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 firstSheet="1" activeTab="21"/>
  </bookViews>
  <sheets>
    <sheet name="PRV ENE" sheetId="2" state="hidden" r:id="rId1"/>
    <sheet name="ENE" sheetId="1" r:id="rId2"/>
    <sheet name="FEB" sheetId="3" r:id="rId3"/>
    <sheet name="PRV FEB" sheetId="7" state="hidden" r:id="rId4"/>
    <sheet name="MARZ" sheetId="8" r:id="rId5"/>
    <sheet name="ABRIL" sheetId="9" r:id="rId6"/>
    <sheet name="PRV ABRIL" sheetId="10" state="hidden" r:id="rId7"/>
    <sheet name="PRV MAY" sheetId="12" state="hidden" r:id="rId8"/>
    <sheet name="MAYO" sheetId="11" r:id="rId9"/>
    <sheet name="JUN" sheetId="15" r:id="rId10"/>
    <sheet name="PRV JUN" sheetId="18" state="hidden" r:id="rId11"/>
    <sheet name="JUL" sheetId="19" r:id="rId12"/>
    <sheet name="PRV JUL" sheetId="20" state="hidden" r:id="rId13"/>
    <sheet name="AGO" sheetId="21" r:id="rId14"/>
    <sheet name="PRV AGO" sheetId="22" state="hidden" r:id="rId15"/>
    <sheet name="SEP" sheetId="24" r:id="rId16"/>
    <sheet name="PRV SEP" sheetId="26" state="hidden" r:id="rId17"/>
    <sheet name="OCT" sheetId="27" r:id="rId18"/>
    <sheet name="PRV OCT" sheetId="30" state="hidden" r:id="rId19"/>
    <sheet name="NOV" sheetId="31" r:id="rId20"/>
    <sheet name="PRV NOV" sheetId="36" state="hidden" r:id="rId21"/>
    <sheet name="DIC" sheetId="37" r:id="rId22"/>
  </sheets>
  <definedNames>
    <definedName name="_xlnm._FilterDatabase" localSheetId="5" hidden="1">ABRIL!$A$6:$K$500</definedName>
    <definedName name="_xlnm._FilterDatabase" localSheetId="13" hidden="1">AGO!$A$6:$K$601</definedName>
    <definedName name="_xlnm._FilterDatabase" localSheetId="21" hidden="1">DIC!$A$7:$K$575</definedName>
    <definedName name="_xlnm._FilterDatabase" localSheetId="1" hidden="1">ENE!$A$455:$K$455</definedName>
    <definedName name="_xlnm._FilterDatabase" localSheetId="2" hidden="1">FEB!$A$6:$K$623</definedName>
    <definedName name="_xlnm._FilterDatabase" localSheetId="11" hidden="1">JUL!$A$6:$K$596</definedName>
    <definedName name="_xlnm._FilterDatabase" localSheetId="9" hidden="1">JUN!$A$6:$K$575</definedName>
    <definedName name="_xlnm._FilterDatabase" localSheetId="4" hidden="1">MARZ!$A$6:$K$618</definedName>
    <definedName name="_xlnm._FilterDatabase" localSheetId="8" hidden="1">MAYO!$A$6:$K$540</definedName>
    <definedName name="_xlnm._FilterDatabase" localSheetId="19" hidden="1">NOV!$A$7:$K$609</definedName>
    <definedName name="_xlnm._FilterDatabase" localSheetId="17" hidden="1">OCT!$A$8:$I$539</definedName>
    <definedName name="_xlnm._FilterDatabase" localSheetId="15" hidden="1">SEP!$A$7:$K$703</definedName>
    <definedName name="P" localSheetId="21">DIC!$R$1</definedName>
  </definedNames>
  <calcPr calcId="125725"/>
</workbook>
</file>

<file path=xl/calcChain.xml><?xml version="1.0" encoding="utf-8"?>
<calcChain xmlns="http://schemas.openxmlformats.org/spreadsheetml/2006/main">
  <c r="I587" i="37"/>
  <c r="J586"/>
  <c r="I8" i="15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705" i="24"/>
  <c r="I262" i="1" l="1"/>
  <c r="I620" i="31" l="1"/>
  <c r="J709" i="24"/>
  <c r="G709"/>
  <c r="J627" i="8"/>
  <c r="I626"/>
  <c r="G626"/>
  <c r="J631" i="3"/>
  <c r="I630"/>
  <c r="I711" i="24"/>
  <c r="J710"/>
  <c r="J711" s="1"/>
  <c r="I622" i="8"/>
  <c r="I623"/>
  <c r="I625"/>
  <c r="G625"/>
  <c r="J606" i="19"/>
  <c r="I602"/>
  <c r="I608" i="21"/>
  <c r="J19"/>
  <c r="I603"/>
  <c r="J585" i="37"/>
  <c r="J9" l="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7"/>
  <c r="J68"/>
  <c r="J69"/>
  <c r="J70"/>
  <c r="J66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606" i="21"/>
  <c r="J607"/>
  <c r="J608" s="1"/>
  <c r="J615" i="3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10"/>
  <c r="J111"/>
  <c r="J112"/>
  <c r="J113"/>
  <c r="J114"/>
  <c r="J115"/>
  <c r="J116"/>
  <c r="J118"/>
  <c r="J119"/>
  <c r="J120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6"/>
  <c r="J227"/>
  <c r="J228"/>
  <c r="J229"/>
  <c r="J230"/>
  <c r="J231"/>
  <c r="J232"/>
  <c r="J233"/>
  <c r="J234"/>
  <c r="J237"/>
  <c r="J241"/>
  <c r="J242"/>
  <c r="J243"/>
  <c r="J244"/>
  <c r="J245"/>
  <c r="J246"/>
  <c r="J247"/>
  <c r="J248"/>
  <c r="J249"/>
  <c r="J250"/>
  <c r="J251"/>
  <c r="J252"/>
  <c r="J253"/>
  <c r="J254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3"/>
  <c r="J564"/>
  <c r="J565"/>
  <c r="J566"/>
  <c r="J567"/>
  <c r="J568"/>
  <c r="J569"/>
  <c r="J570"/>
  <c r="J571"/>
  <c r="J572"/>
  <c r="J573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K611"/>
  <c r="K838" s="1"/>
  <c r="J738" i="27"/>
  <c r="I738"/>
  <c r="J736"/>
  <c r="J737"/>
  <c r="J541"/>
  <c r="K541"/>
  <c r="I541"/>
  <c r="I547"/>
  <c r="J546"/>
  <c r="J585" i="15"/>
  <c r="J583"/>
  <c r="K705" i="24"/>
  <c r="K968" s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8"/>
  <c r="J689"/>
  <c r="J690"/>
  <c r="J691"/>
  <c r="J692"/>
  <c r="J693"/>
  <c r="J694"/>
  <c r="J695"/>
  <c r="J696"/>
  <c r="J697"/>
  <c r="J698"/>
  <c r="J699"/>
  <c r="J700"/>
  <c r="J701"/>
  <c r="J702"/>
  <c r="J703"/>
  <c r="I585" i="15"/>
  <c r="I581"/>
  <c r="I603" i="19"/>
  <c r="K598"/>
  <c r="K834" s="1"/>
  <c r="I615"/>
  <c r="J615" s="1"/>
  <c r="K615"/>
  <c r="I616"/>
  <c r="J616" s="1"/>
  <c r="K616"/>
  <c r="I617"/>
  <c r="J617" s="1"/>
  <c r="K617"/>
  <c r="I618"/>
  <c r="J618" s="1"/>
  <c r="K618"/>
  <c r="I619"/>
  <c r="J619" s="1"/>
  <c r="K619"/>
  <c r="I620"/>
  <c r="J620" s="1"/>
  <c r="K620"/>
  <c r="I621"/>
  <c r="J621" s="1"/>
  <c r="K621"/>
  <c r="I622"/>
  <c r="J622" s="1"/>
  <c r="K622"/>
  <c r="I623"/>
  <c r="J623" s="1"/>
  <c r="K623"/>
  <c r="I624"/>
  <c r="J624" s="1"/>
  <c r="K624"/>
  <c r="I625"/>
  <c r="J625" s="1"/>
  <c r="K625"/>
  <c r="I626"/>
  <c r="J626" s="1"/>
  <c r="K626"/>
  <c r="I627"/>
  <c r="J627" s="1"/>
  <c r="K627"/>
  <c r="I628"/>
  <c r="J628" s="1"/>
  <c r="K628"/>
  <c r="I629"/>
  <c r="J629" s="1"/>
  <c r="K629"/>
  <c r="K630"/>
  <c r="I631"/>
  <c r="J631" s="1"/>
  <c r="K631"/>
  <c r="I632"/>
  <c r="J632" s="1"/>
  <c r="K632"/>
  <c r="I633"/>
  <c r="J633" s="1"/>
  <c r="K633"/>
  <c r="I634"/>
  <c r="J634" s="1"/>
  <c r="K634"/>
  <c r="I635"/>
  <c r="J635" s="1"/>
  <c r="K635"/>
  <c r="I636"/>
  <c r="J636" s="1"/>
  <c r="K636"/>
  <c r="I637"/>
  <c r="J637" s="1"/>
  <c r="K637"/>
  <c r="I638"/>
  <c r="J638" s="1"/>
  <c r="K638"/>
  <c r="I639"/>
  <c r="J639" s="1"/>
  <c r="K639"/>
  <c r="I640"/>
  <c r="J640" s="1"/>
  <c r="K640"/>
  <c r="I641"/>
  <c r="J641" s="1"/>
  <c r="K641"/>
  <c r="I642"/>
  <c r="J642" s="1"/>
  <c r="K642"/>
  <c r="I643"/>
  <c r="J643" s="1"/>
  <c r="K643"/>
  <c r="I644"/>
  <c r="J644" s="1"/>
  <c r="K644"/>
  <c r="I645"/>
  <c r="J645" s="1"/>
  <c r="K645"/>
  <c r="I646"/>
  <c r="J646" s="1"/>
  <c r="K646"/>
  <c r="I647"/>
  <c r="J647" s="1"/>
  <c r="K647"/>
  <c r="I648"/>
  <c r="J648" s="1"/>
  <c r="K648"/>
  <c r="I649"/>
  <c r="J649" s="1"/>
  <c r="K649"/>
  <c r="I650"/>
  <c r="J650" s="1"/>
  <c r="K650"/>
  <c r="I651"/>
  <c r="J651" s="1"/>
  <c r="K651"/>
  <c r="I652"/>
  <c r="J652" s="1"/>
  <c r="K652"/>
  <c r="I653"/>
  <c r="J653" s="1"/>
  <c r="K653"/>
  <c r="I654"/>
  <c r="J654" s="1"/>
  <c r="K654"/>
  <c r="I655"/>
  <c r="J655" s="1"/>
  <c r="K655"/>
  <c r="I656"/>
  <c r="J656" s="1"/>
  <c r="K656"/>
  <c r="I657"/>
  <c r="J657" s="1"/>
  <c r="K657"/>
  <c r="I658"/>
  <c r="J658" s="1"/>
  <c r="K658"/>
  <c r="I659"/>
  <c r="J659" s="1"/>
  <c r="K659"/>
  <c r="I660"/>
  <c r="J660" s="1"/>
  <c r="K660"/>
  <c r="I661"/>
  <c r="J661" s="1"/>
  <c r="K661"/>
  <c r="I662"/>
  <c r="J662" s="1"/>
  <c r="K662"/>
  <c r="I663"/>
  <c r="J663" s="1"/>
  <c r="K663"/>
  <c r="I664"/>
  <c r="J664" s="1"/>
  <c r="K664"/>
  <c r="I665"/>
  <c r="J665" s="1"/>
  <c r="K665"/>
  <c r="I666"/>
  <c r="J666" s="1"/>
  <c r="K666"/>
  <c r="I667"/>
  <c r="J667" s="1"/>
  <c r="K667"/>
  <c r="I668"/>
  <c r="J668" s="1"/>
  <c r="K668"/>
  <c r="I669"/>
  <c r="J669" s="1"/>
  <c r="K669"/>
  <c r="I670"/>
  <c r="J670" s="1"/>
  <c r="K670"/>
  <c r="I671"/>
  <c r="J671" s="1"/>
  <c r="K671"/>
  <c r="I672"/>
  <c r="J672" s="1"/>
  <c r="K672"/>
  <c r="I673"/>
  <c r="J673" s="1"/>
  <c r="K673"/>
  <c r="I674"/>
  <c r="J674" s="1"/>
  <c r="K674"/>
  <c r="I675"/>
  <c r="J675" s="1"/>
  <c r="K675"/>
  <c r="I676"/>
  <c r="J676" s="1"/>
  <c r="K676"/>
  <c r="I677"/>
  <c r="J677" s="1"/>
  <c r="K677"/>
  <c r="I678"/>
  <c r="J678" s="1"/>
  <c r="K678"/>
  <c r="I679"/>
  <c r="J679" s="1"/>
  <c r="K679"/>
  <c r="I680"/>
  <c r="J680" s="1"/>
  <c r="K680"/>
  <c r="I681"/>
  <c r="J681" s="1"/>
  <c r="K681"/>
  <c r="K682"/>
  <c r="I683"/>
  <c r="J683" s="1"/>
  <c r="K683"/>
  <c r="I684"/>
  <c r="J684" s="1"/>
  <c r="K684"/>
  <c r="I685"/>
  <c r="J685" s="1"/>
  <c r="K685"/>
  <c r="I686"/>
  <c r="J686" s="1"/>
  <c r="K686"/>
  <c r="I687"/>
  <c r="J687" s="1"/>
  <c r="K687"/>
  <c r="I688"/>
  <c r="J688" s="1"/>
  <c r="K688"/>
  <c r="I689"/>
  <c r="J689" s="1"/>
  <c r="K689"/>
  <c r="I690"/>
  <c r="J690" s="1"/>
  <c r="K690"/>
  <c r="I691"/>
  <c r="J691" s="1"/>
  <c r="K691"/>
  <c r="I692"/>
  <c r="J692" s="1"/>
  <c r="K692"/>
  <c r="I693"/>
  <c r="J693" s="1"/>
  <c r="K693"/>
  <c r="I694"/>
  <c r="J694" s="1"/>
  <c r="K694"/>
  <c r="I695"/>
  <c r="J695" s="1"/>
  <c r="K695"/>
  <c r="I696"/>
  <c r="J696" s="1"/>
  <c r="K696"/>
  <c r="I697"/>
  <c r="J697" s="1"/>
  <c r="K697"/>
  <c r="I698"/>
  <c r="J698" s="1"/>
  <c r="K698"/>
  <c r="I699"/>
  <c r="J699" s="1"/>
  <c r="K699"/>
  <c r="I700"/>
  <c r="J700" s="1"/>
  <c r="K700"/>
  <c r="I701"/>
  <c r="J701" s="1"/>
  <c r="K701"/>
  <c r="I702"/>
  <c r="J702" s="1"/>
  <c r="K702"/>
  <c r="I703"/>
  <c r="J703" s="1"/>
  <c r="K703"/>
  <c r="I704"/>
  <c r="J704" s="1"/>
  <c r="K704"/>
  <c r="I705"/>
  <c r="J705" s="1"/>
  <c r="K705"/>
  <c r="I706"/>
  <c r="J706" s="1"/>
  <c r="K706"/>
  <c r="I707"/>
  <c r="J707" s="1"/>
  <c r="K707"/>
  <c r="I708"/>
  <c r="J708" s="1"/>
  <c r="K708"/>
  <c r="I709"/>
  <c r="J709" s="1"/>
  <c r="K709"/>
  <c r="I710"/>
  <c r="J710" s="1"/>
  <c r="K710"/>
  <c r="I711"/>
  <c r="J711" s="1"/>
  <c r="K711"/>
  <c r="I712"/>
  <c r="J712" s="1"/>
  <c r="K712"/>
  <c r="I713"/>
  <c r="J713" s="1"/>
  <c r="K713"/>
  <c r="I714"/>
  <c r="J714" s="1"/>
  <c r="K714"/>
  <c r="I715"/>
  <c r="J715" s="1"/>
  <c r="K715"/>
  <c r="I716"/>
  <c r="J716" s="1"/>
  <c r="K716"/>
  <c r="I717"/>
  <c r="J717" s="1"/>
  <c r="K717"/>
  <c r="I718"/>
  <c r="J718" s="1"/>
  <c r="K718"/>
  <c r="I719"/>
  <c r="J719" s="1"/>
  <c r="K719"/>
  <c r="I720"/>
  <c r="J720" s="1"/>
  <c r="K720"/>
  <c r="I721"/>
  <c r="J721" s="1"/>
  <c r="K721"/>
  <c r="I722"/>
  <c r="J722" s="1"/>
  <c r="K722"/>
  <c r="I723"/>
  <c r="J723" s="1"/>
  <c r="K723"/>
  <c r="I724"/>
  <c r="J724" s="1"/>
  <c r="K724"/>
  <c r="I725"/>
  <c r="J725" s="1"/>
  <c r="K725"/>
  <c r="I726"/>
  <c r="J726" s="1"/>
  <c r="K726"/>
  <c r="I727"/>
  <c r="J727" s="1"/>
  <c r="K727"/>
  <c r="I728"/>
  <c r="J728" s="1"/>
  <c r="K728"/>
  <c r="I729"/>
  <c r="J729" s="1"/>
  <c r="K729"/>
  <c r="I730"/>
  <c r="J730" s="1"/>
  <c r="K730"/>
  <c r="I731"/>
  <c r="J731" s="1"/>
  <c r="K731"/>
  <c r="I732"/>
  <c r="J732" s="1"/>
  <c r="K732"/>
  <c r="I733"/>
  <c r="J733" s="1"/>
  <c r="K733"/>
  <c r="I734"/>
  <c r="J734" s="1"/>
  <c r="K734"/>
  <c r="I735"/>
  <c r="J735" s="1"/>
  <c r="K735"/>
  <c r="I736"/>
  <c r="J736" s="1"/>
  <c r="K736"/>
  <c r="I737"/>
  <c r="J737" s="1"/>
  <c r="K737"/>
  <c r="I738"/>
  <c r="J738" s="1"/>
  <c r="K738"/>
  <c r="I739"/>
  <c r="J739" s="1"/>
  <c r="K739"/>
  <c r="I740"/>
  <c r="J740" s="1"/>
  <c r="K740"/>
  <c r="I741"/>
  <c r="J741" s="1"/>
  <c r="K741"/>
  <c r="I742"/>
  <c r="J742" s="1"/>
  <c r="K742"/>
  <c r="I743"/>
  <c r="J743" s="1"/>
  <c r="K743"/>
  <c r="I744"/>
  <c r="J744" s="1"/>
  <c r="K744"/>
  <c r="I745"/>
  <c r="J745" s="1"/>
  <c r="K745"/>
  <c r="K746"/>
  <c r="I747"/>
  <c r="J747" s="1"/>
  <c r="K747"/>
  <c r="I748"/>
  <c r="J748" s="1"/>
  <c r="K748"/>
  <c r="I749"/>
  <c r="J749" s="1"/>
  <c r="K749"/>
  <c r="K750"/>
  <c r="I751"/>
  <c r="J751" s="1"/>
  <c r="K751"/>
  <c r="I752"/>
  <c r="J752" s="1"/>
  <c r="K752"/>
  <c r="I753"/>
  <c r="J753" s="1"/>
  <c r="K753"/>
  <c r="I754"/>
  <c r="J754" s="1"/>
  <c r="K754"/>
  <c r="I755"/>
  <c r="J755" s="1"/>
  <c r="K755"/>
  <c r="I756"/>
  <c r="J756" s="1"/>
  <c r="K756"/>
  <c r="I757"/>
  <c r="J757" s="1"/>
  <c r="K757"/>
  <c r="I758"/>
  <c r="J758" s="1"/>
  <c r="K758"/>
  <c r="I759"/>
  <c r="J759" s="1"/>
  <c r="K759"/>
  <c r="I760"/>
  <c r="J760" s="1"/>
  <c r="K760"/>
  <c r="I761"/>
  <c r="J761" s="1"/>
  <c r="K761"/>
  <c r="I762"/>
  <c r="J762" s="1"/>
  <c r="K762"/>
  <c r="I763"/>
  <c r="J763" s="1"/>
  <c r="K763"/>
  <c r="I764"/>
  <c r="J764" s="1"/>
  <c r="K764"/>
  <c r="I765"/>
  <c r="J765" s="1"/>
  <c r="K765"/>
  <c r="I766"/>
  <c r="J766" s="1"/>
  <c r="K766"/>
  <c r="I767"/>
  <c r="J767" s="1"/>
  <c r="K767"/>
  <c r="I768"/>
  <c r="J768" s="1"/>
  <c r="K768"/>
  <c r="I769"/>
  <c r="J769" s="1"/>
  <c r="K769"/>
  <c r="I770"/>
  <c r="J770" s="1"/>
  <c r="K770"/>
  <c r="I771"/>
  <c r="J771" s="1"/>
  <c r="K771"/>
  <c r="I772"/>
  <c r="J772" s="1"/>
  <c r="K772"/>
  <c r="I773"/>
  <c r="J773" s="1"/>
  <c r="K773"/>
  <c r="I774"/>
  <c r="J774" s="1"/>
  <c r="K774"/>
  <c r="I775"/>
  <c r="J775" s="1"/>
  <c r="K775"/>
  <c r="I776"/>
  <c r="J776" s="1"/>
  <c r="K776"/>
  <c r="I777"/>
  <c r="J777" s="1"/>
  <c r="K777"/>
  <c r="I778"/>
  <c r="J778" s="1"/>
  <c r="K778"/>
  <c r="I779"/>
  <c r="J779" s="1"/>
  <c r="K779"/>
  <c r="I780"/>
  <c r="J780" s="1"/>
  <c r="K780"/>
  <c r="I781"/>
  <c r="J781" s="1"/>
  <c r="K781"/>
  <c r="I782"/>
  <c r="J782" s="1"/>
  <c r="K782"/>
  <c r="I783"/>
  <c r="J783" s="1"/>
  <c r="K783"/>
  <c r="I784"/>
  <c r="J784" s="1"/>
  <c r="K784"/>
  <c r="I785"/>
  <c r="J785" s="1"/>
  <c r="K785"/>
  <c r="I786"/>
  <c r="J786" s="1"/>
  <c r="K786"/>
  <c r="I787"/>
  <c r="J787" s="1"/>
  <c r="K787"/>
  <c r="I788"/>
  <c r="J788" s="1"/>
  <c r="K788"/>
  <c r="I789"/>
  <c r="J789" s="1"/>
  <c r="K789"/>
  <c r="I790"/>
  <c r="J790" s="1"/>
  <c r="K790"/>
  <c r="I791"/>
  <c r="J791" s="1"/>
  <c r="K791"/>
  <c r="I792"/>
  <c r="J792" s="1"/>
  <c r="K792"/>
  <c r="I793"/>
  <c r="J793" s="1"/>
  <c r="K793"/>
  <c r="I794"/>
  <c r="J794" s="1"/>
  <c r="K794"/>
  <c r="I795"/>
  <c r="J795" s="1"/>
  <c r="K795"/>
  <c r="I796"/>
  <c r="J796" s="1"/>
  <c r="K796"/>
  <c r="I797"/>
  <c r="J797" s="1"/>
  <c r="K797"/>
  <c r="I798"/>
  <c r="J798" s="1"/>
  <c r="K798"/>
  <c r="I799"/>
  <c r="J799" s="1"/>
  <c r="K799"/>
  <c r="I800"/>
  <c r="J800" s="1"/>
  <c r="K800"/>
  <c r="I801"/>
  <c r="J801" s="1"/>
  <c r="K801"/>
  <c r="I802"/>
  <c r="J802" s="1"/>
  <c r="K802"/>
  <c r="I803"/>
  <c r="J803" s="1"/>
  <c r="K803"/>
  <c r="I804"/>
  <c r="J804" s="1"/>
  <c r="K804"/>
  <c r="I805"/>
  <c r="J805" s="1"/>
  <c r="K805"/>
  <c r="I806"/>
  <c r="J806" s="1"/>
  <c r="K806"/>
  <c r="I807"/>
  <c r="J807" s="1"/>
  <c r="K807"/>
  <c r="I808"/>
  <c r="J808" s="1"/>
  <c r="K808"/>
  <c r="I809"/>
  <c r="J809" s="1"/>
  <c r="K809"/>
  <c r="I810"/>
  <c r="J810"/>
  <c r="K810"/>
  <c r="I811"/>
  <c r="J811" s="1"/>
  <c r="K811"/>
  <c r="I812"/>
  <c r="J812" s="1"/>
  <c r="K812"/>
  <c r="I813"/>
  <c r="J813" s="1"/>
  <c r="K813"/>
  <c r="I814"/>
  <c r="J814" s="1"/>
  <c r="K814"/>
  <c r="I815"/>
  <c r="J815" s="1"/>
  <c r="K815"/>
  <c r="I816"/>
  <c r="J816" s="1"/>
  <c r="K816"/>
  <c r="I817"/>
  <c r="J817" s="1"/>
  <c r="K817"/>
  <c r="I818"/>
  <c r="J818" s="1"/>
  <c r="K818"/>
  <c r="I819"/>
  <c r="J819" s="1"/>
  <c r="K819"/>
  <c r="I820"/>
  <c r="J820" s="1"/>
  <c r="K820"/>
  <c r="I821"/>
  <c r="J821" s="1"/>
  <c r="K821"/>
  <c r="I822"/>
  <c r="J822" s="1"/>
  <c r="K822"/>
  <c r="I823"/>
  <c r="J823" s="1"/>
  <c r="K823"/>
  <c r="I824"/>
  <c r="J824" s="1"/>
  <c r="K824"/>
  <c r="I825"/>
  <c r="J825" s="1"/>
  <c r="K825"/>
  <c r="I826"/>
  <c r="J826" s="1"/>
  <c r="K826"/>
  <c r="I827"/>
  <c r="J827" s="1"/>
  <c r="K827"/>
  <c r="I828"/>
  <c r="J828" s="1"/>
  <c r="K828"/>
  <c r="I829"/>
  <c r="J829" s="1"/>
  <c r="K829"/>
  <c r="I830"/>
  <c r="J830" s="1"/>
  <c r="K830"/>
  <c r="I831"/>
  <c r="J831" s="1"/>
  <c r="K831"/>
  <c r="I832"/>
  <c r="J832" s="1"/>
  <c r="K832"/>
  <c r="K614"/>
  <c r="I614"/>
  <c r="J614" s="1"/>
  <c r="I736" i="27" l="1"/>
  <c r="I737" s="1"/>
  <c r="K833" i="19"/>
  <c r="K835" s="1"/>
  <c r="I604" l="1"/>
  <c r="K599" i="15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598"/>
  <c r="I599"/>
  <c r="J599" s="1"/>
  <c r="I600"/>
  <c r="J600" s="1"/>
  <c r="I601"/>
  <c r="J601" s="1"/>
  <c r="I602"/>
  <c r="J602" s="1"/>
  <c r="I603"/>
  <c r="J603" s="1"/>
  <c r="I604"/>
  <c r="J604" s="1"/>
  <c r="I605"/>
  <c r="J605" s="1"/>
  <c r="I606"/>
  <c r="J606" s="1"/>
  <c r="I607"/>
  <c r="J607" s="1"/>
  <c r="I608"/>
  <c r="J608" s="1"/>
  <c r="I609"/>
  <c r="J609" s="1"/>
  <c r="I610"/>
  <c r="J610" s="1"/>
  <c r="I611"/>
  <c r="J611" s="1"/>
  <c r="I612"/>
  <c r="J612" s="1"/>
  <c r="I613"/>
  <c r="J613" s="1"/>
  <c r="I614"/>
  <c r="J614" s="1"/>
  <c r="I615"/>
  <c r="J615" s="1"/>
  <c r="I616"/>
  <c r="J616" s="1"/>
  <c r="I617"/>
  <c r="J617" s="1"/>
  <c r="I618"/>
  <c r="J618" s="1"/>
  <c r="I619"/>
  <c r="J619" s="1"/>
  <c r="I620"/>
  <c r="J620" s="1"/>
  <c r="I621"/>
  <c r="J621" s="1"/>
  <c r="I622"/>
  <c r="J622" s="1"/>
  <c r="I623"/>
  <c r="J623" s="1"/>
  <c r="I624"/>
  <c r="J624" s="1"/>
  <c r="I625"/>
  <c r="J625" s="1"/>
  <c r="I626"/>
  <c r="J626" s="1"/>
  <c r="I627"/>
  <c r="J627" s="1"/>
  <c r="I628"/>
  <c r="J628" s="1"/>
  <c r="I629"/>
  <c r="J629" s="1"/>
  <c r="I630"/>
  <c r="J630" s="1"/>
  <c r="I631"/>
  <c r="J631" s="1"/>
  <c r="I632"/>
  <c r="J632" s="1"/>
  <c r="I633"/>
  <c r="J633" s="1"/>
  <c r="I634"/>
  <c r="J634" s="1"/>
  <c r="I635"/>
  <c r="J635" s="1"/>
  <c r="I636"/>
  <c r="J636" s="1"/>
  <c r="I637"/>
  <c r="J637" s="1"/>
  <c r="I638"/>
  <c r="J638" s="1"/>
  <c r="I639"/>
  <c r="J639" s="1"/>
  <c r="I640"/>
  <c r="J640" s="1"/>
  <c r="I641"/>
  <c r="J641" s="1"/>
  <c r="I642"/>
  <c r="J642" s="1"/>
  <c r="I643"/>
  <c r="J643" s="1"/>
  <c r="I644"/>
  <c r="J644" s="1"/>
  <c r="I645"/>
  <c r="J645" s="1"/>
  <c r="I646"/>
  <c r="J646" s="1"/>
  <c r="I647"/>
  <c r="J647" s="1"/>
  <c r="I648"/>
  <c r="J648" s="1"/>
  <c r="I649"/>
  <c r="J649" s="1"/>
  <c r="I650"/>
  <c r="J650" s="1"/>
  <c r="I651"/>
  <c r="J651" s="1"/>
  <c r="I652"/>
  <c r="J652" s="1"/>
  <c r="I653"/>
  <c r="J653" s="1"/>
  <c r="I654"/>
  <c r="J654" s="1"/>
  <c r="I655"/>
  <c r="J655" s="1"/>
  <c r="I656"/>
  <c r="J656" s="1"/>
  <c r="I657"/>
  <c r="J657" s="1"/>
  <c r="I658"/>
  <c r="J658" s="1"/>
  <c r="I659"/>
  <c r="J659" s="1"/>
  <c r="I660"/>
  <c r="J660" s="1"/>
  <c r="I661"/>
  <c r="J661" s="1"/>
  <c r="I662"/>
  <c r="J662" s="1"/>
  <c r="I663"/>
  <c r="J663" s="1"/>
  <c r="I664"/>
  <c r="J664" s="1"/>
  <c r="I665"/>
  <c r="J665" s="1"/>
  <c r="I666"/>
  <c r="J666" s="1"/>
  <c r="I667"/>
  <c r="J667" s="1"/>
  <c r="I668"/>
  <c r="J668" s="1"/>
  <c r="I669"/>
  <c r="J669" s="1"/>
  <c r="I670"/>
  <c r="J670" s="1"/>
  <c r="I671"/>
  <c r="J671" s="1"/>
  <c r="I672"/>
  <c r="J672" s="1"/>
  <c r="I673"/>
  <c r="J673" s="1"/>
  <c r="I674"/>
  <c r="J674" s="1"/>
  <c r="I675"/>
  <c r="J675" s="1"/>
  <c r="I676"/>
  <c r="J676" s="1"/>
  <c r="I677"/>
  <c r="J677" s="1"/>
  <c r="I678"/>
  <c r="J678" s="1"/>
  <c r="I679"/>
  <c r="J679" s="1"/>
  <c r="I680"/>
  <c r="J680" s="1"/>
  <c r="I681"/>
  <c r="J681" s="1"/>
  <c r="I682"/>
  <c r="J682" s="1"/>
  <c r="I683"/>
  <c r="J683" s="1"/>
  <c r="I684"/>
  <c r="J684" s="1"/>
  <c r="I685"/>
  <c r="J685" s="1"/>
  <c r="I686"/>
  <c r="J686" s="1"/>
  <c r="I687"/>
  <c r="J687" s="1"/>
  <c r="I688"/>
  <c r="J688" s="1"/>
  <c r="I689"/>
  <c r="J689" s="1"/>
  <c r="I690"/>
  <c r="J690" s="1"/>
  <c r="I691"/>
  <c r="J691" s="1"/>
  <c r="I692"/>
  <c r="J692" s="1"/>
  <c r="I693"/>
  <c r="J693" s="1"/>
  <c r="I695"/>
  <c r="J695" s="1"/>
  <c r="I696"/>
  <c r="J696" s="1"/>
  <c r="I697"/>
  <c r="J697" s="1"/>
  <c r="I698"/>
  <c r="J698" s="1"/>
  <c r="I699"/>
  <c r="J699" s="1"/>
  <c r="I700"/>
  <c r="J700" s="1"/>
  <c r="I701"/>
  <c r="J701" s="1"/>
  <c r="I702"/>
  <c r="J702" s="1"/>
  <c r="I703"/>
  <c r="J703" s="1"/>
  <c r="I704"/>
  <c r="J704" s="1"/>
  <c r="I705"/>
  <c r="J705" s="1"/>
  <c r="I706"/>
  <c r="J706" s="1"/>
  <c r="I707"/>
  <c r="J707" s="1"/>
  <c r="I708"/>
  <c r="J708" s="1"/>
  <c r="I709"/>
  <c r="J709" s="1"/>
  <c r="I710"/>
  <c r="J710" s="1"/>
  <c r="I711"/>
  <c r="J711" s="1"/>
  <c r="I712"/>
  <c r="J712" s="1"/>
  <c r="I713"/>
  <c r="J713" s="1"/>
  <c r="I714"/>
  <c r="J714" s="1"/>
  <c r="I715"/>
  <c r="J715" s="1"/>
  <c r="I716"/>
  <c r="J716" s="1"/>
  <c r="I717"/>
  <c r="J717" s="1"/>
  <c r="I718"/>
  <c r="J718" s="1"/>
  <c r="I719"/>
  <c r="J719" s="1"/>
  <c r="I720"/>
  <c r="J720" s="1"/>
  <c r="I721"/>
  <c r="J721" s="1"/>
  <c r="I722"/>
  <c r="J722" s="1"/>
  <c r="I723"/>
  <c r="J723" s="1"/>
  <c r="I724"/>
  <c r="J724" s="1"/>
  <c r="I725"/>
  <c r="J725" s="1"/>
  <c r="I726"/>
  <c r="J726" s="1"/>
  <c r="I727"/>
  <c r="J727" s="1"/>
  <c r="I728"/>
  <c r="J728" s="1"/>
  <c r="I729"/>
  <c r="J729" s="1"/>
  <c r="I730"/>
  <c r="J730" s="1"/>
  <c r="I731"/>
  <c r="J731" s="1"/>
  <c r="I732"/>
  <c r="J732" s="1"/>
  <c r="I733"/>
  <c r="J733" s="1"/>
  <c r="I734"/>
  <c r="J734" s="1"/>
  <c r="I735"/>
  <c r="J735" s="1"/>
  <c r="I736"/>
  <c r="J736" s="1"/>
  <c r="I737"/>
  <c r="J737" s="1"/>
  <c r="I738"/>
  <c r="J738" s="1"/>
  <c r="I739"/>
  <c r="J739" s="1"/>
  <c r="I740"/>
  <c r="J740" s="1"/>
  <c r="I741"/>
  <c r="J741" s="1"/>
  <c r="I742"/>
  <c r="J742" s="1"/>
  <c r="I743"/>
  <c r="J743" s="1"/>
  <c r="I744"/>
  <c r="J744" s="1"/>
  <c r="I745"/>
  <c r="J745" s="1"/>
  <c r="I746"/>
  <c r="J746" s="1"/>
  <c r="I747"/>
  <c r="J747" s="1"/>
  <c r="I748"/>
  <c r="J748" s="1"/>
  <c r="I749"/>
  <c r="J749" s="1"/>
  <c r="I750"/>
  <c r="J750" s="1"/>
  <c r="I751"/>
  <c r="J751" s="1"/>
  <c r="I752"/>
  <c r="J752" s="1"/>
  <c r="I753"/>
  <c r="J753" s="1"/>
  <c r="I754"/>
  <c r="J754" s="1"/>
  <c r="I755"/>
  <c r="J755" s="1"/>
  <c r="I756"/>
  <c r="J756" s="1"/>
  <c r="I757"/>
  <c r="J757" s="1"/>
  <c r="I758"/>
  <c r="J758" s="1"/>
  <c r="I759"/>
  <c r="J759" s="1"/>
  <c r="I760"/>
  <c r="J760" s="1"/>
  <c r="I761"/>
  <c r="J761" s="1"/>
  <c r="I762"/>
  <c r="J762" s="1"/>
  <c r="I763"/>
  <c r="J763" s="1"/>
  <c r="I764"/>
  <c r="J764" s="1"/>
  <c r="I765"/>
  <c r="J765" s="1"/>
  <c r="I766"/>
  <c r="J766" s="1"/>
  <c r="I767"/>
  <c r="J767" s="1"/>
  <c r="I768"/>
  <c r="J768" s="1"/>
  <c r="I769"/>
  <c r="J769" s="1"/>
  <c r="I770"/>
  <c r="J770" s="1"/>
  <c r="I771"/>
  <c r="J771" s="1"/>
  <c r="I772"/>
  <c r="J772" s="1"/>
  <c r="I773"/>
  <c r="J773" s="1"/>
  <c r="I774"/>
  <c r="J774" s="1"/>
  <c r="I775"/>
  <c r="J775" s="1"/>
  <c r="I777"/>
  <c r="J777" s="1"/>
  <c r="I778"/>
  <c r="J778" s="1"/>
  <c r="I779"/>
  <c r="J779" s="1"/>
  <c r="I780"/>
  <c r="J780" s="1"/>
  <c r="I781"/>
  <c r="J781" s="1"/>
  <c r="I782"/>
  <c r="J782" s="1"/>
  <c r="I784"/>
  <c r="J784" s="1"/>
  <c r="I785"/>
  <c r="J785" s="1"/>
  <c r="I786"/>
  <c r="J786" s="1"/>
  <c r="I787"/>
  <c r="J787" s="1"/>
  <c r="I788"/>
  <c r="J788" s="1"/>
  <c r="I789"/>
  <c r="J789" s="1"/>
  <c r="I790"/>
  <c r="J790" s="1"/>
  <c r="I791"/>
  <c r="J791" s="1"/>
  <c r="I792"/>
  <c r="J792" s="1"/>
  <c r="I793"/>
  <c r="J793" s="1"/>
  <c r="I794"/>
  <c r="J794" s="1"/>
  <c r="I795"/>
  <c r="J795" s="1"/>
  <c r="I796"/>
  <c r="J796" s="1"/>
  <c r="I797"/>
  <c r="J797" s="1"/>
  <c r="I798"/>
  <c r="J798" s="1"/>
  <c r="I799"/>
  <c r="J799" s="1"/>
  <c r="I800"/>
  <c r="J800" s="1"/>
  <c r="I801"/>
  <c r="J801" s="1"/>
  <c r="I802"/>
  <c r="J802" s="1"/>
  <c r="I803"/>
  <c r="J803" s="1"/>
  <c r="I804"/>
  <c r="J804" s="1"/>
  <c r="I805"/>
  <c r="J805" s="1"/>
  <c r="I806"/>
  <c r="J806" s="1"/>
  <c r="I807"/>
  <c r="J807" s="1"/>
  <c r="I808"/>
  <c r="J808" s="1"/>
  <c r="I809"/>
  <c r="J809" s="1"/>
  <c r="I810"/>
  <c r="J810" s="1"/>
  <c r="I598"/>
  <c r="K576"/>
  <c r="K812" s="1"/>
  <c r="I549" i="11"/>
  <c r="J549"/>
  <c r="K54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558"/>
  <c r="K770"/>
  <c r="I559"/>
  <c r="I560"/>
  <c r="I561"/>
  <c r="J561" s="1"/>
  <c r="I562"/>
  <c r="J562"/>
  <c r="I563"/>
  <c r="I564"/>
  <c r="I565"/>
  <c r="J565" s="1"/>
  <c r="I566"/>
  <c r="J566" s="1"/>
  <c r="I567"/>
  <c r="I568"/>
  <c r="I569"/>
  <c r="J569"/>
  <c r="I570"/>
  <c r="J570" s="1"/>
  <c r="I571"/>
  <c r="I572"/>
  <c r="I573"/>
  <c r="J573" s="1"/>
  <c r="I574"/>
  <c r="J574" s="1"/>
  <c r="I575"/>
  <c r="I576"/>
  <c r="I578"/>
  <c r="J578" s="1"/>
  <c r="I579"/>
  <c r="I580"/>
  <c r="I581"/>
  <c r="J581" s="1"/>
  <c r="I582"/>
  <c r="J582" s="1"/>
  <c r="I583"/>
  <c r="I584"/>
  <c r="I585"/>
  <c r="J585" s="1"/>
  <c r="I586"/>
  <c r="J586" s="1"/>
  <c r="I587"/>
  <c r="I588"/>
  <c r="I589"/>
  <c r="J589" s="1"/>
  <c r="I590"/>
  <c r="J590" s="1"/>
  <c r="I591"/>
  <c r="I592"/>
  <c r="I593"/>
  <c r="J593" s="1"/>
  <c r="I594"/>
  <c r="J594" s="1"/>
  <c r="I595"/>
  <c r="I596"/>
  <c r="I597"/>
  <c r="J597" s="1"/>
  <c r="I598"/>
  <c r="J598" s="1"/>
  <c r="I599"/>
  <c r="I600"/>
  <c r="I601"/>
  <c r="J601" s="1"/>
  <c r="I602"/>
  <c r="J602" s="1"/>
  <c r="I603"/>
  <c r="I604"/>
  <c r="I605"/>
  <c r="J605" s="1"/>
  <c r="I606"/>
  <c r="J606" s="1"/>
  <c r="I607"/>
  <c r="I608"/>
  <c r="I609"/>
  <c r="J609" s="1"/>
  <c r="I611"/>
  <c r="I612"/>
  <c r="I613"/>
  <c r="J613" s="1"/>
  <c r="I614"/>
  <c r="J614" s="1"/>
  <c r="I615"/>
  <c r="I616"/>
  <c r="I617"/>
  <c r="J617" s="1"/>
  <c r="I618"/>
  <c r="J618" s="1"/>
  <c r="I619"/>
  <c r="I620"/>
  <c r="I621"/>
  <c r="J621" s="1"/>
  <c r="I622"/>
  <c r="J622" s="1"/>
  <c r="I623"/>
  <c r="I624"/>
  <c r="I625"/>
  <c r="J625" s="1"/>
  <c r="I626"/>
  <c r="J626" s="1"/>
  <c r="I627"/>
  <c r="I628"/>
  <c r="I629"/>
  <c r="J629" s="1"/>
  <c r="I630"/>
  <c r="J630" s="1"/>
  <c r="I631"/>
  <c r="I632"/>
  <c r="I633"/>
  <c r="J633" s="1"/>
  <c r="I634"/>
  <c r="J634" s="1"/>
  <c r="I635"/>
  <c r="I636"/>
  <c r="I638"/>
  <c r="J638" s="1"/>
  <c r="I639"/>
  <c r="I640"/>
  <c r="I642"/>
  <c r="J642" s="1"/>
  <c r="I643"/>
  <c r="I644"/>
  <c r="I645"/>
  <c r="J645" s="1"/>
  <c r="I646"/>
  <c r="J646" s="1"/>
  <c r="I647"/>
  <c r="I648"/>
  <c r="I649"/>
  <c r="J649" s="1"/>
  <c r="I650"/>
  <c r="J650" s="1"/>
  <c r="I651"/>
  <c r="I652"/>
  <c r="I653"/>
  <c r="J653" s="1"/>
  <c r="I654"/>
  <c r="J654" s="1"/>
  <c r="I655"/>
  <c r="I656"/>
  <c r="I657"/>
  <c r="J657" s="1"/>
  <c r="I658"/>
  <c r="J658" s="1"/>
  <c r="I659"/>
  <c r="I660"/>
  <c r="I661"/>
  <c r="J661" s="1"/>
  <c r="I662"/>
  <c r="J662" s="1"/>
  <c r="I663"/>
  <c r="I664"/>
  <c r="I665"/>
  <c r="J665" s="1"/>
  <c r="I666"/>
  <c r="J666" s="1"/>
  <c r="I667"/>
  <c r="I668"/>
  <c r="I669"/>
  <c r="J669" s="1"/>
  <c r="I670"/>
  <c r="J670" s="1"/>
  <c r="I671"/>
  <c r="I672"/>
  <c r="I673"/>
  <c r="J673" s="1"/>
  <c r="I674"/>
  <c r="J674" s="1"/>
  <c r="I675"/>
  <c r="I676"/>
  <c r="I677"/>
  <c r="J677" s="1"/>
  <c r="I679"/>
  <c r="I680"/>
  <c r="I681"/>
  <c r="J681" s="1"/>
  <c r="I682"/>
  <c r="J682" s="1"/>
  <c r="I683"/>
  <c r="I684"/>
  <c r="I685"/>
  <c r="J685" s="1"/>
  <c r="I686"/>
  <c r="J686" s="1"/>
  <c r="I687"/>
  <c r="I688"/>
  <c r="I689"/>
  <c r="J689" s="1"/>
  <c r="I690"/>
  <c r="J690" s="1"/>
  <c r="I691"/>
  <c r="I692"/>
  <c r="I693"/>
  <c r="J693" s="1"/>
  <c r="I694"/>
  <c r="J694" s="1"/>
  <c r="I695"/>
  <c r="I696"/>
  <c r="I697"/>
  <c r="J697" s="1"/>
  <c r="I698"/>
  <c r="J698" s="1"/>
  <c r="I699"/>
  <c r="I700"/>
  <c r="I701"/>
  <c r="J701" s="1"/>
  <c r="I702"/>
  <c r="J702" s="1"/>
  <c r="I703"/>
  <c r="I704"/>
  <c r="I705"/>
  <c r="J705" s="1"/>
  <c r="I706"/>
  <c r="J706" s="1"/>
  <c r="I707"/>
  <c r="I708"/>
  <c r="I709"/>
  <c r="J709" s="1"/>
  <c r="I710"/>
  <c r="J710" s="1"/>
  <c r="I711"/>
  <c r="I712"/>
  <c r="I713"/>
  <c r="J713" s="1"/>
  <c r="I714"/>
  <c r="J714" s="1"/>
  <c r="I715"/>
  <c r="I716"/>
  <c r="J716" s="1"/>
  <c r="I717"/>
  <c r="J717" s="1"/>
  <c r="I718"/>
  <c r="J718" s="1"/>
  <c r="I719"/>
  <c r="I720"/>
  <c r="I721"/>
  <c r="J721" s="1"/>
  <c r="I722"/>
  <c r="J722" s="1"/>
  <c r="I723"/>
  <c r="I724"/>
  <c r="I725"/>
  <c r="J725" s="1"/>
  <c r="I726"/>
  <c r="J726" s="1"/>
  <c r="I727"/>
  <c r="I728"/>
  <c r="J728" s="1"/>
  <c r="I729"/>
  <c r="J729" s="1"/>
  <c r="I730"/>
  <c r="J730" s="1"/>
  <c r="I731"/>
  <c r="I732"/>
  <c r="I733"/>
  <c r="J733" s="1"/>
  <c r="I735"/>
  <c r="I736"/>
  <c r="I737"/>
  <c r="J737" s="1"/>
  <c r="I738"/>
  <c r="J738" s="1"/>
  <c r="I739"/>
  <c r="I740"/>
  <c r="J740" s="1"/>
  <c r="I741"/>
  <c r="J741" s="1"/>
  <c r="I742"/>
  <c r="J742" s="1"/>
  <c r="I743"/>
  <c r="I744"/>
  <c r="I745"/>
  <c r="J745" s="1"/>
  <c r="I746"/>
  <c r="J746" s="1"/>
  <c r="I747"/>
  <c r="I748"/>
  <c r="I749"/>
  <c r="J749" s="1"/>
  <c r="I750"/>
  <c r="J750" s="1"/>
  <c r="I751"/>
  <c r="I752"/>
  <c r="J752" s="1"/>
  <c r="I753"/>
  <c r="J753" s="1"/>
  <c r="I754"/>
  <c r="J754" s="1"/>
  <c r="I755"/>
  <c r="I756"/>
  <c r="I757"/>
  <c r="J757" s="1"/>
  <c r="I758"/>
  <c r="J758" s="1"/>
  <c r="I759"/>
  <c r="I760"/>
  <c r="I761"/>
  <c r="J761" s="1"/>
  <c r="I762"/>
  <c r="J762" s="1"/>
  <c r="I763"/>
  <c r="I764"/>
  <c r="J764" s="1"/>
  <c r="I765"/>
  <c r="J765" s="1"/>
  <c r="I766"/>
  <c r="J766" s="1"/>
  <c r="I767"/>
  <c r="I768"/>
  <c r="J558"/>
  <c r="I558"/>
  <c r="I547"/>
  <c r="J504" i="9"/>
  <c r="J447" i="1"/>
  <c r="I445"/>
  <c r="I10" i="9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3"/>
  <c r="I255"/>
  <c r="I256"/>
  <c r="I257"/>
  <c r="I258"/>
  <c r="I260"/>
  <c r="I262"/>
  <c r="I263"/>
  <c r="I264"/>
  <c r="I265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5"/>
  <c r="I486"/>
  <c r="I487"/>
  <c r="I488"/>
  <c r="I489"/>
  <c r="I490"/>
  <c r="I491"/>
  <c r="I492"/>
  <c r="I493"/>
  <c r="I494"/>
  <c r="I495"/>
  <c r="I496"/>
  <c r="I497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514"/>
  <c r="I515"/>
  <c r="J515" s="1"/>
  <c r="I516"/>
  <c r="J516" s="1"/>
  <c r="I517"/>
  <c r="J517" s="1"/>
  <c r="I518"/>
  <c r="J518" s="1"/>
  <c r="I519"/>
  <c r="J519" s="1"/>
  <c r="I520"/>
  <c r="J520" s="1"/>
  <c r="I521"/>
  <c r="J521" s="1"/>
  <c r="I522"/>
  <c r="J522" s="1"/>
  <c r="I523"/>
  <c r="J523" s="1"/>
  <c r="I524"/>
  <c r="J524" s="1"/>
  <c r="I525"/>
  <c r="J525" s="1"/>
  <c r="I526"/>
  <c r="J526" s="1"/>
  <c r="I527"/>
  <c r="J527" s="1"/>
  <c r="I528"/>
  <c r="J528" s="1"/>
  <c r="I529"/>
  <c r="J529" s="1"/>
  <c r="I530"/>
  <c r="J530" s="1"/>
  <c r="I531"/>
  <c r="J531" s="1"/>
  <c r="I532"/>
  <c r="J532" s="1"/>
  <c r="I533"/>
  <c r="J533" s="1"/>
  <c r="I534"/>
  <c r="J534" s="1"/>
  <c r="I535"/>
  <c r="J535" s="1"/>
  <c r="I536"/>
  <c r="J536" s="1"/>
  <c r="I537"/>
  <c r="J537" s="1"/>
  <c r="I538"/>
  <c r="J538" s="1"/>
  <c r="I539"/>
  <c r="J539" s="1"/>
  <c r="I540"/>
  <c r="J540" s="1"/>
  <c r="I541"/>
  <c r="J541" s="1"/>
  <c r="I542"/>
  <c r="J542" s="1"/>
  <c r="I543"/>
  <c r="J543" s="1"/>
  <c r="I544"/>
  <c r="J544" s="1"/>
  <c r="I545"/>
  <c r="J545" s="1"/>
  <c r="I546"/>
  <c r="J546" s="1"/>
  <c r="I547"/>
  <c r="J547" s="1"/>
  <c r="I548"/>
  <c r="J548" s="1"/>
  <c r="I549"/>
  <c r="J549" s="1"/>
  <c r="I550"/>
  <c r="J550" s="1"/>
  <c r="I551"/>
  <c r="J551" s="1"/>
  <c r="I552"/>
  <c r="J552" s="1"/>
  <c r="I553"/>
  <c r="J553" s="1"/>
  <c r="I554"/>
  <c r="J554" s="1"/>
  <c r="I555"/>
  <c r="J555" s="1"/>
  <c r="I556"/>
  <c r="J556" s="1"/>
  <c r="I557"/>
  <c r="J557" s="1"/>
  <c r="I559"/>
  <c r="J559" s="1"/>
  <c r="I560"/>
  <c r="J560" s="1"/>
  <c r="I561"/>
  <c r="J561" s="1"/>
  <c r="I562"/>
  <c r="J562" s="1"/>
  <c r="I563"/>
  <c r="J563" s="1"/>
  <c r="I564"/>
  <c r="J564" s="1"/>
  <c r="I565"/>
  <c r="J565" s="1"/>
  <c r="I566"/>
  <c r="J566" s="1"/>
  <c r="I567"/>
  <c r="J567" s="1"/>
  <c r="I568"/>
  <c r="J568" s="1"/>
  <c r="I569"/>
  <c r="J569" s="1"/>
  <c r="I570"/>
  <c r="J570" s="1"/>
  <c r="I571"/>
  <c r="J571" s="1"/>
  <c r="I572"/>
  <c r="J572" s="1"/>
  <c r="I573"/>
  <c r="J573" s="1"/>
  <c r="I574"/>
  <c r="J574" s="1"/>
  <c r="I575"/>
  <c r="J575" s="1"/>
  <c r="I576"/>
  <c r="J576" s="1"/>
  <c r="I577"/>
  <c r="J577" s="1"/>
  <c r="I578"/>
  <c r="J578" s="1"/>
  <c r="I579"/>
  <c r="J579" s="1"/>
  <c r="I580"/>
  <c r="J580" s="1"/>
  <c r="I581"/>
  <c r="J581" s="1"/>
  <c r="I582"/>
  <c r="J582" s="1"/>
  <c r="I583"/>
  <c r="J583" s="1"/>
  <c r="I584"/>
  <c r="J584" s="1"/>
  <c r="I585"/>
  <c r="J585" s="1"/>
  <c r="I586"/>
  <c r="J586" s="1"/>
  <c r="I587"/>
  <c r="J587" s="1"/>
  <c r="I588"/>
  <c r="J588" s="1"/>
  <c r="I589"/>
  <c r="J589" s="1"/>
  <c r="I590"/>
  <c r="J590" s="1"/>
  <c r="I591"/>
  <c r="J591" s="1"/>
  <c r="I592"/>
  <c r="J592" s="1"/>
  <c r="I593"/>
  <c r="J593" s="1"/>
  <c r="I594"/>
  <c r="J594" s="1"/>
  <c r="I595"/>
  <c r="J595" s="1"/>
  <c r="I596"/>
  <c r="J596" s="1"/>
  <c r="I597"/>
  <c r="J597" s="1"/>
  <c r="I598"/>
  <c r="J598" s="1"/>
  <c r="I599"/>
  <c r="J599" s="1"/>
  <c r="I600"/>
  <c r="J600" s="1"/>
  <c r="I601"/>
  <c r="J601" s="1"/>
  <c r="I602"/>
  <c r="J602" s="1"/>
  <c r="I603"/>
  <c r="J603" s="1"/>
  <c r="I604"/>
  <c r="J604" s="1"/>
  <c r="I605"/>
  <c r="J605" s="1"/>
  <c r="I606"/>
  <c r="J606" s="1"/>
  <c r="I607"/>
  <c r="J607" s="1"/>
  <c r="I608"/>
  <c r="J608" s="1"/>
  <c r="I610"/>
  <c r="J610" s="1"/>
  <c r="I611"/>
  <c r="J611" s="1"/>
  <c r="I612"/>
  <c r="J612" s="1"/>
  <c r="I613"/>
  <c r="J613" s="1"/>
  <c r="I614"/>
  <c r="J614" s="1"/>
  <c r="I615"/>
  <c r="J615" s="1"/>
  <c r="I616"/>
  <c r="J616" s="1"/>
  <c r="I617"/>
  <c r="J617" s="1"/>
  <c r="I618"/>
  <c r="J618" s="1"/>
  <c r="I619"/>
  <c r="J619" s="1"/>
  <c r="I620"/>
  <c r="J620" s="1"/>
  <c r="I621"/>
  <c r="J621" s="1"/>
  <c r="I622"/>
  <c r="J622" s="1"/>
  <c r="I623"/>
  <c r="J623" s="1"/>
  <c r="I624"/>
  <c r="J624"/>
  <c r="I625"/>
  <c r="J625" s="1"/>
  <c r="I626"/>
  <c r="J626" s="1"/>
  <c r="I627"/>
  <c r="J627" s="1"/>
  <c r="I628"/>
  <c r="J628" s="1"/>
  <c r="I629"/>
  <c r="J629" s="1"/>
  <c r="I630"/>
  <c r="J630" s="1"/>
  <c r="I631"/>
  <c r="J631" s="1"/>
  <c r="I632"/>
  <c r="J632" s="1"/>
  <c r="I633"/>
  <c r="J633" s="1"/>
  <c r="I634"/>
  <c r="J634" s="1"/>
  <c r="I635"/>
  <c r="J635" s="1"/>
  <c r="I637"/>
  <c r="J637" s="1"/>
  <c r="I638"/>
  <c r="J638" s="1"/>
  <c r="I639"/>
  <c r="J639" s="1"/>
  <c r="I640"/>
  <c r="J640" s="1"/>
  <c r="I641"/>
  <c r="J641" s="1"/>
  <c r="I642"/>
  <c r="J642" s="1"/>
  <c r="I644"/>
  <c r="J644" s="1"/>
  <c r="I645"/>
  <c r="J645" s="1"/>
  <c r="I646"/>
  <c r="J646" s="1"/>
  <c r="I647"/>
  <c r="J647" s="1"/>
  <c r="I648"/>
  <c r="J648" s="1"/>
  <c r="I649"/>
  <c r="J649" s="1"/>
  <c r="I650"/>
  <c r="J650" s="1"/>
  <c r="I652"/>
  <c r="J652" s="1"/>
  <c r="I653"/>
  <c r="J653" s="1"/>
  <c r="I654"/>
  <c r="J654" s="1"/>
  <c r="I655"/>
  <c r="J655" s="1"/>
  <c r="I656"/>
  <c r="J656" s="1"/>
  <c r="I657"/>
  <c r="J657" s="1"/>
  <c r="I658"/>
  <c r="J658" s="1"/>
  <c r="I659"/>
  <c r="J659" s="1"/>
  <c r="I660"/>
  <c r="J660" s="1"/>
  <c r="I661"/>
  <c r="J661" s="1"/>
  <c r="I662"/>
  <c r="J662" s="1"/>
  <c r="I663"/>
  <c r="J663" s="1"/>
  <c r="I664"/>
  <c r="J664" s="1"/>
  <c r="I665"/>
  <c r="J665" s="1"/>
  <c r="I666"/>
  <c r="J666" s="1"/>
  <c r="I667"/>
  <c r="J667" s="1"/>
  <c r="I668"/>
  <c r="J668" s="1"/>
  <c r="I669"/>
  <c r="J669" s="1"/>
  <c r="I670"/>
  <c r="J670" s="1"/>
  <c r="I671"/>
  <c r="J671" s="1"/>
  <c r="I672"/>
  <c r="J672" s="1"/>
  <c r="I673"/>
  <c r="J673" s="1"/>
  <c r="I674"/>
  <c r="J674" s="1"/>
  <c r="I675"/>
  <c r="J675" s="1"/>
  <c r="I676"/>
  <c r="J676" s="1"/>
  <c r="I677"/>
  <c r="J677" s="1"/>
  <c r="I678"/>
  <c r="J678" s="1"/>
  <c r="I679"/>
  <c r="J679" s="1"/>
  <c r="I680"/>
  <c r="J680" s="1"/>
  <c r="I681"/>
  <c r="J681" s="1"/>
  <c r="I682"/>
  <c r="J682" s="1"/>
  <c r="I683"/>
  <c r="J683" s="1"/>
  <c r="I684"/>
  <c r="J684" s="1"/>
  <c r="I685"/>
  <c r="J685" s="1"/>
  <c r="I686"/>
  <c r="J686" s="1"/>
  <c r="I687"/>
  <c r="J687" s="1"/>
  <c r="I688"/>
  <c r="J688" s="1"/>
  <c r="I689"/>
  <c r="J689" s="1"/>
  <c r="I690"/>
  <c r="J690" s="1"/>
  <c r="I691"/>
  <c r="J691" s="1"/>
  <c r="I692"/>
  <c r="J692" s="1"/>
  <c r="I693"/>
  <c r="J693" s="1"/>
  <c r="I694"/>
  <c r="J694" s="1"/>
  <c r="I695"/>
  <c r="J695" s="1"/>
  <c r="I696"/>
  <c r="J696" s="1"/>
  <c r="I697"/>
  <c r="J697" s="1"/>
  <c r="I698"/>
  <c r="J698" s="1"/>
  <c r="I699"/>
  <c r="J699" s="1"/>
  <c r="I700"/>
  <c r="J700" s="1"/>
  <c r="I701"/>
  <c r="J701" s="1"/>
  <c r="I702"/>
  <c r="J702" s="1"/>
  <c r="I703"/>
  <c r="J703" s="1"/>
  <c r="I704"/>
  <c r="J704" s="1"/>
  <c r="I705"/>
  <c r="J705" s="1"/>
  <c r="I706"/>
  <c r="J706" s="1"/>
  <c r="I707"/>
  <c r="J707" s="1"/>
  <c r="I708"/>
  <c r="J708" s="1"/>
  <c r="I709"/>
  <c r="J709" s="1"/>
  <c r="I710"/>
  <c r="J710" s="1"/>
  <c r="I711"/>
  <c r="J711" s="1"/>
  <c r="I712"/>
  <c r="J712" s="1"/>
  <c r="I713"/>
  <c r="J713" s="1"/>
  <c r="I714"/>
  <c r="J714" s="1"/>
  <c r="I715"/>
  <c r="J715" s="1"/>
  <c r="I716"/>
  <c r="J716" s="1"/>
  <c r="I717"/>
  <c r="J717" s="1"/>
  <c r="I718"/>
  <c r="J718" s="1"/>
  <c r="I514"/>
  <c r="K616" i="8"/>
  <c r="K854" s="1"/>
  <c r="I8"/>
  <c r="I9"/>
  <c r="I624"/>
  <c r="I627" s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50"/>
  <c r="I52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9"/>
  <c r="I110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1"/>
  <c r="I152"/>
  <c r="I153"/>
  <c r="I154"/>
  <c r="I155"/>
  <c r="I156"/>
  <c r="I157"/>
  <c r="I158"/>
  <c r="I159"/>
  <c r="I160"/>
  <c r="I161"/>
  <c r="I162"/>
  <c r="I163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5"/>
  <c r="I276"/>
  <c r="I277"/>
  <c r="I278"/>
  <c r="I279"/>
  <c r="I280"/>
  <c r="I282"/>
  <c r="I283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7"/>
  <c r="K624" i="3"/>
  <c r="K847" s="1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640"/>
  <c r="J642"/>
  <c r="I642" s="1"/>
  <c r="J643"/>
  <c r="I643" s="1"/>
  <c r="J645"/>
  <c r="I645" s="1"/>
  <c r="J646"/>
  <c r="I646" s="1"/>
  <c r="J647"/>
  <c r="I647" s="1"/>
  <c r="J649"/>
  <c r="I649" s="1"/>
  <c r="J650"/>
  <c r="I650" s="1"/>
  <c r="J651"/>
  <c r="I651" s="1"/>
  <c r="J652"/>
  <c r="I652" s="1"/>
  <c r="J653"/>
  <c r="I653" s="1"/>
  <c r="J654"/>
  <c r="I654" s="1"/>
  <c r="J655"/>
  <c r="I655" s="1"/>
  <c r="J656"/>
  <c r="I656" s="1"/>
  <c r="J657"/>
  <c r="I657" s="1"/>
  <c r="J658"/>
  <c r="I658" s="1"/>
  <c r="J659"/>
  <c r="I659" s="1"/>
  <c r="J660"/>
  <c r="I660" s="1"/>
  <c r="J661"/>
  <c r="I661" s="1"/>
  <c r="J662"/>
  <c r="I662" s="1"/>
  <c r="J663"/>
  <c r="I663" s="1"/>
  <c r="J664"/>
  <c r="I664" s="1"/>
  <c r="J665"/>
  <c r="I665" s="1"/>
  <c r="J666"/>
  <c r="I666" s="1"/>
  <c r="J667"/>
  <c r="I667" s="1"/>
  <c r="J668"/>
  <c r="I668" s="1"/>
  <c r="J669"/>
  <c r="I669" s="1"/>
  <c r="J670"/>
  <c r="I670" s="1"/>
  <c r="J671"/>
  <c r="I671" s="1"/>
  <c r="J672"/>
  <c r="I672" s="1"/>
  <c r="J673"/>
  <c r="I673" s="1"/>
  <c r="J674"/>
  <c r="I674" s="1"/>
  <c r="J675"/>
  <c r="I675" s="1"/>
  <c r="J676"/>
  <c r="I676" s="1"/>
  <c r="J677"/>
  <c r="I677" s="1"/>
  <c r="J678"/>
  <c r="I678" s="1"/>
  <c r="J679"/>
  <c r="I679" s="1"/>
  <c r="J680"/>
  <c r="I680" s="1"/>
  <c r="J681"/>
  <c r="I681" s="1"/>
  <c r="J682"/>
  <c r="I682" s="1"/>
  <c r="J683"/>
  <c r="I683" s="1"/>
  <c r="J684"/>
  <c r="I684" s="1"/>
  <c r="J685"/>
  <c r="I685" s="1"/>
  <c r="J686"/>
  <c r="I686" s="1"/>
  <c r="J687"/>
  <c r="I687" s="1"/>
  <c r="J688"/>
  <c r="I688" s="1"/>
  <c r="J689"/>
  <c r="I689" s="1"/>
  <c r="J690"/>
  <c r="I690" s="1"/>
  <c r="J691"/>
  <c r="I691" s="1"/>
  <c r="J692"/>
  <c r="I692" s="1"/>
  <c r="J693"/>
  <c r="I693" s="1"/>
  <c r="J694"/>
  <c r="I694" s="1"/>
  <c r="J695"/>
  <c r="I695" s="1"/>
  <c r="J696"/>
  <c r="I696" s="1"/>
  <c r="J697"/>
  <c r="I697" s="1"/>
  <c r="J698"/>
  <c r="I698" s="1"/>
  <c r="J699"/>
  <c r="I699" s="1"/>
  <c r="J700"/>
  <c r="I700" s="1"/>
  <c r="J701"/>
  <c r="I701" s="1"/>
  <c r="J702"/>
  <c r="I702" s="1"/>
  <c r="J703"/>
  <c r="I703" s="1"/>
  <c r="J704"/>
  <c r="I704" s="1"/>
  <c r="J705"/>
  <c r="I705" s="1"/>
  <c r="J706"/>
  <c r="I706" s="1"/>
  <c r="J707"/>
  <c r="I707" s="1"/>
  <c r="J708"/>
  <c r="I708" s="1"/>
  <c r="J709"/>
  <c r="I709" s="1"/>
  <c r="J710"/>
  <c r="I710" s="1"/>
  <c r="J711"/>
  <c r="I711" s="1"/>
  <c r="J712"/>
  <c r="I712" s="1"/>
  <c r="J713"/>
  <c r="I713" s="1"/>
  <c r="J714"/>
  <c r="I714" s="1"/>
  <c r="J715"/>
  <c r="I715" s="1"/>
  <c r="J716"/>
  <c r="I716" s="1"/>
  <c r="J717"/>
  <c r="I717" s="1"/>
  <c r="J718"/>
  <c r="I718" s="1"/>
  <c r="J719"/>
  <c r="I719" s="1"/>
  <c r="J720"/>
  <c r="I720" s="1"/>
  <c r="J721"/>
  <c r="I721" s="1"/>
  <c r="J722"/>
  <c r="I722" s="1"/>
  <c r="J723"/>
  <c r="I723" s="1"/>
  <c r="J724"/>
  <c r="I724" s="1"/>
  <c r="J725"/>
  <c r="I725" s="1"/>
  <c r="J726"/>
  <c r="I726" s="1"/>
  <c r="J727"/>
  <c r="I727" s="1"/>
  <c r="J728"/>
  <c r="I728" s="1"/>
  <c r="J729"/>
  <c r="I729" s="1"/>
  <c r="J730"/>
  <c r="I730" s="1"/>
  <c r="J731"/>
  <c r="I731" s="1"/>
  <c r="J732"/>
  <c r="I732" s="1"/>
  <c r="J733"/>
  <c r="I733" s="1"/>
  <c r="J734"/>
  <c r="I734" s="1"/>
  <c r="J735"/>
  <c r="I735" s="1"/>
  <c r="J736"/>
  <c r="I736" s="1"/>
  <c r="J737"/>
  <c r="I737" s="1"/>
  <c r="J738"/>
  <c r="I738" s="1"/>
  <c r="J739"/>
  <c r="I739" s="1"/>
  <c r="J741"/>
  <c r="I741" s="1"/>
  <c r="J742"/>
  <c r="I742" s="1"/>
  <c r="J743"/>
  <c r="I743" s="1"/>
  <c r="J744"/>
  <c r="I744" s="1"/>
  <c r="J745"/>
  <c r="I745" s="1"/>
  <c r="J746"/>
  <c r="I746" s="1"/>
  <c r="J747"/>
  <c r="I747" s="1"/>
  <c r="J748"/>
  <c r="I748" s="1"/>
  <c r="J749"/>
  <c r="I749" s="1"/>
  <c r="J750"/>
  <c r="I750" s="1"/>
  <c r="J751"/>
  <c r="I751" s="1"/>
  <c r="J752"/>
  <c r="I752" s="1"/>
  <c r="J753"/>
  <c r="I753" s="1"/>
  <c r="J754"/>
  <c r="I754" s="1"/>
  <c r="J755"/>
  <c r="I755" s="1"/>
  <c r="J756"/>
  <c r="I756" s="1"/>
  <c r="J757"/>
  <c r="I757" s="1"/>
  <c r="J758"/>
  <c r="I758" s="1"/>
  <c r="J759"/>
  <c r="I759" s="1"/>
  <c r="J760"/>
  <c r="I760" s="1"/>
  <c r="J761"/>
  <c r="I761" s="1"/>
  <c r="J762"/>
  <c r="I762" s="1"/>
  <c r="J763"/>
  <c r="I763" s="1"/>
  <c r="J764"/>
  <c r="I764" s="1"/>
  <c r="J765"/>
  <c r="I765" s="1"/>
  <c r="J766"/>
  <c r="I766" s="1"/>
  <c r="J767"/>
  <c r="I767" s="1"/>
  <c r="J768"/>
  <c r="I768" s="1"/>
  <c r="J769"/>
  <c r="I769" s="1"/>
  <c r="J770"/>
  <c r="I770" s="1"/>
  <c r="J771"/>
  <c r="I771" s="1"/>
  <c r="J772"/>
  <c r="I772" s="1"/>
  <c r="J773"/>
  <c r="I773" s="1"/>
  <c r="J775"/>
  <c r="I775" s="1"/>
  <c r="J776"/>
  <c r="I776" s="1"/>
  <c r="J777"/>
  <c r="I777" s="1"/>
  <c r="J778"/>
  <c r="I778" s="1"/>
  <c r="J779"/>
  <c r="I779" s="1"/>
  <c r="J780"/>
  <c r="I780" s="1"/>
  <c r="J781"/>
  <c r="I781" s="1"/>
  <c r="J782"/>
  <c r="I782" s="1"/>
  <c r="J783"/>
  <c r="I783" s="1"/>
  <c r="J784"/>
  <c r="I784" s="1"/>
  <c r="J785"/>
  <c r="I785" s="1"/>
  <c r="J786"/>
  <c r="I786" s="1"/>
  <c r="J787"/>
  <c r="I787" s="1"/>
  <c r="J788"/>
  <c r="I788" s="1"/>
  <c r="J789"/>
  <c r="I789" s="1"/>
  <c r="J790"/>
  <c r="I790" s="1"/>
  <c r="J791"/>
  <c r="I791" s="1"/>
  <c r="J792"/>
  <c r="I792" s="1"/>
  <c r="J793"/>
  <c r="I793" s="1"/>
  <c r="J794"/>
  <c r="I794" s="1"/>
  <c r="J795"/>
  <c r="I795" s="1"/>
  <c r="J796"/>
  <c r="I796" s="1"/>
  <c r="J797"/>
  <c r="I797" s="1"/>
  <c r="J798"/>
  <c r="I798" s="1"/>
  <c r="J799"/>
  <c r="I799" s="1"/>
  <c r="J800"/>
  <c r="I800" s="1"/>
  <c r="J801"/>
  <c r="I801" s="1"/>
  <c r="J802"/>
  <c r="I802" s="1"/>
  <c r="J803"/>
  <c r="I803" s="1"/>
  <c r="J804"/>
  <c r="I804" s="1"/>
  <c r="J805"/>
  <c r="I805" s="1"/>
  <c r="J806"/>
  <c r="I806" s="1"/>
  <c r="J807"/>
  <c r="I807" s="1"/>
  <c r="J808"/>
  <c r="I808" s="1"/>
  <c r="J809"/>
  <c r="I809" s="1"/>
  <c r="J810"/>
  <c r="I810" s="1"/>
  <c r="J811"/>
  <c r="I811" s="1"/>
  <c r="J812"/>
  <c r="I812" s="1"/>
  <c r="J813"/>
  <c r="I813" s="1"/>
  <c r="J814"/>
  <c r="I814" s="1"/>
  <c r="J815"/>
  <c r="I815" s="1"/>
  <c r="J816"/>
  <c r="I816" s="1"/>
  <c r="J817"/>
  <c r="I817" s="1"/>
  <c r="J818"/>
  <c r="I818" s="1"/>
  <c r="J819"/>
  <c r="I819" s="1"/>
  <c r="J820"/>
  <c r="I820" s="1"/>
  <c r="J821"/>
  <c r="I821" s="1"/>
  <c r="J822"/>
  <c r="I822" s="1"/>
  <c r="J823"/>
  <c r="I823" s="1"/>
  <c r="J824"/>
  <c r="I824" s="1"/>
  <c r="J825"/>
  <c r="I825" s="1"/>
  <c r="J826"/>
  <c r="I826" s="1"/>
  <c r="J827"/>
  <c r="I827" s="1"/>
  <c r="J828"/>
  <c r="I828" s="1"/>
  <c r="J829"/>
  <c r="I829" s="1"/>
  <c r="J830"/>
  <c r="I830" s="1"/>
  <c r="J831"/>
  <c r="I831" s="1"/>
  <c r="J832"/>
  <c r="I832" s="1"/>
  <c r="J833"/>
  <c r="I833" s="1"/>
  <c r="J834"/>
  <c r="I834" s="1"/>
  <c r="J835"/>
  <c r="I835" s="1"/>
  <c r="J836"/>
  <c r="I836" s="1"/>
  <c r="J837"/>
  <c r="I837" s="1"/>
  <c r="J838"/>
  <c r="I838" s="1"/>
  <c r="J839"/>
  <c r="I839" s="1"/>
  <c r="J840"/>
  <c r="I840" s="1"/>
  <c r="J841"/>
  <c r="I841" s="1"/>
  <c r="J842"/>
  <c r="I842" s="1"/>
  <c r="J843"/>
  <c r="I843" s="1"/>
  <c r="J844"/>
  <c r="I844" s="1"/>
  <c r="J845"/>
  <c r="I845" s="1"/>
  <c r="J641"/>
  <c r="I641" s="1"/>
  <c r="J640"/>
  <c r="I640" s="1"/>
  <c r="I444" i="1"/>
  <c r="I447" s="1"/>
  <c r="K439"/>
  <c r="K619" s="1"/>
  <c r="I433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4"/>
  <c r="I435"/>
  <c r="I436"/>
  <c r="I437"/>
  <c r="I438"/>
  <c r="I7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456"/>
  <c r="J457"/>
  <c r="I457" s="1"/>
  <c r="J458"/>
  <c r="I458" s="1"/>
  <c r="J459"/>
  <c r="I459" s="1"/>
  <c r="J460"/>
  <c r="I460" s="1"/>
  <c r="J461"/>
  <c r="I461" s="1"/>
  <c r="J462"/>
  <c r="I462" s="1"/>
  <c r="J463"/>
  <c r="I463" s="1"/>
  <c r="J464"/>
  <c r="I464" s="1"/>
  <c r="J465"/>
  <c r="I465" s="1"/>
  <c r="J466"/>
  <c r="I466" s="1"/>
  <c r="J467"/>
  <c r="I467" s="1"/>
  <c r="J468"/>
  <c r="I468" s="1"/>
  <c r="J470"/>
  <c r="I470" s="1"/>
  <c r="J471"/>
  <c r="I471" s="1"/>
  <c r="J472"/>
  <c r="I472" s="1"/>
  <c r="J473"/>
  <c r="I473" s="1"/>
  <c r="J474"/>
  <c r="I474" s="1"/>
  <c r="J475"/>
  <c r="I475" s="1"/>
  <c r="J476"/>
  <c r="I476" s="1"/>
  <c r="J477"/>
  <c r="I477" s="1"/>
  <c r="J478"/>
  <c r="I478" s="1"/>
  <c r="J479"/>
  <c r="I479" s="1"/>
  <c r="J480"/>
  <c r="I480" s="1"/>
  <c r="J481"/>
  <c r="I481" s="1"/>
  <c r="J482"/>
  <c r="I482" s="1"/>
  <c r="J483"/>
  <c r="I483" s="1"/>
  <c r="J484"/>
  <c r="I484" s="1"/>
  <c r="J485"/>
  <c r="I485" s="1"/>
  <c r="J486"/>
  <c r="I486" s="1"/>
  <c r="J487"/>
  <c r="I487" s="1"/>
  <c r="J488"/>
  <c r="I488" s="1"/>
  <c r="J489"/>
  <c r="I489" s="1"/>
  <c r="J490"/>
  <c r="I490" s="1"/>
  <c r="J491"/>
  <c r="I491" s="1"/>
  <c r="J492"/>
  <c r="I492" s="1"/>
  <c r="J493"/>
  <c r="I493" s="1"/>
  <c r="J494"/>
  <c r="I494" s="1"/>
  <c r="J495"/>
  <c r="I495" s="1"/>
  <c r="J496"/>
  <c r="I496" s="1"/>
  <c r="J497"/>
  <c r="I497" s="1"/>
  <c r="J498"/>
  <c r="I498" s="1"/>
  <c r="J499"/>
  <c r="I499" s="1"/>
  <c r="J500"/>
  <c r="I500" s="1"/>
  <c r="J501"/>
  <c r="I501" s="1"/>
  <c r="J502"/>
  <c r="I502" s="1"/>
  <c r="J503"/>
  <c r="I503" s="1"/>
  <c r="J504"/>
  <c r="I504" s="1"/>
  <c r="J505"/>
  <c r="I505" s="1"/>
  <c r="J506"/>
  <c r="I506" s="1"/>
  <c r="J507"/>
  <c r="I507" s="1"/>
  <c r="J508"/>
  <c r="I508" s="1"/>
  <c r="J509"/>
  <c r="I509" s="1"/>
  <c r="J510"/>
  <c r="I510" s="1"/>
  <c r="J511"/>
  <c r="I511" s="1"/>
  <c r="J512"/>
  <c r="I512" s="1"/>
  <c r="J513"/>
  <c r="I513" s="1"/>
  <c r="J514"/>
  <c r="I514" s="1"/>
  <c r="J515"/>
  <c r="I515" s="1"/>
  <c r="J516"/>
  <c r="I516" s="1"/>
  <c r="J517"/>
  <c r="I517" s="1"/>
  <c r="J518"/>
  <c r="I518" s="1"/>
  <c r="J519"/>
  <c r="I519" s="1"/>
  <c r="J520"/>
  <c r="I520" s="1"/>
  <c r="J521"/>
  <c r="I521" s="1"/>
  <c r="J522"/>
  <c r="I522" s="1"/>
  <c r="J523"/>
  <c r="I523" s="1"/>
  <c r="J524"/>
  <c r="I524" s="1"/>
  <c r="J525"/>
  <c r="I525" s="1"/>
  <c r="J526"/>
  <c r="I526" s="1"/>
  <c r="J527"/>
  <c r="I527" s="1"/>
  <c r="J528"/>
  <c r="I528" s="1"/>
  <c r="J529"/>
  <c r="I529" s="1"/>
  <c r="J530"/>
  <c r="I530" s="1"/>
  <c r="J531"/>
  <c r="I531" s="1"/>
  <c r="J532"/>
  <c r="I532" s="1"/>
  <c r="J533"/>
  <c r="I533" s="1"/>
  <c r="J534"/>
  <c r="I534" s="1"/>
  <c r="J535"/>
  <c r="I535" s="1"/>
  <c r="J536"/>
  <c r="I536" s="1"/>
  <c r="J537"/>
  <c r="I537" s="1"/>
  <c r="J538"/>
  <c r="I538" s="1"/>
  <c r="J539"/>
  <c r="I539" s="1"/>
  <c r="J540"/>
  <c r="I540" s="1"/>
  <c r="J541"/>
  <c r="I541" s="1"/>
  <c r="J542"/>
  <c r="I542" s="1"/>
  <c r="J543"/>
  <c r="I543" s="1"/>
  <c r="J544"/>
  <c r="I544" s="1"/>
  <c r="J545"/>
  <c r="I545" s="1"/>
  <c r="J546"/>
  <c r="I546" s="1"/>
  <c r="J547"/>
  <c r="I547" s="1"/>
  <c r="J548"/>
  <c r="I548" s="1"/>
  <c r="J549"/>
  <c r="I549" s="1"/>
  <c r="J550"/>
  <c r="I550" s="1"/>
  <c r="J551"/>
  <c r="I551" s="1"/>
  <c r="J552"/>
  <c r="I552" s="1"/>
  <c r="J553"/>
  <c r="I553" s="1"/>
  <c r="J554"/>
  <c r="I554" s="1"/>
  <c r="J555"/>
  <c r="I555" s="1"/>
  <c r="J556"/>
  <c r="I556" s="1"/>
  <c r="J557"/>
  <c r="I557" s="1"/>
  <c r="J558"/>
  <c r="I558" s="1"/>
  <c r="J559"/>
  <c r="I559" s="1"/>
  <c r="J560"/>
  <c r="I560" s="1"/>
  <c r="J561"/>
  <c r="I561" s="1"/>
  <c r="J562"/>
  <c r="I562" s="1"/>
  <c r="J563"/>
  <c r="I563" s="1"/>
  <c r="J564"/>
  <c r="I564" s="1"/>
  <c r="J565"/>
  <c r="I565" s="1"/>
  <c r="J566"/>
  <c r="I566" s="1"/>
  <c r="J567"/>
  <c r="I567" s="1"/>
  <c r="J568"/>
  <c r="I568" s="1"/>
  <c r="J569"/>
  <c r="I569" s="1"/>
  <c r="J570"/>
  <c r="I570" s="1"/>
  <c r="J571"/>
  <c r="I571" s="1"/>
  <c r="J572"/>
  <c r="I572" s="1"/>
  <c r="J573"/>
  <c r="I573" s="1"/>
  <c r="J574"/>
  <c r="I574" s="1"/>
  <c r="J575"/>
  <c r="I575" s="1"/>
  <c r="J576"/>
  <c r="I576" s="1"/>
  <c r="J577"/>
  <c r="I577" s="1"/>
  <c r="J578"/>
  <c r="I578" s="1"/>
  <c r="J579"/>
  <c r="I579" s="1"/>
  <c r="J580"/>
  <c r="I580" s="1"/>
  <c r="J581"/>
  <c r="I581" s="1"/>
  <c r="J582"/>
  <c r="I582" s="1"/>
  <c r="J583"/>
  <c r="I583" s="1"/>
  <c r="J584"/>
  <c r="I584" s="1"/>
  <c r="J585"/>
  <c r="I585" s="1"/>
  <c r="J586"/>
  <c r="I586" s="1"/>
  <c r="J587"/>
  <c r="I587" s="1"/>
  <c r="J588"/>
  <c r="I588" s="1"/>
  <c r="J589"/>
  <c r="I589" s="1"/>
  <c r="J590"/>
  <c r="I590" s="1"/>
  <c r="J591"/>
  <c r="I591" s="1"/>
  <c r="J592"/>
  <c r="I592" s="1"/>
  <c r="J593"/>
  <c r="I593" s="1"/>
  <c r="J594"/>
  <c r="I594" s="1"/>
  <c r="J595"/>
  <c r="I595" s="1"/>
  <c r="J596"/>
  <c r="I596" s="1"/>
  <c r="J597"/>
  <c r="I597" s="1"/>
  <c r="J598"/>
  <c r="I598" s="1"/>
  <c r="J599"/>
  <c r="I599" s="1"/>
  <c r="J600"/>
  <c r="I600" s="1"/>
  <c r="J601"/>
  <c r="I601" s="1"/>
  <c r="J602"/>
  <c r="I602" s="1"/>
  <c r="J603"/>
  <c r="I603" s="1"/>
  <c r="J604"/>
  <c r="I604" s="1"/>
  <c r="J605"/>
  <c r="I605" s="1"/>
  <c r="J606"/>
  <c r="I606" s="1"/>
  <c r="J607"/>
  <c r="I607" s="1"/>
  <c r="J608"/>
  <c r="I608" s="1"/>
  <c r="J609"/>
  <c r="I609" s="1"/>
  <c r="J610"/>
  <c r="I610" s="1"/>
  <c r="J611"/>
  <c r="I611" s="1"/>
  <c r="J612"/>
  <c r="I612" s="1"/>
  <c r="J613"/>
  <c r="I613" s="1"/>
  <c r="J614"/>
  <c r="I614" s="1"/>
  <c r="J615"/>
  <c r="I615" s="1"/>
  <c r="J616"/>
  <c r="I616" s="1"/>
  <c r="J617"/>
  <c r="I617" s="1"/>
  <c r="J456"/>
  <c r="K846" i="3" l="1"/>
  <c r="K848" s="1"/>
  <c r="J598" i="15"/>
  <c r="K811"/>
  <c r="K813" s="1"/>
  <c r="K769" i="11"/>
  <c r="K771" s="1"/>
  <c r="J760"/>
  <c r="J748"/>
  <c r="J736"/>
  <c r="J724"/>
  <c r="J712"/>
  <c r="J708"/>
  <c r="J704"/>
  <c r="J700"/>
  <c r="J696"/>
  <c r="J692"/>
  <c r="J688"/>
  <c r="J684"/>
  <c r="J680"/>
  <c r="J676"/>
  <c r="J672"/>
  <c r="J668"/>
  <c r="J664"/>
  <c r="J660"/>
  <c r="J656"/>
  <c r="J652"/>
  <c r="J648"/>
  <c r="J644"/>
  <c r="J640"/>
  <c r="J636"/>
  <c r="J632"/>
  <c r="J628"/>
  <c r="J624"/>
  <c r="J620"/>
  <c r="J616"/>
  <c r="J612"/>
  <c r="J608"/>
  <c r="J604"/>
  <c r="J600"/>
  <c r="J596"/>
  <c r="J592"/>
  <c r="J588"/>
  <c r="J584"/>
  <c r="J580"/>
  <c r="J576"/>
  <c r="J572"/>
  <c r="J568"/>
  <c r="J564"/>
  <c r="J560"/>
  <c r="J768"/>
  <c r="J756"/>
  <c r="J744"/>
  <c r="J732"/>
  <c r="J720"/>
  <c r="J767"/>
  <c r="J763"/>
  <c r="J759"/>
  <c r="J755"/>
  <c r="J751"/>
  <c r="J747"/>
  <c r="J743"/>
  <c r="J739"/>
  <c r="J735"/>
  <c r="J731"/>
  <c r="J727"/>
  <c r="J723"/>
  <c r="J719"/>
  <c r="J715"/>
  <c r="J711"/>
  <c r="J707"/>
  <c r="J703"/>
  <c r="J699"/>
  <c r="J695"/>
  <c r="J691"/>
  <c r="J687"/>
  <c r="J683"/>
  <c r="J679"/>
  <c r="J675"/>
  <c r="J671"/>
  <c r="J667"/>
  <c r="J663"/>
  <c r="J659"/>
  <c r="J655"/>
  <c r="J651"/>
  <c r="J647"/>
  <c r="J643"/>
  <c r="J639"/>
  <c r="J635"/>
  <c r="J631"/>
  <c r="J627"/>
  <c r="J623"/>
  <c r="J619"/>
  <c r="J615"/>
  <c r="J611"/>
  <c r="J607"/>
  <c r="J603"/>
  <c r="J599"/>
  <c r="J595"/>
  <c r="J591"/>
  <c r="J587"/>
  <c r="J583"/>
  <c r="J579"/>
  <c r="J575"/>
  <c r="J571"/>
  <c r="J567"/>
  <c r="J563"/>
  <c r="J559"/>
  <c r="J514" i="9"/>
  <c r="K618" i="1"/>
  <c r="K620" s="1"/>
  <c r="I456"/>
  <c r="K577" i="37"/>
  <c r="K826" s="1"/>
  <c r="I578"/>
  <c r="I542" i="27"/>
  <c r="I101" i="37"/>
  <c r="I102"/>
  <c r="I103"/>
  <c r="I134"/>
  <c r="I612" i="31"/>
  <c r="K738" i="27"/>
  <c r="J539"/>
  <c r="J81"/>
  <c r="J72"/>
  <c r="I706" i="24"/>
  <c r="J564" i="21"/>
  <c r="J563"/>
  <c r="J165"/>
  <c r="J163"/>
  <c r="J35"/>
  <c r="J32"/>
  <c r="J18"/>
  <c r="J552"/>
  <c r="J550"/>
  <c r="J494"/>
  <c r="J493"/>
  <c r="J492"/>
  <c r="J491"/>
  <c r="J490"/>
  <c r="J489"/>
  <c r="J488"/>
  <c r="J434"/>
  <c r="J599" i="19"/>
  <c r="I64"/>
  <c r="I63"/>
  <c r="I62"/>
  <c r="I596"/>
  <c r="I595"/>
  <c r="I41"/>
  <c r="J178"/>
  <c r="J102" i="37" l="1"/>
  <c r="J103"/>
  <c r="J134"/>
  <c r="J101"/>
  <c r="J542" i="27"/>
  <c r="I682" i="19"/>
  <c r="J682" s="1"/>
  <c r="I594"/>
  <c r="I587"/>
  <c r="I555"/>
  <c r="I554"/>
  <c r="I605" i="3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262"/>
  <c r="I263"/>
  <c r="I203"/>
  <c r="I204"/>
  <c r="I128"/>
  <c r="I67"/>
  <c r="J584" i="37" l="1"/>
  <c r="J583"/>
  <c r="J582" l="1"/>
  <c r="J587" s="1"/>
  <c r="J8"/>
  <c r="I396"/>
  <c r="J396" l="1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4"/>
  <c r="G186"/>
  <c r="G187"/>
  <c r="G188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8"/>
  <c r="G389"/>
  <c r="G390"/>
  <c r="G391"/>
  <c r="G392"/>
  <c r="G393"/>
  <c r="G397"/>
  <c r="G398"/>
  <c r="G399"/>
  <c r="G400"/>
  <c r="G401"/>
  <c r="G402"/>
  <c r="G405"/>
  <c r="G406"/>
  <c r="G407"/>
  <c r="G408"/>
  <c r="G409"/>
  <c r="G410"/>
  <c r="G411"/>
  <c r="G412"/>
  <c r="I599" l="1"/>
  <c r="I603"/>
  <c r="I607"/>
  <c r="I611"/>
  <c r="I615"/>
  <c r="I619"/>
  <c r="I623"/>
  <c r="I630"/>
  <c r="I634"/>
  <c r="I638"/>
  <c r="I642"/>
  <c r="I646"/>
  <c r="I650"/>
  <c r="I654"/>
  <c r="I658"/>
  <c r="I662"/>
  <c r="I666"/>
  <c r="I670"/>
  <c r="I674"/>
  <c r="I678"/>
  <c r="I682"/>
  <c r="I686"/>
  <c r="I690"/>
  <c r="I694"/>
  <c r="I698"/>
  <c r="I702"/>
  <c r="I706"/>
  <c r="I714"/>
  <c r="I718"/>
  <c r="I722"/>
  <c r="I726"/>
  <c r="I730"/>
  <c r="I734"/>
  <c r="I738"/>
  <c r="I742"/>
  <c r="I746"/>
  <c r="I750"/>
  <c r="I754"/>
  <c r="I757"/>
  <c r="I761"/>
  <c r="I765"/>
  <c r="I769"/>
  <c r="I773"/>
  <c r="I777"/>
  <c r="I781"/>
  <c r="I785"/>
  <c r="I789"/>
  <c r="I793"/>
  <c r="I797"/>
  <c r="I801"/>
  <c r="I805"/>
  <c r="I809"/>
  <c r="I813"/>
  <c r="I817"/>
  <c r="I821"/>
  <c r="I597"/>
  <c r="K599"/>
  <c r="K601"/>
  <c r="K603"/>
  <c r="K605"/>
  <c r="K609"/>
  <c r="K613"/>
  <c r="K617"/>
  <c r="K619"/>
  <c r="K625"/>
  <c r="K628"/>
  <c r="K632"/>
  <c r="K636"/>
  <c r="K640"/>
  <c r="K644"/>
  <c r="K648"/>
  <c r="K652"/>
  <c r="K656"/>
  <c r="K660"/>
  <c r="K664"/>
  <c r="K668"/>
  <c r="K672"/>
  <c r="K676"/>
  <c r="K680"/>
  <c r="K684"/>
  <c r="K688"/>
  <c r="K692"/>
  <c r="K696"/>
  <c r="K700"/>
  <c r="K704"/>
  <c r="K708"/>
  <c r="K712"/>
  <c r="K716"/>
  <c r="K720"/>
  <c r="K724"/>
  <c r="K728"/>
  <c r="K732"/>
  <c r="K736"/>
  <c r="K740"/>
  <c r="K744"/>
  <c r="K746"/>
  <c r="K750"/>
  <c r="K754"/>
  <c r="K757"/>
  <c r="K761"/>
  <c r="K765"/>
  <c r="K769"/>
  <c r="K773"/>
  <c r="K777"/>
  <c r="K781"/>
  <c r="K785"/>
  <c r="K789"/>
  <c r="K793"/>
  <c r="K797"/>
  <c r="K801"/>
  <c r="K805"/>
  <c r="K809"/>
  <c r="K816"/>
  <c r="K823"/>
  <c r="I598"/>
  <c r="I602"/>
  <c r="I606"/>
  <c r="I610"/>
  <c r="I614"/>
  <c r="I618"/>
  <c r="I622"/>
  <c r="I626"/>
  <c r="I629"/>
  <c r="I633"/>
  <c r="I637"/>
  <c r="I641"/>
  <c r="I645"/>
  <c r="I649"/>
  <c r="I653"/>
  <c r="I657"/>
  <c r="I661"/>
  <c r="I665"/>
  <c r="I669"/>
  <c r="I673"/>
  <c r="I677"/>
  <c r="I681"/>
  <c r="I685"/>
  <c r="I689"/>
  <c r="I693"/>
  <c r="I697"/>
  <c r="I701"/>
  <c r="I705"/>
  <c r="I709"/>
  <c r="I713"/>
  <c r="I717"/>
  <c r="I721"/>
  <c r="I725"/>
  <c r="I729"/>
  <c r="I733"/>
  <c r="I737"/>
  <c r="I741"/>
  <c r="I745"/>
  <c r="I749"/>
  <c r="I753"/>
  <c r="I760"/>
  <c r="I764"/>
  <c r="I768"/>
  <c r="I772"/>
  <c r="I776"/>
  <c r="I780"/>
  <c r="I784"/>
  <c r="I788"/>
  <c r="I792"/>
  <c r="I796"/>
  <c r="I800"/>
  <c r="I804"/>
  <c r="I808"/>
  <c r="I812"/>
  <c r="I816"/>
  <c r="I820"/>
  <c r="I824"/>
  <c r="K813"/>
  <c r="K815"/>
  <c r="K820"/>
  <c r="K822"/>
  <c r="K612"/>
  <c r="K616"/>
  <c r="K620"/>
  <c r="K624"/>
  <c r="K627"/>
  <c r="K631"/>
  <c r="K635"/>
  <c r="K639"/>
  <c r="K643"/>
  <c r="K647"/>
  <c r="K651"/>
  <c r="K655"/>
  <c r="K659"/>
  <c r="K663"/>
  <c r="K667"/>
  <c r="K671"/>
  <c r="K675"/>
  <c r="K679"/>
  <c r="K683"/>
  <c r="K687"/>
  <c r="K691"/>
  <c r="K695"/>
  <c r="K699"/>
  <c r="K703"/>
  <c r="K707"/>
  <c r="K711"/>
  <c r="K715"/>
  <c r="K719"/>
  <c r="K723"/>
  <c r="K727"/>
  <c r="K731"/>
  <c r="K735"/>
  <c r="K739"/>
  <c r="K743"/>
  <c r="K747"/>
  <c r="K751"/>
  <c r="K755"/>
  <c r="K758"/>
  <c r="K762"/>
  <c r="K766"/>
  <c r="K770"/>
  <c r="K774"/>
  <c r="K778"/>
  <c r="K782"/>
  <c r="K786"/>
  <c r="K790"/>
  <c r="K794"/>
  <c r="K798"/>
  <c r="K802"/>
  <c r="K806"/>
  <c r="K810"/>
  <c r="K817"/>
  <c r="I601"/>
  <c r="I605"/>
  <c r="I609"/>
  <c r="I617"/>
  <c r="I621"/>
  <c r="I625"/>
  <c r="I628"/>
  <c r="I632"/>
  <c r="I636"/>
  <c r="I640"/>
  <c r="I644"/>
  <c r="I648"/>
  <c r="I656"/>
  <c r="I660"/>
  <c r="I664"/>
  <c r="I668"/>
  <c r="I672"/>
  <c r="I676"/>
  <c r="I680"/>
  <c r="I684"/>
  <c r="I688"/>
  <c r="I692"/>
  <c r="I696"/>
  <c r="I700"/>
  <c r="I704"/>
  <c r="I708"/>
  <c r="I712"/>
  <c r="I716"/>
  <c r="I720"/>
  <c r="I724"/>
  <c r="I728"/>
  <c r="I732"/>
  <c r="I736"/>
  <c r="I740"/>
  <c r="I744"/>
  <c r="I748"/>
  <c r="I752"/>
  <c r="I756"/>
  <c r="I759"/>
  <c r="I763"/>
  <c r="I767"/>
  <c r="I771"/>
  <c r="I775"/>
  <c r="I779"/>
  <c r="I783"/>
  <c r="I787"/>
  <c r="I791"/>
  <c r="I795"/>
  <c r="I799"/>
  <c r="I803"/>
  <c r="I807"/>
  <c r="I811"/>
  <c r="I815"/>
  <c r="I819"/>
  <c r="I823"/>
  <c r="K598"/>
  <c r="K600"/>
  <c r="K602"/>
  <c r="K604"/>
  <c r="K606"/>
  <c r="K608"/>
  <c r="K610"/>
  <c r="K614"/>
  <c r="K618"/>
  <c r="K622"/>
  <c r="K626"/>
  <c r="K629"/>
  <c r="K633"/>
  <c r="K637"/>
  <c r="K641"/>
  <c r="K645"/>
  <c r="K649"/>
  <c r="K653"/>
  <c r="K657"/>
  <c r="K661"/>
  <c r="K665"/>
  <c r="K669"/>
  <c r="K673"/>
  <c r="K677"/>
  <c r="K681"/>
  <c r="K685"/>
  <c r="K689"/>
  <c r="K693"/>
  <c r="K697"/>
  <c r="K701"/>
  <c r="K705"/>
  <c r="K709"/>
  <c r="K713"/>
  <c r="K717"/>
  <c r="K721"/>
  <c r="K725"/>
  <c r="K729"/>
  <c r="K733"/>
  <c r="K737"/>
  <c r="K741"/>
  <c r="K745"/>
  <c r="K749"/>
  <c r="K753"/>
  <c r="K760"/>
  <c r="K764"/>
  <c r="K768"/>
  <c r="K772"/>
  <c r="K776"/>
  <c r="K780"/>
  <c r="K784"/>
  <c r="K788"/>
  <c r="K792"/>
  <c r="K796"/>
  <c r="K800"/>
  <c r="K804"/>
  <c r="K808"/>
  <c r="K819"/>
  <c r="I600"/>
  <c r="I604"/>
  <c r="I608"/>
  <c r="I612"/>
  <c r="I616"/>
  <c r="I620"/>
  <c r="I624"/>
  <c r="I627"/>
  <c r="I631"/>
  <c r="I635"/>
  <c r="I639"/>
  <c r="I643"/>
  <c r="I647"/>
  <c r="I651"/>
  <c r="I655"/>
  <c r="I659"/>
  <c r="I663"/>
  <c r="I667"/>
  <c r="I671"/>
  <c r="I675"/>
  <c r="I679"/>
  <c r="I683"/>
  <c r="I687"/>
  <c r="I691"/>
  <c r="I695"/>
  <c r="I699"/>
  <c r="I703"/>
  <c r="I707"/>
  <c r="I711"/>
  <c r="I715"/>
  <c r="I719"/>
  <c r="I723"/>
  <c r="I727"/>
  <c r="I731"/>
  <c r="I735"/>
  <c r="I739"/>
  <c r="I743"/>
  <c r="I747"/>
  <c r="I751"/>
  <c r="I755"/>
  <c r="I758"/>
  <c r="I762"/>
  <c r="I766"/>
  <c r="I770"/>
  <c r="I778"/>
  <c r="I782"/>
  <c r="I786"/>
  <c r="I790"/>
  <c r="I794"/>
  <c r="I798"/>
  <c r="I802"/>
  <c r="I806"/>
  <c r="I810"/>
  <c r="I814"/>
  <c r="I818"/>
  <c r="I822"/>
  <c r="K812"/>
  <c r="K814"/>
  <c r="K821"/>
  <c r="K824"/>
  <c r="K607"/>
  <c r="K611"/>
  <c r="K615"/>
  <c r="K621"/>
  <c r="K623"/>
  <c r="K630"/>
  <c r="K634"/>
  <c r="K638"/>
  <c r="K642"/>
  <c r="K646"/>
  <c r="K650"/>
  <c r="K654"/>
  <c r="K658"/>
  <c r="K662"/>
  <c r="K666"/>
  <c r="K670"/>
  <c r="K674"/>
  <c r="K678"/>
  <c r="K682"/>
  <c r="K686"/>
  <c r="K690"/>
  <c r="K694"/>
  <c r="K698"/>
  <c r="K702"/>
  <c r="K706"/>
  <c r="K710"/>
  <c r="K714"/>
  <c r="K718"/>
  <c r="K722"/>
  <c r="K726"/>
  <c r="K730"/>
  <c r="K734"/>
  <c r="K738"/>
  <c r="K742"/>
  <c r="K748"/>
  <c r="K752"/>
  <c r="K756"/>
  <c r="K759"/>
  <c r="K763"/>
  <c r="K767"/>
  <c r="K771"/>
  <c r="K775"/>
  <c r="K779"/>
  <c r="K783"/>
  <c r="K787"/>
  <c r="K791"/>
  <c r="K795"/>
  <c r="K799"/>
  <c r="K803"/>
  <c r="K807"/>
  <c r="K811"/>
  <c r="K818"/>
  <c r="K597"/>
  <c r="I710"/>
  <c r="I613"/>
  <c r="I652"/>
  <c r="I774"/>
  <c r="J616" i="31"/>
  <c r="J620" s="1"/>
  <c r="A149" i="36"/>
  <c r="A152"/>
  <c r="A153"/>
  <c r="A155"/>
  <c r="A158"/>
  <c r="A159"/>
  <c r="A163"/>
  <c r="A164"/>
  <c r="A166"/>
  <c r="A167"/>
  <c r="A169"/>
  <c r="A172"/>
  <c r="A177"/>
  <c r="A179"/>
  <c r="A183"/>
  <c r="A185"/>
  <c r="A186"/>
  <c r="A188"/>
  <c r="A189"/>
  <c r="A191"/>
  <c r="A193"/>
  <c r="A199"/>
  <c r="A201"/>
  <c r="A203"/>
  <c r="A204"/>
  <c r="A206"/>
  <c r="A207"/>
  <c r="A208"/>
  <c r="A146"/>
  <c r="A142"/>
  <c r="A138"/>
  <c r="A134"/>
  <c r="A132"/>
  <c r="A131"/>
  <c r="A126"/>
  <c r="A123"/>
  <c r="A119"/>
  <c r="A118"/>
  <c r="A112"/>
  <c r="A108"/>
  <c r="A107"/>
  <c r="A99"/>
  <c r="A92"/>
  <c r="A88"/>
  <c r="A87"/>
  <c r="A83"/>
  <c r="A81"/>
  <c r="A80"/>
  <c r="A76"/>
  <c r="A75"/>
  <c r="A74"/>
  <c r="A70"/>
  <c r="A69"/>
  <c r="A67"/>
  <c r="A65"/>
  <c r="A63"/>
  <c r="A61"/>
  <c r="A56"/>
  <c r="A55"/>
  <c r="A54"/>
  <c r="A53"/>
  <c r="A49"/>
  <c r="A46"/>
  <c r="A7"/>
  <c r="A6"/>
  <c r="A11"/>
  <c r="A38"/>
  <c r="A18"/>
  <c r="A12"/>
  <c r="A36"/>
  <c r="A4"/>
  <c r="A1"/>
  <c r="A29"/>
  <c r="A8"/>
  <c r="A10"/>
  <c r="A28"/>
  <c r="A42"/>
  <c r="A25"/>
  <c r="A32"/>
  <c r="J652" i="37" l="1"/>
  <c r="J822"/>
  <c r="J806"/>
  <c r="J790"/>
  <c r="J770"/>
  <c r="J755"/>
  <c r="J739"/>
  <c r="J723"/>
  <c r="J707"/>
  <c r="J691"/>
  <c r="J675"/>
  <c r="J659"/>
  <c r="J643"/>
  <c r="J627"/>
  <c r="J612"/>
  <c r="J815"/>
  <c r="J799"/>
  <c r="J783"/>
  <c r="J767"/>
  <c r="J752"/>
  <c r="J736"/>
  <c r="J720"/>
  <c r="J704"/>
  <c r="J688"/>
  <c r="J672"/>
  <c r="J656"/>
  <c r="J636"/>
  <c r="J621"/>
  <c r="J601"/>
  <c r="J812"/>
  <c r="J796"/>
  <c r="J780"/>
  <c r="J764"/>
  <c r="J749"/>
  <c r="J733"/>
  <c r="J717"/>
  <c r="J701"/>
  <c r="J685"/>
  <c r="J669"/>
  <c r="J653"/>
  <c r="J637"/>
  <c r="J622"/>
  <c r="J606"/>
  <c r="J813"/>
  <c r="J797"/>
  <c r="J781"/>
  <c r="J765"/>
  <c r="J750"/>
  <c r="J734"/>
  <c r="J718"/>
  <c r="J698"/>
  <c r="J682"/>
  <c r="J666"/>
  <c r="J650"/>
  <c r="J634"/>
  <c r="J615"/>
  <c r="J599"/>
  <c r="J774"/>
  <c r="J810"/>
  <c r="J794"/>
  <c r="J778"/>
  <c r="J758"/>
  <c r="J743"/>
  <c r="J727"/>
  <c r="J711"/>
  <c r="J695"/>
  <c r="J679"/>
  <c r="J663"/>
  <c r="J647"/>
  <c r="J631"/>
  <c r="J616"/>
  <c r="J600"/>
  <c r="J819"/>
  <c r="J803"/>
  <c r="J787"/>
  <c r="J771"/>
  <c r="J756"/>
  <c r="J740"/>
  <c r="J724"/>
  <c r="J708"/>
  <c r="J692"/>
  <c r="J676"/>
  <c r="J660"/>
  <c r="J640"/>
  <c r="J625"/>
  <c r="J605"/>
  <c r="J816"/>
  <c r="J800"/>
  <c r="J784"/>
  <c r="J768"/>
  <c r="J753"/>
  <c r="J737"/>
  <c r="J721"/>
  <c r="J705"/>
  <c r="J689"/>
  <c r="J673"/>
  <c r="J657"/>
  <c r="J641"/>
  <c r="J626"/>
  <c r="J610"/>
  <c r="J817"/>
  <c r="J801"/>
  <c r="J785"/>
  <c r="J769"/>
  <c r="J754"/>
  <c r="J738"/>
  <c r="J722"/>
  <c r="J702"/>
  <c r="J686"/>
  <c r="J670"/>
  <c r="J654"/>
  <c r="J638"/>
  <c r="J619"/>
  <c r="J603"/>
  <c r="J710"/>
  <c r="J814"/>
  <c r="J798"/>
  <c r="J782"/>
  <c r="J762"/>
  <c r="J747"/>
  <c r="J731"/>
  <c r="J715"/>
  <c r="J699"/>
  <c r="J683"/>
  <c r="J667"/>
  <c r="J651"/>
  <c r="J635"/>
  <c r="J620"/>
  <c r="J604"/>
  <c r="J823"/>
  <c r="J807"/>
  <c r="J791"/>
  <c r="J775"/>
  <c r="J759"/>
  <c r="J744"/>
  <c r="J728"/>
  <c r="J712"/>
  <c r="J696"/>
  <c r="J680"/>
  <c r="J664"/>
  <c r="J644"/>
  <c r="J628"/>
  <c r="J609"/>
  <c r="J820"/>
  <c r="J804"/>
  <c r="J788"/>
  <c r="J772"/>
  <c r="J741"/>
  <c r="J725"/>
  <c r="J709"/>
  <c r="J693"/>
  <c r="J677"/>
  <c r="J661"/>
  <c r="J645"/>
  <c r="J629"/>
  <c r="J614"/>
  <c r="J598"/>
  <c r="J821"/>
  <c r="J805"/>
  <c r="J789"/>
  <c r="J773"/>
  <c r="J757"/>
  <c r="J742"/>
  <c r="J726"/>
  <c r="J706"/>
  <c r="J690"/>
  <c r="J674"/>
  <c r="J658"/>
  <c r="J642"/>
  <c r="J623"/>
  <c r="J607"/>
  <c r="J613"/>
  <c r="J818"/>
  <c r="J802"/>
  <c r="J786"/>
  <c r="J766"/>
  <c r="J751"/>
  <c r="J735"/>
  <c r="J719"/>
  <c r="J703"/>
  <c r="J687"/>
  <c r="J671"/>
  <c r="J655"/>
  <c r="J639"/>
  <c r="J624"/>
  <c r="J608"/>
  <c r="J811"/>
  <c r="J795"/>
  <c r="J779"/>
  <c r="J763"/>
  <c r="J748"/>
  <c r="J732"/>
  <c r="J716"/>
  <c r="J700"/>
  <c r="J684"/>
  <c r="J668"/>
  <c r="J648"/>
  <c r="J632"/>
  <c r="J617"/>
  <c r="J824"/>
  <c r="J808"/>
  <c r="J792"/>
  <c r="J776"/>
  <c r="J760"/>
  <c r="J745"/>
  <c r="J729"/>
  <c r="J713"/>
  <c r="J697"/>
  <c r="J681"/>
  <c r="J665"/>
  <c r="J649"/>
  <c r="J633"/>
  <c r="J618"/>
  <c r="J602"/>
  <c r="J809"/>
  <c r="J793"/>
  <c r="J777"/>
  <c r="J761"/>
  <c r="J746"/>
  <c r="J730"/>
  <c r="J714"/>
  <c r="J694"/>
  <c r="J678"/>
  <c r="J662"/>
  <c r="J646"/>
  <c r="J630"/>
  <c r="J611"/>
  <c r="K825"/>
  <c r="K827" s="1"/>
  <c r="J597"/>
  <c r="I825"/>
  <c r="I574" i="31"/>
  <c r="J574" s="1"/>
  <c r="I255"/>
  <c r="I235"/>
  <c r="I239"/>
  <c r="J239" s="1"/>
  <c r="I240"/>
  <c r="J240" s="1"/>
  <c r="I238"/>
  <c r="I236"/>
  <c r="I223"/>
  <c r="I224"/>
  <c r="I225"/>
  <c r="I121"/>
  <c r="I117"/>
  <c r="J117" s="1"/>
  <c r="I109"/>
  <c r="G407"/>
  <c r="G406"/>
  <c r="G405"/>
  <c r="G404"/>
  <c r="G403"/>
  <c r="G275"/>
  <c r="G274"/>
  <c r="G273"/>
  <c r="G272"/>
  <c r="G271"/>
  <c r="G270"/>
  <c r="G269"/>
  <c r="G268"/>
  <c r="G267"/>
  <c r="G266"/>
  <c r="G265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J825" i="37" l="1"/>
  <c r="J674" i="31"/>
  <c r="I674" s="1"/>
  <c r="J225"/>
  <c r="J238"/>
  <c r="J665"/>
  <c r="I665" s="1"/>
  <c r="J255"/>
  <c r="J645"/>
  <c r="I645" s="1"/>
  <c r="J802"/>
  <c r="I802" s="1"/>
  <c r="J121"/>
  <c r="J235"/>
  <c r="J669"/>
  <c r="I669" s="1"/>
  <c r="J223"/>
  <c r="J792"/>
  <c r="I792" s="1"/>
  <c r="J632"/>
  <c r="I632" s="1"/>
  <c r="J636"/>
  <c r="I636" s="1"/>
  <c r="J640"/>
  <c r="I640" s="1"/>
  <c r="J644"/>
  <c r="I644" s="1"/>
  <c r="J648"/>
  <c r="I648" s="1"/>
  <c r="J652"/>
  <c r="I652" s="1"/>
  <c r="J659"/>
  <c r="I659" s="1"/>
  <c r="J663"/>
  <c r="I663" s="1"/>
  <c r="J667"/>
  <c r="I667" s="1"/>
  <c r="J671"/>
  <c r="I671" s="1"/>
  <c r="J675"/>
  <c r="I675" s="1"/>
  <c r="J679"/>
  <c r="I679" s="1"/>
  <c r="J683"/>
  <c r="I683" s="1"/>
  <c r="J687"/>
  <c r="I687" s="1"/>
  <c r="J691"/>
  <c r="I691" s="1"/>
  <c r="J695"/>
  <c r="I695" s="1"/>
  <c r="J699"/>
  <c r="I699" s="1"/>
  <c r="J703"/>
  <c r="I703" s="1"/>
  <c r="J707"/>
  <c r="I707" s="1"/>
  <c r="J711"/>
  <c r="I711" s="1"/>
  <c r="J715"/>
  <c r="I715" s="1"/>
  <c r="J719"/>
  <c r="I719" s="1"/>
  <c r="J723"/>
  <c r="I723" s="1"/>
  <c r="J727"/>
  <c r="I727" s="1"/>
  <c r="J731"/>
  <c r="I731" s="1"/>
  <c r="J735"/>
  <c r="I735" s="1"/>
  <c r="J739"/>
  <c r="I739" s="1"/>
  <c r="J742"/>
  <c r="I742" s="1"/>
  <c r="J746"/>
  <c r="I746" s="1"/>
  <c r="J750"/>
  <c r="I750" s="1"/>
  <c r="J754"/>
  <c r="I754" s="1"/>
  <c r="J758"/>
  <c r="I758" s="1"/>
  <c r="J762"/>
  <c r="I762" s="1"/>
  <c r="J766"/>
  <c r="I766" s="1"/>
  <c r="J770"/>
  <c r="I770" s="1"/>
  <c r="J774"/>
  <c r="I774" s="1"/>
  <c r="J778"/>
  <c r="I778" s="1"/>
  <c r="J782"/>
  <c r="I782" s="1"/>
  <c r="J786"/>
  <c r="I786" s="1"/>
  <c r="J790"/>
  <c r="I790" s="1"/>
  <c r="J794"/>
  <c r="I794" s="1"/>
  <c r="J798"/>
  <c r="I798" s="1"/>
  <c r="J806"/>
  <c r="I806" s="1"/>
  <c r="J810"/>
  <c r="I810" s="1"/>
  <c r="J814"/>
  <c r="I814" s="1"/>
  <c r="J818"/>
  <c r="I818" s="1"/>
  <c r="J822"/>
  <c r="I822" s="1"/>
  <c r="J826"/>
  <c r="I826" s="1"/>
  <c r="J830"/>
  <c r="I830" s="1"/>
  <c r="J834"/>
  <c r="I834" s="1"/>
  <c r="K689"/>
  <c r="K691"/>
  <c r="K819"/>
  <c r="K821"/>
  <c r="K828"/>
  <c r="K831"/>
  <c r="K833"/>
  <c r="K836"/>
  <c r="K654"/>
  <c r="K658"/>
  <c r="K662"/>
  <c r="K666"/>
  <c r="K670"/>
  <c r="K674"/>
  <c r="K678"/>
  <c r="K682"/>
  <c r="K686"/>
  <c r="K693"/>
  <c r="K697"/>
  <c r="K701"/>
  <c r="K705"/>
  <c r="K709"/>
  <c r="K713"/>
  <c r="K717"/>
  <c r="K721"/>
  <c r="K725"/>
  <c r="K729"/>
  <c r="K733"/>
  <c r="K737"/>
  <c r="K741"/>
  <c r="K744"/>
  <c r="K748"/>
  <c r="K752"/>
  <c r="K756"/>
  <c r="K760"/>
  <c r="K764"/>
  <c r="K768"/>
  <c r="K772"/>
  <c r="K776"/>
  <c r="K780"/>
  <c r="K784"/>
  <c r="K788"/>
  <c r="K792"/>
  <c r="K796"/>
  <c r="K800"/>
  <c r="K806"/>
  <c r="K810"/>
  <c r="K814"/>
  <c r="K818"/>
  <c r="K825"/>
  <c r="K789"/>
  <c r="K797"/>
  <c r="K805"/>
  <c r="K813"/>
  <c r="K826"/>
  <c r="J631"/>
  <c r="J635"/>
  <c r="I635" s="1"/>
  <c r="J639"/>
  <c r="I639" s="1"/>
  <c r="J643"/>
  <c r="I643" s="1"/>
  <c r="J647"/>
  <c r="I647" s="1"/>
  <c r="J651"/>
  <c r="I651" s="1"/>
  <c r="J654"/>
  <c r="I654" s="1"/>
  <c r="J658"/>
  <c r="I658" s="1"/>
  <c r="J662"/>
  <c r="I662" s="1"/>
  <c r="J666"/>
  <c r="I666" s="1"/>
  <c r="J670"/>
  <c r="I670" s="1"/>
  <c r="J678"/>
  <c r="I678" s="1"/>
  <c r="J682"/>
  <c r="I682" s="1"/>
  <c r="J686"/>
  <c r="I686" s="1"/>
  <c r="J690"/>
  <c r="I690" s="1"/>
  <c r="J694"/>
  <c r="I694" s="1"/>
  <c r="J698"/>
  <c r="I698" s="1"/>
  <c r="J702"/>
  <c r="I702" s="1"/>
  <c r="J706"/>
  <c r="I706" s="1"/>
  <c r="J710"/>
  <c r="I710" s="1"/>
  <c r="J714"/>
  <c r="I714" s="1"/>
  <c r="J718"/>
  <c r="I718" s="1"/>
  <c r="J722"/>
  <c r="I722" s="1"/>
  <c r="J726"/>
  <c r="I726" s="1"/>
  <c r="J730"/>
  <c r="I730" s="1"/>
  <c r="J734"/>
  <c r="I734" s="1"/>
  <c r="J738"/>
  <c r="I738" s="1"/>
  <c r="J745"/>
  <c r="I745" s="1"/>
  <c r="J749"/>
  <c r="I749" s="1"/>
  <c r="J753"/>
  <c r="I753" s="1"/>
  <c r="J757"/>
  <c r="I757" s="1"/>
  <c r="J761"/>
  <c r="I761" s="1"/>
  <c r="J769"/>
  <c r="I769" s="1"/>
  <c r="J773"/>
  <c r="I773" s="1"/>
  <c r="J777"/>
  <c r="I777" s="1"/>
  <c r="J781"/>
  <c r="I781" s="1"/>
  <c r="J785"/>
  <c r="I785" s="1"/>
  <c r="J789"/>
  <c r="I789" s="1"/>
  <c r="J793"/>
  <c r="I793" s="1"/>
  <c r="J797"/>
  <c r="I797" s="1"/>
  <c r="J801"/>
  <c r="I801" s="1"/>
  <c r="J805"/>
  <c r="I805" s="1"/>
  <c r="J809"/>
  <c r="I809" s="1"/>
  <c r="J813"/>
  <c r="I813" s="1"/>
  <c r="J817"/>
  <c r="I817" s="1"/>
  <c r="J821"/>
  <c r="I821" s="1"/>
  <c r="J825"/>
  <c r="I825" s="1"/>
  <c r="J829"/>
  <c r="I829" s="1"/>
  <c r="J833"/>
  <c r="I833" s="1"/>
  <c r="K633"/>
  <c r="K635"/>
  <c r="K637"/>
  <c r="K639"/>
  <c r="K641"/>
  <c r="K643"/>
  <c r="K645"/>
  <c r="K647"/>
  <c r="K649"/>
  <c r="K651"/>
  <c r="K653"/>
  <c r="K656"/>
  <c r="K660"/>
  <c r="K664"/>
  <c r="K668"/>
  <c r="K672"/>
  <c r="K676"/>
  <c r="K680"/>
  <c r="K684"/>
  <c r="K688"/>
  <c r="K695"/>
  <c r="K699"/>
  <c r="K703"/>
  <c r="K707"/>
  <c r="K711"/>
  <c r="K715"/>
  <c r="K719"/>
  <c r="K723"/>
  <c r="K727"/>
  <c r="K731"/>
  <c r="K735"/>
  <c r="K739"/>
  <c r="K742"/>
  <c r="K746"/>
  <c r="K750"/>
  <c r="K754"/>
  <c r="K758"/>
  <c r="K762"/>
  <c r="K766"/>
  <c r="K770"/>
  <c r="K774"/>
  <c r="K778"/>
  <c r="K782"/>
  <c r="K786"/>
  <c r="K790"/>
  <c r="K794"/>
  <c r="K798"/>
  <c r="K802"/>
  <c r="K804"/>
  <c r="K808"/>
  <c r="K812"/>
  <c r="K816"/>
  <c r="K823"/>
  <c r="K830"/>
  <c r="K795"/>
  <c r="K803"/>
  <c r="K811"/>
  <c r="K824"/>
  <c r="J634"/>
  <c r="I634" s="1"/>
  <c r="J638"/>
  <c r="I638" s="1"/>
  <c r="J642"/>
  <c r="I642" s="1"/>
  <c r="J646"/>
  <c r="I646" s="1"/>
  <c r="J650"/>
  <c r="I650" s="1"/>
  <c r="J657"/>
  <c r="I657" s="1"/>
  <c r="J661"/>
  <c r="I661" s="1"/>
  <c r="J673"/>
  <c r="I673" s="1"/>
  <c r="J677"/>
  <c r="I677" s="1"/>
  <c r="J681"/>
  <c r="I681" s="1"/>
  <c r="J685"/>
  <c r="I685" s="1"/>
  <c r="J689"/>
  <c r="I689" s="1"/>
  <c r="J693"/>
  <c r="I693" s="1"/>
  <c r="J701"/>
  <c r="I701" s="1"/>
  <c r="J705"/>
  <c r="I705" s="1"/>
  <c r="J709"/>
  <c r="I709" s="1"/>
  <c r="J713"/>
  <c r="I713" s="1"/>
  <c r="J717"/>
  <c r="I717" s="1"/>
  <c r="J721"/>
  <c r="I721" s="1"/>
  <c r="J725"/>
  <c r="I725" s="1"/>
  <c r="J729"/>
  <c r="I729" s="1"/>
  <c r="J733"/>
  <c r="I733" s="1"/>
  <c r="J737"/>
  <c r="I737" s="1"/>
  <c r="J741"/>
  <c r="I741" s="1"/>
  <c r="J744"/>
  <c r="I744" s="1"/>
  <c r="J748"/>
  <c r="I748" s="1"/>
  <c r="J752"/>
  <c r="I752" s="1"/>
  <c r="J756"/>
  <c r="I756" s="1"/>
  <c r="J760"/>
  <c r="I760" s="1"/>
  <c r="J764"/>
  <c r="I764" s="1"/>
  <c r="J768"/>
  <c r="I768" s="1"/>
  <c r="J772"/>
  <c r="I772" s="1"/>
  <c r="J776"/>
  <c r="I776" s="1"/>
  <c r="J780"/>
  <c r="I780" s="1"/>
  <c r="J784"/>
  <c r="I784" s="1"/>
  <c r="J788"/>
  <c r="I788" s="1"/>
  <c r="J796"/>
  <c r="I796" s="1"/>
  <c r="J800"/>
  <c r="I800" s="1"/>
  <c r="J804"/>
  <c r="I804" s="1"/>
  <c r="J812"/>
  <c r="I812" s="1"/>
  <c r="J816"/>
  <c r="I816" s="1"/>
  <c r="J820"/>
  <c r="I820" s="1"/>
  <c r="J824"/>
  <c r="I824" s="1"/>
  <c r="J828"/>
  <c r="I828" s="1"/>
  <c r="J832"/>
  <c r="I832" s="1"/>
  <c r="J836"/>
  <c r="I836" s="1"/>
  <c r="K690"/>
  <c r="K692"/>
  <c r="K820"/>
  <c r="K822"/>
  <c r="K827"/>
  <c r="K829"/>
  <c r="K832"/>
  <c r="K835"/>
  <c r="K698"/>
  <c r="K702"/>
  <c r="K706"/>
  <c r="K710"/>
  <c r="K714"/>
  <c r="K718"/>
  <c r="K722"/>
  <c r="K726"/>
  <c r="K730"/>
  <c r="K734"/>
  <c r="K738"/>
  <c r="K745"/>
  <c r="K749"/>
  <c r="K753"/>
  <c r="K757"/>
  <c r="K761"/>
  <c r="K765"/>
  <c r="K769"/>
  <c r="K773"/>
  <c r="K777"/>
  <c r="K781"/>
  <c r="K785"/>
  <c r="K791"/>
  <c r="K799"/>
  <c r="K807"/>
  <c r="K815"/>
  <c r="K834"/>
  <c r="J633"/>
  <c r="I633" s="1"/>
  <c r="J637"/>
  <c r="I637" s="1"/>
  <c r="J641"/>
  <c r="I641" s="1"/>
  <c r="J649"/>
  <c r="I649" s="1"/>
  <c r="J653"/>
  <c r="I653" s="1"/>
  <c r="J656"/>
  <c r="I656" s="1"/>
  <c r="J660"/>
  <c r="I660" s="1"/>
  <c r="J664"/>
  <c r="I664" s="1"/>
  <c r="J668"/>
  <c r="I668" s="1"/>
  <c r="J672"/>
  <c r="I672" s="1"/>
  <c r="J676"/>
  <c r="I676" s="1"/>
  <c r="J680"/>
  <c r="I680" s="1"/>
  <c r="J684"/>
  <c r="I684" s="1"/>
  <c r="J688"/>
  <c r="I688" s="1"/>
  <c r="J692"/>
  <c r="I692" s="1"/>
  <c r="J696"/>
  <c r="I696" s="1"/>
  <c r="J700"/>
  <c r="I700" s="1"/>
  <c r="J704"/>
  <c r="I704" s="1"/>
  <c r="J708"/>
  <c r="I708" s="1"/>
  <c r="J712"/>
  <c r="I712" s="1"/>
  <c r="J716"/>
  <c r="I716" s="1"/>
  <c r="J720"/>
  <c r="I720" s="1"/>
  <c r="J724"/>
  <c r="I724" s="1"/>
  <c r="J728"/>
  <c r="I728" s="1"/>
  <c r="J732"/>
  <c r="I732" s="1"/>
  <c r="J736"/>
  <c r="I736" s="1"/>
  <c r="J740"/>
  <c r="I740" s="1"/>
  <c r="J743"/>
  <c r="I743" s="1"/>
  <c r="J747"/>
  <c r="I747" s="1"/>
  <c r="J751"/>
  <c r="I751" s="1"/>
  <c r="J759"/>
  <c r="I759" s="1"/>
  <c r="J763"/>
  <c r="I763" s="1"/>
  <c r="J767"/>
  <c r="I767" s="1"/>
  <c r="J771"/>
  <c r="I771" s="1"/>
  <c r="J775"/>
  <c r="I775" s="1"/>
  <c r="J779"/>
  <c r="I779" s="1"/>
  <c r="J783"/>
  <c r="I783" s="1"/>
  <c r="J787"/>
  <c r="I787" s="1"/>
  <c r="J791"/>
  <c r="I791" s="1"/>
  <c r="J795"/>
  <c r="I795" s="1"/>
  <c r="J799"/>
  <c r="I799" s="1"/>
  <c r="J803"/>
  <c r="I803" s="1"/>
  <c r="J807"/>
  <c r="I807" s="1"/>
  <c r="J811"/>
  <c r="I811" s="1"/>
  <c r="J815"/>
  <c r="I815" s="1"/>
  <c r="J819"/>
  <c r="I819" s="1"/>
  <c r="J823"/>
  <c r="I823" s="1"/>
  <c r="J827"/>
  <c r="I827" s="1"/>
  <c r="J831"/>
  <c r="I831" s="1"/>
  <c r="J835"/>
  <c r="I835" s="1"/>
  <c r="K632"/>
  <c r="K634"/>
  <c r="K636"/>
  <c r="K638"/>
  <c r="K640"/>
  <c r="K642"/>
  <c r="K644"/>
  <c r="K646"/>
  <c r="K648"/>
  <c r="K650"/>
  <c r="K652"/>
  <c r="K655"/>
  <c r="K657"/>
  <c r="K659"/>
  <c r="K661"/>
  <c r="K663"/>
  <c r="K665"/>
  <c r="K667"/>
  <c r="K669"/>
  <c r="K671"/>
  <c r="K673"/>
  <c r="K675"/>
  <c r="K677"/>
  <c r="K679"/>
  <c r="K681"/>
  <c r="K683"/>
  <c r="K685"/>
  <c r="K687"/>
  <c r="K694"/>
  <c r="K696"/>
  <c r="K700"/>
  <c r="K704"/>
  <c r="K708"/>
  <c r="K712"/>
  <c r="K716"/>
  <c r="K720"/>
  <c r="K724"/>
  <c r="K728"/>
  <c r="K732"/>
  <c r="K736"/>
  <c r="K740"/>
  <c r="K743"/>
  <c r="K747"/>
  <c r="K751"/>
  <c r="K755"/>
  <c r="K759"/>
  <c r="K763"/>
  <c r="K767"/>
  <c r="K771"/>
  <c r="K775"/>
  <c r="K779"/>
  <c r="K783"/>
  <c r="K787"/>
  <c r="K793"/>
  <c r="K801"/>
  <c r="K809"/>
  <c r="K817"/>
  <c r="K631"/>
  <c r="J236"/>
  <c r="J755"/>
  <c r="I755" s="1"/>
  <c r="J697"/>
  <c r="I697" s="1"/>
  <c r="J109"/>
  <c r="J655"/>
  <c r="I655" s="1"/>
  <c r="J224"/>
  <c r="I577" i="37"/>
  <c r="I826" s="1"/>
  <c r="I827" s="1"/>
  <c r="I562" i="31"/>
  <c r="J562" s="1"/>
  <c r="I506"/>
  <c r="J506" s="1"/>
  <c r="J457" i="37" l="1"/>
  <c r="J577" s="1"/>
  <c r="J826" s="1"/>
  <c r="J827" s="1"/>
  <c r="J611" i="31"/>
  <c r="I838" s="1"/>
  <c r="K837"/>
  <c r="K839" s="1"/>
  <c r="I631"/>
  <c r="J765"/>
  <c r="I765" s="1"/>
  <c r="I611"/>
  <c r="J838" s="1"/>
  <c r="J808"/>
  <c r="I808" s="1"/>
  <c r="J545" i="27"/>
  <c r="J547" s="1"/>
  <c r="I629" i="3"/>
  <c r="I631" s="1"/>
  <c r="J837" i="31" l="1"/>
  <c r="J839" s="1"/>
  <c r="I837"/>
  <c r="I839" s="1"/>
  <c r="I579" i="37"/>
  <c r="I588" s="1"/>
  <c r="I613" i="31"/>
  <c r="I621" s="1"/>
  <c r="A31" i="30"/>
  <c r="A44"/>
  <c r="A102"/>
  <c r="A67"/>
  <c r="A54"/>
  <c r="A158"/>
  <c r="A28"/>
  <c r="A51"/>
  <c r="A72"/>
  <c r="A30"/>
  <c r="A139"/>
  <c r="A151"/>
  <c r="A111"/>
  <c r="A132"/>
  <c r="A80"/>
  <c r="A64"/>
  <c r="A120"/>
  <c r="A55"/>
  <c r="A4"/>
  <c r="A53"/>
  <c r="A35"/>
  <c r="A89"/>
  <c r="A27"/>
  <c r="A178"/>
  <c r="A88"/>
  <c r="A37"/>
  <c r="A62"/>
  <c r="A57"/>
  <c r="A68"/>
  <c r="A63"/>
  <c r="A171"/>
  <c r="A3"/>
  <c r="A143"/>
  <c r="A26"/>
  <c r="A167"/>
  <c r="A123"/>
  <c r="A113"/>
  <c r="A98"/>
  <c r="A82"/>
  <c r="A170"/>
  <c r="A73"/>
  <c r="A32"/>
  <c r="A166"/>
  <c r="A69"/>
  <c r="A144"/>
  <c r="A94"/>
  <c r="A161"/>
  <c r="A152"/>
  <c r="A121"/>
  <c r="A147"/>
  <c r="A74"/>
  <c r="A141"/>
  <c r="A81"/>
  <c r="A146"/>
  <c r="A78"/>
  <c r="A45"/>
  <c r="A24"/>
  <c r="A164"/>
  <c r="A16"/>
  <c r="A133"/>
  <c r="A168"/>
  <c r="A90"/>
  <c r="A173"/>
  <c r="A157"/>
  <c r="A134"/>
  <c r="A101"/>
  <c r="A84"/>
  <c r="A46"/>
  <c r="A179"/>
  <c r="A71"/>
  <c r="A138"/>
  <c r="A136"/>
  <c r="A60"/>
  <c r="A48"/>
  <c r="A41"/>
  <c r="A34"/>
  <c r="A115"/>
  <c r="A43"/>
  <c r="A25"/>
  <c r="A10"/>
  <c r="A140"/>
  <c r="A130"/>
  <c r="A58"/>
  <c r="A107"/>
  <c r="A2"/>
  <c r="A126"/>
  <c r="A116"/>
  <c r="A117"/>
  <c r="J514" i="27" l="1"/>
  <c r="J515"/>
  <c r="J516"/>
  <c r="J517"/>
  <c r="J518"/>
  <c r="J519"/>
  <c r="J520"/>
  <c r="J521"/>
  <c r="J523"/>
  <c r="J524"/>
  <c r="J525"/>
  <c r="J526"/>
  <c r="J527"/>
  <c r="J528"/>
  <c r="J529"/>
  <c r="J530"/>
  <c r="J531"/>
  <c r="J532"/>
  <c r="J533"/>
  <c r="J534"/>
  <c r="J535"/>
  <c r="J536"/>
  <c r="J537"/>
  <c r="J538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3"/>
  <c r="J74"/>
  <c r="J75"/>
  <c r="J76"/>
  <c r="J77"/>
  <c r="J78"/>
  <c r="J79"/>
  <c r="J80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7"/>
  <c r="J188"/>
  <c r="J189"/>
  <c r="J190"/>
  <c r="J191"/>
  <c r="J192"/>
  <c r="J193"/>
  <c r="J194"/>
  <c r="J195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9"/>
  <c r="I196"/>
  <c r="I186"/>
  <c r="J196" l="1"/>
  <c r="J186"/>
  <c r="G349"/>
  <c r="G348"/>
  <c r="G347"/>
  <c r="G346"/>
  <c r="G345"/>
  <c r="G344"/>
  <c r="G287"/>
  <c r="G286"/>
  <c r="G285"/>
  <c r="G284"/>
  <c r="G406" l="1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I522"/>
  <c r="I543" s="1"/>
  <c r="I548" s="1"/>
  <c r="K558" l="1"/>
  <c r="J562"/>
  <c r="I562" s="1"/>
  <c r="J564"/>
  <c r="I564" s="1"/>
  <c r="J567"/>
  <c r="I567" s="1"/>
  <c r="J569"/>
  <c r="I569" s="1"/>
  <c r="J571"/>
  <c r="I571" s="1"/>
  <c r="J573"/>
  <c r="I573" s="1"/>
  <c r="J575"/>
  <c r="I575" s="1"/>
  <c r="J577"/>
  <c r="I577" s="1"/>
  <c r="J579"/>
  <c r="I579" s="1"/>
  <c r="J581"/>
  <c r="I581" s="1"/>
  <c r="J583"/>
  <c r="I583" s="1"/>
  <c r="J585"/>
  <c r="I585" s="1"/>
  <c r="J587"/>
  <c r="I587" s="1"/>
  <c r="J589"/>
  <c r="I589" s="1"/>
  <c r="J591"/>
  <c r="I591" s="1"/>
  <c r="K594"/>
  <c r="K596"/>
  <c r="J598"/>
  <c r="I598" s="1"/>
  <c r="J600"/>
  <c r="I600" s="1"/>
  <c r="K601"/>
  <c r="K603"/>
  <c r="J605"/>
  <c r="I605" s="1"/>
  <c r="J607"/>
  <c r="I607" s="1"/>
  <c r="K610"/>
  <c r="K612"/>
  <c r="J614"/>
  <c r="I614" s="1"/>
  <c r="J616"/>
  <c r="I616" s="1"/>
  <c r="K617"/>
  <c r="K619"/>
  <c r="J621"/>
  <c r="I621" s="1"/>
  <c r="J623"/>
  <c r="I623" s="1"/>
  <c r="K626"/>
  <c r="K628"/>
  <c r="J630"/>
  <c r="I630" s="1"/>
  <c r="J632"/>
  <c r="I632" s="1"/>
  <c r="K633"/>
  <c r="K635"/>
  <c r="J638"/>
  <c r="I638" s="1"/>
  <c r="K641"/>
  <c r="K643"/>
  <c r="J645"/>
  <c r="I645" s="1"/>
  <c r="J647"/>
  <c r="I647" s="1"/>
  <c r="K648"/>
  <c r="K650"/>
  <c r="J652"/>
  <c r="I652" s="1"/>
  <c r="J654"/>
  <c r="I654" s="1"/>
  <c r="K657"/>
  <c r="K659"/>
  <c r="J661"/>
  <c r="I661" s="1"/>
  <c r="J663"/>
  <c r="I663" s="1"/>
  <c r="K664"/>
  <c r="K666"/>
  <c r="J668"/>
  <c r="I668" s="1"/>
  <c r="J670"/>
  <c r="I670" s="1"/>
  <c r="K673"/>
  <c r="K675"/>
  <c r="J677"/>
  <c r="I677" s="1"/>
  <c r="J679"/>
  <c r="I679" s="1"/>
  <c r="K680"/>
  <c r="K682"/>
  <c r="J684"/>
  <c r="I684" s="1"/>
  <c r="J686"/>
  <c r="I686" s="1"/>
  <c r="K689"/>
  <c r="K691"/>
  <c r="J693"/>
  <c r="I693" s="1"/>
  <c r="J695"/>
  <c r="I695" s="1"/>
  <c r="K696"/>
  <c r="K698"/>
  <c r="J700"/>
  <c r="I700" s="1"/>
  <c r="J702"/>
  <c r="I702" s="1"/>
  <c r="K705"/>
  <c r="K707"/>
  <c r="J709"/>
  <c r="I709" s="1"/>
  <c r="J711"/>
  <c r="I711" s="1"/>
  <c r="K712"/>
  <c r="K714"/>
  <c r="J716"/>
  <c r="I716" s="1"/>
  <c r="J718"/>
  <c r="I718" s="1"/>
  <c r="K721"/>
  <c r="K723"/>
  <c r="J725"/>
  <c r="I725" s="1"/>
  <c r="J727"/>
  <c r="I727" s="1"/>
  <c r="K728"/>
  <c r="K730"/>
  <c r="J732"/>
  <c r="I732" s="1"/>
  <c r="J734"/>
  <c r="I734" s="1"/>
  <c r="J558"/>
  <c r="I558" s="1"/>
  <c r="K561"/>
  <c r="K563"/>
  <c r="K565"/>
  <c r="K566"/>
  <c r="K568"/>
  <c r="K570"/>
  <c r="K572"/>
  <c r="K574"/>
  <c r="K576"/>
  <c r="K578"/>
  <c r="K580"/>
  <c r="K582"/>
  <c r="K584"/>
  <c r="K586"/>
  <c r="K588"/>
  <c r="K590"/>
  <c r="K592"/>
  <c r="J594"/>
  <c r="I594" s="1"/>
  <c r="J596"/>
  <c r="I596" s="1"/>
  <c r="K597"/>
  <c r="K599"/>
  <c r="J601"/>
  <c r="I601" s="1"/>
  <c r="J603"/>
  <c r="I603" s="1"/>
  <c r="K606"/>
  <c r="K608"/>
  <c r="J610"/>
  <c r="I610" s="1"/>
  <c r="J612"/>
  <c r="I612" s="1"/>
  <c r="K613"/>
  <c r="K615"/>
  <c r="J617"/>
  <c r="I617" s="1"/>
  <c r="J619"/>
  <c r="I619" s="1"/>
  <c r="K622"/>
  <c r="K624"/>
  <c r="J626"/>
  <c r="I626" s="1"/>
  <c r="J628"/>
  <c r="I628" s="1"/>
  <c r="K629"/>
  <c r="K631"/>
  <c r="J633"/>
  <c r="I633" s="1"/>
  <c r="J635"/>
  <c r="I635" s="1"/>
  <c r="K637"/>
  <c r="K639"/>
  <c r="J641"/>
  <c r="I641" s="1"/>
  <c r="J643"/>
  <c r="I643" s="1"/>
  <c r="K644"/>
  <c r="K646"/>
  <c r="J648"/>
  <c r="I648" s="1"/>
  <c r="J650"/>
  <c r="I650" s="1"/>
  <c r="K653"/>
  <c r="K655"/>
  <c r="J657"/>
  <c r="I657" s="1"/>
  <c r="J659"/>
  <c r="I659" s="1"/>
  <c r="K660"/>
  <c r="K662"/>
  <c r="J664"/>
  <c r="I664" s="1"/>
  <c r="J666"/>
  <c r="I666" s="1"/>
  <c r="K669"/>
  <c r="K671"/>
  <c r="J673"/>
  <c r="I673" s="1"/>
  <c r="J675"/>
  <c r="I675" s="1"/>
  <c r="K676"/>
  <c r="K678"/>
  <c r="J680"/>
  <c r="I680" s="1"/>
  <c r="J682"/>
  <c r="I682" s="1"/>
  <c r="K685"/>
  <c r="K687"/>
  <c r="J689"/>
  <c r="I689" s="1"/>
  <c r="J691"/>
  <c r="I691" s="1"/>
  <c r="K692"/>
  <c r="K694"/>
  <c r="J696"/>
  <c r="I696" s="1"/>
  <c r="J698"/>
  <c r="I698" s="1"/>
  <c r="K701"/>
  <c r="K703"/>
  <c r="J705"/>
  <c r="I705" s="1"/>
  <c r="J707"/>
  <c r="I707" s="1"/>
  <c r="K708"/>
  <c r="K710"/>
  <c r="J712"/>
  <c r="I712" s="1"/>
  <c r="J714"/>
  <c r="I714" s="1"/>
  <c r="K717"/>
  <c r="K719"/>
  <c r="J721"/>
  <c r="I721" s="1"/>
  <c r="J723"/>
  <c r="I723" s="1"/>
  <c r="K724"/>
  <c r="K726"/>
  <c r="J728"/>
  <c r="I728" s="1"/>
  <c r="J730"/>
  <c r="I730" s="1"/>
  <c r="K733"/>
  <c r="K735"/>
  <c r="K557"/>
  <c r="K559"/>
  <c r="J561"/>
  <c r="I561" s="1"/>
  <c r="J563"/>
  <c r="I563" s="1"/>
  <c r="J565"/>
  <c r="I565" s="1"/>
  <c r="J566"/>
  <c r="I566" s="1"/>
  <c r="J568"/>
  <c r="I568" s="1"/>
  <c r="J570"/>
  <c r="I570" s="1"/>
  <c r="J572"/>
  <c r="I572" s="1"/>
  <c r="J574"/>
  <c r="I574" s="1"/>
  <c r="J576"/>
  <c r="I576" s="1"/>
  <c r="J578"/>
  <c r="I578" s="1"/>
  <c r="J580"/>
  <c r="I580" s="1"/>
  <c r="J582"/>
  <c r="I582" s="1"/>
  <c r="J584"/>
  <c r="I584" s="1"/>
  <c r="J586"/>
  <c r="I586" s="1"/>
  <c r="J588"/>
  <c r="I588" s="1"/>
  <c r="J590"/>
  <c r="I590" s="1"/>
  <c r="J592"/>
  <c r="I592" s="1"/>
  <c r="K593"/>
  <c r="K595"/>
  <c r="J597"/>
  <c r="I597" s="1"/>
  <c r="J599"/>
  <c r="I599" s="1"/>
  <c r="K602"/>
  <c r="K604"/>
  <c r="J606"/>
  <c r="I606" s="1"/>
  <c r="J608"/>
  <c r="I608" s="1"/>
  <c r="K609"/>
  <c r="K611"/>
  <c r="J615"/>
  <c r="I615" s="1"/>
  <c r="K618"/>
  <c r="K620"/>
  <c r="J622"/>
  <c r="I622" s="1"/>
  <c r="J624"/>
  <c r="I624" s="1"/>
  <c r="K625"/>
  <c r="K627"/>
  <c r="J629"/>
  <c r="I629" s="1"/>
  <c r="J631"/>
  <c r="I631" s="1"/>
  <c r="K634"/>
  <c r="K636"/>
  <c r="J637"/>
  <c r="I637" s="1"/>
  <c r="J639"/>
  <c r="I639" s="1"/>
  <c r="K640"/>
  <c r="K642"/>
  <c r="J644"/>
  <c r="I644" s="1"/>
  <c r="J646"/>
  <c r="I646" s="1"/>
  <c r="K649"/>
  <c r="K651"/>
  <c r="J653"/>
  <c r="I653" s="1"/>
  <c r="J655"/>
  <c r="I655" s="1"/>
  <c r="K656"/>
  <c r="K658"/>
  <c r="J660"/>
  <c r="I660" s="1"/>
  <c r="J662"/>
  <c r="I662" s="1"/>
  <c r="K665"/>
  <c r="K667"/>
  <c r="J669"/>
  <c r="I669" s="1"/>
  <c r="J671"/>
  <c r="I671" s="1"/>
  <c r="K672"/>
  <c r="K674"/>
  <c r="J676"/>
  <c r="I676" s="1"/>
  <c r="J678"/>
  <c r="I678" s="1"/>
  <c r="K681"/>
  <c r="K683"/>
  <c r="J685"/>
  <c r="I685" s="1"/>
  <c r="J687"/>
  <c r="I687" s="1"/>
  <c r="K688"/>
  <c r="K690"/>
  <c r="J692"/>
  <c r="I692" s="1"/>
  <c r="J694"/>
  <c r="I694" s="1"/>
  <c r="K697"/>
  <c r="K699"/>
  <c r="J701"/>
  <c r="I701" s="1"/>
  <c r="J703"/>
  <c r="I703" s="1"/>
  <c r="K704"/>
  <c r="K706"/>
  <c r="J708"/>
  <c r="I708" s="1"/>
  <c r="J710"/>
  <c r="I710" s="1"/>
  <c r="K713"/>
  <c r="K715"/>
  <c r="J717"/>
  <c r="I717" s="1"/>
  <c r="J719"/>
  <c r="I719" s="1"/>
  <c r="K720"/>
  <c r="K722"/>
  <c r="J724"/>
  <c r="I724" s="1"/>
  <c r="J726"/>
  <c r="I726" s="1"/>
  <c r="K729"/>
  <c r="K731"/>
  <c r="J733"/>
  <c r="I733" s="1"/>
  <c r="J735"/>
  <c r="I735" s="1"/>
  <c r="J557"/>
  <c r="J559"/>
  <c r="I559" s="1"/>
  <c r="K560"/>
  <c r="K562"/>
  <c r="K564"/>
  <c r="K567"/>
  <c r="K569"/>
  <c r="K571"/>
  <c r="K573"/>
  <c r="K575"/>
  <c r="K577"/>
  <c r="K579"/>
  <c r="K581"/>
  <c r="K583"/>
  <c r="K585"/>
  <c r="K587"/>
  <c r="K589"/>
  <c r="K591"/>
  <c r="J593"/>
  <c r="I593" s="1"/>
  <c r="J595"/>
  <c r="I595" s="1"/>
  <c r="K598"/>
  <c r="K600"/>
  <c r="J602"/>
  <c r="I602" s="1"/>
  <c r="J604"/>
  <c r="I604" s="1"/>
  <c r="K605"/>
  <c r="K607"/>
  <c r="J609"/>
  <c r="I609" s="1"/>
  <c r="J611"/>
  <c r="I611" s="1"/>
  <c r="K614"/>
  <c r="K616"/>
  <c r="J618"/>
  <c r="I618" s="1"/>
  <c r="J620"/>
  <c r="I620" s="1"/>
  <c r="K621"/>
  <c r="K623"/>
  <c r="J625"/>
  <c r="I625" s="1"/>
  <c r="J627"/>
  <c r="I627" s="1"/>
  <c r="K630"/>
  <c r="K632"/>
  <c r="J634"/>
  <c r="I634" s="1"/>
  <c r="J636"/>
  <c r="I636" s="1"/>
  <c r="K638"/>
  <c r="J640"/>
  <c r="I640" s="1"/>
  <c r="J642"/>
  <c r="I642" s="1"/>
  <c r="K645"/>
  <c r="K647"/>
  <c r="J649"/>
  <c r="I649" s="1"/>
  <c r="J651"/>
  <c r="I651" s="1"/>
  <c r="K652"/>
  <c r="K654"/>
  <c r="J656"/>
  <c r="I656" s="1"/>
  <c r="J658"/>
  <c r="I658" s="1"/>
  <c r="K661"/>
  <c r="K663"/>
  <c r="J665"/>
  <c r="I665" s="1"/>
  <c r="J667"/>
  <c r="I667" s="1"/>
  <c r="K668"/>
  <c r="K670"/>
  <c r="J672"/>
  <c r="I672" s="1"/>
  <c r="J674"/>
  <c r="I674" s="1"/>
  <c r="K677"/>
  <c r="K679"/>
  <c r="J681"/>
  <c r="I681" s="1"/>
  <c r="J683"/>
  <c r="I683" s="1"/>
  <c r="K684"/>
  <c r="K686"/>
  <c r="J688"/>
  <c r="I688" s="1"/>
  <c r="J690"/>
  <c r="I690" s="1"/>
  <c r="K693"/>
  <c r="K695"/>
  <c r="J697"/>
  <c r="I697" s="1"/>
  <c r="J699"/>
  <c r="I699" s="1"/>
  <c r="K700"/>
  <c r="K702"/>
  <c r="J704"/>
  <c r="I704" s="1"/>
  <c r="J706"/>
  <c r="I706" s="1"/>
  <c r="K709"/>
  <c r="K711"/>
  <c r="J713"/>
  <c r="I713" s="1"/>
  <c r="J715"/>
  <c r="I715" s="1"/>
  <c r="K716"/>
  <c r="K718"/>
  <c r="J720"/>
  <c r="I720" s="1"/>
  <c r="J722"/>
  <c r="I722" s="1"/>
  <c r="K725"/>
  <c r="K727"/>
  <c r="J729"/>
  <c r="I729" s="1"/>
  <c r="J731"/>
  <c r="I731" s="1"/>
  <c r="K732"/>
  <c r="K734"/>
  <c r="K736"/>
  <c r="J613"/>
  <c r="I613" s="1"/>
  <c r="J560"/>
  <c r="I560" s="1"/>
  <c r="J522"/>
  <c r="J8" i="24"/>
  <c r="J717"/>
  <c r="A10" i="26"/>
  <c r="A218"/>
  <c r="A216"/>
  <c r="A215"/>
  <c r="A206"/>
  <c r="A50"/>
  <c r="A46"/>
  <c r="A45"/>
  <c r="A36"/>
  <c r="A5"/>
  <c r="A221"/>
  <c r="A196"/>
  <c r="A187"/>
  <c r="A234"/>
  <c r="A232"/>
  <c r="A208"/>
  <c r="A121"/>
  <c r="A88"/>
  <c r="A7"/>
  <c r="A249"/>
  <c r="A111"/>
  <c r="A107"/>
  <c r="A41"/>
  <c r="A3"/>
  <c r="A157"/>
  <c r="A194"/>
  <c r="A33"/>
  <c r="A123"/>
  <c r="A82"/>
  <c r="A226"/>
  <c r="A204"/>
  <c r="A116"/>
  <c r="A42"/>
  <c r="A171"/>
  <c r="A185"/>
  <c r="A83"/>
  <c r="A248"/>
  <c r="A252"/>
  <c r="A67"/>
  <c r="A64"/>
  <c r="A37"/>
  <c r="A230"/>
  <c r="A229"/>
  <c r="A193"/>
  <c r="A166"/>
  <c r="A212"/>
  <c r="A94"/>
  <c r="A58"/>
  <c r="A48"/>
  <c r="A43"/>
  <c r="A231"/>
  <c r="A75"/>
  <c r="A13"/>
  <c r="A191"/>
  <c r="A179"/>
  <c r="A175"/>
  <c r="A153"/>
  <c r="A145"/>
  <c r="A87"/>
  <c r="A59"/>
  <c r="A22"/>
  <c r="A108"/>
  <c r="A85"/>
  <c r="A245"/>
  <c r="A224"/>
  <c r="A223"/>
  <c r="A184"/>
  <c r="A65"/>
  <c r="A35"/>
  <c r="A122"/>
  <c r="A233"/>
  <c r="A129"/>
  <c r="A60"/>
  <c r="A189"/>
  <c r="A95"/>
  <c r="A92"/>
  <c r="A90"/>
  <c r="A142"/>
  <c r="A244"/>
  <c r="A102"/>
  <c r="A198"/>
  <c r="A128"/>
  <c r="A118"/>
  <c r="A134"/>
  <c r="A119"/>
  <c r="A63"/>
  <c r="A57"/>
  <c r="A115"/>
  <c r="A32"/>
  <c r="A39"/>
  <c r="A16"/>
  <c r="A219"/>
  <c r="A180"/>
  <c r="A165"/>
  <c r="A164"/>
  <c r="A124"/>
  <c r="A72"/>
  <c r="A38"/>
  <c r="A19"/>
  <c r="A6"/>
  <c r="A109"/>
  <c r="A78"/>
  <c r="A188"/>
  <c r="A154"/>
  <c r="A236"/>
  <c r="A172"/>
  <c r="A77"/>
  <c r="A199"/>
  <c r="A110"/>
  <c r="A12"/>
  <c r="A203"/>
  <c r="A62"/>
  <c r="A126"/>
  <c r="A47"/>
  <c r="A104"/>
  <c r="A101"/>
  <c r="A149"/>
  <c r="A186"/>
  <c r="A177"/>
  <c r="A228"/>
  <c r="A112"/>
  <c r="A127"/>
  <c r="A18"/>
  <c r="A97"/>
  <c r="A144"/>
  <c r="A98"/>
  <c r="A155"/>
  <c r="A174"/>
  <c r="A190"/>
  <c r="A158"/>
  <c r="A99"/>
  <c r="A55"/>
  <c r="A51"/>
  <c r="A211"/>
  <c r="A52"/>
  <c r="K737" i="27" l="1"/>
  <c r="K739"/>
  <c r="J739"/>
  <c r="I557"/>
  <c r="I739" s="1"/>
  <c r="J543"/>
  <c r="I566" i="24"/>
  <c r="J566" s="1"/>
  <c r="G348"/>
  <c r="G347"/>
  <c r="G124"/>
  <c r="G122"/>
  <c r="G123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4"/>
  <c r="G503"/>
  <c r="G502"/>
  <c r="G501"/>
  <c r="G500"/>
  <c r="G499"/>
  <c r="G498"/>
  <c r="G497"/>
  <c r="G496"/>
  <c r="G495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19"/>
  <c r="G318"/>
  <c r="G317"/>
  <c r="G316"/>
  <c r="G314"/>
  <c r="G312"/>
  <c r="G311"/>
  <c r="G309"/>
  <c r="G307"/>
  <c r="G268"/>
  <c r="G267"/>
  <c r="G266"/>
  <c r="G265"/>
  <c r="G263"/>
  <c r="G262"/>
  <c r="G261"/>
  <c r="G259"/>
  <c r="G258"/>
  <c r="G256"/>
  <c r="G255"/>
  <c r="G254"/>
  <c r="G253"/>
  <c r="G252"/>
  <c r="G251"/>
  <c r="G248"/>
  <c r="G246"/>
  <c r="G244"/>
  <c r="G240"/>
  <c r="G239"/>
  <c r="G238"/>
  <c r="G237"/>
  <c r="G236"/>
  <c r="G235"/>
  <c r="G234"/>
  <c r="G232"/>
  <c r="G231"/>
  <c r="G230"/>
  <c r="G229"/>
  <c r="G228"/>
  <c r="G227"/>
  <c r="G226"/>
  <c r="G225"/>
  <c r="G224"/>
  <c r="G216"/>
  <c r="G215"/>
  <c r="G214"/>
  <c r="G213"/>
  <c r="G212"/>
  <c r="G211"/>
  <c r="G210"/>
  <c r="G209"/>
  <c r="G208"/>
  <c r="G207"/>
  <c r="G206"/>
  <c r="G205"/>
  <c r="G204"/>
  <c r="G203"/>
  <c r="G202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3"/>
  <c r="G132"/>
  <c r="G131"/>
  <c r="G130"/>
  <c r="G129"/>
  <c r="G128"/>
  <c r="G127"/>
  <c r="K726" l="1"/>
  <c r="K730"/>
  <c r="K734"/>
  <c r="K738"/>
  <c r="K742"/>
  <c r="K745"/>
  <c r="K749"/>
  <c r="K756"/>
  <c r="K760"/>
  <c r="K764"/>
  <c r="K768"/>
  <c r="K772"/>
  <c r="K776"/>
  <c r="K780"/>
  <c r="K784"/>
  <c r="K788"/>
  <c r="K792"/>
  <c r="K796"/>
  <c r="K800"/>
  <c r="K804"/>
  <c r="K808"/>
  <c r="K812"/>
  <c r="K816"/>
  <c r="K820"/>
  <c r="K824"/>
  <c r="K828"/>
  <c r="K832"/>
  <c r="K836"/>
  <c r="K840"/>
  <c r="K844"/>
  <c r="K848"/>
  <c r="K852"/>
  <c r="K856"/>
  <c r="K860"/>
  <c r="K864"/>
  <c r="K868"/>
  <c r="K872"/>
  <c r="K876"/>
  <c r="K880"/>
  <c r="K884"/>
  <c r="K888"/>
  <c r="K892"/>
  <c r="K896"/>
  <c r="K900"/>
  <c r="K904"/>
  <c r="K908"/>
  <c r="K912"/>
  <c r="K916"/>
  <c r="K920"/>
  <c r="K924"/>
  <c r="K928"/>
  <c r="K932"/>
  <c r="K936"/>
  <c r="K940"/>
  <c r="K944"/>
  <c r="K948"/>
  <c r="K952"/>
  <c r="K956"/>
  <c r="K960"/>
  <c r="K964"/>
  <c r="J726"/>
  <c r="I726" s="1"/>
  <c r="J729"/>
  <c r="I729" s="1"/>
  <c r="J732"/>
  <c r="I732" s="1"/>
  <c r="J735"/>
  <c r="I735" s="1"/>
  <c r="J742"/>
  <c r="I742" s="1"/>
  <c r="J747"/>
  <c r="I747" s="1"/>
  <c r="J750"/>
  <c r="I750" s="1"/>
  <c r="J756"/>
  <c r="I756" s="1"/>
  <c r="J759"/>
  <c r="I759" s="1"/>
  <c r="J762"/>
  <c r="I762" s="1"/>
  <c r="J765"/>
  <c r="I765" s="1"/>
  <c r="J772"/>
  <c r="I772" s="1"/>
  <c r="J775"/>
  <c r="I775" s="1"/>
  <c r="J778"/>
  <c r="I778" s="1"/>
  <c r="J781"/>
  <c r="I781" s="1"/>
  <c r="J788"/>
  <c r="I788" s="1"/>
  <c r="J791"/>
  <c r="I791" s="1"/>
  <c r="J793"/>
  <c r="I793" s="1"/>
  <c r="J796"/>
  <c r="I796" s="1"/>
  <c r="J799"/>
  <c r="I799" s="1"/>
  <c r="J801"/>
  <c r="I801" s="1"/>
  <c r="J804"/>
  <c r="I804" s="1"/>
  <c r="J807"/>
  <c r="I807" s="1"/>
  <c r="J809"/>
  <c r="I809" s="1"/>
  <c r="J816"/>
  <c r="I816" s="1"/>
  <c r="J823"/>
  <c r="I823" s="1"/>
  <c r="J826"/>
  <c r="I826" s="1"/>
  <c r="J829"/>
  <c r="I829" s="1"/>
  <c r="J832"/>
  <c r="I832" s="1"/>
  <c r="J839"/>
  <c r="I839" s="1"/>
  <c r="J842"/>
  <c r="I842" s="1"/>
  <c r="J845"/>
  <c r="I845" s="1"/>
  <c r="J848"/>
  <c r="I848" s="1"/>
  <c r="J855"/>
  <c r="I855" s="1"/>
  <c r="J858"/>
  <c r="I858" s="1"/>
  <c r="J861"/>
  <c r="I861" s="1"/>
  <c r="J864"/>
  <c r="I864" s="1"/>
  <c r="J867"/>
  <c r="I867" s="1"/>
  <c r="J870"/>
  <c r="I870" s="1"/>
  <c r="J872"/>
  <c r="I872" s="1"/>
  <c r="J875"/>
  <c r="I875" s="1"/>
  <c r="J878"/>
  <c r="I878" s="1"/>
  <c r="J880"/>
  <c r="I880" s="1"/>
  <c r="J883"/>
  <c r="I883" s="1"/>
  <c r="J886"/>
  <c r="I886" s="1"/>
  <c r="J888"/>
  <c r="I888" s="1"/>
  <c r="J891"/>
  <c r="I891" s="1"/>
  <c r="J894"/>
  <c r="I894" s="1"/>
  <c r="J899"/>
  <c r="I899" s="1"/>
  <c r="J902"/>
  <c r="I902" s="1"/>
  <c r="J907"/>
  <c r="I907" s="1"/>
  <c r="J912"/>
  <c r="I912" s="1"/>
  <c r="J918"/>
  <c r="I918" s="1"/>
  <c r="J923"/>
  <c r="I923" s="1"/>
  <c r="J928"/>
  <c r="I928" s="1"/>
  <c r="J934"/>
  <c r="I934" s="1"/>
  <c r="J939"/>
  <c r="I939" s="1"/>
  <c r="J944"/>
  <c r="I944" s="1"/>
  <c r="J950"/>
  <c r="I950" s="1"/>
  <c r="J955"/>
  <c r="I955" s="1"/>
  <c r="J963"/>
  <c r="I963" s="1"/>
  <c r="J723"/>
  <c r="K725"/>
  <c r="K729"/>
  <c r="K733"/>
  <c r="K737"/>
  <c r="K741"/>
  <c r="K748"/>
  <c r="K752"/>
  <c r="K755"/>
  <c r="K759"/>
  <c r="K763"/>
  <c r="K767"/>
  <c r="K771"/>
  <c r="K775"/>
  <c r="K779"/>
  <c r="K783"/>
  <c r="K787"/>
  <c r="K791"/>
  <c r="K795"/>
  <c r="K799"/>
  <c r="K803"/>
  <c r="K807"/>
  <c r="K811"/>
  <c r="K815"/>
  <c r="K819"/>
  <c r="K823"/>
  <c r="K827"/>
  <c r="K831"/>
  <c r="K835"/>
  <c r="K839"/>
  <c r="K843"/>
  <c r="K847"/>
  <c r="K851"/>
  <c r="K855"/>
  <c r="K859"/>
  <c r="K863"/>
  <c r="K867"/>
  <c r="K871"/>
  <c r="K875"/>
  <c r="K879"/>
  <c r="K883"/>
  <c r="K887"/>
  <c r="K891"/>
  <c r="K895"/>
  <c r="K899"/>
  <c r="K903"/>
  <c r="K907"/>
  <c r="K911"/>
  <c r="K915"/>
  <c r="K919"/>
  <c r="K923"/>
  <c r="K927"/>
  <c r="K931"/>
  <c r="K935"/>
  <c r="K939"/>
  <c r="K943"/>
  <c r="K947"/>
  <c r="K951"/>
  <c r="K955"/>
  <c r="K959"/>
  <c r="K963"/>
  <c r="J728"/>
  <c r="I728" s="1"/>
  <c r="J731"/>
  <c r="I731" s="1"/>
  <c r="J738"/>
  <c r="I738" s="1"/>
  <c r="J741"/>
  <c r="I741" s="1"/>
  <c r="J744"/>
  <c r="I744" s="1"/>
  <c r="J746"/>
  <c r="I746" s="1"/>
  <c r="J755"/>
  <c r="I755" s="1"/>
  <c r="J758"/>
  <c r="I758" s="1"/>
  <c r="J761"/>
  <c r="I761" s="1"/>
  <c r="J768"/>
  <c r="I768" s="1"/>
  <c r="J771"/>
  <c r="I771" s="1"/>
  <c r="J774"/>
  <c r="I774" s="1"/>
  <c r="J777"/>
  <c r="I777" s="1"/>
  <c r="J784"/>
  <c r="I784" s="1"/>
  <c r="J787"/>
  <c r="I787" s="1"/>
  <c r="J790"/>
  <c r="I790" s="1"/>
  <c r="J798"/>
  <c r="I798" s="1"/>
  <c r="J806"/>
  <c r="I806" s="1"/>
  <c r="J812"/>
  <c r="I812" s="1"/>
  <c r="J815"/>
  <c r="I815" s="1"/>
  <c r="J819"/>
  <c r="I819" s="1"/>
  <c r="J822"/>
  <c r="I822" s="1"/>
  <c r="J825"/>
  <c r="I825" s="1"/>
  <c r="J828"/>
  <c r="I828" s="1"/>
  <c r="J835"/>
  <c r="I835" s="1"/>
  <c r="J838"/>
  <c r="I838" s="1"/>
  <c r="J841"/>
  <c r="I841" s="1"/>
  <c r="J844"/>
  <c r="I844" s="1"/>
  <c r="J851"/>
  <c r="I851" s="1"/>
  <c r="J854"/>
  <c r="I854" s="1"/>
  <c r="J857"/>
  <c r="I857" s="1"/>
  <c r="J860"/>
  <c r="I860" s="1"/>
  <c r="J869"/>
  <c r="I869" s="1"/>
  <c r="J877"/>
  <c r="I877" s="1"/>
  <c r="J885"/>
  <c r="I885" s="1"/>
  <c r="J893"/>
  <c r="I893" s="1"/>
  <c r="J901"/>
  <c r="I901" s="1"/>
  <c r="J909"/>
  <c r="I909" s="1"/>
  <c r="J917"/>
  <c r="I917" s="1"/>
  <c r="J925"/>
  <c r="I925" s="1"/>
  <c r="J933"/>
  <c r="I933" s="1"/>
  <c r="J941"/>
  <c r="I941" s="1"/>
  <c r="J949"/>
  <c r="I949" s="1"/>
  <c r="J957"/>
  <c r="I957" s="1"/>
  <c r="J965"/>
  <c r="I965" s="1"/>
  <c r="J884"/>
  <c r="I884" s="1"/>
  <c r="J890"/>
  <c r="I890" s="1"/>
  <c r="J895"/>
  <c r="I895" s="1"/>
  <c r="J900"/>
  <c r="I900" s="1"/>
  <c r="J906"/>
  <c r="I906" s="1"/>
  <c r="J911"/>
  <c r="I911" s="1"/>
  <c r="J916"/>
  <c r="I916" s="1"/>
  <c r="J922"/>
  <c r="I922" s="1"/>
  <c r="J927"/>
  <c r="I927" s="1"/>
  <c r="J938"/>
  <c r="I938" s="1"/>
  <c r="J943"/>
  <c r="I943" s="1"/>
  <c r="J948"/>
  <c r="I948" s="1"/>
  <c r="J954"/>
  <c r="I954" s="1"/>
  <c r="J959"/>
  <c r="I959" s="1"/>
  <c r="K724"/>
  <c r="K728"/>
  <c r="K732"/>
  <c r="K736"/>
  <c r="K740"/>
  <c r="K744"/>
  <c r="K747"/>
  <c r="K751"/>
  <c r="K754"/>
  <c r="K758"/>
  <c r="K762"/>
  <c r="K766"/>
  <c r="K770"/>
  <c r="K774"/>
  <c r="K778"/>
  <c r="K782"/>
  <c r="K786"/>
  <c r="K790"/>
  <c r="K794"/>
  <c r="K798"/>
  <c r="K802"/>
  <c r="K806"/>
  <c r="K810"/>
  <c r="K814"/>
  <c r="K818"/>
  <c r="K822"/>
  <c r="K826"/>
  <c r="K830"/>
  <c r="K834"/>
  <c r="K838"/>
  <c r="K842"/>
  <c r="K846"/>
  <c r="K850"/>
  <c r="K854"/>
  <c r="K858"/>
  <c r="K862"/>
  <c r="K866"/>
  <c r="K870"/>
  <c r="K874"/>
  <c r="K878"/>
  <c r="K882"/>
  <c r="K886"/>
  <c r="K890"/>
  <c r="K894"/>
  <c r="K898"/>
  <c r="K902"/>
  <c r="K906"/>
  <c r="K910"/>
  <c r="K914"/>
  <c r="K918"/>
  <c r="K922"/>
  <c r="K926"/>
  <c r="K930"/>
  <c r="K934"/>
  <c r="K938"/>
  <c r="K942"/>
  <c r="K946"/>
  <c r="K950"/>
  <c r="K954"/>
  <c r="K958"/>
  <c r="K962"/>
  <c r="K723"/>
  <c r="J725"/>
  <c r="I725" s="1"/>
  <c r="J727"/>
  <c r="I727" s="1"/>
  <c r="J734"/>
  <c r="I734" s="1"/>
  <c r="J737"/>
  <c r="I737" s="1"/>
  <c r="J740"/>
  <c r="I740" s="1"/>
  <c r="J743"/>
  <c r="I743" s="1"/>
  <c r="J749"/>
  <c r="I749" s="1"/>
  <c r="J752"/>
  <c r="I752" s="1"/>
  <c r="J754"/>
  <c r="I754" s="1"/>
  <c r="J757"/>
  <c r="I757" s="1"/>
  <c r="J764"/>
  <c r="I764" s="1"/>
  <c r="J767"/>
  <c r="I767" s="1"/>
  <c r="J770"/>
  <c r="I770" s="1"/>
  <c r="J773"/>
  <c r="I773" s="1"/>
  <c r="J780"/>
  <c r="I780" s="1"/>
  <c r="J783"/>
  <c r="I783" s="1"/>
  <c r="J786"/>
  <c r="I786" s="1"/>
  <c r="J789"/>
  <c r="I789" s="1"/>
  <c r="J792"/>
  <c r="I792" s="1"/>
  <c r="J795"/>
  <c r="I795" s="1"/>
  <c r="J797"/>
  <c r="I797" s="1"/>
  <c r="J800"/>
  <c r="I800" s="1"/>
  <c r="J803"/>
  <c r="I803" s="1"/>
  <c r="J805"/>
  <c r="I805" s="1"/>
  <c r="J808"/>
  <c r="I808" s="1"/>
  <c r="J811"/>
  <c r="I811" s="1"/>
  <c r="J814"/>
  <c r="I814" s="1"/>
  <c r="J818"/>
  <c r="I818" s="1"/>
  <c r="J821"/>
  <c r="I821" s="1"/>
  <c r="J824"/>
  <c r="I824" s="1"/>
  <c r="J831"/>
  <c r="I831" s="1"/>
  <c r="J834"/>
  <c r="I834" s="1"/>
  <c r="J837"/>
  <c r="I837" s="1"/>
  <c r="J840"/>
  <c r="I840" s="1"/>
  <c r="J847"/>
  <c r="I847" s="1"/>
  <c r="J850"/>
  <c r="I850" s="1"/>
  <c r="J853"/>
  <c r="I853" s="1"/>
  <c r="J856"/>
  <c r="I856" s="1"/>
  <c r="J863"/>
  <c r="I863" s="1"/>
  <c r="J866"/>
  <c r="I866" s="1"/>
  <c r="J868"/>
  <c r="I868" s="1"/>
  <c r="J871"/>
  <c r="I871" s="1"/>
  <c r="J874"/>
  <c r="I874" s="1"/>
  <c r="J876"/>
  <c r="I876" s="1"/>
  <c r="J879"/>
  <c r="I879" s="1"/>
  <c r="J882"/>
  <c r="I882" s="1"/>
  <c r="J887"/>
  <c r="I887" s="1"/>
  <c r="J892"/>
  <c r="I892" s="1"/>
  <c r="J898"/>
  <c r="I898" s="1"/>
  <c r="J903"/>
  <c r="I903" s="1"/>
  <c r="J908"/>
  <c r="I908" s="1"/>
  <c r="J914"/>
  <c r="I914" s="1"/>
  <c r="J919"/>
  <c r="I919" s="1"/>
  <c r="J924"/>
  <c r="I924" s="1"/>
  <c r="J930"/>
  <c r="I930" s="1"/>
  <c r="J935"/>
  <c r="I935" s="1"/>
  <c r="J940"/>
  <c r="I940" s="1"/>
  <c r="J946"/>
  <c r="I946" s="1"/>
  <c r="J951"/>
  <c r="I951" s="1"/>
  <c r="J956"/>
  <c r="I956" s="1"/>
  <c r="J962"/>
  <c r="I962" s="1"/>
  <c r="K966"/>
  <c r="K727"/>
  <c r="K731"/>
  <c r="K735"/>
  <c r="K739"/>
  <c r="K743"/>
  <c r="K746"/>
  <c r="K750"/>
  <c r="K753"/>
  <c r="K757"/>
  <c r="K761"/>
  <c r="K765"/>
  <c r="K769"/>
  <c r="K773"/>
  <c r="K777"/>
  <c r="K781"/>
  <c r="K785"/>
  <c r="K789"/>
  <c r="K793"/>
  <c r="K797"/>
  <c r="K801"/>
  <c r="K805"/>
  <c r="K809"/>
  <c r="K813"/>
  <c r="K817"/>
  <c r="K821"/>
  <c r="K825"/>
  <c r="K829"/>
  <c r="K833"/>
  <c r="K837"/>
  <c r="K841"/>
  <c r="K845"/>
  <c r="K849"/>
  <c r="K853"/>
  <c r="K857"/>
  <c r="K861"/>
  <c r="K865"/>
  <c r="K869"/>
  <c r="K873"/>
  <c r="K877"/>
  <c r="K881"/>
  <c r="K885"/>
  <c r="K889"/>
  <c r="K893"/>
  <c r="K897"/>
  <c r="K901"/>
  <c r="K905"/>
  <c r="K909"/>
  <c r="K913"/>
  <c r="K917"/>
  <c r="K921"/>
  <c r="K925"/>
  <c r="K929"/>
  <c r="K933"/>
  <c r="K937"/>
  <c r="K941"/>
  <c r="K945"/>
  <c r="K949"/>
  <c r="K953"/>
  <c r="K957"/>
  <c r="K961"/>
  <c r="K965"/>
  <c r="J724"/>
  <c r="I724" s="1"/>
  <c r="J730"/>
  <c r="I730" s="1"/>
  <c r="J733"/>
  <c r="I733" s="1"/>
  <c r="J736"/>
  <c r="I736" s="1"/>
  <c r="J739"/>
  <c r="I739" s="1"/>
  <c r="J745"/>
  <c r="I745" s="1"/>
  <c r="J748"/>
  <c r="I748" s="1"/>
  <c r="J751"/>
  <c r="I751" s="1"/>
  <c r="J753"/>
  <c r="I753" s="1"/>
  <c r="J760"/>
  <c r="I760" s="1"/>
  <c r="J763"/>
  <c r="I763" s="1"/>
  <c r="J766"/>
  <c r="I766" s="1"/>
  <c r="J769"/>
  <c r="I769" s="1"/>
  <c r="J776"/>
  <c r="I776" s="1"/>
  <c r="J779"/>
  <c r="I779" s="1"/>
  <c r="J782"/>
  <c r="I782" s="1"/>
  <c r="J785"/>
  <c r="I785" s="1"/>
  <c r="J794"/>
  <c r="I794" s="1"/>
  <c r="J802"/>
  <c r="I802" s="1"/>
  <c r="J810"/>
  <c r="I810" s="1"/>
  <c r="J813"/>
  <c r="I813" s="1"/>
  <c r="J817"/>
  <c r="I817" s="1"/>
  <c r="J820"/>
  <c r="I820" s="1"/>
  <c r="J827"/>
  <c r="I827" s="1"/>
  <c r="J830"/>
  <c r="I830" s="1"/>
  <c r="J833"/>
  <c r="I833" s="1"/>
  <c r="J836"/>
  <c r="I836" s="1"/>
  <c r="J843"/>
  <c r="I843" s="1"/>
  <c r="J846"/>
  <c r="I846" s="1"/>
  <c r="J849"/>
  <c r="I849" s="1"/>
  <c r="J852"/>
  <c r="I852" s="1"/>
  <c r="J859"/>
  <c r="I859" s="1"/>
  <c r="J862"/>
  <c r="I862" s="1"/>
  <c r="J865"/>
  <c r="I865" s="1"/>
  <c r="J873"/>
  <c r="I873" s="1"/>
  <c r="J881"/>
  <c r="I881" s="1"/>
  <c r="J889"/>
  <c r="I889" s="1"/>
  <c r="J897"/>
  <c r="I897" s="1"/>
  <c r="J905"/>
  <c r="I905" s="1"/>
  <c r="J913"/>
  <c r="I913" s="1"/>
  <c r="J921"/>
  <c r="I921" s="1"/>
  <c r="J929"/>
  <c r="I929" s="1"/>
  <c r="J937"/>
  <c r="I937" s="1"/>
  <c r="J945"/>
  <c r="I945" s="1"/>
  <c r="J953"/>
  <c r="I953" s="1"/>
  <c r="J961"/>
  <c r="I961" s="1"/>
  <c r="J896"/>
  <c r="I896" s="1"/>
  <c r="J904"/>
  <c r="I904" s="1"/>
  <c r="J910"/>
  <c r="I910" s="1"/>
  <c r="J915"/>
  <c r="I915" s="1"/>
  <c r="J920"/>
  <c r="I920" s="1"/>
  <c r="J926"/>
  <c r="I926" s="1"/>
  <c r="J931"/>
  <c r="I931" s="1"/>
  <c r="J936"/>
  <c r="I936" s="1"/>
  <c r="J942"/>
  <c r="I942" s="1"/>
  <c r="J947"/>
  <c r="I947" s="1"/>
  <c r="J952"/>
  <c r="I952" s="1"/>
  <c r="J958"/>
  <c r="I958" s="1"/>
  <c r="J960"/>
  <c r="I960" s="1"/>
  <c r="J966"/>
  <c r="I966" s="1"/>
  <c r="J964"/>
  <c r="I964" s="1"/>
  <c r="I687"/>
  <c r="J687" s="1"/>
  <c r="I617"/>
  <c r="J617" s="1"/>
  <c r="I211" i="21"/>
  <c r="J705" i="24" l="1"/>
  <c r="I968" s="1"/>
  <c r="I723"/>
  <c r="K967"/>
  <c r="K969" s="1"/>
  <c r="J968"/>
  <c r="J932"/>
  <c r="I932" s="1"/>
  <c r="K602" i="21"/>
  <c r="K828" s="1"/>
  <c r="J967" i="24" l="1"/>
  <c r="J969" s="1"/>
  <c r="I967"/>
  <c r="I969" s="1"/>
  <c r="I707"/>
  <c r="I712" s="1"/>
  <c r="A193" i="22"/>
  <c r="A181"/>
  <c r="A138"/>
  <c r="A67"/>
  <c r="A32"/>
  <c r="A161"/>
  <c r="A140"/>
  <c r="A38"/>
  <c r="A19"/>
  <c r="A172"/>
  <c r="A34"/>
  <c r="A22"/>
  <c r="A177"/>
  <c r="A169"/>
  <c r="A139"/>
  <c r="A122"/>
  <c r="A115"/>
  <c r="A113"/>
  <c r="A89"/>
  <c r="A75"/>
  <c r="A35"/>
  <c r="A16"/>
  <c r="A155"/>
  <c r="A83"/>
  <c r="A153"/>
  <c r="A149"/>
  <c r="A117"/>
  <c r="A132"/>
  <c r="A106"/>
  <c r="A68"/>
  <c r="A69"/>
  <c r="A86"/>
  <c r="A128"/>
  <c r="A41"/>
  <c r="A178"/>
  <c r="A166"/>
  <c r="A15"/>
  <c r="A144"/>
  <c r="A66"/>
  <c r="A55"/>
  <c r="A84"/>
  <c r="A48"/>
  <c r="A47"/>
  <c r="A163"/>
  <c r="A162"/>
  <c r="A46"/>
  <c r="A13"/>
  <c r="A201"/>
  <c r="A21"/>
  <c r="A182"/>
  <c r="A152"/>
  <c r="A142"/>
  <c r="A53"/>
  <c r="A74"/>
  <c r="A184"/>
  <c r="A87"/>
  <c r="A97"/>
  <c r="A61"/>
  <c r="A57"/>
  <c r="A10"/>
  <c r="A180"/>
  <c r="A77"/>
  <c r="A168"/>
  <c r="A136"/>
  <c r="A124"/>
  <c r="A107"/>
  <c r="A95"/>
  <c r="A80"/>
  <c r="A45"/>
  <c r="A135"/>
  <c r="A64"/>
  <c r="A183"/>
  <c r="A198"/>
  <c r="A173"/>
  <c r="A70"/>
  <c r="A39"/>
  <c r="A185"/>
  <c r="A164"/>
  <c r="A147"/>
  <c r="A82"/>
  <c r="A78"/>
  <c r="A49"/>
  <c r="A110"/>
  <c r="A197"/>
  <c r="A203"/>
  <c r="A119"/>
  <c r="J25" i="21" l="1"/>
  <c r="J26"/>
  <c r="J28"/>
  <c r="J27"/>
  <c r="J29"/>
  <c r="J30"/>
  <c r="J31"/>
  <c r="J33"/>
  <c r="J34"/>
  <c r="J36"/>
  <c r="J41"/>
  <c r="J40"/>
  <c r="J39"/>
  <c r="J7"/>
  <c r="J42"/>
  <c r="J43"/>
  <c r="J44"/>
  <c r="J45"/>
  <c r="J46"/>
  <c r="J48"/>
  <c r="J49"/>
  <c r="J50"/>
  <c r="J51"/>
  <c r="J52"/>
  <c r="J53"/>
  <c r="J54"/>
  <c r="J56"/>
  <c r="J37"/>
  <c r="J38"/>
  <c r="J57"/>
  <c r="J55"/>
  <c r="J59"/>
  <c r="J60"/>
  <c r="J64"/>
  <c r="J65"/>
  <c r="J66"/>
  <c r="J8"/>
  <c r="J67"/>
  <c r="J68"/>
  <c r="J9"/>
  <c r="J10"/>
  <c r="J69"/>
  <c r="J11"/>
  <c r="J71"/>
  <c r="J72"/>
  <c r="J73"/>
  <c r="J74"/>
  <c r="J75"/>
  <c r="J76"/>
  <c r="J77"/>
  <c r="J78"/>
  <c r="J12"/>
  <c r="J13"/>
  <c r="J86"/>
  <c r="J87"/>
  <c r="J88"/>
  <c r="J89"/>
  <c r="J90"/>
  <c r="J61"/>
  <c r="J62"/>
  <c r="J63"/>
  <c r="J14"/>
  <c r="J91"/>
  <c r="J92"/>
  <c r="J93"/>
  <c r="J95"/>
  <c r="J47"/>
  <c r="J85"/>
  <c r="J79"/>
  <c r="J80"/>
  <c r="J81"/>
  <c r="J82"/>
  <c r="J83"/>
  <c r="J84"/>
  <c r="J98"/>
  <c r="J100"/>
  <c r="J101"/>
  <c r="J102"/>
  <c r="J103"/>
  <c r="J104"/>
  <c r="J105"/>
  <c r="J106"/>
  <c r="J107"/>
  <c r="J94"/>
  <c r="J108"/>
  <c r="J96"/>
  <c r="J97"/>
  <c r="J99"/>
  <c r="J112"/>
  <c r="J109"/>
  <c r="J150"/>
  <c r="J151"/>
  <c r="J152"/>
  <c r="J153"/>
  <c r="J154"/>
  <c r="J16"/>
  <c r="J70"/>
  <c r="J156"/>
  <c r="J157"/>
  <c r="J110"/>
  <c r="J111"/>
  <c r="J161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2"/>
  <c r="J143"/>
  <c r="J144"/>
  <c r="J145"/>
  <c r="J146"/>
  <c r="J147"/>
  <c r="J148"/>
  <c r="J149"/>
  <c r="J162"/>
  <c r="J17"/>
  <c r="J164"/>
  <c r="J170"/>
  <c r="J171"/>
  <c r="J173"/>
  <c r="J172"/>
  <c r="J15"/>
  <c r="J174"/>
  <c r="J189"/>
  <c r="J158"/>
  <c r="J159"/>
  <c r="J160"/>
  <c r="J166"/>
  <c r="J167"/>
  <c r="J168"/>
  <c r="J169"/>
  <c r="J190"/>
  <c r="J191"/>
  <c r="J155"/>
  <c r="J58"/>
  <c r="J193"/>
  <c r="J175"/>
  <c r="J176"/>
  <c r="J177"/>
  <c r="J179"/>
  <c r="J180"/>
  <c r="J181"/>
  <c r="J182"/>
  <c r="J183"/>
  <c r="J184"/>
  <c r="J185"/>
  <c r="J186"/>
  <c r="J187"/>
  <c r="J188"/>
  <c r="J194"/>
  <c r="J195"/>
  <c r="J196"/>
  <c r="J20"/>
  <c r="J21"/>
  <c r="J197"/>
  <c r="J192"/>
  <c r="J198"/>
  <c r="J199"/>
  <c r="J200"/>
  <c r="J201"/>
  <c r="J202"/>
  <c r="J203"/>
  <c r="J204"/>
  <c r="J205"/>
  <c r="J207"/>
  <c r="J208"/>
  <c r="J206"/>
  <c r="J209"/>
  <c r="J22"/>
  <c r="J23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9"/>
  <c r="J460"/>
  <c r="J452"/>
  <c r="J453"/>
  <c r="J454"/>
  <c r="J455"/>
  <c r="J456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500"/>
  <c r="J501"/>
  <c r="J502"/>
  <c r="J504"/>
  <c r="J505"/>
  <c r="J497"/>
  <c r="J498"/>
  <c r="J499"/>
  <c r="J503"/>
  <c r="J506"/>
  <c r="J495"/>
  <c r="J496"/>
  <c r="J507"/>
  <c r="J508"/>
  <c r="J509"/>
  <c r="J530"/>
  <c r="J511"/>
  <c r="J512"/>
  <c r="J513"/>
  <c r="J514"/>
  <c r="J515"/>
  <c r="J516"/>
  <c r="J517"/>
  <c r="J518"/>
  <c r="J519"/>
  <c r="J520"/>
  <c r="J521"/>
  <c r="J522"/>
  <c r="J523"/>
  <c r="J524"/>
  <c r="J549"/>
  <c r="J551"/>
  <c r="J562"/>
  <c r="J596"/>
  <c r="J597"/>
  <c r="J598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99"/>
  <c r="J600"/>
  <c r="J553"/>
  <c r="J556"/>
  <c r="J554"/>
  <c r="J555"/>
  <c r="J557"/>
  <c r="J558"/>
  <c r="J559"/>
  <c r="J560"/>
  <c r="J561"/>
  <c r="J601"/>
  <c r="J565"/>
  <c r="J566"/>
  <c r="J567"/>
  <c r="J568"/>
  <c r="J569"/>
  <c r="J570"/>
  <c r="J571"/>
  <c r="J572"/>
  <c r="J573"/>
  <c r="J574"/>
  <c r="J575"/>
  <c r="J576"/>
  <c r="J577"/>
  <c r="J578"/>
  <c r="J579"/>
  <c r="J580"/>
  <c r="J582"/>
  <c r="J583"/>
  <c r="J584"/>
  <c r="J585"/>
  <c r="J586"/>
  <c r="J587"/>
  <c r="J588"/>
  <c r="J589"/>
  <c r="J590"/>
  <c r="J591"/>
  <c r="J592"/>
  <c r="J593"/>
  <c r="J594"/>
  <c r="J595"/>
  <c r="J510"/>
  <c r="J525"/>
  <c r="J526"/>
  <c r="J527"/>
  <c r="J528"/>
  <c r="J529"/>
  <c r="J24"/>
  <c r="I178"/>
  <c r="I141"/>
  <c r="G356"/>
  <c r="G354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5"/>
  <c r="G350"/>
  <c r="G349"/>
  <c r="G348"/>
  <c r="G347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19"/>
  <c r="G218"/>
  <c r="G217"/>
  <c r="G216"/>
  <c r="I581"/>
  <c r="J581" s="1"/>
  <c r="K620" l="1"/>
  <c r="K623"/>
  <c r="J625"/>
  <c r="I625" s="1"/>
  <c r="K626"/>
  <c r="K628"/>
  <c r="K630"/>
  <c r="K632"/>
  <c r="K634"/>
  <c r="K636"/>
  <c r="K638"/>
  <c r="K640"/>
  <c r="K642"/>
  <c r="K644"/>
  <c r="K646"/>
  <c r="K648"/>
  <c r="K650"/>
  <c r="K652"/>
  <c r="K654"/>
  <c r="K656"/>
  <c r="K658"/>
  <c r="K660"/>
  <c r="K662"/>
  <c r="K664"/>
  <c r="K666"/>
  <c r="K668"/>
  <c r="K670"/>
  <c r="K672"/>
  <c r="K674"/>
  <c r="K676"/>
  <c r="K678"/>
  <c r="K680"/>
  <c r="K682"/>
  <c r="K684"/>
  <c r="K686"/>
  <c r="K688"/>
  <c r="K690"/>
  <c r="K692"/>
  <c r="K694"/>
  <c r="K696"/>
  <c r="K698"/>
  <c r="J700"/>
  <c r="I700" s="1"/>
  <c r="J702"/>
  <c r="I702" s="1"/>
  <c r="K705"/>
  <c r="K707"/>
  <c r="J709"/>
  <c r="I709" s="1"/>
  <c r="J711"/>
  <c r="I711" s="1"/>
  <c r="J713"/>
  <c r="I713" s="1"/>
  <c r="K716"/>
  <c r="K718"/>
  <c r="J720"/>
  <c r="I720" s="1"/>
  <c r="J722"/>
  <c r="I722" s="1"/>
  <c r="K723"/>
  <c r="K725"/>
  <c r="J727"/>
  <c r="I727" s="1"/>
  <c r="J729"/>
  <c r="I729" s="1"/>
  <c r="K732"/>
  <c r="K734"/>
  <c r="J736"/>
  <c r="I736" s="1"/>
  <c r="J738"/>
  <c r="I738" s="1"/>
  <c r="K739"/>
  <c r="K741"/>
  <c r="J743"/>
  <c r="I743" s="1"/>
  <c r="J745"/>
  <c r="I745" s="1"/>
  <c r="K748"/>
  <c r="K750"/>
  <c r="J752"/>
  <c r="I752" s="1"/>
  <c r="J754"/>
  <c r="I754" s="1"/>
  <c r="K755"/>
  <c r="K757"/>
  <c r="J759"/>
  <c r="I759" s="1"/>
  <c r="J761"/>
  <c r="I761" s="1"/>
  <c r="K762"/>
  <c r="J764"/>
  <c r="I764" s="1"/>
  <c r="J767"/>
  <c r="I767" s="1"/>
  <c r="J769"/>
  <c r="I769" s="1"/>
  <c r="K770"/>
  <c r="J772"/>
  <c r="I772" s="1"/>
  <c r="J775"/>
  <c r="I775" s="1"/>
  <c r="J777"/>
  <c r="I777" s="1"/>
  <c r="K778"/>
  <c r="J780"/>
  <c r="I780" s="1"/>
  <c r="J783"/>
  <c r="I783" s="1"/>
  <c r="J785"/>
  <c r="I785" s="1"/>
  <c r="K786"/>
  <c r="J788"/>
  <c r="I788" s="1"/>
  <c r="J791"/>
  <c r="I791" s="1"/>
  <c r="J793"/>
  <c r="I793" s="1"/>
  <c r="K794"/>
  <c r="J796"/>
  <c r="I796" s="1"/>
  <c r="J799"/>
  <c r="I799" s="1"/>
  <c r="J801"/>
  <c r="I801" s="1"/>
  <c r="K802"/>
  <c r="J804"/>
  <c r="I804" s="1"/>
  <c r="J807"/>
  <c r="I807" s="1"/>
  <c r="J809"/>
  <c r="I809" s="1"/>
  <c r="K810"/>
  <c r="J812"/>
  <c r="I812" s="1"/>
  <c r="J815"/>
  <c r="I815" s="1"/>
  <c r="J817"/>
  <c r="I817" s="1"/>
  <c r="K818"/>
  <c r="J820"/>
  <c r="I820" s="1"/>
  <c r="J823"/>
  <c r="I823" s="1"/>
  <c r="J825"/>
  <c r="I825" s="1"/>
  <c r="K826"/>
  <c r="J620"/>
  <c r="I620" s="1"/>
  <c r="K621"/>
  <c r="J623"/>
  <c r="I623" s="1"/>
  <c r="J626"/>
  <c r="I626" s="1"/>
  <c r="J628"/>
  <c r="I628" s="1"/>
  <c r="J630"/>
  <c r="I630" s="1"/>
  <c r="J632"/>
  <c r="I632" s="1"/>
  <c r="J636"/>
  <c r="I636" s="1"/>
  <c r="J638"/>
  <c r="I638" s="1"/>
  <c r="J640"/>
  <c r="I640" s="1"/>
  <c r="J642"/>
  <c r="I642" s="1"/>
  <c r="J644"/>
  <c r="I644" s="1"/>
  <c r="J646"/>
  <c r="I646" s="1"/>
  <c r="J648"/>
  <c r="I648" s="1"/>
  <c r="J650"/>
  <c r="I650" s="1"/>
  <c r="J652"/>
  <c r="I652" s="1"/>
  <c r="J654"/>
  <c r="I654" s="1"/>
  <c r="J656"/>
  <c r="I656" s="1"/>
  <c r="J658"/>
  <c r="I658" s="1"/>
  <c r="J660"/>
  <c r="I660" s="1"/>
  <c r="J662"/>
  <c r="I662" s="1"/>
  <c r="J664"/>
  <c r="I664" s="1"/>
  <c r="J666"/>
  <c r="I666" s="1"/>
  <c r="J668"/>
  <c r="I668" s="1"/>
  <c r="J670"/>
  <c r="I670" s="1"/>
  <c r="J672"/>
  <c r="I672" s="1"/>
  <c r="J676"/>
  <c r="I676" s="1"/>
  <c r="J678"/>
  <c r="I678" s="1"/>
  <c r="J680"/>
  <c r="I680" s="1"/>
  <c r="J682"/>
  <c r="I682" s="1"/>
  <c r="J684"/>
  <c r="I684" s="1"/>
  <c r="J686"/>
  <c r="I686" s="1"/>
  <c r="J688"/>
  <c r="I688" s="1"/>
  <c r="J690"/>
  <c r="I690" s="1"/>
  <c r="J692"/>
  <c r="I692" s="1"/>
  <c r="J694"/>
  <c r="I694" s="1"/>
  <c r="J696"/>
  <c r="I696" s="1"/>
  <c r="J698"/>
  <c r="I698" s="1"/>
  <c r="K701"/>
  <c r="K703"/>
  <c r="J705"/>
  <c r="I705" s="1"/>
  <c r="J707"/>
  <c r="I707" s="1"/>
  <c r="K708"/>
  <c r="K710"/>
  <c r="K712"/>
  <c r="K714"/>
  <c r="J716"/>
  <c r="I716" s="1"/>
  <c r="J718"/>
  <c r="I718" s="1"/>
  <c r="K719"/>
  <c r="K721"/>
  <c r="J723"/>
  <c r="I723" s="1"/>
  <c r="J725"/>
  <c r="I725" s="1"/>
  <c r="K728"/>
  <c r="K730"/>
  <c r="J732"/>
  <c r="I732" s="1"/>
  <c r="J734"/>
  <c r="I734" s="1"/>
  <c r="K735"/>
  <c r="K737"/>
  <c r="J739"/>
  <c r="I739" s="1"/>
  <c r="J741"/>
  <c r="I741" s="1"/>
  <c r="K744"/>
  <c r="K746"/>
  <c r="J748"/>
  <c r="I748" s="1"/>
  <c r="J750"/>
  <c r="I750" s="1"/>
  <c r="K751"/>
  <c r="K753"/>
  <c r="J755"/>
  <c r="I755" s="1"/>
  <c r="J757"/>
  <c r="I757" s="1"/>
  <c r="K760"/>
  <c r="J762"/>
  <c r="I762" s="1"/>
  <c r="K763"/>
  <c r="K765"/>
  <c r="K768"/>
  <c r="J770"/>
  <c r="I770" s="1"/>
  <c r="K771"/>
  <c r="K773"/>
  <c r="K776"/>
  <c r="J778"/>
  <c r="I778" s="1"/>
  <c r="K779"/>
  <c r="K781"/>
  <c r="K784"/>
  <c r="J786"/>
  <c r="I786" s="1"/>
  <c r="K787"/>
  <c r="K789"/>
  <c r="K792"/>
  <c r="J794"/>
  <c r="I794" s="1"/>
  <c r="K795"/>
  <c r="K797"/>
  <c r="K800"/>
  <c r="J802"/>
  <c r="I802" s="1"/>
  <c r="K803"/>
  <c r="K805"/>
  <c r="K808"/>
  <c r="J810"/>
  <c r="I810" s="1"/>
  <c r="K811"/>
  <c r="K813"/>
  <c r="K816"/>
  <c r="J818"/>
  <c r="I818" s="1"/>
  <c r="K819"/>
  <c r="K821"/>
  <c r="K824"/>
  <c r="J826"/>
  <c r="I826" s="1"/>
  <c r="K619"/>
  <c r="J621"/>
  <c r="I621" s="1"/>
  <c r="K622"/>
  <c r="K624"/>
  <c r="K627"/>
  <c r="K629"/>
  <c r="K631"/>
  <c r="K633"/>
  <c r="K635"/>
  <c r="K637"/>
  <c r="K639"/>
  <c r="K641"/>
  <c r="K643"/>
  <c r="K645"/>
  <c r="K647"/>
  <c r="K649"/>
  <c r="K651"/>
  <c r="K653"/>
  <c r="K655"/>
  <c r="K657"/>
  <c r="K659"/>
  <c r="K661"/>
  <c r="K663"/>
  <c r="K665"/>
  <c r="K667"/>
  <c r="K669"/>
  <c r="K671"/>
  <c r="K673"/>
  <c r="K675"/>
  <c r="K677"/>
  <c r="K679"/>
  <c r="K681"/>
  <c r="K683"/>
  <c r="K685"/>
  <c r="K687"/>
  <c r="K689"/>
  <c r="K691"/>
  <c r="K693"/>
  <c r="K695"/>
  <c r="K697"/>
  <c r="K699"/>
  <c r="J701"/>
  <c r="I701" s="1"/>
  <c r="J703"/>
  <c r="I703" s="1"/>
  <c r="K704"/>
  <c r="K706"/>
  <c r="J708"/>
  <c r="I708" s="1"/>
  <c r="J710"/>
  <c r="I710" s="1"/>
  <c r="J714"/>
  <c r="I714" s="1"/>
  <c r="K715"/>
  <c r="K717"/>
  <c r="J719"/>
  <c r="I719" s="1"/>
  <c r="J721"/>
  <c r="I721" s="1"/>
  <c r="K724"/>
  <c r="K726"/>
  <c r="J728"/>
  <c r="I728" s="1"/>
  <c r="J730"/>
  <c r="I730" s="1"/>
  <c r="K731"/>
  <c r="K733"/>
  <c r="J735"/>
  <c r="I735" s="1"/>
  <c r="J737"/>
  <c r="I737" s="1"/>
  <c r="K740"/>
  <c r="K742"/>
  <c r="J744"/>
  <c r="I744" s="1"/>
  <c r="J746"/>
  <c r="I746" s="1"/>
  <c r="K747"/>
  <c r="K749"/>
  <c r="J751"/>
  <c r="I751" s="1"/>
  <c r="J753"/>
  <c r="I753" s="1"/>
  <c r="K756"/>
  <c r="K758"/>
  <c r="J760"/>
  <c r="I760" s="1"/>
  <c r="J763"/>
  <c r="I763" s="1"/>
  <c r="J765"/>
  <c r="I765" s="1"/>
  <c r="K766"/>
  <c r="J768"/>
  <c r="I768" s="1"/>
  <c r="J771"/>
  <c r="I771" s="1"/>
  <c r="J773"/>
  <c r="I773" s="1"/>
  <c r="K774"/>
  <c r="J776"/>
  <c r="I776" s="1"/>
  <c r="J779"/>
  <c r="I779" s="1"/>
  <c r="J781"/>
  <c r="I781" s="1"/>
  <c r="K782"/>
  <c r="J784"/>
  <c r="I784" s="1"/>
  <c r="J787"/>
  <c r="I787" s="1"/>
  <c r="J789"/>
  <c r="I789" s="1"/>
  <c r="K790"/>
  <c r="J792"/>
  <c r="I792" s="1"/>
  <c r="J795"/>
  <c r="I795" s="1"/>
  <c r="J797"/>
  <c r="I797" s="1"/>
  <c r="K798"/>
  <c r="J800"/>
  <c r="I800" s="1"/>
  <c r="J803"/>
  <c r="I803" s="1"/>
  <c r="J805"/>
  <c r="I805" s="1"/>
  <c r="K806"/>
  <c r="J808"/>
  <c r="I808" s="1"/>
  <c r="J811"/>
  <c r="I811" s="1"/>
  <c r="J813"/>
  <c r="I813" s="1"/>
  <c r="K814"/>
  <c r="J816"/>
  <c r="I816" s="1"/>
  <c r="J819"/>
  <c r="I819" s="1"/>
  <c r="J821"/>
  <c r="I821" s="1"/>
  <c r="K822"/>
  <c r="J824"/>
  <c r="I824" s="1"/>
  <c r="K618"/>
  <c r="J622"/>
  <c r="I622" s="1"/>
  <c r="J624"/>
  <c r="I624" s="1"/>
  <c r="K625"/>
  <c r="J627"/>
  <c r="I627" s="1"/>
  <c r="J629"/>
  <c r="I629" s="1"/>
  <c r="J631"/>
  <c r="I631" s="1"/>
  <c r="J633"/>
  <c r="I633" s="1"/>
  <c r="J635"/>
  <c r="I635" s="1"/>
  <c r="J637"/>
  <c r="I637" s="1"/>
  <c r="J639"/>
  <c r="I639" s="1"/>
  <c r="J641"/>
  <c r="I641" s="1"/>
  <c r="J643"/>
  <c r="I643" s="1"/>
  <c r="J645"/>
  <c r="I645" s="1"/>
  <c r="J647"/>
  <c r="I647" s="1"/>
  <c r="J649"/>
  <c r="I649" s="1"/>
  <c r="J651"/>
  <c r="I651" s="1"/>
  <c r="J653"/>
  <c r="I653" s="1"/>
  <c r="J655"/>
  <c r="I655" s="1"/>
  <c r="J657"/>
  <c r="I657" s="1"/>
  <c r="J659"/>
  <c r="I659" s="1"/>
  <c r="J661"/>
  <c r="I661" s="1"/>
  <c r="J663"/>
  <c r="I663" s="1"/>
  <c r="J665"/>
  <c r="I665" s="1"/>
  <c r="J667"/>
  <c r="I667" s="1"/>
  <c r="J669"/>
  <c r="I669" s="1"/>
  <c r="J671"/>
  <c r="I671" s="1"/>
  <c r="J673"/>
  <c r="I673" s="1"/>
  <c r="J675"/>
  <c r="I675" s="1"/>
  <c r="J677"/>
  <c r="I677" s="1"/>
  <c r="J679"/>
  <c r="I679" s="1"/>
  <c r="J683"/>
  <c r="I683" s="1"/>
  <c r="J685"/>
  <c r="I685" s="1"/>
  <c r="J687"/>
  <c r="I687" s="1"/>
  <c r="J689"/>
  <c r="I689" s="1"/>
  <c r="J691"/>
  <c r="I691" s="1"/>
  <c r="J693"/>
  <c r="I693" s="1"/>
  <c r="J695"/>
  <c r="I695" s="1"/>
  <c r="J697"/>
  <c r="I697" s="1"/>
  <c r="J699"/>
  <c r="I699" s="1"/>
  <c r="K700"/>
  <c r="K702"/>
  <c r="J704"/>
  <c r="I704" s="1"/>
  <c r="J706"/>
  <c r="I706" s="1"/>
  <c r="K709"/>
  <c r="K711"/>
  <c r="K713"/>
  <c r="J715"/>
  <c r="I715" s="1"/>
  <c r="J717"/>
  <c r="I717" s="1"/>
  <c r="K720"/>
  <c r="K722"/>
  <c r="J724"/>
  <c r="I724" s="1"/>
  <c r="J726"/>
  <c r="I726" s="1"/>
  <c r="K727"/>
  <c r="K729"/>
  <c r="J731"/>
  <c r="I731" s="1"/>
  <c r="J733"/>
  <c r="I733" s="1"/>
  <c r="K736"/>
  <c r="K738"/>
  <c r="J740"/>
  <c r="I740" s="1"/>
  <c r="J742"/>
  <c r="I742" s="1"/>
  <c r="K743"/>
  <c r="K745"/>
  <c r="J747"/>
  <c r="I747" s="1"/>
  <c r="J749"/>
  <c r="I749" s="1"/>
  <c r="K752"/>
  <c r="K754"/>
  <c r="J756"/>
  <c r="I756" s="1"/>
  <c r="J758"/>
  <c r="I758" s="1"/>
  <c r="K759"/>
  <c r="K761"/>
  <c r="K764"/>
  <c r="J766"/>
  <c r="I766" s="1"/>
  <c r="K767"/>
  <c r="K769"/>
  <c r="K772"/>
  <c r="J774"/>
  <c r="I774" s="1"/>
  <c r="K775"/>
  <c r="K777"/>
  <c r="K780"/>
  <c r="J782"/>
  <c r="I782" s="1"/>
  <c r="K783"/>
  <c r="K785"/>
  <c r="K788"/>
  <c r="J790"/>
  <c r="I790" s="1"/>
  <c r="K791"/>
  <c r="K793"/>
  <c r="K796"/>
  <c r="J798"/>
  <c r="I798" s="1"/>
  <c r="K799"/>
  <c r="K801"/>
  <c r="K804"/>
  <c r="J806"/>
  <c r="I806" s="1"/>
  <c r="K807"/>
  <c r="K809"/>
  <c r="K812"/>
  <c r="J814"/>
  <c r="I814" s="1"/>
  <c r="K815"/>
  <c r="K817"/>
  <c r="K820"/>
  <c r="J822"/>
  <c r="I822" s="1"/>
  <c r="K823"/>
  <c r="K825"/>
  <c r="J618"/>
  <c r="J674"/>
  <c r="I674" s="1"/>
  <c r="J178"/>
  <c r="J712"/>
  <c r="I712" s="1"/>
  <c r="J634"/>
  <c r="I634" s="1"/>
  <c r="J141"/>
  <c r="I458"/>
  <c r="J458" s="1"/>
  <c r="I457"/>
  <c r="J619" s="1"/>
  <c r="I619" s="1"/>
  <c r="I605" i="19"/>
  <c r="I606" s="1"/>
  <c r="I44"/>
  <c r="I45"/>
  <c r="I46"/>
  <c r="I47"/>
  <c r="I49"/>
  <c r="I50"/>
  <c r="I48"/>
  <c r="I51"/>
  <c r="I52"/>
  <c r="I53"/>
  <c r="I54"/>
  <c r="I55"/>
  <c r="I20"/>
  <c r="I56"/>
  <c r="I22"/>
  <c r="I57"/>
  <c r="I7"/>
  <c r="I8"/>
  <c r="I9"/>
  <c r="I58"/>
  <c r="I59"/>
  <c r="I10"/>
  <c r="I42"/>
  <c r="I60"/>
  <c r="I61"/>
  <c r="I70"/>
  <c r="I71"/>
  <c r="I72"/>
  <c r="I73"/>
  <c r="I74"/>
  <c r="I75"/>
  <c r="I76"/>
  <c r="I77"/>
  <c r="I78"/>
  <c r="I79"/>
  <c r="I80"/>
  <c r="I81"/>
  <c r="I82"/>
  <c r="I83"/>
  <c r="I11"/>
  <c r="I84"/>
  <c r="I85"/>
  <c r="I86"/>
  <c r="I12"/>
  <c r="I13"/>
  <c r="I90"/>
  <c r="I14"/>
  <c r="I88"/>
  <c r="I89"/>
  <c r="I87"/>
  <c r="I92"/>
  <c r="I65"/>
  <c r="I66"/>
  <c r="I67"/>
  <c r="I68"/>
  <c r="I69"/>
  <c r="I15"/>
  <c r="I93"/>
  <c r="I91"/>
  <c r="I94"/>
  <c r="I95"/>
  <c r="I96"/>
  <c r="I98"/>
  <c r="I99"/>
  <c r="I97"/>
  <c r="I100"/>
  <c r="I16"/>
  <c r="I18"/>
  <c r="I106"/>
  <c r="I107"/>
  <c r="I119"/>
  <c r="I108"/>
  <c r="I109"/>
  <c r="I110"/>
  <c r="I111"/>
  <c r="I112"/>
  <c r="I113"/>
  <c r="I114"/>
  <c r="I115"/>
  <c r="I116"/>
  <c r="I19"/>
  <c r="I21"/>
  <c r="I23"/>
  <c r="I120"/>
  <c r="I24"/>
  <c r="I25"/>
  <c r="I28"/>
  <c r="I26"/>
  <c r="I27"/>
  <c r="I117"/>
  <c r="I118"/>
  <c r="I17"/>
  <c r="I121"/>
  <c r="I101"/>
  <c r="I102"/>
  <c r="I103"/>
  <c r="I104"/>
  <c r="I105"/>
  <c r="I29"/>
  <c r="I30"/>
  <c r="I125"/>
  <c r="I160"/>
  <c r="I161"/>
  <c r="I123"/>
  <c r="I162"/>
  <c r="I163"/>
  <c r="I122"/>
  <c r="I33"/>
  <c r="I34"/>
  <c r="I36"/>
  <c r="I35"/>
  <c r="I164"/>
  <c r="I168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31"/>
  <c r="I32"/>
  <c r="I124"/>
  <c r="I37"/>
  <c r="I189"/>
  <c r="I190"/>
  <c r="I165"/>
  <c r="I166"/>
  <c r="I167"/>
  <c r="I191"/>
  <c r="I169"/>
  <c r="I170"/>
  <c r="I171"/>
  <c r="I172"/>
  <c r="I173"/>
  <c r="I174"/>
  <c r="I175"/>
  <c r="I176"/>
  <c r="I177"/>
  <c r="I179"/>
  <c r="I180"/>
  <c r="I181"/>
  <c r="I182"/>
  <c r="I183"/>
  <c r="I184"/>
  <c r="I185"/>
  <c r="I186"/>
  <c r="I187"/>
  <c r="I188"/>
  <c r="I192"/>
  <c r="I202"/>
  <c r="I203"/>
  <c r="I40"/>
  <c r="I193"/>
  <c r="I194"/>
  <c r="I195"/>
  <c r="I196"/>
  <c r="I197"/>
  <c r="I198"/>
  <c r="I199"/>
  <c r="I200"/>
  <c r="I201"/>
  <c r="I38"/>
  <c r="I39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7"/>
  <c r="I285"/>
  <c r="I286"/>
  <c r="I288"/>
  <c r="I289"/>
  <c r="I290"/>
  <c r="I291"/>
  <c r="I292"/>
  <c r="I293"/>
  <c r="I295"/>
  <c r="I296"/>
  <c r="I297"/>
  <c r="I298"/>
  <c r="I299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8"/>
  <c r="I589"/>
  <c r="I590"/>
  <c r="I591"/>
  <c r="I592"/>
  <c r="I593"/>
  <c r="I602" i="21" l="1"/>
  <c r="J828"/>
  <c r="J681"/>
  <c r="I681" s="1"/>
  <c r="K827"/>
  <c r="K829" s="1"/>
  <c r="I618"/>
  <c r="J457"/>
  <c r="J121" i="11"/>
  <c r="I121" s="1"/>
  <c r="J442" i="19"/>
  <c r="I442" s="1"/>
  <c r="J294"/>
  <c r="J301"/>
  <c r="I750" s="1"/>
  <c r="J750" s="1"/>
  <c r="J300"/>
  <c r="I630" s="1"/>
  <c r="I43"/>
  <c r="I7" i="15"/>
  <c r="J273"/>
  <c r="I776" s="1"/>
  <c r="J776" s="1"/>
  <c r="J11"/>
  <c r="I545" i="11"/>
  <c r="I546"/>
  <c r="J504"/>
  <c r="J441"/>
  <c r="J94"/>
  <c r="J95"/>
  <c r="J69"/>
  <c r="J68"/>
  <c r="I8" i="9"/>
  <c r="I9"/>
  <c r="I7"/>
  <c r="J254"/>
  <c r="J252"/>
  <c r="J261"/>
  <c r="J259"/>
  <c r="J266"/>
  <c r="J484"/>
  <c r="I484" s="1"/>
  <c r="J338" i="8"/>
  <c r="I338" s="1"/>
  <c r="J164"/>
  <c r="I164" s="1"/>
  <c r="J284"/>
  <c r="I284" s="1"/>
  <c r="J304"/>
  <c r="I304" s="1"/>
  <c r="J281"/>
  <c r="I281" s="1"/>
  <c r="J273"/>
  <c r="I273" s="1"/>
  <c r="J274"/>
  <c r="I274" s="1"/>
  <c r="J827" i="21" l="1"/>
  <c r="J829" s="1"/>
  <c r="I827"/>
  <c r="I783" i="15"/>
  <c r="J783" s="1"/>
  <c r="I746" i="19"/>
  <c r="J746" s="1"/>
  <c r="J598"/>
  <c r="I834" s="1"/>
  <c r="J630"/>
  <c r="I94" i="11"/>
  <c r="I577"/>
  <c r="I95"/>
  <c r="I678"/>
  <c r="J678" s="1"/>
  <c r="I637"/>
  <c r="J637" s="1"/>
  <c r="I69"/>
  <c r="I734"/>
  <c r="J734" s="1"/>
  <c r="I504"/>
  <c r="J541"/>
  <c r="I770" s="1"/>
  <c r="I68"/>
  <c r="I641"/>
  <c r="J641" s="1"/>
  <c r="I610"/>
  <c r="J610" s="1"/>
  <c r="I441"/>
  <c r="J498" i="9"/>
  <c r="I720" s="1"/>
  <c r="I252"/>
  <c r="I609"/>
  <c r="J609" s="1"/>
  <c r="I651"/>
  <c r="J651" s="1"/>
  <c r="I261"/>
  <c r="I558"/>
  <c r="I259"/>
  <c r="K647"/>
  <c r="K498"/>
  <c r="K720" s="1"/>
  <c r="I266"/>
  <c r="I643"/>
  <c r="J643" s="1"/>
  <c r="I254"/>
  <c r="I636"/>
  <c r="J636" s="1"/>
  <c r="J500"/>
  <c r="J505" s="1"/>
  <c r="I604" i="21"/>
  <c r="I609" s="1"/>
  <c r="J602"/>
  <c r="I828" s="1"/>
  <c r="I300" i="19"/>
  <c r="I294"/>
  <c r="I301"/>
  <c r="I178"/>
  <c r="J112" i="8"/>
  <c r="I112" s="1"/>
  <c r="J108"/>
  <c r="I108" s="1"/>
  <c r="J113"/>
  <c r="I113" s="1"/>
  <c r="J111"/>
  <c r="I111" s="1"/>
  <c r="J150"/>
  <c r="I150" s="1"/>
  <c r="J53"/>
  <c r="I53" s="1"/>
  <c r="J51"/>
  <c r="I51" s="1"/>
  <c r="J49"/>
  <c r="I49" s="1"/>
  <c r="J48"/>
  <c r="G12"/>
  <c r="G13"/>
  <c r="G14"/>
  <c r="G15"/>
  <c r="G20"/>
  <c r="G21"/>
  <c r="G24"/>
  <c r="G25"/>
  <c r="G26"/>
  <c r="G27"/>
  <c r="G28"/>
  <c r="G29"/>
  <c r="G221"/>
  <c r="G54"/>
  <c r="G55"/>
  <c r="G58"/>
  <c r="G59"/>
  <c r="G60"/>
  <c r="G61"/>
  <c r="G62"/>
  <c r="G63"/>
  <c r="G64"/>
  <c r="G65"/>
  <c r="G66"/>
  <c r="G67"/>
  <c r="G68"/>
  <c r="G69"/>
  <c r="G70"/>
  <c r="G71"/>
  <c r="G72"/>
  <c r="G153"/>
  <c r="G199"/>
  <c r="G222"/>
  <c r="G200"/>
  <c r="G74"/>
  <c r="G76"/>
  <c r="G77"/>
  <c r="G78"/>
  <c r="G80"/>
  <c r="G82"/>
  <c r="G83"/>
  <c r="G81"/>
  <c r="G85"/>
  <c r="G87"/>
  <c r="G90"/>
  <c r="G92"/>
  <c r="G93"/>
  <c r="G89"/>
  <c r="G95"/>
  <c r="G94"/>
  <c r="G97"/>
  <c r="G207"/>
  <c r="G208"/>
  <c r="G209"/>
  <c r="G211"/>
  <c r="G212"/>
  <c r="G154"/>
  <c r="G201"/>
  <c r="G155"/>
  <c r="G215"/>
  <c r="G216"/>
  <c r="G228"/>
  <c r="G224"/>
  <c r="G225"/>
  <c r="G227"/>
  <c r="G226"/>
  <c r="G213"/>
  <c r="G231"/>
  <c r="G202"/>
  <c r="G203"/>
  <c r="G30"/>
  <c r="G31"/>
  <c r="G32"/>
  <c r="G33"/>
  <c r="G34"/>
  <c r="G39"/>
  <c r="G41"/>
  <c r="G42"/>
  <c r="G233"/>
  <c r="G234"/>
  <c r="G235"/>
  <c r="G237"/>
  <c r="G238"/>
  <c r="G241"/>
  <c r="G239"/>
  <c r="G240"/>
  <c r="G245"/>
  <c r="G246"/>
  <c r="G247"/>
  <c r="G249"/>
  <c r="G250"/>
  <c r="G251"/>
  <c r="G253"/>
  <c r="G254"/>
  <c r="G255"/>
  <c r="G258"/>
  <c r="G257"/>
  <c r="G279"/>
  <c r="G282"/>
  <c r="G280"/>
  <c r="G327"/>
  <c r="G340"/>
  <c r="G339"/>
  <c r="G341"/>
  <c r="G331"/>
  <c r="G360"/>
  <c r="G349"/>
  <c r="G362"/>
  <c r="G342"/>
  <c r="G361"/>
  <c r="G350"/>
  <c r="G348"/>
  <c r="G353"/>
  <c r="G359"/>
  <c r="G364"/>
  <c r="G368"/>
  <c r="G369"/>
  <c r="G371"/>
  <c r="G363"/>
  <c r="G373"/>
  <c r="G370"/>
  <c r="G383"/>
  <c r="G375"/>
  <c r="G374"/>
  <c r="G376"/>
  <c r="G381"/>
  <c r="G387"/>
  <c r="G385"/>
  <c r="G384"/>
  <c r="G395"/>
  <c r="G388"/>
  <c r="G394"/>
  <c r="G389"/>
  <c r="G399"/>
  <c r="G401"/>
  <c r="G402"/>
  <c r="G403"/>
  <c r="G406"/>
  <c r="G407"/>
  <c r="G404"/>
  <c r="G408"/>
  <c r="G409"/>
  <c r="G411"/>
  <c r="G412"/>
  <c r="G419"/>
  <c r="G413"/>
  <c r="G417"/>
  <c r="G204"/>
  <c r="G429"/>
  <c r="G431"/>
  <c r="G433"/>
  <c r="G438"/>
  <c r="G432"/>
  <c r="G424"/>
  <c r="G425"/>
  <c r="G426"/>
  <c r="G427"/>
  <c r="G140"/>
  <c r="G142"/>
  <c r="G152"/>
  <c r="G145"/>
  <c r="G156"/>
  <c r="G114"/>
  <c r="G161"/>
  <c r="G163"/>
  <c r="G170"/>
  <c r="G173"/>
  <c r="G174"/>
  <c r="G171"/>
  <c r="G172"/>
  <c r="G176"/>
  <c r="G180"/>
  <c r="G193"/>
  <c r="G194"/>
  <c r="G195"/>
  <c r="G179"/>
  <c r="G205"/>
  <c r="G259"/>
  <c r="G260"/>
  <c r="G263"/>
  <c r="G278"/>
  <c r="G262"/>
  <c r="G265"/>
  <c r="G271"/>
  <c r="G292"/>
  <c r="G300"/>
  <c r="G295"/>
  <c r="G305"/>
  <c r="G309"/>
  <c r="G298"/>
  <c r="G299"/>
  <c r="G310"/>
  <c r="G294"/>
  <c r="G296"/>
  <c r="G306"/>
  <c r="G297"/>
  <c r="G308"/>
  <c r="G311"/>
  <c r="G420"/>
  <c r="G423"/>
  <c r="G40"/>
  <c r="G448"/>
  <c r="G449"/>
  <c r="G451"/>
  <c r="G452"/>
  <c r="G453"/>
  <c r="G459"/>
  <c r="G458"/>
  <c r="G450"/>
  <c r="G455"/>
  <c r="G454"/>
  <c r="G466"/>
  <c r="G464"/>
  <c r="G460"/>
  <c r="G461"/>
  <c r="G467"/>
  <c r="G472"/>
  <c r="G468"/>
  <c r="G473"/>
  <c r="G474"/>
  <c r="G475"/>
  <c r="G476"/>
  <c r="G486"/>
  <c r="G586"/>
  <c r="G587"/>
  <c r="G588"/>
  <c r="G590"/>
  <c r="G589"/>
  <c r="G598"/>
  <c r="G601"/>
  <c r="G603"/>
  <c r="G605"/>
  <c r="G606"/>
  <c r="G609"/>
  <c r="G602"/>
  <c r="G592"/>
  <c r="G596"/>
  <c r="G612"/>
  <c r="G447"/>
  <c r="G580"/>
  <c r="G581"/>
  <c r="G582"/>
  <c r="G600"/>
  <c r="G584"/>
  <c r="G483"/>
  <c r="G583"/>
  <c r="G599"/>
  <c r="G398"/>
  <c r="G457"/>
  <c r="G482"/>
  <c r="G275"/>
  <c r="G10"/>
  <c r="G220"/>
  <c r="G219"/>
  <c r="J479"/>
  <c r="I479" s="1"/>
  <c r="I544" i="3"/>
  <c r="I9"/>
  <c r="I10"/>
  <c r="I260"/>
  <c r="I14"/>
  <c r="I15"/>
  <c r="I13"/>
  <c r="I32"/>
  <c r="I48"/>
  <c r="I49"/>
  <c r="I31"/>
  <c r="I50"/>
  <c r="I23"/>
  <c r="I24"/>
  <c r="I25"/>
  <c r="I26"/>
  <c r="I27"/>
  <c r="I28"/>
  <c r="I29"/>
  <c r="I21"/>
  <c r="I22"/>
  <c r="I602"/>
  <c r="I51"/>
  <c r="I232"/>
  <c r="I33"/>
  <c r="I34"/>
  <c r="I35"/>
  <c r="I36"/>
  <c r="I37"/>
  <c r="I38"/>
  <c r="I39"/>
  <c r="I40"/>
  <c r="I41"/>
  <c r="I42"/>
  <c r="I43"/>
  <c r="I44"/>
  <c r="I45"/>
  <c r="I46"/>
  <c r="I52"/>
  <c r="I53"/>
  <c r="I54"/>
  <c r="I55"/>
  <c r="I59"/>
  <c r="I60"/>
  <c r="I62"/>
  <c r="I63"/>
  <c r="I425"/>
  <c r="I426"/>
  <c r="I58"/>
  <c r="I18"/>
  <c r="I19"/>
  <c r="I604"/>
  <c r="I64"/>
  <c r="I65"/>
  <c r="I69"/>
  <c r="I66"/>
  <c r="I70"/>
  <c r="I68"/>
  <c r="I71"/>
  <c r="I92"/>
  <c r="I93"/>
  <c r="I96"/>
  <c r="I94"/>
  <c r="I95"/>
  <c r="I268"/>
  <c r="I77"/>
  <c r="I76"/>
  <c r="I47"/>
  <c r="I78"/>
  <c r="I79"/>
  <c r="I80"/>
  <c r="I81"/>
  <c r="I82"/>
  <c r="I83"/>
  <c r="I84"/>
  <c r="I85"/>
  <c r="I86"/>
  <c r="I87"/>
  <c r="I88"/>
  <c r="I89"/>
  <c r="I90"/>
  <c r="I97"/>
  <c r="I233"/>
  <c r="I101"/>
  <c r="I72"/>
  <c r="I73"/>
  <c r="I74"/>
  <c r="I98"/>
  <c r="I99"/>
  <c r="I100"/>
  <c r="I102"/>
  <c r="I103"/>
  <c r="I104"/>
  <c r="I111"/>
  <c r="I105"/>
  <c r="I106"/>
  <c r="I115"/>
  <c r="I144"/>
  <c r="I145"/>
  <c r="I146"/>
  <c r="I112"/>
  <c r="I113"/>
  <c r="I114"/>
  <c r="I116"/>
  <c r="I117"/>
  <c r="I129"/>
  <c r="I118"/>
  <c r="I120"/>
  <c r="I123"/>
  <c r="I121"/>
  <c r="I119"/>
  <c r="I122"/>
  <c r="I124"/>
  <c r="I125"/>
  <c r="I17"/>
  <c r="I126"/>
  <c r="I127"/>
  <c r="I132"/>
  <c r="I130"/>
  <c r="I131"/>
  <c r="I107"/>
  <c r="I133"/>
  <c r="I91"/>
  <c r="I108"/>
  <c r="I109"/>
  <c r="I110"/>
  <c r="I134"/>
  <c r="I135"/>
  <c r="I136"/>
  <c r="I137"/>
  <c r="I138"/>
  <c r="I139"/>
  <c r="I140"/>
  <c r="I141"/>
  <c r="I143"/>
  <c r="I147"/>
  <c r="I148"/>
  <c r="I149"/>
  <c r="I142"/>
  <c r="I151"/>
  <c r="I152"/>
  <c r="I153"/>
  <c r="I154"/>
  <c r="I155"/>
  <c r="I156"/>
  <c r="I157"/>
  <c r="I158"/>
  <c r="I159"/>
  <c r="I160"/>
  <c r="I161"/>
  <c r="I162"/>
  <c r="I163"/>
  <c r="I164"/>
  <c r="I165"/>
  <c r="I168"/>
  <c r="I169"/>
  <c r="I171"/>
  <c r="I170"/>
  <c r="I234"/>
  <c r="I244"/>
  <c r="I241"/>
  <c r="I172"/>
  <c r="I247"/>
  <c r="I248"/>
  <c r="I166"/>
  <c r="I167"/>
  <c r="I245"/>
  <c r="I246"/>
  <c r="I235"/>
  <c r="I236"/>
  <c r="I242"/>
  <c r="I243"/>
  <c r="I173"/>
  <c r="I174"/>
  <c r="I175"/>
  <c r="I187"/>
  <c r="I150"/>
  <c r="I188"/>
  <c r="I189"/>
  <c r="I190"/>
  <c r="I191"/>
  <c r="I192"/>
  <c r="I193"/>
  <c r="I194"/>
  <c r="I195"/>
  <c r="I196"/>
  <c r="I197"/>
  <c r="I198"/>
  <c r="I199"/>
  <c r="I200"/>
  <c r="I201"/>
  <c r="I202"/>
  <c r="I176"/>
  <c r="I177"/>
  <c r="I178"/>
  <c r="I179"/>
  <c r="I307"/>
  <c r="I180"/>
  <c r="I181"/>
  <c r="I182"/>
  <c r="I183"/>
  <c r="I205"/>
  <c r="I249"/>
  <c r="I184"/>
  <c r="I185"/>
  <c r="I186"/>
  <c r="I219"/>
  <c r="I220"/>
  <c r="I221"/>
  <c r="I222"/>
  <c r="I223"/>
  <c r="I206"/>
  <c r="I207"/>
  <c r="I208"/>
  <c r="I211"/>
  <c r="I210"/>
  <c r="I212"/>
  <c r="I213"/>
  <c r="I214"/>
  <c r="I215"/>
  <c r="I216"/>
  <c r="I7"/>
  <c r="I16"/>
  <c r="I280"/>
  <c r="I238"/>
  <c r="I239"/>
  <c r="I240"/>
  <c r="I217"/>
  <c r="I218"/>
  <c r="I224"/>
  <c r="I225"/>
  <c r="I226"/>
  <c r="I227"/>
  <c r="I228"/>
  <c r="I229"/>
  <c r="I230"/>
  <c r="I12"/>
  <c r="I61"/>
  <c r="I250"/>
  <c r="I251"/>
  <c r="I252"/>
  <c r="I253"/>
  <c r="I254"/>
  <c r="I255"/>
  <c r="I256"/>
  <c r="I257"/>
  <c r="I259"/>
  <c r="I261"/>
  <c r="I264"/>
  <c r="I265"/>
  <c r="I266"/>
  <c r="I30"/>
  <c r="I56"/>
  <c r="I57"/>
  <c r="I463"/>
  <c r="I464"/>
  <c r="I465"/>
  <c r="I466"/>
  <c r="I467"/>
  <c r="I545"/>
  <c r="I75"/>
  <c r="I209"/>
  <c r="I237"/>
  <c r="I267"/>
  <c r="I269"/>
  <c r="I270"/>
  <c r="I271"/>
  <c r="I272"/>
  <c r="I273"/>
  <c r="I274"/>
  <c r="I275"/>
  <c r="I276"/>
  <c r="I277"/>
  <c r="I278"/>
  <c r="I279"/>
  <c r="I291"/>
  <c r="I281"/>
  <c r="I282"/>
  <c r="I283"/>
  <c r="I284"/>
  <c r="I285"/>
  <c r="I286"/>
  <c r="I287"/>
  <c r="I288"/>
  <c r="I289"/>
  <c r="I290"/>
  <c r="I292"/>
  <c r="I293"/>
  <c r="I294"/>
  <c r="I295"/>
  <c r="I296"/>
  <c r="I297"/>
  <c r="I298"/>
  <c r="I299"/>
  <c r="I300"/>
  <c r="I301"/>
  <c r="I302"/>
  <c r="I303"/>
  <c r="I304"/>
  <c r="I305"/>
  <c r="I306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43"/>
  <c r="I334"/>
  <c r="I335"/>
  <c r="I336"/>
  <c r="I337"/>
  <c r="I338"/>
  <c r="I339"/>
  <c r="I340"/>
  <c r="I341"/>
  <c r="I342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603"/>
  <c r="I20"/>
  <c r="J258"/>
  <c r="J231"/>
  <c r="J11"/>
  <c r="J8"/>
  <c r="N150"/>
  <c r="J41" i="1"/>
  <c r="K719" i="9" l="1"/>
  <c r="J852" i="8"/>
  <c r="I852" s="1"/>
  <c r="K852"/>
  <c r="I829" i="21"/>
  <c r="I11" i="3"/>
  <c r="J648"/>
  <c r="I648" s="1"/>
  <c r="J624"/>
  <c r="J847" s="1"/>
  <c r="J740"/>
  <c r="I740" s="1"/>
  <c r="I258"/>
  <c r="J644"/>
  <c r="I231"/>
  <c r="J774"/>
  <c r="I774" s="1"/>
  <c r="J600" i="19"/>
  <c r="J607" s="1"/>
  <c r="I598"/>
  <c r="J834" s="1"/>
  <c r="J833"/>
  <c r="I833"/>
  <c r="I835" s="1"/>
  <c r="K640" i="8"/>
  <c r="K644"/>
  <c r="K648"/>
  <c r="K652"/>
  <c r="K656"/>
  <c r="K660"/>
  <c r="K664"/>
  <c r="K670"/>
  <c r="K674"/>
  <c r="K678"/>
  <c r="K682"/>
  <c r="K686"/>
  <c r="K690"/>
  <c r="K694"/>
  <c r="K698"/>
  <c r="K702"/>
  <c r="K706"/>
  <c r="K710"/>
  <c r="K714"/>
  <c r="K718"/>
  <c r="K722"/>
  <c r="K726"/>
  <c r="K730"/>
  <c r="K734"/>
  <c r="K738"/>
  <c r="K742"/>
  <c r="K746"/>
  <c r="K750"/>
  <c r="K754"/>
  <c r="K758"/>
  <c r="K762"/>
  <c r="K766"/>
  <c r="K770"/>
  <c r="K774"/>
  <c r="K778"/>
  <c r="K782"/>
  <c r="K786"/>
  <c r="K790"/>
  <c r="K794"/>
  <c r="K798"/>
  <c r="K802"/>
  <c r="K806"/>
  <c r="K810"/>
  <c r="K814"/>
  <c r="K818"/>
  <c r="K822"/>
  <c r="K826"/>
  <c r="K830"/>
  <c r="K834"/>
  <c r="K841"/>
  <c r="K845"/>
  <c r="K849"/>
  <c r="J638"/>
  <c r="I638" s="1"/>
  <c r="J642"/>
  <c r="I642" s="1"/>
  <c r="J646"/>
  <c r="I646" s="1"/>
  <c r="J650"/>
  <c r="I650" s="1"/>
  <c r="J654"/>
  <c r="I654" s="1"/>
  <c r="J658"/>
  <c r="I658" s="1"/>
  <c r="J662"/>
  <c r="I662" s="1"/>
  <c r="J666"/>
  <c r="I666" s="1"/>
  <c r="J668"/>
  <c r="I668" s="1"/>
  <c r="J672"/>
  <c r="I672" s="1"/>
  <c r="J676"/>
  <c r="I676" s="1"/>
  <c r="J680"/>
  <c r="I680" s="1"/>
  <c r="J684"/>
  <c r="I684" s="1"/>
  <c r="J688"/>
  <c r="I688" s="1"/>
  <c r="J692"/>
  <c r="I692" s="1"/>
  <c r="J696"/>
  <c r="I696" s="1"/>
  <c r="J700"/>
  <c r="I700" s="1"/>
  <c r="J704"/>
  <c r="I704" s="1"/>
  <c r="J708"/>
  <c r="I708" s="1"/>
  <c r="J712"/>
  <c r="I712" s="1"/>
  <c r="J716"/>
  <c r="I716" s="1"/>
  <c r="J720"/>
  <c r="I720" s="1"/>
  <c r="J724"/>
  <c r="I724" s="1"/>
  <c r="J728"/>
  <c r="I728" s="1"/>
  <c r="J732"/>
  <c r="I732" s="1"/>
  <c r="J736"/>
  <c r="I736" s="1"/>
  <c r="J740"/>
  <c r="I740" s="1"/>
  <c r="J744"/>
  <c r="I744" s="1"/>
  <c r="J748"/>
  <c r="I748" s="1"/>
  <c r="J752"/>
  <c r="I752" s="1"/>
  <c r="J756"/>
  <c r="I756" s="1"/>
  <c r="J760"/>
  <c r="I760" s="1"/>
  <c r="J764"/>
  <c r="I764" s="1"/>
  <c r="J768"/>
  <c r="I768" s="1"/>
  <c r="J772"/>
  <c r="I772" s="1"/>
  <c r="J776"/>
  <c r="I776" s="1"/>
  <c r="J780"/>
  <c r="I780" s="1"/>
  <c r="J784"/>
  <c r="I784" s="1"/>
  <c r="J788"/>
  <c r="I788" s="1"/>
  <c r="J792"/>
  <c r="I792" s="1"/>
  <c r="J796"/>
  <c r="I796" s="1"/>
  <c r="J800"/>
  <c r="I800" s="1"/>
  <c r="J804"/>
  <c r="I804" s="1"/>
  <c r="J808"/>
  <c r="I808" s="1"/>
  <c r="J812"/>
  <c r="I812" s="1"/>
  <c r="J816"/>
  <c r="I816" s="1"/>
  <c r="J820"/>
  <c r="I820" s="1"/>
  <c r="J824"/>
  <c r="I824" s="1"/>
  <c r="J828"/>
  <c r="I828" s="1"/>
  <c r="J832"/>
  <c r="I832" s="1"/>
  <c r="J836"/>
  <c r="I836" s="1"/>
  <c r="J839"/>
  <c r="I839" s="1"/>
  <c r="J843"/>
  <c r="I843" s="1"/>
  <c r="J847"/>
  <c r="I847" s="1"/>
  <c r="J851"/>
  <c r="I851" s="1"/>
  <c r="K639"/>
  <c r="K643"/>
  <c r="K647"/>
  <c r="K651"/>
  <c r="K655"/>
  <c r="K659"/>
  <c r="K663"/>
  <c r="K669"/>
  <c r="K673"/>
  <c r="K677"/>
  <c r="K681"/>
  <c r="K685"/>
  <c r="K689"/>
  <c r="K693"/>
  <c r="K697"/>
  <c r="K701"/>
  <c r="K705"/>
  <c r="K709"/>
  <c r="K713"/>
  <c r="K717"/>
  <c r="K721"/>
  <c r="K725"/>
  <c r="K729"/>
  <c r="K733"/>
  <c r="K737"/>
  <c r="K741"/>
  <c r="K745"/>
  <c r="K749"/>
  <c r="K753"/>
  <c r="K757"/>
  <c r="K761"/>
  <c r="K765"/>
  <c r="K769"/>
  <c r="K773"/>
  <c r="K777"/>
  <c r="K781"/>
  <c r="K785"/>
  <c r="K789"/>
  <c r="K793"/>
  <c r="K797"/>
  <c r="K801"/>
  <c r="K805"/>
  <c r="K809"/>
  <c r="K813"/>
  <c r="K817"/>
  <c r="K821"/>
  <c r="K825"/>
  <c r="K829"/>
  <c r="K833"/>
  <c r="K837"/>
  <c r="K840"/>
  <c r="K844"/>
  <c r="K848"/>
  <c r="K637"/>
  <c r="J641"/>
  <c r="I641" s="1"/>
  <c r="J645"/>
  <c r="I645" s="1"/>
  <c r="J649"/>
  <c r="I649" s="1"/>
  <c r="J653"/>
  <c r="I653" s="1"/>
  <c r="J657"/>
  <c r="I657" s="1"/>
  <c r="J661"/>
  <c r="I661" s="1"/>
  <c r="J665"/>
  <c r="I665" s="1"/>
  <c r="J667"/>
  <c r="I667" s="1"/>
  <c r="J671"/>
  <c r="I671" s="1"/>
  <c r="J675"/>
  <c r="I675" s="1"/>
  <c r="J679"/>
  <c r="I679" s="1"/>
  <c r="J683"/>
  <c r="I683" s="1"/>
  <c r="J687"/>
  <c r="I687" s="1"/>
  <c r="J691"/>
  <c r="I691" s="1"/>
  <c r="J695"/>
  <c r="I695" s="1"/>
  <c r="J699"/>
  <c r="I699" s="1"/>
  <c r="J703"/>
  <c r="I703" s="1"/>
  <c r="J707"/>
  <c r="I707" s="1"/>
  <c r="J711"/>
  <c r="I711" s="1"/>
  <c r="J715"/>
  <c r="I715" s="1"/>
  <c r="J719"/>
  <c r="I719" s="1"/>
  <c r="J723"/>
  <c r="I723" s="1"/>
  <c r="J727"/>
  <c r="I727" s="1"/>
  <c r="J731"/>
  <c r="I731" s="1"/>
  <c r="J735"/>
  <c r="I735" s="1"/>
  <c r="J739"/>
  <c r="I739" s="1"/>
  <c r="J743"/>
  <c r="I743" s="1"/>
  <c r="J747"/>
  <c r="I747" s="1"/>
  <c r="J751"/>
  <c r="I751" s="1"/>
  <c r="J755"/>
  <c r="I755" s="1"/>
  <c r="J759"/>
  <c r="I759" s="1"/>
  <c r="J763"/>
  <c r="I763" s="1"/>
  <c r="J767"/>
  <c r="I767" s="1"/>
  <c r="J771"/>
  <c r="I771" s="1"/>
  <c r="J775"/>
  <c r="I775" s="1"/>
  <c r="J779"/>
  <c r="I779" s="1"/>
  <c r="J783"/>
  <c r="I783" s="1"/>
  <c r="J787"/>
  <c r="I787" s="1"/>
  <c r="J791"/>
  <c r="I791" s="1"/>
  <c r="J795"/>
  <c r="I795" s="1"/>
  <c r="J799"/>
  <c r="I799" s="1"/>
  <c r="J803"/>
  <c r="I803" s="1"/>
  <c r="J807"/>
  <c r="I807" s="1"/>
  <c r="J811"/>
  <c r="I811" s="1"/>
  <c r="J815"/>
  <c r="I815" s="1"/>
  <c r="J819"/>
  <c r="I819" s="1"/>
  <c r="J823"/>
  <c r="I823" s="1"/>
  <c r="J827"/>
  <c r="I827" s="1"/>
  <c r="J831"/>
  <c r="I831" s="1"/>
  <c r="J835"/>
  <c r="I835" s="1"/>
  <c r="J838"/>
  <c r="I838" s="1"/>
  <c r="J842"/>
  <c r="I842" s="1"/>
  <c r="J846"/>
  <c r="I846" s="1"/>
  <c r="J850"/>
  <c r="I850" s="1"/>
  <c r="K638"/>
  <c r="K642"/>
  <c r="K646"/>
  <c r="K650"/>
  <c r="K654"/>
  <c r="K658"/>
  <c r="K662"/>
  <c r="K666"/>
  <c r="K668"/>
  <c r="K672"/>
  <c r="K676"/>
  <c r="K680"/>
  <c r="K684"/>
  <c r="K688"/>
  <c r="K692"/>
  <c r="K696"/>
  <c r="K700"/>
  <c r="K704"/>
  <c r="K708"/>
  <c r="K712"/>
  <c r="K716"/>
  <c r="K720"/>
  <c r="K724"/>
  <c r="K728"/>
  <c r="K732"/>
  <c r="K736"/>
  <c r="K740"/>
  <c r="K744"/>
  <c r="K748"/>
  <c r="K752"/>
  <c r="K756"/>
  <c r="K760"/>
  <c r="K764"/>
  <c r="K768"/>
  <c r="K772"/>
  <c r="K776"/>
  <c r="K780"/>
  <c r="K784"/>
  <c r="K788"/>
  <c r="K792"/>
  <c r="K796"/>
  <c r="K800"/>
  <c r="K804"/>
  <c r="K808"/>
  <c r="K812"/>
  <c r="K816"/>
  <c r="K820"/>
  <c r="K824"/>
  <c r="K828"/>
  <c r="K832"/>
  <c r="K836"/>
  <c r="K839"/>
  <c r="K843"/>
  <c r="K847"/>
  <c r="K851"/>
  <c r="J640"/>
  <c r="I640" s="1"/>
  <c r="J644"/>
  <c r="I644" s="1"/>
  <c r="J648"/>
  <c r="I648" s="1"/>
  <c r="J652"/>
  <c r="I652" s="1"/>
  <c r="J656"/>
  <c r="I656" s="1"/>
  <c r="J660"/>
  <c r="I660" s="1"/>
  <c r="J664"/>
  <c r="I664" s="1"/>
  <c r="J670"/>
  <c r="I670" s="1"/>
  <c r="J674"/>
  <c r="I674" s="1"/>
  <c r="J678"/>
  <c r="I678" s="1"/>
  <c r="J682"/>
  <c r="I682" s="1"/>
  <c r="J686"/>
  <c r="I686" s="1"/>
  <c r="J690"/>
  <c r="I690" s="1"/>
  <c r="J694"/>
  <c r="I694" s="1"/>
  <c r="J698"/>
  <c r="I698" s="1"/>
  <c r="J702"/>
  <c r="I702" s="1"/>
  <c r="J706"/>
  <c r="I706" s="1"/>
  <c r="J710"/>
  <c r="I710" s="1"/>
  <c r="J714"/>
  <c r="I714" s="1"/>
  <c r="J718"/>
  <c r="I718" s="1"/>
  <c r="J722"/>
  <c r="I722" s="1"/>
  <c r="J726"/>
  <c r="I726" s="1"/>
  <c r="J730"/>
  <c r="I730" s="1"/>
  <c r="J734"/>
  <c r="I734" s="1"/>
  <c r="J738"/>
  <c r="I738" s="1"/>
  <c r="J742"/>
  <c r="I742" s="1"/>
  <c r="J746"/>
  <c r="I746" s="1"/>
  <c r="J750"/>
  <c r="I750" s="1"/>
  <c r="J754"/>
  <c r="I754" s="1"/>
  <c r="J758"/>
  <c r="I758" s="1"/>
  <c r="J762"/>
  <c r="I762" s="1"/>
  <c r="J766"/>
  <c r="I766" s="1"/>
  <c r="J770"/>
  <c r="I770" s="1"/>
  <c r="J774"/>
  <c r="I774" s="1"/>
  <c r="J778"/>
  <c r="I778" s="1"/>
  <c r="J782"/>
  <c r="I782" s="1"/>
  <c r="J786"/>
  <c r="I786" s="1"/>
  <c r="J790"/>
  <c r="I790" s="1"/>
  <c r="J794"/>
  <c r="I794" s="1"/>
  <c r="J798"/>
  <c r="I798" s="1"/>
  <c r="J802"/>
  <c r="I802" s="1"/>
  <c r="J806"/>
  <c r="I806" s="1"/>
  <c r="J810"/>
  <c r="I810" s="1"/>
  <c r="J814"/>
  <c r="I814" s="1"/>
  <c r="J818"/>
  <c r="I818" s="1"/>
  <c r="J822"/>
  <c r="I822" s="1"/>
  <c r="J826"/>
  <c r="I826" s="1"/>
  <c r="J830"/>
  <c r="I830" s="1"/>
  <c r="J834"/>
  <c r="I834" s="1"/>
  <c r="J841"/>
  <c r="I841" s="1"/>
  <c r="J845"/>
  <c r="I845" s="1"/>
  <c r="J849"/>
  <c r="I849" s="1"/>
  <c r="K641"/>
  <c r="K645"/>
  <c r="K649"/>
  <c r="K653"/>
  <c r="K657"/>
  <c r="K661"/>
  <c r="K665"/>
  <c r="K667"/>
  <c r="K671"/>
  <c r="K675"/>
  <c r="K679"/>
  <c r="K683"/>
  <c r="K687"/>
  <c r="K691"/>
  <c r="K695"/>
  <c r="K699"/>
  <c r="K703"/>
  <c r="K707"/>
  <c r="K711"/>
  <c r="K715"/>
  <c r="K719"/>
  <c r="K723"/>
  <c r="K727"/>
  <c r="K731"/>
  <c r="K735"/>
  <c r="K739"/>
  <c r="K743"/>
  <c r="K747"/>
  <c r="K751"/>
  <c r="K755"/>
  <c r="K759"/>
  <c r="K763"/>
  <c r="K767"/>
  <c r="K771"/>
  <c r="K775"/>
  <c r="K779"/>
  <c r="K783"/>
  <c r="K787"/>
  <c r="K791"/>
  <c r="K795"/>
  <c r="K799"/>
  <c r="K803"/>
  <c r="K807"/>
  <c r="K811"/>
  <c r="K815"/>
  <c r="K819"/>
  <c r="K823"/>
  <c r="K827"/>
  <c r="K831"/>
  <c r="K835"/>
  <c r="K838"/>
  <c r="K842"/>
  <c r="K846"/>
  <c r="K850"/>
  <c r="J639"/>
  <c r="I639" s="1"/>
  <c r="J643"/>
  <c r="I643" s="1"/>
  <c r="J647"/>
  <c r="I647" s="1"/>
  <c r="J651"/>
  <c r="I651" s="1"/>
  <c r="J655"/>
  <c r="I655" s="1"/>
  <c r="J659"/>
  <c r="I659" s="1"/>
  <c r="J663"/>
  <c r="I663" s="1"/>
  <c r="J669"/>
  <c r="I669" s="1"/>
  <c r="J673"/>
  <c r="I673" s="1"/>
  <c r="J677"/>
  <c r="I677" s="1"/>
  <c r="J681"/>
  <c r="I681" s="1"/>
  <c r="J685"/>
  <c r="I685" s="1"/>
  <c r="J689"/>
  <c r="I689" s="1"/>
  <c r="J693"/>
  <c r="I693" s="1"/>
  <c r="J697"/>
  <c r="I697" s="1"/>
  <c r="J701"/>
  <c r="I701" s="1"/>
  <c r="J705"/>
  <c r="I705" s="1"/>
  <c r="J709"/>
  <c r="I709" s="1"/>
  <c r="J713"/>
  <c r="I713" s="1"/>
  <c r="J717"/>
  <c r="I717" s="1"/>
  <c r="J721"/>
  <c r="I721" s="1"/>
  <c r="J725"/>
  <c r="I725" s="1"/>
  <c r="J729"/>
  <c r="I729" s="1"/>
  <c r="J733"/>
  <c r="I733" s="1"/>
  <c r="J737"/>
  <c r="I737" s="1"/>
  <c r="J741"/>
  <c r="I741" s="1"/>
  <c r="J745"/>
  <c r="I745" s="1"/>
  <c r="J749"/>
  <c r="I749" s="1"/>
  <c r="J753"/>
  <c r="I753" s="1"/>
  <c r="J757"/>
  <c r="I757" s="1"/>
  <c r="J761"/>
  <c r="I761" s="1"/>
  <c r="J765"/>
  <c r="I765" s="1"/>
  <c r="J769"/>
  <c r="I769" s="1"/>
  <c r="J773"/>
  <c r="I773" s="1"/>
  <c r="J777"/>
  <c r="I777" s="1"/>
  <c r="J781"/>
  <c r="I781" s="1"/>
  <c r="J785"/>
  <c r="I785" s="1"/>
  <c r="J789"/>
  <c r="I789" s="1"/>
  <c r="J793"/>
  <c r="I793" s="1"/>
  <c r="J797"/>
  <c r="I797" s="1"/>
  <c r="J801"/>
  <c r="I801" s="1"/>
  <c r="J805"/>
  <c r="I805" s="1"/>
  <c r="J809"/>
  <c r="I809" s="1"/>
  <c r="J813"/>
  <c r="I813" s="1"/>
  <c r="J817"/>
  <c r="I817" s="1"/>
  <c r="J821"/>
  <c r="I821" s="1"/>
  <c r="J825"/>
  <c r="I825" s="1"/>
  <c r="J829"/>
  <c r="I829" s="1"/>
  <c r="J833"/>
  <c r="I833" s="1"/>
  <c r="J837"/>
  <c r="I837" s="1"/>
  <c r="J840"/>
  <c r="I840" s="1"/>
  <c r="J844"/>
  <c r="I844" s="1"/>
  <c r="J848"/>
  <c r="I848" s="1"/>
  <c r="J637"/>
  <c r="J616"/>
  <c r="J854" s="1"/>
  <c r="I48"/>
  <c r="I616" s="1"/>
  <c r="I854" s="1"/>
  <c r="J577" i="11"/>
  <c r="J769" s="1"/>
  <c r="I769"/>
  <c r="I771" s="1"/>
  <c r="I541"/>
  <c r="J770" s="1"/>
  <c r="J771" s="1"/>
  <c r="I498" i="9"/>
  <c r="J720" s="1"/>
  <c r="K721"/>
  <c r="J558"/>
  <c r="I719"/>
  <c r="I721" s="1"/>
  <c r="I41" i="1"/>
  <c r="I439" s="1"/>
  <c r="I619" s="1"/>
  <c r="J439"/>
  <c r="J619" s="1"/>
  <c r="J469"/>
  <c r="J543" i="11"/>
  <c r="J550" s="1"/>
  <c r="I8" i="3"/>
  <c r="J719" i="9" l="1"/>
  <c r="J721" s="1"/>
  <c r="J853" i="8"/>
  <c r="J855" s="1"/>
  <c r="K853"/>
  <c r="K855" s="1"/>
  <c r="I644" i="3"/>
  <c r="I846" s="1"/>
  <c r="J846"/>
  <c r="J848" s="1"/>
  <c r="I624"/>
  <c r="I847" s="1"/>
  <c r="J835" i="19"/>
  <c r="I637" i="8"/>
  <c r="J618"/>
  <c r="J628" s="1"/>
  <c r="I469" i="1"/>
  <c r="J618"/>
  <c r="J620" s="1"/>
  <c r="J442"/>
  <c r="J448" s="1"/>
  <c r="I618" l="1"/>
  <c r="I620" s="1"/>
  <c r="I853" i="8"/>
  <c r="I855" s="1"/>
  <c r="I848" i="3"/>
  <c r="J627" l="1"/>
  <c r="J632" s="1"/>
  <c r="I576" i="15"/>
  <c r="J812" s="1"/>
  <c r="J576"/>
  <c r="I812" s="1"/>
  <c r="I104"/>
  <c r="I694"/>
  <c r="I811" s="1"/>
  <c r="I813" l="1"/>
  <c r="J578"/>
  <c r="J586" s="1"/>
  <c r="J694"/>
  <c r="J811" l="1"/>
  <c r="J813" s="1"/>
</calcChain>
</file>

<file path=xl/sharedStrings.xml><?xml version="1.0" encoding="utf-8"?>
<sst xmlns="http://schemas.openxmlformats.org/spreadsheetml/2006/main" count="44583" uniqueCount="11000">
  <si>
    <t>ALECSA CELAYA, SRL DE CV</t>
  </si>
  <si>
    <t>Cuenta  324-004              IVA ACREDITABLE</t>
  </si>
  <si>
    <t>POLIZA</t>
  </si>
  <si>
    <t>FECHA</t>
  </si>
  <si>
    <t>REFERENCIA</t>
  </si>
  <si>
    <t>RFC</t>
  </si>
  <si>
    <t>NOMBRE</t>
  </si>
  <si>
    <t xml:space="preserve">SUBTOTAL </t>
  </si>
  <si>
    <t>IVA</t>
  </si>
  <si>
    <t>AAN051220835</t>
  </si>
  <si>
    <t>Auxiliar del 01/01/16 AL 31/01/16</t>
  </si>
  <si>
    <t>0355-TCN16</t>
  </si>
  <si>
    <t>D     96</t>
  </si>
  <si>
    <t>D    102</t>
  </si>
  <si>
    <t>0356-TCN16</t>
  </si>
  <si>
    <t>D    108</t>
  </si>
  <si>
    <t>0357-TCN16</t>
  </si>
  <si>
    <t>D    136</t>
  </si>
  <si>
    <t>0358-TCN16</t>
  </si>
  <si>
    <t>D    137</t>
  </si>
  <si>
    <t>0317-TCN16</t>
  </si>
  <si>
    <t>E      3</t>
  </si>
  <si>
    <t>CH-16998</t>
  </si>
  <si>
    <t>D    282</t>
  </si>
  <si>
    <t>1019-TCN15</t>
  </si>
  <si>
    <t>D    286</t>
  </si>
  <si>
    <t>0359-TCN16</t>
  </si>
  <si>
    <t>D    288</t>
  </si>
  <si>
    <t>0360-TCN16</t>
  </si>
  <si>
    <t>D    296</t>
  </si>
  <si>
    <t>0361-TCN16</t>
  </si>
  <si>
    <t>D    317</t>
  </si>
  <si>
    <t>0362-TCN16</t>
  </si>
  <si>
    <t>E     14</t>
  </si>
  <si>
    <t>CH-17015</t>
  </si>
  <si>
    <t>E     22</t>
  </si>
  <si>
    <t>CH-17026</t>
  </si>
  <si>
    <t>E     23</t>
  </si>
  <si>
    <t>CH-17027</t>
  </si>
  <si>
    <t>E     34</t>
  </si>
  <si>
    <t>P-REFACCIO</t>
  </si>
  <si>
    <t>E     50</t>
  </si>
  <si>
    <t>T-1717</t>
  </si>
  <si>
    <t>E     51</t>
  </si>
  <si>
    <t>T-1718</t>
  </si>
  <si>
    <t>E     52</t>
  </si>
  <si>
    <t>T-1719</t>
  </si>
  <si>
    <t>E     53</t>
  </si>
  <si>
    <t>T-1720</t>
  </si>
  <si>
    <t>E     55</t>
  </si>
  <si>
    <t>T-1722</t>
  </si>
  <si>
    <t>E     56</t>
  </si>
  <si>
    <t>T-1723</t>
  </si>
  <si>
    <t>E     57</t>
  </si>
  <si>
    <t>T-1724</t>
  </si>
  <si>
    <t>E     58</t>
  </si>
  <si>
    <t>T-1725</t>
  </si>
  <si>
    <t>E     59</t>
  </si>
  <si>
    <t>T-1726</t>
  </si>
  <si>
    <t>E     60</t>
  </si>
  <si>
    <t>T-1727</t>
  </si>
  <si>
    <t>E     61</t>
  </si>
  <si>
    <t>T-1728</t>
  </si>
  <si>
    <t>E     62</t>
  </si>
  <si>
    <t>T-1729</t>
  </si>
  <si>
    <t>E     63</t>
  </si>
  <si>
    <t>T-1730</t>
  </si>
  <si>
    <t>E    245</t>
  </si>
  <si>
    <t>COMIS BAJI</t>
  </si>
  <si>
    <t>D    398</t>
  </si>
  <si>
    <t>0117-TCN16</t>
  </si>
  <si>
    <t>D    456</t>
  </si>
  <si>
    <t>0387-TCN16</t>
  </si>
  <si>
    <t>D    457</t>
  </si>
  <si>
    <t>0388-TCN16</t>
  </si>
  <si>
    <t>D    478</t>
  </si>
  <si>
    <t>0386-TCN16</t>
  </si>
  <si>
    <t>D    488</t>
  </si>
  <si>
    <t>0389-TCN16</t>
  </si>
  <si>
    <t>E     27</t>
  </si>
  <si>
    <t>CH-17032</t>
  </si>
  <si>
    <t>E     28</t>
  </si>
  <si>
    <t>CH-17033</t>
  </si>
  <si>
    <t>E     29</t>
  </si>
  <si>
    <t>CH-17034</t>
  </si>
  <si>
    <t>E     36</t>
  </si>
  <si>
    <t>CH-17037</t>
  </si>
  <si>
    <t>D    554</t>
  </si>
  <si>
    <t>0390-TCN16</t>
  </si>
  <si>
    <t>D    578</t>
  </si>
  <si>
    <t>0345-TCN16</t>
  </si>
  <si>
    <t>D    579</t>
  </si>
  <si>
    <t>1026-TCN15</t>
  </si>
  <si>
    <t>D    580</t>
  </si>
  <si>
    <t>D    581</t>
  </si>
  <si>
    <t>D    625</t>
  </si>
  <si>
    <t>0397-TCN16</t>
  </si>
  <si>
    <t>D    629</t>
  </si>
  <si>
    <t>0398-TCN16</t>
  </si>
  <si>
    <t>D    631</t>
  </si>
  <si>
    <t>0399-TCN16</t>
  </si>
  <si>
    <t>D    633</t>
  </si>
  <si>
    <t>0382-TCN16</t>
  </si>
  <si>
    <t>D    639</t>
  </si>
  <si>
    <t>0400-TCN16</t>
  </si>
  <si>
    <t>E     44</t>
  </si>
  <si>
    <t>CH-17041</t>
  </si>
  <si>
    <t>E     45</t>
  </si>
  <si>
    <t>CH-17042</t>
  </si>
  <si>
    <t>E     46</t>
  </si>
  <si>
    <t>CH-17043</t>
  </si>
  <si>
    <t>E     47</t>
  </si>
  <si>
    <t>CH-17039</t>
  </si>
  <si>
    <t>E     75</t>
  </si>
  <si>
    <t>CH-17038</t>
  </si>
  <si>
    <t>D    713</t>
  </si>
  <si>
    <t>0892-TCN15</t>
  </si>
  <si>
    <t>D    717</t>
  </si>
  <si>
    <t>0401-TCN16</t>
  </si>
  <si>
    <t>D    723</t>
  </si>
  <si>
    <t>0344-TCN16</t>
  </si>
  <si>
    <t>D    725</t>
  </si>
  <si>
    <t>1027-TCN15</t>
  </si>
  <si>
    <t>D    726</t>
  </si>
  <si>
    <t>0402-TCN16</t>
  </si>
  <si>
    <t>D    730</t>
  </si>
  <si>
    <t>0364-TCN16</t>
  </si>
  <si>
    <t>D    731</t>
  </si>
  <si>
    <t>0368-TCN16</t>
  </si>
  <si>
    <t>D    732</t>
  </si>
  <si>
    <t>0367-TCN16</t>
  </si>
  <si>
    <t>D    733</t>
  </si>
  <si>
    <t>0363-TCN16</t>
  </si>
  <si>
    <t>D    735</t>
  </si>
  <si>
    <t>0372-TCN16</t>
  </si>
  <si>
    <t>D    736</t>
  </si>
  <si>
    <t>0373-TCN16</t>
  </si>
  <si>
    <t>D    737</t>
  </si>
  <si>
    <t>0377-TCN16</t>
  </si>
  <si>
    <t>D    738</t>
  </si>
  <si>
    <t>0375-TCN16</t>
  </si>
  <si>
    <t>D    739</t>
  </si>
  <si>
    <t>0376-TCN16</t>
  </si>
  <si>
    <t>D    741</t>
  </si>
  <si>
    <t>0378-TCN16</t>
  </si>
  <si>
    <t>D    742</t>
  </si>
  <si>
    <t>0379-TCN16</t>
  </si>
  <si>
    <t>D    746</t>
  </si>
  <si>
    <t>0380-TCN16</t>
  </si>
  <si>
    <t>D    749</t>
  </si>
  <si>
    <t>0381-TCN16</t>
  </si>
  <si>
    <t>D    751</t>
  </si>
  <si>
    <t>0394-TCN16</t>
  </si>
  <si>
    <t>D    755</t>
  </si>
  <si>
    <t>0395-TCN16</t>
  </si>
  <si>
    <t>D    757</t>
  </si>
  <si>
    <t>0383-TCN16</t>
  </si>
  <si>
    <t>D    759</t>
  </si>
  <si>
    <t>0396-TCN16</t>
  </si>
  <si>
    <t>D    761</t>
  </si>
  <si>
    <t>0384-TCN16</t>
  </si>
  <si>
    <t>D    762</t>
  </si>
  <si>
    <t>0393-TCN16</t>
  </si>
  <si>
    <t>D    764</t>
  </si>
  <si>
    <t>0365-TCN16</t>
  </si>
  <si>
    <t>D    766</t>
  </si>
  <si>
    <t>0366-TCN16</t>
  </si>
  <si>
    <t>D    769</t>
  </si>
  <si>
    <t>0369-TCN16</t>
  </si>
  <si>
    <t>D    770</t>
  </si>
  <si>
    <t>0371-TCN16</t>
  </si>
  <si>
    <t>D    771</t>
  </si>
  <si>
    <t>0374-TCN16</t>
  </si>
  <si>
    <t>D    773</t>
  </si>
  <si>
    <t>0391-TCN16</t>
  </si>
  <si>
    <t>D    777</t>
  </si>
  <si>
    <t>0370-TCN16</t>
  </si>
  <si>
    <t>D    778</t>
  </si>
  <si>
    <t>0392-TCN16</t>
  </si>
  <si>
    <t>D    780</t>
  </si>
  <si>
    <t>0404-TCN16</t>
  </si>
  <si>
    <t>E     76</t>
  </si>
  <si>
    <t>T-1731</t>
  </si>
  <si>
    <t>E     78</t>
  </si>
  <si>
    <t>T-1733</t>
  </si>
  <si>
    <t>E     79</t>
  </si>
  <si>
    <t>T-1734</t>
  </si>
  <si>
    <t>E     80</t>
  </si>
  <si>
    <t>T-1735</t>
  </si>
  <si>
    <t>E     81</t>
  </si>
  <si>
    <t>T-1736</t>
  </si>
  <si>
    <t>E     82</t>
  </si>
  <si>
    <t>T-1737</t>
  </si>
  <si>
    <t>E     83</t>
  </si>
  <si>
    <t>T-1738</t>
  </si>
  <si>
    <t>E     84</t>
  </si>
  <si>
    <t>T-1739</t>
  </si>
  <si>
    <t>E     85</t>
  </si>
  <si>
    <t>T-1740</t>
  </si>
  <si>
    <t>E     86</t>
  </si>
  <si>
    <t>T-1741</t>
  </si>
  <si>
    <t>E     87</t>
  </si>
  <si>
    <t>T-1742</t>
  </si>
  <si>
    <t>E     88</t>
  </si>
  <si>
    <t>T-1743</t>
  </si>
  <si>
    <t>E     89</t>
  </si>
  <si>
    <t>T-1744</t>
  </si>
  <si>
    <t>E     90</t>
  </si>
  <si>
    <t>T-1745</t>
  </si>
  <si>
    <t>D    894</t>
  </si>
  <si>
    <t>0406-TCN16</t>
  </si>
  <si>
    <t>D  2,741</t>
  </si>
  <si>
    <t>CAPACITACI</t>
  </si>
  <si>
    <t>E     95</t>
  </si>
  <si>
    <t>CH-17056</t>
  </si>
  <si>
    <t>D    992</t>
  </si>
  <si>
    <t>0408-TCN16</t>
  </si>
  <si>
    <t>D    993</t>
  </si>
  <si>
    <t>0407-TCN16</t>
  </si>
  <si>
    <t>D    998</t>
  </si>
  <si>
    <t>0409-TCN16</t>
  </si>
  <si>
    <t>D  1,000</t>
  </si>
  <si>
    <t>0410-TCN16</t>
  </si>
  <si>
    <t>D  1,002</t>
  </si>
  <si>
    <t>0411-TCN16</t>
  </si>
  <si>
    <t>D  1,003</t>
  </si>
  <si>
    <t>0412-TCN16</t>
  </si>
  <si>
    <t>D  1,004</t>
  </si>
  <si>
    <t>1028-TCN15</t>
  </si>
  <si>
    <t>D  2,758</t>
  </si>
  <si>
    <t>P12855</t>
  </si>
  <si>
    <t>E    100</t>
  </si>
  <si>
    <t>CH-17058</t>
  </si>
  <si>
    <t>E    106</t>
  </si>
  <si>
    <t>CH-17066</t>
  </si>
  <si>
    <t>E    107</t>
  </si>
  <si>
    <t>CH-17067</t>
  </si>
  <si>
    <t>D  1,084</t>
  </si>
  <si>
    <t>0413-TCN16</t>
  </si>
  <si>
    <t>D  1,085</t>
  </si>
  <si>
    <t>D  1,086</t>
  </si>
  <si>
    <t>1029-TCN15</t>
  </si>
  <si>
    <t>E    118</t>
  </si>
  <si>
    <t>CH-17077</t>
  </si>
  <si>
    <t>D  1,168</t>
  </si>
  <si>
    <t>0414-TCN16</t>
  </si>
  <si>
    <t>D  1,204</t>
  </si>
  <si>
    <t>0416-TCN16</t>
  </si>
  <si>
    <t>D  1,205</t>
  </si>
  <si>
    <t>0415-TCN16</t>
  </si>
  <si>
    <t>D  1,224</t>
  </si>
  <si>
    <t>0417-TCN16</t>
  </si>
  <si>
    <t>E    126</t>
  </si>
  <si>
    <t>CH-17083</t>
  </si>
  <si>
    <t>E    133</t>
  </si>
  <si>
    <t>CH-17078</t>
  </si>
  <si>
    <t>D  1,277</t>
  </si>
  <si>
    <t>D  1,342</t>
  </si>
  <si>
    <t>1032-TCN15</t>
  </si>
  <si>
    <t>D  1,345</t>
  </si>
  <si>
    <t>1031-TCN15</t>
  </si>
  <si>
    <t>D  1,346</t>
  </si>
  <si>
    <t>1030-TCN15</t>
  </si>
  <si>
    <t>D  1,360</t>
  </si>
  <si>
    <t>1033-TCN15</t>
  </si>
  <si>
    <t>D  1,370</t>
  </si>
  <si>
    <t>1034-TCN15</t>
  </si>
  <si>
    <t>E    134</t>
  </si>
  <si>
    <t>CH-17087</t>
  </si>
  <si>
    <t>E    135</t>
  </si>
  <si>
    <t>T-1748</t>
  </si>
  <si>
    <t>E    137</t>
  </si>
  <si>
    <t>T-1750</t>
  </si>
  <si>
    <t>E    138</t>
  </si>
  <si>
    <t>T-1751</t>
  </si>
  <si>
    <t>E    139</t>
  </si>
  <si>
    <t>T-1752</t>
  </si>
  <si>
    <t>E    140</t>
  </si>
  <si>
    <t>T-1753</t>
  </si>
  <si>
    <t>E    141</t>
  </si>
  <si>
    <t>T-1754</t>
  </si>
  <si>
    <t>E    142</t>
  </si>
  <si>
    <t>T-1755</t>
  </si>
  <si>
    <t>E    143</t>
  </si>
  <si>
    <t>T-1756</t>
  </si>
  <si>
    <t>E    144</t>
  </si>
  <si>
    <t>T-1757</t>
  </si>
  <si>
    <t>E    145</t>
  </si>
  <si>
    <t>T-1758</t>
  </si>
  <si>
    <t>E    147</t>
  </si>
  <si>
    <t>T-1760</t>
  </si>
  <si>
    <t>E    148</t>
  </si>
  <si>
    <t>T-1761</t>
  </si>
  <si>
    <t>E    149</t>
  </si>
  <si>
    <t>T-1762</t>
  </si>
  <si>
    <t>E    150</t>
  </si>
  <si>
    <t>T-1763</t>
  </si>
  <si>
    <t>E    151</t>
  </si>
  <si>
    <t>T-1764</t>
  </si>
  <si>
    <t>E    152</t>
  </si>
  <si>
    <t>T-1765</t>
  </si>
  <si>
    <t>D  1,380</t>
  </si>
  <si>
    <t>0418-TCN16</t>
  </si>
  <si>
    <t>D  1,434</t>
  </si>
  <si>
    <t>D  1,436</t>
  </si>
  <si>
    <t>1035-TCN15</t>
  </si>
  <si>
    <t>D  1,474</t>
  </si>
  <si>
    <t>0419-TCN16</t>
  </si>
  <si>
    <t>D  1,571</t>
  </si>
  <si>
    <t>0422-TCN16</t>
  </si>
  <si>
    <t>D  1,574</t>
  </si>
  <si>
    <t>0421-TCN16</t>
  </si>
  <si>
    <t>D  1,576</t>
  </si>
  <si>
    <t>0420-TCN16</t>
  </si>
  <si>
    <t>D  1,577</t>
  </si>
  <si>
    <t>D  1,578</t>
  </si>
  <si>
    <t>0424-TCN16</t>
  </si>
  <si>
    <t>D  1,579</t>
  </si>
  <si>
    <t>0428-TCN16</t>
  </si>
  <si>
    <t>D  1,591</t>
  </si>
  <si>
    <t>D  1,592</t>
  </si>
  <si>
    <t>0425-TCN16</t>
  </si>
  <si>
    <t>D  1,597</t>
  </si>
  <si>
    <t>0427-TCN16</t>
  </si>
  <si>
    <t>D  1,607</t>
  </si>
  <si>
    <t>0426-TCN16</t>
  </si>
  <si>
    <t>D  1,624</t>
  </si>
  <si>
    <t>0429-TCN16</t>
  </si>
  <si>
    <t>D  1,626</t>
  </si>
  <si>
    <t>0430-TCN16</t>
  </si>
  <si>
    <t>D  1,659</t>
  </si>
  <si>
    <t>0431-TCN16</t>
  </si>
  <si>
    <t>D  1,711</t>
  </si>
  <si>
    <t>0432-TCN16</t>
  </si>
  <si>
    <t>E    169</t>
  </si>
  <si>
    <t>CH-17098</t>
  </si>
  <si>
    <t>D  1,736</t>
  </si>
  <si>
    <t>0433-TCN16</t>
  </si>
  <si>
    <t>D  1,778</t>
  </si>
  <si>
    <t>0434-TCN16</t>
  </si>
  <si>
    <t>D  1,909</t>
  </si>
  <si>
    <t>0435-TCN16</t>
  </si>
  <si>
    <t>D  1,910</t>
  </si>
  <si>
    <t>0436-TCN16</t>
  </si>
  <si>
    <t>D  1,911</t>
  </si>
  <si>
    <t>0405-TCN16</t>
  </si>
  <si>
    <t>D  2,054</t>
  </si>
  <si>
    <t>0438-TCN16</t>
  </si>
  <si>
    <t>D  2,055</t>
  </si>
  <si>
    <t>0440-TCN16</t>
  </si>
  <si>
    <t>D  2,056</t>
  </si>
  <si>
    <t>0437-TCN16</t>
  </si>
  <si>
    <t>D  2,060</t>
  </si>
  <si>
    <t>0441-TCN16</t>
  </si>
  <si>
    <t>D  2,061</t>
  </si>
  <si>
    <t>0442-TCN16</t>
  </si>
  <si>
    <t>E    177</t>
  </si>
  <si>
    <t>CH-17102</t>
  </si>
  <si>
    <t>E    181</t>
  </si>
  <si>
    <t>CH-17105</t>
  </si>
  <si>
    <t>D  2,081</t>
  </si>
  <si>
    <t>0443-TCN16</t>
  </si>
  <si>
    <t>D  2,082</t>
  </si>
  <si>
    <t>0444-TCN16</t>
  </si>
  <si>
    <t>D  2,112</t>
  </si>
  <si>
    <t>0445-TCN16</t>
  </si>
  <si>
    <t>D  2,138</t>
  </si>
  <si>
    <t>0446-TCN16</t>
  </si>
  <si>
    <t>D  2,140</t>
  </si>
  <si>
    <t>0447-TCN16</t>
  </si>
  <si>
    <t>E    185</t>
  </si>
  <si>
    <t>CH-17111</t>
  </si>
  <si>
    <t>E    186</t>
  </si>
  <si>
    <t>CH-17112</t>
  </si>
  <si>
    <t>E    187</t>
  </si>
  <si>
    <t>T-1766</t>
  </si>
  <si>
    <t>E    188</t>
  </si>
  <si>
    <t>T-1767</t>
  </si>
  <si>
    <t>E    190</t>
  </si>
  <si>
    <t>T-1769</t>
  </si>
  <si>
    <t>E    191</t>
  </si>
  <si>
    <t>T-1770</t>
  </si>
  <si>
    <t>E    192</t>
  </si>
  <si>
    <t>T-1771</t>
  </si>
  <si>
    <t>E    194</t>
  </si>
  <si>
    <t>T-1773</t>
  </si>
  <si>
    <t>E    195</t>
  </si>
  <si>
    <t>T-1774</t>
  </si>
  <si>
    <t>E    196</t>
  </si>
  <si>
    <t>T-1775</t>
  </si>
  <si>
    <t>E    197</t>
  </si>
  <si>
    <t>T-1776</t>
  </si>
  <si>
    <t>E    199</t>
  </si>
  <si>
    <t>T-1778</t>
  </si>
  <si>
    <t>E    200</t>
  </si>
  <si>
    <t>T-1779</t>
  </si>
  <si>
    <t>E    201</t>
  </si>
  <si>
    <t>T-1780</t>
  </si>
  <si>
    <t>E    202</t>
  </si>
  <si>
    <t>T-1781</t>
  </si>
  <si>
    <t>D  2,217</t>
  </si>
  <si>
    <t>D  2,218</t>
  </si>
  <si>
    <t>D  2,266</t>
  </si>
  <si>
    <t>D  2,267</t>
  </si>
  <si>
    <t>D  2,268</t>
  </si>
  <si>
    <t>D  2,269</t>
  </si>
  <si>
    <t>D  2,270</t>
  </si>
  <si>
    <t>1036-TCN15</t>
  </si>
  <si>
    <t>D  2,271</t>
  </si>
  <si>
    <t>0385-TCN16</t>
  </si>
  <si>
    <t>D  2,350</t>
  </si>
  <si>
    <t>0449-TCN16</t>
  </si>
  <si>
    <t>D  2,369</t>
  </si>
  <si>
    <t>0450-TCN16</t>
  </si>
  <si>
    <t>D  2,396</t>
  </si>
  <si>
    <t>0451-TCN16</t>
  </si>
  <si>
    <t>D  2,398</t>
  </si>
  <si>
    <t>0452-TCN16</t>
  </si>
  <si>
    <t>D  2,399</t>
  </si>
  <si>
    <t>0448-TCN16</t>
  </si>
  <si>
    <t>E    209</t>
  </si>
  <si>
    <t>CH-17121</t>
  </si>
  <si>
    <t>E    224</t>
  </si>
  <si>
    <t>CH-17120</t>
  </si>
  <si>
    <t>D  2,457</t>
  </si>
  <si>
    <t>0453-TCN16</t>
  </si>
  <si>
    <t>D  2,525</t>
  </si>
  <si>
    <t>0403-TCN16</t>
  </si>
  <si>
    <t>D  2,540</t>
  </si>
  <si>
    <t>0454-TCN16</t>
  </si>
  <si>
    <t>D  2,542</t>
  </si>
  <si>
    <t>D  2,544</t>
  </si>
  <si>
    <t>D  2,548</t>
  </si>
  <si>
    <t>0455-TCN16</t>
  </si>
  <si>
    <t>D  2,669</t>
  </si>
  <si>
    <t>COMIS BANO</t>
  </si>
  <si>
    <t>E    225</t>
  </si>
  <si>
    <t>CH-17136</t>
  </si>
  <si>
    <t>E    226</t>
  </si>
  <si>
    <t>T-1782</t>
  </si>
  <si>
    <t>E    227</t>
  </si>
  <si>
    <t>T-1783</t>
  </si>
  <si>
    <t>E    238</t>
  </si>
  <si>
    <t>CH-17123</t>
  </si>
  <si>
    <t>E    241</t>
  </si>
  <si>
    <t>T-1784</t>
  </si>
  <si>
    <t>D  2,610</t>
  </si>
  <si>
    <t>0456-TCN16</t>
  </si>
  <si>
    <t>D  2,616</t>
  </si>
  <si>
    <t>0457-TCN16</t>
  </si>
  <si>
    <t>E    228</t>
  </si>
  <si>
    <t>E    232</t>
  </si>
  <si>
    <t>CH-17138</t>
  </si>
  <si>
    <t>E    239</t>
  </si>
  <si>
    <t>CH-17137</t>
  </si>
  <si>
    <t>D  2,702</t>
  </si>
  <si>
    <t>COMIS BNMX</t>
  </si>
  <si>
    <t>D  2,742</t>
  </si>
  <si>
    <t>D  2,743</t>
  </si>
  <si>
    <t>D  2,744</t>
  </si>
  <si>
    <t>R2627</t>
  </si>
  <si>
    <t>D  2,745</t>
  </si>
  <si>
    <t>S1538</t>
  </si>
  <si>
    <t>D  2,746</t>
  </si>
  <si>
    <t>P13040</t>
  </si>
  <si>
    <t>D  2,747</t>
  </si>
  <si>
    <t>S1501</t>
  </si>
  <si>
    <t>D  2,748</t>
  </si>
  <si>
    <t>S1536</t>
  </si>
  <si>
    <t>D  2,749</t>
  </si>
  <si>
    <t>S1454</t>
  </si>
  <si>
    <t>D  2,750</t>
  </si>
  <si>
    <t>P12847</t>
  </si>
  <si>
    <t>D  2,751</t>
  </si>
  <si>
    <t>P12848</t>
  </si>
  <si>
    <t>D  2,752</t>
  </si>
  <si>
    <t>D  2,753</t>
  </si>
  <si>
    <t>P12850</t>
  </si>
  <si>
    <t>D  2,755</t>
  </si>
  <si>
    <t>P12852</t>
  </si>
  <si>
    <t>D  2,757</t>
  </si>
  <si>
    <t>P12854</t>
  </si>
  <si>
    <t>D  2,759</t>
  </si>
  <si>
    <t>P12857</t>
  </si>
  <si>
    <t>D  2,760</t>
  </si>
  <si>
    <t>P12858</t>
  </si>
  <si>
    <t>D  2,761</t>
  </si>
  <si>
    <t>P12860</t>
  </si>
  <si>
    <t>D  2,762</t>
  </si>
  <si>
    <t>P12861</t>
  </si>
  <si>
    <t>D  2,764</t>
  </si>
  <si>
    <t>P12870</t>
  </si>
  <si>
    <t>D  2,765</t>
  </si>
  <si>
    <t>P12871</t>
  </si>
  <si>
    <t>D  2,766</t>
  </si>
  <si>
    <t>R2611</t>
  </si>
  <si>
    <t>D  2,767</t>
  </si>
  <si>
    <t>P13041</t>
  </si>
  <si>
    <t>D  2,768</t>
  </si>
  <si>
    <t>P13042</t>
  </si>
  <si>
    <t>D  2,769</t>
  </si>
  <si>
    <t>PO13043</t>
  </si>
  <si>
    <t>D  2,770</t>
  </si>
  <si>
    <t>P13044</t>
  </si>
  <si>
    <t>D  2,773</t>
  </si>
  <si>
    <t>P13047</t>
  </si>
  <si>
    <t>D  2,774</t>
  </si>
  <si>
    <t>P13049</t>
  </si>
  <si>
    <t>D  2,775</t>
  </si>
  <si>
    <t>P13050</t>
  </si>
  <si>
    <t>D  2,776</t>
  </si>
  <si>
    <t>P13051</t>
  </si>
  <si>
    <t>D  2,777</t>
  </si>
  <si>
    <t>P13052</t>
  </si>
  <si>
    <t>D  2,778</t>
  </si>
  <si>
    <t>P13053</t>
  </si>
  <si>
    <t>D  2,781</t>
  </si>
  <si>
    <t>P13056</t>
  </si>
  <si>
    <t>D  2,782</t>
  </si>
  <si>
    <t>P13057</t>
  </si>
  <si>
    <t>D  2,783</t>
  </si>
  <si>
    <t>P13058</t>
  </si>
  <si>
    <t>D  2,784</t>
  </si>
  <si>
    <t>P13059</t>
  </si>
  <si>
    <t>D  2,785</t>
  </si>
  <si>
    <t>P13060</t>
  </si>
  <si>
    <t>D  2,786</t>
  </si>
  <si>
    <t>P1306</t>
  </si>
  <si>
    <t>D  2,788</t>
  </si>
  <si>
    <t>P13063</t>
  </si>
  <si>
    <t>D  2,789</t>
  </si>
  <si>
    <t>P13064</t>
  </si>
  <si>
    <t>D  2,790</t>
  </si>
  <si>
    <t>P13065</t>
  </si>
  <si>
    <t>D  2,791</t>
  </si>
  <si>
    <t>P13066</t>
  </si>
  <si>
    <t>D  2,792</t>
  </si>
  <si>
    <t>P13067</t>
  </si>
  <si>
    <t>D  2,793</t>
  </si>
  <si>
    <t>P13068</t>
  </si>
  <si>
    <t>D  2,794</t>
  </si>
  <si>
    <t>P13069</t>
  </si>
  <si>
    <t>D  2,795</t>
  </si>
  <si>
    <t>P13070</t>
  </si>
  <si>
    <t>D  2,796</t>
  </si>
  <si>
    <t>P13071.</t>
  </si>
  <si>
    <t>D  2,798</t>
  </si>
  <si>
    <t>P13074</t>
  </si>
  <si>
    <t>D  2,799</t>
  </si>
  <si>
    <t>P13075</t>
  </si>
  <si>
    <t>D  2,800</t>
  </si>
  <si>
    <t>P13076</t>
  </si>
  <si>
    <t>D  2,802</t>
  </si>
  <si>
    <t>P13079</t>
  </si>
  <si>
    <t>D  2,804</t>
  </si>
  <si>
    <t>P13081</t>
  </si>
  <si>
    <t>D  2,805</t>
  </si>
  <si>
    <t>P13082</t>
  </si>
  <si>
    <t>D  2,806</t>
  </si>
  <si>
    <t>P13083</t>
  </si>
  <si>
    <t>D  2,807</t>
  </si>
  <si>
    <t>P13084</t>
  </si>
  <si>
    <t>D  2,808</t>
  </si>
  <si>
    <t>P13085</t>
  </si>
  <si>
    <t>D  2,809</t>
  </si>
  <si>
    <t>P13086</t>
  </si>
  <si>
    <t>D  2,810</t>
  </si>
  <si>
    <t>P13087</t>
  </si>
  <si>
    <t>D  2,811</t>
  </si>
  <si>
    <t>P13088</t>
  </si>
  <si>
    <t>D  2,814</t>
  </si>
  <si>
    <t>P13091</t>
  </si>
  <si>
    <t>D  2,815</t>
  </si>
  <si>
    <t>P13092</t>
  </si>
  <si>
    <t>D  2,816</t>
  </si>
  <si>
    <t>P13094</t>
  </si>
  <si>
    <t>D  2,817</t>
  </si>
  <si>
    <t>P13095</t>
  </si>
  <si>
    <t>D  2,818</t>
  </si>
  <si>
    <t>D  2,819</t>
  </si>
  <si>
    <t>P13099</t>
  </si>
  <si>
    <t>D  2,820</t>
  </si>
  <si>
    <t>P13101-102</t>
  </si>
  <si>
    <t>D  2,821</t>
  </si>
  <si>
    <t>P13103-104</t>
  </si>
  <si>
    <t>D  2,822</t>
  </si>
  <si>
    <t>P13105-06</t>
  </si>
  <si>
    <t>D  2,823</t>
  </si>
  <si>
    <t>P13107-108</t>
  </si>
  <si>
    <t>D  2,824</t>
  </si>
  <si>
    <t>P13109-10</t>
  </si>
  <si>
    <t>D  2,825</t>
  </si>
  <si>
    <t>P13111</t>
  </si>
  <si>
    <t>D  2,826</t>
  </si>
  <si>
    <t>P13113-4</t>
  </si>
  <si>
    <t>D  2,827</t>
  </si>
  <si>
    <t>P13115-6</t>
  </si>
  <si>
    <t>D  2,828</t>
  </si>
  <si>
    <t>P13117-8</t>
  </si>
  <si>
    <t>D  2,829</t>
  </si>
  <si>
    <t>P13119-20</t>
  </si>
  <si>
    <t>D  2,830</t>
  </si>
  <si>
    <t>P13121-22</t>
  </si>
  <si>
    <t>D  2,831</t>
  </si>
  <si>
    <t>P13123-24</t>
  </si>
  <si>
    <t>D  2,832</t>
  </si>
  <si>
    <t>P13125</t>
  </si>
  <si>
    <t>D  2,836</t>
  </si>
  <si>
    <t>P13148</t>
  </si>
  <si>
    <t>D  2,837</t>
  </si>
  <si>
    <t>P13149</t>
  </si>
  <si>
    <t>D  2,838</t>
  </si>
  <si>
    <t>P13150</t>
  </si>
  <si>
    <t>D  2,839</t>
  </si>
  <si>
    <t>P13151</t>
  </si>
  <si>
    <t>D  2,840</t>
  </si>
  <si>
    <t>P13152</t>
  </si>
  <si>
    <t>D  2,841</t>
  </si>
  <si>
    <t>D  2,842</t>
  </si>
  <si>
    <t>P13154</t>
  </si>
  <si>
    <t>D  2,843</t>
  </si>
  <si>
    <t>P13155</t>
  </si>
  <si>
    <t>D  2,844</t>
  </si>
  <si>
    <t>P13156</t>
  </si>
  <si>
    <t>D  2,846</t>
  </si>
  <si>
    <t>P13165</t>
  </si>
  <si>
    <t>D  2,847</t>
  </si>
  <si>
    <t>P13166</t>
  </si>
  <si>
    <t>D  2,848</t>
  </si>
  <si>
    <t>P13127-28</t>
  </si>
  <si>
    <t>D  2,849</t>
  </si>
  <si>
    <t>P13129-30</t>
  </si>
  <si>
    <t>D  2,850</t>
  </si>
  <si>
    <t>P13132-33</t>
  </si>
  <si>
    <t>D  2,851</t>
  </si>
  <si>
    <t>p13134-35</t>
  </si>
  <si>
    <t>D  2,852</t>
  </si>
  <si>
    <t>P13136-37</t>
  </si>
  <si>
    <t>D  2,853</t>
  </si>
  <si>
    <t>P13138</t>
  </si>
  <si>
    <t>D  2,854</t>
  </si>
  <si>
    <t>P13139</t>
  </si>
  <si>
    <t>D  2,855</t>
  </si>
  <si>
    <t>P13140-41</t>
  </si>
  <si>
    <t>D  2,856</t>
  </si>
  <si>
    <t>P13140</t>
  </si>
  <si>
    <t>E    229</t>
  </si>
  <si>
    <t>COMIS BBVA</t>
  </si>
  <si>
    <t>E    246</t>
  </si>
  <si>
    <t>COMIS AMEX</t>
  </si>
  <si>
    <t>LJIMENEZ COMIS BANCARIAS BAJIO ENE 2016</t>
  </si>
  <si>
    <t>INTERCAMBGRUPO PENNINSULA MOTORS S DE RL DE</t>
  </si>
  <si>
    <t>AAGUILAR LEAL CORONA JOSE ANTONIO</t>
  </si>
  <si>
    <t>INTERCAMBGRUPO PENNINSULA  MOTORS S  DE  RL</t>
  </si>
  <si>
    <t>INTERCAMBTOYOMOTORS DE IRAPUATO S  DE  RL DE</t>
  </si>
  <si>
    <t>AAGUILAR ARTLUX , S.A. DE C.V.</t>
  </si>
  <si>
    <t>INTERCAMBDURANGO  AUTOMOTORES  S  DE  RL DE</t>
  </si>
  <si>
    <t>LJIMENEZ LJIMENEZ:GASTOS DE CAPACITACION</t>
  </si>
  <si>
    <t>CME030219B64</t>
  </si>
  <si>
    <t>API6609273E0</t>
  </si>
  <si>
    <t>HEGS6204255W7</t>
  </si>
  <si>
    <t>SUL601206R87</t>
  </si>
  <si>
    <t>TONY TIENDAS SA DE CV</t>
  </si>
  <si>
    <t>ELECTROCOMPONENTES SA DE CV</t>
  </si>
  <si>
    <t>ELE011009716</t>
  </si>
  <si>
    <t>TTI961202IM1</t>
  </si>
  <si>
    <t>DTB000309B37</t>
  </si>
  <si>
    <t>DISTRIBUIDORA DE TORNILLOS Y BIRLOS SA DE CV</t>
  </si>
  <si>
    <t>AME970109GW0</t>
  </si>
  <si>
    <t>AUTOZONE DE MEXICO S DE RL DE CV</t>
  </si>
  <si>
    <t>DUMA580801KN5</t>
  </si>
  <si>
    <t xml:space="preserve">DURAN MEJIA ARMANDO </t>
  </si>
  <si>
    <t>MERL571216D49</t>
  </si>
  <si>
    <t>MENDEZ REINA LUIS ARMANDO</t>
  </si>
  <si>
    <t>GAJA530403QE7</t>
  </si>
  <si>
    <t>LOMM631121C79</t>
  </si>
  <si>
    <t>TRA060703EB4</t>
  </si>
  <si>
    <t>TRAPOTEX SA DE CV</t>
  </si>
  <si>
    <t>CIB030603CN2</t>
  </si>
  <si>
    <t>COMPUTACION INTEGRAL DEL BAJIO SA DE CV</t>
  </si>
  <si>
    <t>LONA700127T42</t>
  </si>
  <si>
    <t xml:space="preserve">LOPEZ NEGRETE ALEJANDRO </t>
  </si>
  <si>
    <t>LOPEZ MUÑOZ MAURO</t>
  </si>
  <si>
    <t>NWM9709244W4</t>
  </si>
  <si>
    <t>NUEVA WAL MART DE MEXICO S DE RL DE CV</t>
  </si>
  <si>
    <t>ODM950324V2A</t>
  </si>
  <si>
    <t>OFFICE DEPOT DE MEXICO SA DE CV</t>
  </si>
  <si>
    <t>VADG570615HU8</t>
  </si>
  <si>
    <t>VALLE DAMIAN GLORIA</t>
  </si>
  <si>
    <t>ROMS530216186</t>
  </si>
  <si>
    <t>RODRIGUEZ MARTINEZ SALVADOR ALEJANDRO</t>
  </si>
  <si>
    <t>FMB871228QF7</t>
  </si>
  <si>
    <t>FERRETERIA MODELO DEL BAJIO SA DE CV</t>
  </si>
  <si>
    <t>SFA8504152I1</t>
  </si>
  <si>
    <t>SISTEMAS Y FILTROS PARA AGUA SA DE CV</t>
  </si>
  <si>
    <t>CFM020827QZ0</t>
  </si>
  <si>
    <t>CLUTCH Y FRENOS MARCE SA DE CV</t>
  </si>
  <si>
    <t>RED940114JX9</t>
  </si>
  <si>
    <t>REDPACK SA DE CV</t>
  </si>
  <si>
    <t>GADE4012025L6</t>
  </si>
  <si>
    <t>DEA GARCIA</t>
  </si>
  <si>
    <t>MNE0409226K9</t>
  </si>
  <si>
    <t>MARCAS NESTLE SA DE CV</t>
  </si>
  <si>
    <t>WME9003078U2</t>
  </si>
  <si>
    <t>WURTH MEXICO SA DE CV</t>
  </si>
  <si>
    <t>VJZ050701N73</t>
  </si>
  <si>
    <t>VEHICULOS JAPONESES ZAPATA SA DE CV</t>
  </si>
  <si>
    <t>GOSO830812PW8</t>
  </si>
  <si>
    <t>GONZALEZ SORIA OSCAR</t>
  </si>
  <si>
    <t>PMV800209PT4</t>
  </si>
  <si>
    <t>PINTURAS Y MATERIALES VEGMAR SA</t>
  </si>
  <si>
    <t>VEBF490427NV8</t>
  </si>
  <si>
    <t>VERA BARBOSA FEDERICO JAIME</t>
  </si>
  <si>
    <t>ILB130712NH3</t>
  </si>
  <si>
    <t>IMPRESIONES LASSER BEAM S DE RL DE CV</t>
  </si>
  <si>
    <t>ROAA840915TS5</t>
  </si>
  <si>
    <t>RODRIGUEZ ARELLANO ALEJANDRO DIEGO</t>
  </si>
  <si>
    <t>AUTOBUSES DE LA PIEDAD SA DE CV</t>
  </si>
  <si>
    <t>SAU960320HC4</t>
  </si>
  <si>
    <t>SERVICIO AUDITORIO SA DE CV</t>
  </si>
  <si>
    <t>HEBM781017UQ</t>
  </si>
  <si>
    <t>HERNANDEZ BRIBIESCA MARILUZ</t>
  </si>
  <si>
    <t>GAMIÑO JIMENEZ APOLINAR</t>
  </si>
  <si>
    <t>OONG650317SF9</t>
  </si>
  <si>
    <t xml:space="preserve">OCHOA NOLASCO GUILLERMO </t>
  </si>
  <si>
    <t>SMA930928M46</t>
  </si>
  <si>
    <t>SERVICIO MARVIC SA DE CV</t>
  </si>
  <si>
    <t>TSC070907QS5</t>
  </si>
  <si>
    <t>TIENDA SINDICAL DE CONSUMO SECCION X SAN FRANCISCO SA DE CV</t>
  </si>
  <si>
    <t>FNI970829JR9</t>
  </si>
  <si>
    <t>FONDO NACIONAL DE INFRAESTRUCTURA</t>
  </si>
  <si>
    <t>CIB110415R65</t>
  </si>
  <si>
    <t xml:space="preserve">AUTOPISTA SALAMANCA LEON </t>
  </si>
  <si>
    <t>AGA0006136F1</t>
  </si>
  <si>
    <t>AUTOSERVICIO GASHR SA DE CV</t>
  </si>
  <si>
    <t>RCO0708136F7</t>
  </si>
  <si>
    <t>RED VIA CORTA</t>
  </si>
  <si>
    <t>FLORES MENDOZA JOSE ABRAHAM</t>
  </si>
  <si>
    <t>FOMA8803163R4</t>
  </si>
  <si>
    <t>GASOLINERA MARTIN SA DE CV</t>
  </si>
  <si>
    <t>GMA930705M73</t>
  </si>
  <si>
    <t>CONSECIONARIA AUTOPISTA GUADALAJATA -TEPIC SA DE CV</t>
  </si>
  <si>
    <t>CAG110830A23</t>
  </si>
  <si>
    <t>ALIMENTOS SANOS DEL CENTRO SA DE CV</t>
  </si>
  <si>
    <t>ASC1104193JA</t>
  </si>
  <si>
    <t>ETN TURISTAR LUJO SA DE CV</t>
  </si>
  <si>
    <t>TLU080610C81</t>
  </si>
  <si>
    <t>AEB611030SN7</t>
  </si>
  <si>
    <t>AUTOBUSES  ESTRELLA BLANCA SA DE CV</t>
  </si>
  <si>
    <t>STE9209103T5</t>
  </si>
  <si>
    <t>SERVICIO 3 ESTRELLAS Y SA DE CV</t>
  </si>
  <si>
    <t>AUTOPISTA ARCO DEL NORTE</t>
  </si>
  <si>
    <t>SERVICIO CERRITOS SA DE CV</t>
  </si>
  <si>
    <t>SCE020905GZ9</t>
  </si>
  <si>
    <t>ROCHA CALDERON MA MERCEDES</t>
  </si>
  <si>
    <t>ROCM620808M64</t>
  </si>
  <si>
    <t>SERVICIO SAN JOSE EL ALTO SA DE CV</t>
  </si>
  <si>
    <t>SSJ0011225G3</t>
  </si>
  <si>
    <t>BANM850325KL3</t>
  </si>
  <si>
    <t>BARNOLA NAVARRO MONICA</t>
  </si>
  <si>
    <t>MARTINEZ MORENO GERARDO</t>
  </si>
  <si>
    <t>MAMG700729MZ3</t>
  </si>
  <si>
    <t>SSP8202165K3</t>
  </si>
  <si>
    <t>SUPER SERVICIO DEL POTOSI SA DE CV</t>
  </si>
  <si>
    <t>SERVICIO HEROES DE CHURUBUSCO SA DE CV</t>
  </si>
  <si>
    <t>SHC680813656</t>
  </si>
  <si>
    <t>ABASTECEDORA LA MORENITA SA DE CV</t>
  </si>
  <si>
    <t>AMO010815U41</t>
  </si>
  <si>
    <t>ESG000418CS4</t>
  </si>
  <si>
    <t>ESTACION DE SERVICIO E09914</t>
  </si>
  <si>
    <t>CADENA COMERCIAL OXXO SA DE CV</t>
  </si>
  <si>
    <t>CCO8605231N4</t>
  </si>
  <si>
    <t>OPERADORA DE GASOLINERA DEL SURESTE SA DE CV</t>
  </si>
  <si>
    <t>OGS9410276D3</t>
  </si>
  <si>
    <t>PETRO 107 SA DE CV</t>
  </si>
  <si>
    <t>PCS071026A78</t>
  </si>
  <si>
    <t>APU540930KV9</t>
  </si>
  <si>
    <t>AUTOBUSES DE ORIENTE ADO SA  DE CV</t>
  </si>
  <si>
    <t>CSF971215LQ5</t>
  </si>
  <si>
    <t>CAFÉ SANTA FE SA DE CV</t>
  </si>
  <si>
    <t>VAZQUEZ CERON ADELINA</t>
  </si>
  <si>
    <t>VACA7202243U1</t>
  </si>
  <si>
    <t>GRUPO LA SIESTA DIVERSIONES Y SERVICIOS SA DE CV</t>
  </si>
  <si>
    <t>GSD8906167G2</t>
  </si>
  <si>
    <t>GALERIAS CELAYA ADCONINS SA DE CV</t>
  </si>
  <si>
    <t>ADC920410UN4</t>
  </si>
  <si>
    <t>GASOLINERA LOS PINOS SA DE CV</t>
  </si>
  <si>
    <t>GPI9212216T6</t>
  </si>
  <si>
    <t>HOTELES VILLA DE CORTEZ DE PUEBLA SA DE CV</t>
  </si>
  <si>
    <t>HVC020716KL7</t>
  </si>
  <si>
    <t>CONCESIONARIA MEXIQUENSE SA DE CV</t>
  </si>
  <si>
    <t>HERNANDEZ GARCIA SERGIO</t>
  </si>
  <si>
    <t>SERVICIO ULTRAMODERNO SA DE CV</t>
  </si>
  <si>
    <t>ROCM620808M6A</t>
  </si>
  <si>
    <t>COMERCIALIZADORA ALEXA SA DE CV</t>
  </si>
  <si>
    <t>CAL980829GA3</t>
  </si>
  <si>
    <t>GRUPO PROFEZAC SA DE CV</t>
  </si>
  <si>
    <t>VIA8011248W0</t>
  </si>
  <si>
    <t>JIMENEZ PEREZ JORGE</t>
  </si>
  <si>
    <t>JIPJ661011PD5</t>
  </si>
  <si>
    <t>SERVICIO JARDINES DE DURANGO SA DE CV</t>
  </si>
  <si>
    <t>SJD070119PB4</t>
  </si>
  <si>
    <t>TORO GRUPO GASOLINERA SA DE CV</t>
  </si>
  <si>
    <t>TGG070821IU8</t>
  </si>
  <si>
    <t>OMNIBUS DE MEXICO SA DE CV</t>
  </si>
  <si>
    <t>OME561118AA8</t>
  </si>
  <si>
    <t>COMERCIALIZADORA FELIZ DE OCCIDENTE SA DE CV</t>
  </si>
  <si>
    <t>CFO020815IV7</t>
  </si>
  <si>
    <t>CTO021007DZ8</t>
  </si>
  <si>
    <t>CEVER TOLUCA SA DE CV</t>
  </si>
  <si>
    <t>AUTOPISTA DE COUTA TOLUCA-ATLACOMULCO</t>
  </si>
  <si>
    <t>FMN9905248R8</t>
  </si>
  <si>
    <t>OPERADORA DE MINIESTACIONES COMBUSERV SA DE CV</t>
  </si>
  <si>
    <t>OMC100818GZ7</t>
  </si>
  <si>
    <t>GHO091124SM3</t>
  </si>
  <si>
    <t>GRUPO HERRADURA OCCIDENTE SA DE CV</t>
  </si>
  <si>
    <t>MCI070720G67</t>
  </si>
  <si>
    <t>MARISCOS CHILO SA DE CV</t>
  </si>
  <si>
    <t>ULTRA SERVICIO LOMAS SA DE CV</t>
  </si>
  <si>
    <t>USL9307122X1</t>
  </si>
  <si>
    <t>PSE821026FQ5</t>
  </si>
  <si>
    <t>PINTURAS SERUR SA DE CV</t>
  </si>
  <si>
    <t>IDA8609228I7</t>
  </si>
  <si>
    <t>INDUSTRIA DISEÑADORA DE AUTOPARTES SA DE CV</t>
  </si>
  <si>
    <t xml:space="preserve">GAMINO JIMENEZ APOLINAR </t>
  </si>
  <si>
    <t xml:space="preserve">GOMEZ ROCHA JAIME </t>
  </si>
  <si>
    <t>GORJ810414RE0</t>
  </si>
  <si>
    <t>CAHR640205KH2</t>
  </si>
  <si>
    <t>CASTILLO HUERTA ROSALBA</t>
  </si>
  <si>
    <t>FICR750321LL4</t>
  </si>
  <si>
    <t>FIGUEROA CORNEJO MA DEL RAYO</t>
  </si>
  <si>
    <t>MORE711231DZ0</t>
  </si>
  <si>
    <t>MONTERO RAMIREZ ELIUD</t>
  </si>
  <si>
    <t>OZ AUTOMOTRIZ S  DE  RL DE CV</t>
  </si>
  <si>
    <t>OAU021125H84</t>
  </si>
  <si>
    <t>OZ AUTOMOTRIZ S  DR  RL DE CV</t>
  </si>
  <si>
    <t>OZ AUTOMOTRIZ DE COLIMA S DE RL DE</t>
  </si>
  <si>
    <t>OZ AUTOMOTRIZ S DE  RL DE CV</t>
  </si>
  <si>
    <t>AOA040608H65</t>
  </si>
  <si>
    <t>AUTOMOTRIZ OAXACA DE  ANTEQUERA S</t>
  </si>
  <si>
    <t>TMS010508RX0</t>
  </si>
  <si>
    <t>TOYOTA MOTOR SALES S DE RL DE CV</t>
  </si>
  <si>
    <t>TOY030128DM7</t>
  </si>
  <si>
    <t>TOYOMOTORS S  DE  RL DE  CV</t>
  </si>
  <si>
    <t>TOYOMOTORS SA  DE  CV</t>
  </si>
  <si>
    <t>TOYOMOTORS  S DE RL DE CV</t>
  </si>
  <si>
    <t>CEVER TOLUCA S  DE  RL DE  CV</t>
  </si>
  <si>
    <t>DAU031117FM5</t>
  </si>
  <si>
    <t>DALTON AUTOMOTORES S DE  RL DE CV</t>
  </si>
  <si>
    <t>DALTON AUTOMOTRIZ S  DE  RL DE CV</t>
  </si>
  <si>
    <t>DALTON AUTOMOTORES S  DE RL DE  CV</t>
  </si>
  <si>
    <t>DALTON AUTOMOTRIZ S  DE  RL DE  CV</t>
  </si>
  <si>
    <t>DALTON AUTOMOTRIZ  S  DE  RL DE CV</t>
  </si>
  <si>
    <t>DALTON AUTOMOTORES S  DE  RL DE  CV</t>
  </si>
  <si>
    <t>DALTON AUTOMOTRIZ  S  DE  RL DE  CV</t>
  </si>
  <si>
    <t>DALTON AUTOMOTRIZ S DE  RL DE CV</t>
  </si>
  <si>
    <t>MNI040607T43</t>
  </si>
  <si>
    <t>MEGAMOTORS NIPPON S  DE  RL DE  CV</t>
  </si>
  <si>
    <t>CAP070517CC3</t>
  </si>
  <si>
    <t>AUTOSALES  PUERTO VALLARTA  S</t>
  </si>
  <si>
    <t>AUTOSALES  PUERTO VALLARTA</t>
  </si>
  <si>
    <t>UAA011124IL4</t>
  </si>
  <si>
    <t>AUTO DE  AGUASCALIENTES S D</t>
  </si>
  <si>
    <t>FPE010903R76</t>
  </si>
  <si>
    <t>FAME PERISUR S DE RL DE CV</t>
  </si>
  <si>
    <t>GPM080609PV6</t>
  </si>
  <si>
    <t>DAU0511111HA</t>
  </si>
  <si>
    <t>DURANGO  AUTOMOTORES S DE  RL DE  C</t>
  </si>
  <si>
    <t>TMO141008CP6</t>
  </si>
  <si>
    <t>TOY MOTORS S.A  DE C.V</t>
  </si>
  <si>
    <t>ANI140616N87</t>
  </si>
  <si>
    <t>AUTOMOTRIZ NIHON S. DE C.V.</t>
  </si>
  <si>
    <t>OZ  AUTOMOTRIZ S  DR  RL DE CV</t>
  </si>
  <si>
    <t>TIR140519LT8</t>
  </si>
  <si>
    <t>ALECSA PACHUCA  S  DE RL DE  CV</t>
  </si>
  <si>
    <t>CEVER  TOLUCA  S  DE RL DE CV</t>
  </si>
  <si>
    <t>DURANGO AUTOMOTORES  S  DE  RL DE</t>
  </si>
  <si>
    <t>ASA020131VB9</t>
  </si>
  <si>
    <t>ALDEN SATELITE  S  DE RL DE  CV</t>
  </si>
  <si>
    <t>VALOR  MOTRIZ S DE  RL DE  CV</t>
  </si>
  <si>
    <t>MEGAMOTORS  NIPPON S  DE  RL DE CV</t>
  </si>
  <si>
    <t>TOYOMOTORS  DE  POLANCO  S  DE  RL</t>
  </si>
  <si>
    <t>UAZ150319QKA</t>
  </si>
  <si>
    <t>UNITED AUTO ZACATECAS S DE  RL  DE</t>
  </si>
  <si>
    <t>AVA040106CP7</t>
  </si>
  <si>
    <t>AUTOMOVILES  VALLEJO  S  DE  RL DE</t>
  </si>
  <si>
    <t>ALA0210164S2</t>
  </si>
  <si>
    <t>AUTOMOTORES DE LA LAGUNA SA  DE  CV</t>
  </si>
  <si>
    <t>VMT060106JC7</t>
  </si>
  <si>
    <t>APA040128N75</t>
  </si>
  <si>
    <t>LUBRICANTES DEL BAJIO, S.A. DE C.V.</t>
  </si>
  <si>
    <t>LBA880808D36</t>
  </si>
  <si>
    <t>CMG EXCELENCIA EN SERVICIOS S DE RL</t>
  </si>
  <si>
    <t>CEE090223D54</t>
  </si>
  <si>
    <t>RCP0611249P0</t>
  </si>
  <si>
    <t>ROTO CRISTALES Y PARTES S.A DE C.V.</t>
  </si>
  <si>
    <t>REDPACK, S.A. DE C.V.</t>
  </si>
  <si>
    <t>MIC1312203V1</t>
  </si>
  <si>
    <t>MEXICO INYECCION DE COMBUSTIBLE SA</t>
  </si>
  <si>
    <t>OFFICE DEPOT DE MEXICO S.A DE C.V.</t>
  </si>
  <si>
    <t>AAFS620103EL3</t>
  </si>
  <si>
    <t>SOTERO ARANDA FERRO</t>
  </si>
  <si>
    <t>INDUSTRIA DISEÑADORA DE AUTOPARTES,</t>
  </si>
  <si>
    <t>PRODUCTOS MOBILES SA DE CV</t>
  </si>
  <si>
    <t>PMO1401218Y1</t>
  </si>
  <si>
    <t>GEC091223SN6</t>
  </si>
  <si>
    <t>GRUPO ECOLOGICA, S.A. DE C.V.</t>
  </si>
  <si>
    <t>SEV040910EN3</t>
  </si>
  <si>
    <t>SEVIBA S.A. DE C.V</t>
  </si>
  <si>
    <t>LORJ6409301N1</t>
  </si>
  <si>
    <t>LOPEZ REYES JUANA ANGELICA</t>
  </si>
  <si>
    <t>EIE0209109X9</t>
  </si>
  <si>
    <t>EVOLUCION E INOVACION EMPRESARIA SC</t>
  </si>
  <si>
    <t>C&amp;A050406NL0</t>
  </si>
  <si>
    <t>CONSULTORES &amp; ASESORES INTEGRALES S</t>
  </si>
  <si>
    <t>JIA091120L52</t>
  </si>
  <si>
    <t>JC IMAGEN AUTOMOTRIZ, S.A. DE C.V.</t>
  </si>
  <si>
    <t>OCHOA NOLASCO GUILLERMO</t>
  </si>
  <si>
    <t>TAP1502119A3</t>
  </si>
  <si>
    <t>TRANSPORTADORA AITOMOTRIZ DEL PACIFICA SA DE CV</t>
  </si>
  <si>
    <t>MOEF731201TA1</t>
  </si>
  <si>
    <t>MONROY ESTRADA FELIPE</t>
  </si>
  <si>
    <t>MAR960105E93</t>
  </si>
  <si>
    <t>MARCOZER SA DE CV</t>
  </si>
  <si>
    <t>MAB070816NS7</t>
  </si>
  <si>
    <t>MHMG ABOGADOS SC</t>
  </si>
  <si>
    <t>IFC011107L9A</t>
  </si>
  <si>
    <t>IMPRESIONES FINAS DEL CENTRO SA DE</t>
  </si>
  <si>
    <t>VAAY890313NK3</t>
  </si>
  <si>
    <t>VASQUEZ ALCANTARA YAZMIN IVONNE</t>
  </si>
  <si>
    <t>DON110503C57</t>
  </si>
  <si>
    <t>DIEZ OCHENTA Y NUEVE SA DE CV</t>
  </si>
  <si>
    <t>QTE120608GX1</t>
  </si>
  <si>
    <t>QUALIA TECH SA DE CV</t>
  </si>
  <si>
    <t>RCP061249P0</t>
  </si>
  <si>
    <t>AGQ9303268S1</t>
  </si>
  <si>
    <t>AUTOS GALIA QUERETARO SA DE CV</t>
  </si>
  <si>
    <t>VAPM570921MV1</t>
  </si>
  <si>
    <t>VASQUEZ PAREDES MATEO</t>
  </si>
  <si>
    <t>SIRG6506158N1</t>
  </si>
  <si>
    <t>SILVA RAMOS GILDARDO</t>
  </si>
  <si>
    <t>CAMPERO CRUZ ALFONSO</t>
  </si>
  <si>
    <t>CACX690510NNA</t>
  </si>
  <si>
    <t>HLE130130451</t>
  </si>
  <si>
    <t>HIDROLIMPIADORAS LEON S.A. DE C.V.</t>
  </si>
  <si>
    <t>VBA040611LUA</t>
  </si>
  <si>
    <t>VILLASEÑOR BALLESTEROS Y COMPA</t>
  </si>
  <si>
    <t>GALA8206226I3</t>
  </si>
  <si>
    <t>GRANJA LOPEZ ANDRES</t>
  </si>
  <si>
    <t>CPS780919KCA</t>
  </si>
  <si>
    <t>CIA PERIODISTICA DEL SOL DE CELAYA,</t>
  </si>
  <si>
    <t>BIM850201QI0</t>
  </si>
  <si>
    <t>IPSOS BIMSA SA DE CV</t>
  </si>
  <si>
    <t>ART8503051P5</t>
  </si>
  <si>
    <t>TRANSPORTADORA AUTOMOTRIZ DEL PACIF</t>
  </si>
  <si>
    <t>REMA750219BL6</t>
  </si>
  <si>
    <t>REYES MORALES ARELI</t>
  </si>
  <si>
    <t>TFS011012M18</t>
  </si>
  <si>
    <t>TOYOTA FINANCIAL SERVICES MEXICO SA DE CV</t>
  </si>
  <si>
    <t>NO ESTA FACTURA</t>
  </si>
  <si>
    <t>CFE370814QI0</t>
  </si>
  <si>
    <t>COMISION FEDERAL DE ELECTRICIDAD</t>
  </si>
  <si>
    <t>ETP1501216EA</t>
  </si>
  <si>
    <t>ENLACE TPE SA DE CV</t>
  </si>
  <si>
    <t>ITM8012013N0</t>
  </si>
  <si>
    <t>IMPULSORA DE TRANSPORTES MEXICANOS,</t>
  </si>
  <si>
    <t>TME840315KT6</t>
  </si>
  <si>
    <t>TELEFONOS DE MEXICO S.A.B. DE C.V.</t>
  </si>
  <si>
    <t>JMA840106356</t>
  </si>
  <si>
    <t>JUNTA MUNICIPAL DE AGUA POTABLE Y A</t>
  </si>
  <si>
    <t>MULDOON BABLOT CECILIA</t>
  </si>
  <si>
    <t>MUBC4112283F2</t>
  </si>
  <si>
    <t>LECA340720JN4</t>
  </si>
  <si>
    <t>GOLE450813AL8</t>
  </si>
  <si>
    <t>GARCIA OLIVOS MARIA TERESA</t>
  </si>
  <si>
    <t>FEGS580628NS1</t>
  </si>
  <si>
    <t>FERNANDEZ GUAS MARIA SARA</t>
  </si>
  <si>
    <t>MER991006JMA</t>
  </si>
  <si>
    <t>MERCADOLIBRE S DE RL DE CV</t>
  </si>
  <si>
    <t>BNM840515VB1</t>
  </si>
  <si>
    <t>BBVA BANCOMER</t>
  </si>
  <si>
    <t>AEC810901298</t>
  </si>
  <si>
    <t>AMERICAN EXPRESS COMPANY (MEXICO), S.A. DE C.V.</t>
  </si>
  <si>
    <t>MVI89109558</t>
  </si>
  <si>
    <t>MESON DEL VIRREY S DE RL DE CV</t>
  </si>
  <si>
    <t>RPP760101966</t>
  </si>
  <si>
    <t>RESTAURANTE LA PARROQUIA POTOSINA SA</t>
  </si>
  <si>
    <t>IPO640805KU9</t>
  </si>
  <si>
    <t xml:space="preserve">INVERSIONES POTOSINAS SA DE CV </t>
  </si>
  <si>
    <t>HES0612147W5</t>
  </si>
  <si>
    <t>HIDROCARBUROS Y ESTACIONES DE SERVICIOS SA DE CV</t>
  </si>
  <si>
    <t>AUTOPISTA ARCO NORTE SA DE CV</t>
  </si>
  <si>
    <t>FAP931221E18</t>
  </si>
  <si>
    <t>FIDEICOMISO AUTOPISTA Y PUENTES DEL GOLFO CENTRO</t>
  </si>
  <si>
    <t>*</t>
  </si>
  <si>
    <t>BANCO MERCANTIL DEL NORTE</t>
  </si>
  <si>
    <t>BMN930209927</t>
  </si>
  <si>
    <t>BANCO NACIONAL DE MEXICO SA</t>
  </si>
  <si>
    <t>BBA830831LJ2</t>
  </si>
  <si>
    <t>EDOS FINANCIEROS</t>
  </si>
  <si>
    <t>GLOBAL</t>
  </si>
  <si>
    <t>BBA940707IE1</t>
  </si>
  <si>
    <t>DIF</t>
  </si>
  <si>
    <t xml:space="preserve">RET </t>
  </si>
  <si>
    <t>SUBTOTAL</t>
  </si>
  <si>
    <t>RET</t>
  </si>
  <si>
    <t>04</t>
  </si>
  <si>
    <t>06</t>
  </si>
  <si>
    <t>HEBM781017UQ1</t>
  </si>
  <si>
    <t>MVI890109558</t>
  </si>
  <si>
    <t>No se presenta en la declaracion puesto que el Septiembre 2015 no se acreditara el Iva en la complemantaria</t>
  </si>
  <si>
    <t>D     82</t>
  </si>
  <si>
    <t>0458-TCN16</t>
  </si>
  <si>
    <t>D  2,491</t>
  </si>
  <si>
    <t>D  2,529</t>
  </si>
  <si>
    <t>COMIS SANT</t>
  </si>
  <si>
    <t>E      5</t>
  </si>
  <si>
    <t>CH-17146</t>
  </si>
  <si>
    <t>E      6</t>
  </si>
  <si>
    <t>CH-17147</t>
  </si>
  <si>
    <t>E     11</t>
  </si>
  <si>
    <t>CH-17145</t>
  </si>
  <si>
    <t>D    149</t>
  </si>
  <si>
    <t>0460-TCN16</t>
  </si>
  <si>
    <t>D    159</t>
  </si>
  <si>
    <t>0461-TCN16</t>
  </si>
  <si>
    <t>D    161</t>
  </si>
  <si>
    <t>0462-TCN16</t>
  </si>
  <si>
    <t>D    162</t>
  </si>
  <si>
    <t>0459-TCN16</t>
  </si>
  <si>
    <t>D    258</t>
  </si>
  <si>
    <t>0463-TCN16</t>
  </si>
  <si>
    <t>CH-17167</t>
  </si>
  <si>
    <t>E     30</t>
  </si>
  <si>
    <t>CH-17168</t>
  </si>
  <si>
    <t>E     37</t>
  </si>
  <si>
    <t>CH-17170</t>
  </si>
  <si>
    <t>E     38</t>
  </si>
  <si>
    <t>CH-17171</t>
  </si>
  <si>
    <t>E     39</t>
  </si>
  <si>
    <t>CH-17172</t>
  </si>
  <si>
    <t>E     40</t>
  </si>
  <si>
    <t>CH-17173</t>
  </si>
  <si>
    <t>E     41</t>
  </si>
  <si>
    <t>CH-17174</t>
  </si>
  <si>
    <t>CH-17159</t>
  </si>
  <si>
    <t>CH-17160</t>
  </si>
  <si>
    <t>E    274</t>
  </si>
  <si>
    <t>PAGOREFACC</t>
  </si>
  <si>
    <t>D    307</t>
  </si>
  <si>
    <t>0465-TCN16</t>
  </si>
  <si>
    <t>D    320</t>
  </si>
  <si>
    <t>1037-TCN15</t>
  </si>
  <si>
    <t>T-1792</t>
  </si>
  <si>
    <t>T-1793</t>
  </si>
  <si>
    <t>T-1794</t>
  </si>
  <si>
    <t>T-1795</t>
  </si>
  <si>
    <t>T-1797</t>
  </si>
  <si>
    <t>T-1798</t>
  </si>
  <si>
    <t>T-1799</t>
  </si>
  <si>
    <t>T-1800</t>
  </si>
  <si>
    <t>T-1801</t>
  </si>
  <si>
    <t>T-1802</t>
  </si>
  <si>
    <t>T-1804</t>
  </si>
  <si>
    <t>T-1805</t>
  </si>
  <si>
    <t>E     64</t>
  </si>
  <si>
    <t>T-1806</t>
  </si>
  <si>
    <t>E     66</t>
  </si>
  <si>
    <t>T-1808</t>
  </si>
  <si>
    <t>D    362</t>
  </si>
  <si>
    <t>0466-TCN16</t>
  </si>
  <si>
    <t>D    402</t>
  </si>
  <si>
    <t>0467-TCN16</t>
  </si>
  <si>
    <t>D    403</t>
  </si>
  <si>
    <t>0468-TCN16</t>
  </si>
  <si>
    <t>D    404</t>
  </si>
  <si>
    <t>0469-TCN16</t>
  </si>
  <si>
    <t>D    405</t>
  </si>
  <si>
    <t>0470-TCN16</t>
  </si>
  <si>
    <t>D    406</t>
  </si>
  <si>
    <t>0471-TCN16</t>
  </si>
  <si>
    <t>D    407</t>
  </si>
  <si>
    <t>0472-TCN16</t>
  </si>
  <si>
    <t>D    408</t>
  </si>
  <si>
    <t>0473-TCN16</t>
  </si>
  <si>
    <t>P13518</t>
  </si>
  <si>
    <t>E     67</t>
  </si>
  <si>
    <t>CH-17175</t>
  </si>
  <si>
    <t>D    493</t>
  </si>
  <si>
    <t>D    495</t>
  </si>
  <si>
    <t>E    272</t>
  </si>
  <si>
    <t>COMIS BB</t>
  </si>
  <si>
    <t>0474-TCN16</t>
  </si>
  <si>
    <t>D    555</t>
  </si>
  <si>
    <t>D    572</t>
  </si>
  <si>
    <t>0475-TCN16</t>
  </si>
  <si>
    <t>D    583</t>
  </si>
  <si>
    <t>D    597</t>
  </si>
  <si>
    <t>0476-TCN16</t>
  </si>
  <si>
    <t>CH-17188</t>
  </si>
  <si>
    <t>D    659</t>
  </si>
  <si>
    <t>0477-TCN16</t>
  </si>
  <si>
    <t>D    667</t>
  </si>
  <si>
    <t>0479-TCN16</t>
  </si>
  <si>
    <t>D    692</t>
  </si>
  <si>
    <t>0480-TCN16</t>
  </si>
  <si>
    <t>D    693</t>
  </si>
  <si>
    <t>0481-TCN16</t>
  </si>
  <si>
    <t>D    694</t>
  </si>
  <si>
    <t>D    695</t>
  </si>
  <si>
    <t>D  2,688</t>
  </si>
  <si>
    <t>P13176</t>
  </si>
  <si>
    <t>CH-17194</t>
  </si>
  <si>
    <t>CH-17193</t>
  </si>
  <si>
    <t>T-1809</t>
  </si>
  <si>
    <t>E     91</t>
  </si>
  <si>
    <t>T-1810</t>
  </si>
  <si>
    <t>E     93</t>
  </si>
  <si>
    <t>T-1812</t>
  </si>
  <si>
    <t>E     94</t>
  </si>
  <si>
    <t>T-1813</t>
  </si>
  <si>
    <t>T-1814</t>
  </si>
  <si>
    <t>E     96</t>
  </si>
  <si>
    <t>T-1815</t>
  </si>
  <si>
    <t>E     97</t>
  </si>
  <si>
    <t>T-1816</t>
  </si>
  <si>
    <t>E     99</t>
  </si>
  <si>
    <t>T-1818</t>
  </si>
  <si>
    <t>T-1819</t>
  </si>
  <si>
    <t>E    101</t>
  </si>
  <si>
    <t>T-1820</t>
  </si>
  <si>
    <t>E    102</t>
  </si>
  <si>
    <t>T-1821</t>
  </si>
  <si>
    <t>E    103</t>
  </si>
  <si>
    <t>T-1822</t>
  </si>
  <si>
    <t>E    104</t>
  </si>
  <si>
    <t>T-1823</t>
  </si>
  <si>
    <t>E    105</t>
  </si>
  <si>
    <t>T-1824</t>
  </si>
  <si>
    <t>0483-TCN16</t>
  </si>
  <si>
    <t>D    763</t>
  </si>
  <si>
    <t>1038-TCN15</t>
  </si>
  <si>
    <t>D    765</t>
  </si>
  <si>
    <t>0484-TCN16</t>
  </si>
  <si>
    <t>D    796</t>
  </si>
  <si>
    <t>0478-TCN16</t>
  </si>
  <si>
    <t>D    797</t>
  </si>
  <si>
    <t>D    798</t>
  </si>
  <si>
    <t>CH-17196</t>
  </si>
  <si>
    <t>E    108</t>
  </si>
  <si>
    <t>CH-17197</t>
  </si>
  <si>
    <t>CH-17198</t>
  </si>
  <si>
    <t>D    903</t>
  </si>
  <si>
    <t>0485-TCN16</t>
  </si>
  <si>
    <t>D    905</t>
  </si>
  <si>
    <t>0487-TCN16</t>
  </si>
  <si>
    <t>D    918</t>
  </si>
  <si>
    <t>D    926</t>
  </si>
  <si>
    <t>0489-TCN16</t>
  </si>
  <si>
    <t>E    111</t>
  </si>
  <si>
    <t>CH-17199</t>
  </si>
  <si>
    <t>E    112</t>
  </si>
  <si>
    <t>CH-17200</t>
  </si>
  <si>
    <t>E    114</t>
  </si>
  <si>
    <t>CH-17207</t>
  </si>
  <si>
    <t>T-1840</t>
  </si>
  <si>
    <t>T-1841</t>
  </si>
  <si>
    <t>T-1842</t>
  </si>
  <si>
    <t>D    982</t>
  </si>
  <si>
    <t>0490-TCN16</t>
  </si>
  <si>
    <t>D    989</t>
  </si>
  <si>
    <t>0491-TCN16</t>
  </si>
  <si>
    <t>0492-TCN16</t>
  </si>
  <si>
    <t>D  1,029</t>
  </si>
  <si>
    <t>0493-TCN16</t>
  </si>
  <si>
    <t>D  1,034</t>
  </si>
  <si>
    <t>0494-TCN16</t>
  </si>
  <si>
    <t>E    136</t>
  </si>
  <si>
    <t>CH-17223</t>
  </si>
  <si>
    <t>D  1,189</t>
  </si>
  <si>
    <t>0495-TCN16</t>
  </si>
  <si>
    <t>D  1,215</t>
  </si>
  <si>
    <t>0497-TCN16</t>
  </si>
  <si>
    <t>D  1,216</t>
  </si>
  <si>
    <t>0500-TCN16</t>
  </si>
  <si>
    <t>D  1,218</t>
  </si>
  <si>
    <t>0498-TCN16</t>
  </si>
  <si>
    <t>D  1,220</t>
  </si>
  <si>
    <t>0496-TCN16</t>
  </si>
  <si>
    <t>D  1,221</t>
  </si>
  <si>
    <t>0499-TCN16</t>
  </si>
  <si>
    <t>D  1,226</t>
  </si>
  <si>
    <t>0501-TCN16</t>
  </si>
  <si>
    <t>D  1,228</t>
  </si>
  <si>
    <t>0502-TCN16</t>
  </si>
  <si>
    <t>D  1,229</t>
  </si>
  <si>
    <t>D  1,230</t>
  </si>
  <si>
    <t>0503-TCN16</t>
  </si>
  <si>
    <t>D  1,234</t>
  </si>
  <si>
    <t>0504-TCN16</t>
  </si>
  <si>
    <t>D  1,236</t>
  </si>
  <si>
    <t>0488-TCN16</t>
  </si>
  <si>
    <t>E    178</t>
  </si>
  <si>
    <t>CH-17224</t>
  </si>
  <si>
    <t>D  1,306</t>
  </si>
  <si>
    <t>0505-TCN16</t>
  </si>
  <si>
    <t>D  1,331</t>
  </si>
  <si>
    <t>0506-TCN16</t>
  </si>
  <si>
    <t>CH-17202</t>
  </si>
  <si>
    <t>CH-17229</t>
  </si>
  <si>
    <t>T-1825</t>
  </si>
  <si>
    <t>E    153</t>
  </si>
  <si>
    <t>T-1826</t>
  </si>
  <si>
    <t>E    154</t>
  </si>
  <si>
    <t>T-1827</t>
  </si>
  <si>
    <t>E    155</t>
  </si>
  <si>
    <t>T-1828</t>
  </si>
  <si>
    <t>E    156</t>
  </si>
  <si>
    <t>T-1829</t>
  </si>
  <si>
    <t>E    157</t>
  </si>
  <si>
    <t>T-1830</t>
  </si>
  <si>
    <t>E    158</t>
  </si>
  <si>
    <t>T-1831</t>
  </si>
  <si>
    <t>E    159</t>
  </si>
  <si>
    <t>T-1832</t>
  </si>
  <si>
    <t>E    160</t>
  </si>
  <si>
    <t>T-1833</t>
  </si>
  <si>
    <t>E    161</t>
  </si>
  <si>
    <t>T-1834</t>
  </si>
  <si>
    <t>E    162</t>
  </si>
  <si>
    <t>T-1835</t>
  </si>
  <si>
    <t>E    163</t>
  </si>
  <si>
    <t>T-1836</t>
  </si>
  <si>
    <t>E    172</t>
  </si>
  <si>
    <t>T-1839</t>
  </si>
  <si>
    <t>D  1,337</t>
  </si>
  <si>
    <t>0507-TCN16</t>
  </si>
  <si>
    <t>D  1,395</t>
  </si>
  <si>
    <t>0508-TCN16</t>
  </si>
  <si>
    <t>E    166</t>
  </si>
  <si>
    <t>CH-17231</t>
  </si>
  <si>
    <t>E    171</t>
  </si>
  <si>
    <t>T-1838</t>
  </si>
  <si>
    <t>D  1,494</t>
  </si>
  <si>
    <t>0509-TCN16</t>
  </si>
  <si>
    <t>D  1,495</t>
  </si>
  <si>
    <t>0510-TCN16</t>
  </si>
  <si>
    <t>D  1,496</t>
  </si>
  <si>
    <t>0511-TCN16</t>
  </si>
  <si>
    <t>D  1,497</t>
  </si>
  <si>
    <t>0512-TCN16</t>
  </si>
  <si>
    <t>D  1,528</t>
  </si>
  <si>
    <t>0513-TCN16</t>
  </si>
  <si>
    <t>CH-17237</t>
  </si>
  <si>
    <t>E    182</t>
  </si>
  <si>
    <t>CH-17238</t>
  </si>
  <si>
    <t>E    189</t>
  </si>
  <si>
    <t>CH-17241</t>
  </si>
  <si>
    <t>CH-17242</t>
  </si>
  <si>
    <t>CH-17243</t>
  </si>
  <si>
    <t>CH-17244</t>
  </si>
  <si>
    <t>E    193</t>
  </si>
  <si>
    <t>CH-17245</t>
  </si>
  <si>
    <t>D  1,557</t>
  </si>
  <si>
    <t>0514-TCN16</t>
  </si>
  <si>
    <t>D  1,558</t>
  </si>
  <si>
    <t>0516-TCN16</t>
  </si>
  <si>
    <t>D  1,565</t>
  </si>
  <si>
    <t>0517-TCN16</t>
  </si>
  <si>
    <t>D  1,568</t>
  </si>
  <si>
    <t>0518-TCN16</t>
  </si>
  <si>
    <t>0519-TCN16</t>
  </si>
  <si>
    <t>D  1,701</t>
  </si>
  <si>
    <t>0521-TCN16</t>
  </si>
  <si>
    <t>D  1,702</t>
  </si>
  <si>
    <t>0520-TCN16</t>
  </si>
  <si>
    <t>D  1,727</t>
  </si>
  <si>
    <t>1039-TCN15</t>
  </si>
  <si>
    <t>D  1,730</t>
  </si>
  <si>
    <t>1041-TCN15</t>
  </si>
  <si>
    <t>D  1,732</t>
  </si>
  <si>
    <t>1040-TCN15</t>
  </si>
  <si>
    <t>D  1,734</t>
  </si>
  <si>
    <t>0522-TCN16</t>
  </si>
  <si>
    <t>D  1,740</t>
  </si>
  <si>
    <t>1042-TCN15</t>
  </si>
  <si>
    <t>D  1,742</t>
  </si>
  <si>
    <t>1043-TCN15</t>
  </si>
  <si>
    <t>D  1,746</t>
  </si>
  <si>
    <t>D  1,749</t>
  </si>
  <si>
    <t>D  1,750</t>
  </si>
  <si>
    <t>D  1,753</t>
  </si>
  <si>
    <t>D  1,755</t>
  </si>
  <si>
    <t>D  1,756</t>
  </si>
  <si>
    <t>D  1,758</t>
  </si>
  <si>
    <t>D  1,760</t>
  </si>
  <si>
    <t>D  1,766</t>
  </si>
  <si>
    <t>0523-TCN16</t>
  </si>
  <si>
    <t>D  1,771</t>
  </si>
  <si>
    <t>0524-TCN16</t>
  </si>
  <si>
    <t>D  1,772</t>
  </si>
  <si>
    <t>0525-TCN16</t>
  </si>
  <si>
    <t>CH-17248</t>
  </si>
  <si>
    <t>E    210</t>
  </si>
  <si>
    <t>T-1843</t>
  </si>
  <si>
    <t>E    211</t>
  </si>
  <si>
    <t>T-1844</t>
  </si>
  <si>
    <t>E    235</t>
  </si>
  <si>
    <t>T-1855</t>
  </si>
  <si>
    <t>E    236</t>
  </si>
  <si>
    <t>T-1856</t>
  </si>
  <si>
    <t>E    237</t>
  </si>
  <si>
    <t>T-1857</t>
  </si>
  <si>
    <t>T-1858</t>
  </si>
  <si>
    <t>T-1859</t>
  </si>
  <si>
    <t>E    240</t>
  </si>
  <si>
    <t>T-1860</t>
  </si>
  <si>
    <t>E    257</t>
  </si>
  <si>
    <t>T-1861</t>
  </si>
  <si>
    <t>E    258</t>
  </si>
  <si>
    <t>T-1862</t>
  </si>
  <si>
    <t>E    259</t>
  </si>
  <si>
    <t>T-1863</t>
  </si>
  <si>
    <t>E    260</t>
  </si>
  <si>
    <t>T-1864</t>
  </si>
  <si>
    <t>E    262</t>
  </si>
  <si>
    <t>T-1866</t>
  </si>
  <si>
    <t>E    263</t>
  </si>
  <si>
    <t>T-1867</t>
  </si>
  <si>
    <t>E    264</t>
  </si>
  <si>
    <t>T-1868</t>
  </si>
  <si>
    <t>E    265</t>
  </si>
  <si>
    <t>T-1869</t>
  </si>
  <si>
    <t>D  2,016</t>
  </si>
  <si>
    <t>0526-TCN16</t>
  </si>
  <si>
    <t>D  2,018</t>
  </si>
  <si>
    <t>0527-TCN16</t>
  </si>
  <si>
    <t>D  2,025</t>
  </si>
  <si>
    <t>0528-TCN16</t>
  </si>
  <si>
    <t>D  2,027</t>
  </si>
  <si>
    <t>0529-TCN16</t>
  </si>
  <si>
    <t>D  2,738</t>
  </si>
  <si>
    <t>P13443</t>
  </si>
  <si>
    <t>D  2,154</t>
  </si>
  <si>
    <t>0530-TCN16</t>
  </si>
  <si>
    <t>D  2,155</t>
  </si>
  <si>
    <t>D  2,156</t>
  </si>
  <si>
    <t>D  2,158</t>
  </si>
  <si>
    <t>0531-TCN16</t>
  </si>
  <si>
    <t>D  2,233</t>
  </si>
  <si>
    <t>0535-TCN16</t>
  </si>
  <si>
    <t>D  2,235</t>
  </si>
  <si>
    <t>1044-TCN15</t>
  </si>
  <si>
    <t>D  2,236</t>
  </si>
  <si>
    <t>0532-TCN16</t>
  </si>
  <si>
    <t>D  2,238</t>
  </si>
  <si>
    <t>0533-TCN16</t>
  </si>
  <si>
    <t>D  2,240</t>
  </si>
  <si>
    <t>0534-TCN16</t>
  </si>
  <si>
    <t>E    243</t>
  </si>
  <si>
    <t>CH-17275</t>
  </si>
  <si>
    <t>E    253</t>
  </si>
  <si>
    <t>CH-17276</t>
  </si>
  <si>
    <t>E    254</t>
  </si>
  <si>
    <t>CH-17277</t>
  </si>
  <si>
    <t>E    255</t>
  </si>
  <si>
    <t>CH-17282</t>
  </si>
  <si>
    <t>E    256</t>
  </si>
  <si>
    <t>CH-17283</t>
  </si>
  <si>
    <t>D  2,259</t>
  </si>
  <si>
    <t>0536-TCN16</t>
  </si>
  <si>
    <t>D  2,264</t>
  </si>
  <si>
    <t>0537-TCN16</t>
  </si>
  <si>
    <t>0538-TCN16</t>
  </si>
  <si>
    <t>D  2,275</t>
  </si>
  <si>
    <t>0540-TCN16</t>
  </si>
  <si>
    <t>D  2,277</t>
  </si>
  <si>
    <t>0539-TCN16</t>
  </si>
  <si>
    <t>D  2,285</t>
  </si>
  <si>
    <t>0541-TCN16</t>
  </si>
  <si>
    <t>D  2,299</t>
  </si>
  <si>
    <t>0542-TCN16</t>
  </si>
  <si>
    <t>D  2,301</t>
  </si>
  <si>
    <t>0543-TCN16</t>
  </si>
  <si>
    <t>D  2,302</t>
  </si>
  <si>
    <t>D  2,303</t>
  </si>
  <si>
    <t>D  2,304</t>
  </si>
  <si>
    <t>0235-TCN16</t>
  </si>
  <si>
    <t>D  2,306</t>
  </si>
  <si>
    <t>D  2,585</t>
  </si>
  <si>
    <t>P13408</t>
  </si>
  <si>
    <t>D  2,586</t>
  </si>
  <si>
    <t>S1511</t>
  </si>
  <si>
    <t>D  2,587</t>
  </si>
  <si>
    <t>R2676</t>
  </si>
  <si>
    <t>D  2,588</t>
  </si>
  <si>
    <t>R2675</t>
  </si>
  <si>
    <t>D  2,397</t>
  </si>
  <si>
    <t>0544-TCN16</t>
  </si>
  <si>
    <t>D  2,427</t>
  </si>
  <si>
    <t>0546-TCN16</t>
  </si>
  <si>
    <t>D  2,429</t>
  </si>
  <si>
    <t>0547-TCN16</t>
  </si>
  <si>
    <t>D  2,437</t>
  </si>
  <si>
    <t>0548-TCN16</t>
  </si>
  <si>
    <t>D  2,461</t>
  </si>
  <si>
    <t>0549-TCN16</t>
  </si>
  <si>
    <t>D  2,462</t>
  </si>
  <si>
    <t>0550-TCN16</t>
  </si>
  <si>
    <t>D  2,463</t>
  </si>
  <si>
    <t>0551-TCN16</t>
  </si>
  <si>
    <t>D  2,464</t>
  </si>
  <si>
    <t>0552-TCN16</t>
  </si>
  <si>
    <t>D  2,466</t>
  </si>
  <si>
    <t>0553-TCN16</t>
  </si>
  <si>
    <t>D  2,492</t>
  </si>
  <si>
    <t>D  2,511</t>
  </si>
  <si>
    <t>D  2,584</t>
  </si>
  <si>
    <t>D  2,589</t>
  </si>
  <si>
    <t>S1524</t>
  </si>
  <si>
    <t>D  2,590</t>
  </si>
  <si>
    <t>S1218</t>
  </si>
  <si>
    <t>D  2,591</t>
  </si>
  <si>
    <t>P13167</t>
  </si>
  <si>
    <t>D  2,592</t>
  </si>
  <si>
    <t>P13168</t>
  </si>
  <si>
    <t>D  2,593</t>
  </si>
  <si>
    <t>P13169</t>
  </si>
  <si>
    <t>P13537</t>
  </si>
  <si>
    <t>D  2,670</t>
  </si>
  <si>
    <t>P13538</t>
  </si>
  <si>
    <t>D  2,674</t>
  </si>
  <si>
    <t>P13542</t>
  </si>
  <si>
    <t>D  2,675</t>
  </si>
  <si>
    <t>P13543</t>
  </si>
  <si>
    <t>D  2,676</t>
  </si>
  <si>
    <t>P13544</t>
  </si>
  <si>
    <t>D  2,681</t>
  </si>
  <si>
    <t>P13578</t>
  </si>
  <si>
    <t>D  2,683</t>
  </si>
  <si>
    <t>P13171</t>
  </si>
  <si>
    <t>D  2,684</t>
  </si>
  <si>
    <t>P13172</t>
  </si>
  <si>
    <t>D  2,685</t>
  </si>
  <si>
    <t>P13173</t>
  </si>
  <si>
    <t>D  2,687</t>
  </si>
  <si>
    <t>P13175</t>
  </si>
  <si>
    <t>D  2,690</t>
  </si>
  <si>
    <t>P13186</t>
  </si>
  <si>
    <t>D  2,691</t>
  </si>
  <si>
    <t>P13187</t>
  </si>
  <si>
    <t>D  2,692</t>
  </si>
  <si>
    <t>P13188</t>
  </si>
  <si>
    <t>D  2,693</t>
  </si>
  <si>
    <t>P13191</t>
  </si>
  <si>
    <t>D  2,694</t>
  </si>
  <si>
    <t>P13192</t>
  </si>
  <si>
    <t>D  2,695</t>
  </si>
  <si>
    <t>P13193</t>
  </si>
  <si>
    <t>D  2,696</t>
  </si>
  <si>
    <t>P13194</t>
  </si>
  <si>
    <t>D  2,697</t>
  </si>
  <si>
    <t>P13195</t>
  </si>
  <si>
    <t>D  2,700</t>
  </si>
  <si>
    <t>p13196</t>
  </si>
  <si>
    <t>D  2,701</t>
  </si>
  <si>
    <t>P13197</t>
  </si>
  <si>
    <t>D  2,707</t>
  </si>
  <si>
    <t>P13407</t>
  </si>
  <si>
    <t>D  2,708</t>
  </si>
  <si>
    <t>S1559</t>
  </si>
  <si>
    <t>D  2,709</t>
  </si>
  <si>
    <t>P13413</t>
  </si>
  <si>
    <t>D  2,711</t>
  </si>
  <si>
    <t>P13415</t>
  </si>
  <si>
    <t>D  2,712</t>
  </si>
  <si>
    <t>P13416</t>
  </si>
  <si>
    <t>D  2,713</t>
  </si>
  <si>
    <t>P13417</t>
  </si>
  <si>
    <t>D  2,714</t>
  </si>
  <si>
    <t>P13418</t>
  </si>
  <si>
    <t>D  2,715</t>
  </si>
  <si>
    <t>P13419</t>
  </si>
  <si>
    <t>D  2,716</t>
  </si>
  <si>
    <t>P13420</t>
  </si>
  <si>
    <t>D  2,717</t>
  </si>
  <si>
    <t>P13421</t>
  </si>
  <si>
    <t>D  2,718</t>
  </si>
  <si>
    <t>P13422</t>
  </si>
  <si>
    <t>D  2,719</t>
  </si>
  <si>
    <t>P13423</t>
  </si>
  <si>
    <t>D  2,720</t>
  </si>
  <si>
    <t>P13424</t>
  </si>
  <si>
    <t>D  2,721</t>
  </si>
  <si>
    <t>P13425</t>
  </si>
  <si>
    <t>D  2,722</t>
  </si>
  <si>
    <t>P13426</t>
  </si>
  <si>
    <t>D  2,723</t>
  </si>
  <si>
    <t>P13427</t>
  </si>
  <si>
    <t>D  2,724</t>
  </si>
  <si>
    <t>P13428</t>
  </si>
  <si>
    <t>D  2,726</t>
  </si>
  <si>
    <t>P13430</t>
  </si>
  <si>
    <t>D  2,729</t>
  </si>
  <si>
    <t>P13434</t>
  </si>
  <si>
    <t>D  2,730</t>
  </si>
  <si>
    <t>P13435</t>
  </si>
  <si>
    <t>D  2,731</t>
  </si>
  <si>
    <t>P13436</t>
  </si>
  <si>
    <t>D  2,732</t>
  </si>
  <si>
    <t>P13437</t>
  </si>
  <si>
    <t>D  2,733</t>
  </si>
  <si>
    <t>P13438</t>
  </si>
  <si>
    <t>D  2,734</t>
  </si>
  <si>
    <t>P13439</t>
  </si>
  <si>
    <t>D  2,735</t>
  </si>
  <si>
    <t>P13440</t>
  </si>
  <si>
    <t>D  2,736</t>
  </si>
  <si>
    <t>P13441</t>
  </si>
  <si>
    <t>D  2,737</t>
  </si>
  <si>
    <t>P13442</t>
  </si>
  <si>
    <t>D  2,739</t>
  </si>
  <si>
    <t>P13444</t>
  </si>
  <si>
    <t>D  2,740</t>
  </si>
  <si>
    <t>P13445</t>
  </si>
  <si>
    <t>P13446</t>
  </si>
  <si>
    <t>P13447</t>
  </si>
  <si>
    <t>P13448</t>
  </si>
  <si>
    <t>P13449</t>
  </si>
  <si>
    <t>P13452</t>
  </si>
  <si>
    <t>P13453</t>
  </si>
  <si>
    <t>P13457</t>
  </si>
  <si>
    <t>P13458</t>
  </si>
  <si>
    <t>P13460</t>
  </si>
  <si>
    <t>P13461</t>
  </si>
  <si>
    <t>P13464</t>
  </si>
  <si>
    <t>P13470</t>
  </si>
  <si>
    <t>P13471</t>
  </si>
  <si>
    <t>P13480</t>
  </si>
  <si>
    <t>P13483-4</t>
  </si>
  <si>
    <t>D  2,763</t>
  </si>
  <si>
    <t>S1220</t>
  </si>
  <si>
    <t>P13486-7</t>
  </si>
  <si>
    <t>P13488-9</t>
  </si>
  <si>
    <t>P13490-1</t>
  </si>
  <si>
    <t>P13492-3</t>
  </si>
  <si>
    <t>P13494</t>
  </si>
  <si>
    <t>P13496-7</t>
  </si>
  <si>
    <t>P13498-9</t>
  </si>
  <si>
    <t>D  2,771</t>
  </si>
  <si>
    <t>P1350-1</t>
  </si>
  <si>
    <t>D  2,772</t>
  </si>
  <si>
    <t>P13502-3</t>
  </si>
  <si>
    <t>P13505-6</t>
  </si>
  <si>
    <t>P13507-8</t>
  </si>
  <si>
    <t>P13509-10</t>
  </si>
  <si>
    <t>P13511</t>
  </si>
  <si>
    <t>P13513</t>
  </si>
  <si>
    <t>D  2,779</t>
  </si>
  <si>
    <t>P13514-5</t>
  </si>
  <si>
    <t>D  2,780</t>
  </si>
  <si>
    <t>P13516</t>
  </si>
  <si>
    <t>P13517</t>
  </si>
  <si>
    <t>P13520-1</t>
  </si>
  <si>
    <t>P13522-3</t>
  </si>
  <si>
    <t>P13524-5</t>
  </si>
  <si>
    <t>P13526-7</t>
  </si>
  <si>
    <t>D  2,787</t>
  </si>
  <si>
    <t>P13528</t>
  </si>
  <si>
    <t>P13529-30</t>
  </si>
  <si>
    <t>P13531</t>
  </si>
  <si>
    <t>P13580-81</t>
  </si>
  <si>
    <t>P-13582-3</t>
  </si>
  <si>
    <t>P13584-5</t>
  </si>
  <si>
    <t>P13586-7</t>
  </si>
  <si>
    <t>P13588-9</t>
  </si>
  <si>
    <t>P13590-1</t>
  </si>
  <si>
    <t>P13592-3</t>
  </si>
  <si>
    <t>D  2,797</t>
  </si>
  <si>
    <t>P13594-5</t>
  </si>
  <si>
    <t>P13597</t>
  </si>
  <si>
    <t>P13599-600</t>
  </si>
  <si>
    <t>D  2,801</t>
  </si>
  <si>
    <t>P13603-4</t>
  </si>
  <si>
    <t>P13605</t>
  </si>
  <si>
    <t>D  2,803</t>
  </si>
  <si>
    <t>P13606-7</t>
  </si>
  <si>
    <t>P13548</t>
  </si>
  <si>
    <t>P13550-1</t>
  </si>
  <si>
    <t>P13552-3</t>
  </si>
  <si>
    <t>P13554</t>
  </si>
  <si>
    <t>P13555-6</t>
  </si>
  <si>
    <t>P13557-8</t>
  </si>
  <si>
    <t>P13559-60</t>
  </si>
  <si>
    <t>P13561</t>
  </si>
  <si>
    <t>D  2,812</t>
  </si>
  <si>
    <t>P13562-3</t>
  </si>
  <si>
    <t>D  2,813</t>
  </si>
  <si>
    <t>P13564-6</t>
  </si>
  <si>
    <t>P13566</t>
  </si>
  <si>
    <t>P13567-8</t>
  </si>
  <si>
    <t>P13569-70</t>
  </si>
  <si>
    <t>P13571-72</t>
  </si>
  <si>
    <t>P13573-4</t>
  </si>
  <si>
    <t>P13575-6</t>
  </si>
  <si>
    <t>E    269</t>
  </si>
  <si>
    <t>E    273</t>
  </si>
  <si>
    <t>VALOR  MOTRIZ S  DE  RL DE  CV</t>
  </si>
  <si>
    <t>COMIS SANTNADER FEB 16</t>
  </si>
  <si>
    <t>DURANGO  AUTOMOTORES S DE  RL DE CV</t>
  </si>
  <si>
    <t>DURANGO  AUTOMOTORES S  DE  RL DE C</t>
  </si>
  <si>
    <t>PURDY MOTORS MEXICO D.F. S  DE  RL</t>
  </si>
  <si>
    <t>OZ  AUTOMOTRIZ S DE RL DE CV</t>
  </si>
  <si>
    <t>ALCANTAR CHAVEZ LINO ZENON</t>
  </si>
  <si>
    <t>TOY MOTORS SA  DE  CV</t>
  </si>
  <si>
    <t>ALECSA PACHUCA  S DE RL DE CV</t>
  </si>
  <si>
    <t>CORTEZ PERAZA DIEGO</t>
  </si>
  <si>
    <t>1915 AUDITORIA Y FINANZAS, S.C.</t>
  </si>
  <si>
    <t>SEPULVEDA MARTINEZ VICTOR MANUEL</t>
  </si>
  <si>
    <t>REWEB FACTURE MAS CON INTERNET SA D</t>
  </si>
  <si>
    <t>GOMEZ ROCHA JAIME</t>
  </si>
  <si>
    <t>ATOMOVILES  VALLEJO S  DE  RL DE CV</t>
  </si>
  <si>
    <t>MATG6407264Q9</t>
  </si>
  <si>
    <t>COMISIONES BAJIO FEBRERO 16</t>
  </si>
  <si>
    <t>UNITED AUTO DE  ZACATECAS S  DE RL</t>
  </si>
  <si>
    <t>ALDEN SATELITE S DE RL DE CV</t>
  </si>
  <si>
    <t>MENDOZA HERNANDEZ ARTURO</t>
  </si>
  <si>
    <t>VGVM SA DE CV</t>
  </si>
  <si>
    <t>DECADA  AUTOMOTRIZ S  DE  RL DE CV</t>
  </si>
  <si>
    <t>AUTOMOTRIZ TOY S.A. DE C.V.</t>
  </si>
  <si>
    <t>PLOMERIA Y CERAMICA DE QUERETARO SA</t>
  </si>
  <si>
    <t>TOYOMOTORS  S  DE  RL DE CV</t>
  </si>
  <si>
    <t>TOYOMOTORS DE IRAPUATO  S DE RL CV</t>
  </si>
  <si>
    <t>OZ AUTOMOTRIZ DE COLIMA  S  DE  RL</t>
  </si>
  <si>
    <t>UNITED  AUTO DE  AGUASCALIENTES S D</t>
  </si>
  <si>
    <t>UNITED AUTO DE  AGUASCALIENTES S  D</t>
  </si>
  <si>
    <t>LIDERAZGO AUTOMOTRIZ DE  PUEBLA SA</t>
  </si>
  <si>
    <t>AUTOMOTRIZ NIHON, S.A  DE C.V</t>
  </si>
  <si>
    <t>GALAZ, YAMAZAKI, RUIZ URQUIZA, S.C.</t>
  </si>
  <si>
    <t>STERLING ARANA EUGENIO RICARDO</t>
  </si>
  <si>
    <t>GRUPO PENNINSULA MOTORS S  DE  RL D</t>
  </si>
  <si>
    <t>TOYOMOTORS DE POLANCO  S DE RL DE C</t>
  </si>
  <si>
    <t>LEAL CORONA JOSE ANTONIO</t>
  </si>
  <si>
    <t>AUTOMOVILES  VALLEJO   S  DE  RL DE</t>
  </si>
  <si>
    <t>TOYOMOTORS S.A DE C.V</t>
  </si>
  <si>
    <t>UNITED AUTO ZACATECAS S DE RL DE CV</t>
  </si>
  <si>
    <t>UNITED AUTO ZACATECAS S  DE  RL DE</t>
  </si>
  <si>
    <t>UNITED AUTO ZACATECAS S  DE RL DE C</t>
  </si>
  <si>
    <t>DECADA  AUTOMOTRIZ S  DE RL DE CV</t>
  </si>
  <si>
    <t>DECADA AUTOMOTRIZ S DE RL DE CV</t>
  </si>
  <si>
    <t>UNITED AUTO ZACATECAS  S  DE  RL DE</t>
  </si>
  <si>
    <t>UNITED  AUTO ZACATECAS S DE  RL DE</t>
  </si>
  <si>
    <t>UNITED AUTO  ZACATECAS  S DE RL DE</t>
  </si>
  <si>
    <t>CCD, AUTOSALES  PUERTO VALLARTA</t>
  </si>
  <si>
    <t>SUBSIDIO TASA</t>
  </si>
  <si>
    <t>RIOS ALVAREZ CLARISSA</t>
  </si>
  <si>
    <t>AAHL7108131G7</t>
  </si>
  <si>
    <t>OZ  AUTOMOTRIZ S  DE  RL  CV</t>
  </si>
  <si>
    <t>DALTON   AUTOMOTRIZ  S  DE RL  DE C</t>
  </si>
  <si>
    <t>UNITED AUTO DE  ZACATECAS  S  DE  R</t>
  </si>
  <si>
    <t>OZ AUTOMOTRIZ DE  COLIMA S  DE  RL</t>
  </si>
  <si>
    <t>OZ  AUTOMOTRIZ DE COLIMA S  DE RL D</t>
  </si>
  <si>
    <t>DALTON AUTOMOTRIZ   S  DE  RL DE CV</t>
  </si>
  <si>
    <t>DALTON AUTOMOTRIZ A  DE  RL DE CV</t>
  </si>
  <si>
    <t>DALTON  AUTOMOTRIZ  S  DE  RL DE CV</t>
  </si>
  <si>
    <t>EBA110713CN6</t>
  </si>
  <si>
    <t>ENERMAX DEL BAJIO</t>
  </si>
  <si>
    <t>TOYOCOAPA  S  DE  RL DE CV</t>
  </si>
  <si>
    <t>DURANGO  AUTOMOTORES S DE RL  DE CV</t>
  </si>
  <si>
    <t>UNITED AUTO  DE  AGUASCALIENTES  S</t>
  </si>
  <si>
    <t>INT BRUTOS</t>
  </si>
  <si>
    <t>COMIS AMEXCO FEBRERO 16</t>
  </si>
  <si>
    <t>BRS870126P22</t>
  </si>
  <si>
    <t>PRB100802H20</t>
  </si>
  <si>
    <t>GAS9404199I6</t>
  </si>
  <si>
    <t>CAR690416420</t>
  </si>
  <si>
    <t>JUAA5604246K4</t>
  </si>
  <si>
    <t>PCE890410B99</t>
  </si>
  <si>
    <t>FNM000504R36</t>
  </si>
  <si>
    <t>CAO140923TC5</t>
  </si>
  <si>
    <t>MGA110810CC3</t>
  </si>
  <si>
    <t>SEZ110616EB7</t>
  </si>
  <si>
    <t>CULF821223G46</t>
  </si>
  <si>
    <t>CME910715UB9</t>
  </si>
  <si>
    <t>CAMR7004154J8</t>
  </si>
  <si>
    <t>PSE021024GG5</t>
  </si>
  <si>
    <t>SRE1309034W9</t>
  </si>
  <si>
    <t>DPU991209HW4</t>
  </si>
  <si>
    <t>DLI931201MI9</t>
  </si>
  <si>
    <t>CAM061114VE5</t>
  </si>
  <si>
    <t>DCO0302147T9</t>
  </si>
  <si>
    <t>GSE01092169A</t>
  </si>
  <si>
    <t>GATF491004TL7</t>
  </si>
  <si>
    <t>MTA900528FIA</t>
  </si>
  <si>
    <t>MSR990518KK8</t>
  </si>
  <si>
    <t>AACL7909147D9</t>
  </si>
  <si>
    <t>SCI000810Q79</t>
  </si>
  <si>
    <t>GQL941129CY5</t>
  </si>
  <si>
    <t>SEB611030SN7</t>
  </si>
  <si>
    <t>SDE9506012S5</t>
  </si>
  <si>
    <t>CPF6307036N8</t>
  </si>
  <si>
    <t>SJU010405FU0</t>
  </si>
  <si>
    <t>EPG020911GH9</t>
  </si>
  <si>
    <t>GEC981004RE5</t>
  </si>
  <si>
    <t>RSJ1306261M9</t>
  </si>
  <si>
    <t>DGM880621FU5</t>
  </si>
  <si>
    <t>SGM950714DC2</t>
  </si>
  <si>
    <t>PBA9105283E9</t>
  </si>
  <si>
    <t>SMR990518KK8</t>
  </si>
  <si>
    <t>MED9304021T3</t>
  </si>
  <si>
    <t>OIFE600911E66</t>
  </si>
  <si>
    <t>HIRE681103AN7</t>
  </si>
  <si>
    <t>ALI081114AN2</t>
  </si>
  <si>
    <t>GACJ960424HL2</t>
  </si>
  <si>
    <t>GDM960315NMA</t>
  </si>
  <si>
    <t>GGA000511GV0</t>
  </si>
  <si>
    <t>RTK890921M97</t>
  </si>
  <si>
    <t>API660927E30</t>
  </si>
  <si>
    <t>GESG611221RC9</t>
  </si>
  <si>
    <t>SLV001208MX8</t>
  </si>
  <si>
    <t>SCO740417AM0</t>
  </si>
  <si>
    <t>TCG870817Q74</t>
  </si>
  <si>
    <t>KOP940610D11</t>
  </si>
  <si>
    <t>AAMA700204PK2</t>
  </si>
  <si>
    <t>CLV0602102I4</t>
  </si>
  <si>
    <t>SSG080722688</t>
  </si>
  <si>
    <t>ARE1311145W2</t>
  </si>
  <si>
    <t>CAM120131RD7</t>
  </si>
  <si>
    <t>AMS050630CN3</t>
  </si>
  <si>
    <t>GOC9303301F4</t>
  </si>
  <si>
    <t>GOOA551110780</t>
  </si>
  <si>
    <t>GIC9603194B8</t>
  </si>
  <si>
    <t>DPA9110303P4</t>
  </si>
  <si>
    <t>DGL9910268Q3</t>
  </si>
  <si>
    <t>GSN0711223T8</t>
  </si>
  <si>
    <t>SVI810112T87</t>
  </si>
  <si>
    <t>IBD1003181I5</t>
  </si>
  <si>
    <t>SVI970611D45</t>
  </si>
  <si>
    <t>SOAG8012123PA</t>
  </si>
  <si>
    <t>APU640930KV9</t>
  </si>
  <si>
    <t>SIS94082559A</t>
  </si>
  <si>
    <t>GAN030926UU7</t>
  </si>
  <si>
    <t>OES070503PZ1</t>
  </si>
  <si>
    <t>CGP970522EE4</t>
  </si>
  <si>
    <t>MPL020607CX5</t>
  </si>
  <si>
    <t>ESS070306HF4</t>
  </si>
  <si>
    <t>SES9211027I4</t>
  </si>
  <si>
    <t>BEJA670111FG3</t>
  </si>
  <si>
    <t>SCA981117398</t>
  </si>
  <si>
    <t>SSL040309B32</t>
  </si>
  <si>
    <t>MOOH790422IDA</t>
  </si>
  <si>
    <t>CAL980826GA3</t>
  </si>
  <si>
    <t>ACE050912GZ0</t>
  </si>
  <si>
    <t>VEN930329559</t>
  </si>
  <si>
    <t>SEC940503BPA</t>
  </si>
  <si>
    <t>LJIMENEZ:COMIS BBVA FEBRERO 2016</t>
  </si>
  <si>
    <t>COMIS FEBRERO 16</t>
  </si>
  <si>
    <t>TOYOTA FINANCIAL SERVICES</t>
  </si>
  <si>
    <t>PCQ900419346</t>
  </si>
  <si>
    <t>SISTEMA ROTATIVO DE ESPADAS S DE RL DE CV</t>
  </si>
  <si>
    <t>COPD700618QS8</t>
  </si>
  <si>
    <t>MNQ101025MC4</t>
  </si>
  <si>
    <t>SEMV510928M25</t>
  </si>
  <si>
    <t>RFM131122QX4</t>
  </si>
  <si>
    <t>MEHA601210TW4</t>
  </si>
  <si>
    <t>VGV140402TW5</t>
  </si>
  <si>
    <t>GYR880101TL1</t>
  </si>
  <si>
    <t>SEAE8106183T6</t>
  </si>
  <si>
    <t>ARRENDAMIENTO</t>
  </si>
  <si>
    <t>RIAC820811PB1</t>
  </si>
  <si>
    <t>PMM0805154Q1</t>
  </si>
  <si>
    <t>OAC041025LXA</t>
  </si>
  <si>
    <t>TPO0701266T0</t>
  </si>
  <si>
    <t>DAU0109242TA</t>
  </si>
  <si>
    <t>DAU030729946</t>
  </si>
  <si>
    <t>ATO0108161E1</t>
  </si>
  <si>
    <t>LAP0209255U7</t>
  </si>
  <si>
    <t>OHE011012I25</t>
  </si>
  <si>
    <t>SJA940827A32</t>
  </si>
  <si>
    <t>API090513V13</t>
  </si>
  <si>
    <t>HYE150507T1A</t>
  </si>
  <si>
    <t>HOTEL YEKKAN SA DE CV</t>
  </si>
  <si>
    <t>ADA131203HR8</t>
  </si>
  <si>
    <t>ASADOS DON ABEL SA DE CV</t>
  </si>
  <si>
    <t>GAM1004237D6</t>
  </si>
  <si>
    <t>GAMAREST SA DE CV</t>
  </si>
  <si>
    <t>AUTOBUSES EXPRESO FUTURA SA DE CV</t>
  </si>
  <si>
    <t>BSM970519DU8</t>
  </si>
  <si>
    <t>RAL041105QE9</t>
  </si>
  <si>
    <t>RESTAURANTES ALCEMEX SA DE CV</t>
  </si>
  <si>
    <t>OFA9210138U1</t>
  </si>
  <si>
    <t>OPERADORA DE FRANQUISIAS ALSEA SAPI SA DE CV</t>
  </si>
  <si>
    <t>HCC8407273U7</t>
  </si>
  <si>
    <t>HOTEL CAMPESTRE DE CELAYA SA DE CV</t>
  </si>
  <si>
    <t>CCE130320UQ6</t>
  </si>
  <si>
    <t>COMICX CELAYA SA DE CV</t>
  </si>
  <si>
    <t>SOA140207894</t>
  </si>
  <si>
    <t>SUBMARINOS Y OTROS ALIMENTOS</t>
  </si>
  <si>
    <t>LOPEZ NEGRETE ALEJANDRO</t>
  </si>
  <si>
    <t>RUFJ580116B59</t>
  </si>
  <si>
    <t>RUELAS FLORES JORGE</t>
  </si>
  <si>
    <t>TOY0507283C5</t>
  </si>
  <si>
    <t>refacciones</t>
  </si>
  <si>
    <t>Auxiliar del 01/03/16 AL31/03/16</t>
  </si>
  <si>
    <t>Auxiliar del 01/02/16 AL 28/02/16</t>
  </si>
  <si>
    <t>D     24</t>
  </si>
  <si>
    <t>0035U/16</t>
  </si>
  <si>
    <t>NA21001-0027390</t>
  </si>
  <si>
    <t>Poliza Contable de D</t>
  </si>
  <si>
    <t>E      1</t>
  </si>
  <si>
    <t>CH-17284</t>
  </si>
  <si>
    <t>XD31001-0017284</t>
  </si>
  <si>
    <t>BANCOMER 0150149039</t>
  </si>
  <si>
    <t>TOYOTA FINANCIAL SERVICES MEXICO SA</t>
  </si>
  <si>
    <t>E      2</t>
  </si>
  <si>
    <t>CH-17285</t>
  </si>
  <si>
    <t>XD31001-0017285</t>
  </si>
  <si>
    <t>CH-17286</t>
  </si>
  <si>
    <t>XD31001-0017286</t>
  </si>
  <si>
    <t>E     18</t>
  </si>
  <si>
    <t>T-1871</t>
  </si>
  <si>
    <t>XD31011-0001871</t>
  </si>
  <si>
    <t>TRANSFERENCIA BANCOM</t>
  </si>
  <si>
    <t>E     19</t>
  </si>
  <si>
    <t>T-1872</t>
  </si>
  <si>
    <t>XD31011-0001872</t>
  </si>
  <si>
    <t>D    138</t>
  </si>
  <si>
    <t>0554-TCN16</t>
  </si>
  <si>
    <t>COMPRA VEHICULOS NUE</t>
  </si>
  <si>
    <t>E     26</t>
  </si>
  <si>
    <t>T-1875</t>
  </si>
  <si>
    <t>XD31011-0001875</t>
  </si>
  <si>
    <t>T-1876</t>
  </si>
  <si>
    <t>XD31011-0001876</t>
  </si>
  <si>
    <t>T-1883</t>
  </si>
  <si>
    <t>XD31011-0001883</t>
  </si>
  <si>
    <t>T-1884</t>
  </si>
  <si>
    <t>XD31011-0001884</t>
  </si>
  <si>
    <t>T-1885</t>
  </si>
  <si>
    <t>XD31011-0001885</t>
  </si>
  <si>
    <t>UNITED AUTO DE AGUASCALIENTES S DE</t>
  </si>
  <si>
    <t>T-1886</t>
  </si>
  <si>
    <t>XD31011-0001886</t>
  </si>
  <si>
    <t>T-1887</t>
  </si>
  <si>
    <t>XD31011-0001887</t>
  </si>
  <si>
    <t>E     42</t>
  </si>
  <si>
    <t>T-1888</t>
  </si>
  <si>
    <t>XD31011-0001888</t>
  </si>
  <si>
    <t>E     43</t>
  </si>
  <si>
    <t>T-1889</t>
  </si>
  <si>
    <t>XD31011-0001889</t>
  </si>
  <si>
    <t>T-1890</t>
  </si>
  <si>
    <t>XD31011-0001890</t>
  </si>
  <si>
    <t>ALSE MEXICANA SA DE CV</t>
  </si>
  <si>
    <t>T-1891</t>
  </si>
  <si>
    <t>XD31011-0001891</t>
  </si>
  <si>
    <t>T-1892</t>
  </si>
  <si>
    <t>XD31011-0001892</t>
  </si>
  <si>
    <t>T-1893</t>
  </si>
  <si>
    <t>XD31011-0001893</t>
  </si>
  <si>
    <t>E     48</t>
  </si>
  <si>
    <t>T-1894</t>
  </si>
  <si>
    <t>XD31011-0001894</t>
  </si>
  <si>
    <t>E     49</t>
  </si>
  <si>
    <t>T-1895</t>
  </si>
  <si>
    <t>XD31011-0001895</t>
  </si>
  <si>
    <t>T-1896</t>
  </si>
  <si>
    <t>XD31011-0001896</t>
  </si>
  <si>
    <t>T-1897</t>
  </si>
  <si>
    <t>XD31011-0001897</t>
  </si>
  <si>
    <t>T-1898</t>
  </si>
  <si>
    <t>XD31011-0001898</t>
  </si>
  <si>
    <t>BAJA DE COMPRA DE VE</t>
  </si>
  <si>
    <t>D    192</t>
  </si>
  <si>
    <t>0556-TCN16</t>
  </si>
  <si>
    <t>XA06001-0009314</t>
  </si>
  <si>
    <t>D    196</t>
  </si>
  <si>
    <t>0557-TCN16</t>
  </si>
  <si>
    <t>XA06001-0009315</t>
  </si>
  <si>
    <t>D    199</t>
  </si>
  <si>
    <t>0558-TCN16</t>
  </si>
  <si>
    <t>XA06001-0009316</t>
  </si>
  <si>
    <t>E     13</t>
  </si>
  <si>
    <t>CH-17296</t>
  </si>
  <si>
    <t>XD31001-0017296</t>
  </si>
  <si>
    <t>CH-17295</t>
  </si>
  <si>
    <t>NA21003-0027494</t>
  </si>
  <si>
    <t>Poliza Contable de E</t>
  </si>
  <si>
    <t>D    233</t>
  </si>
  <si>
    <t>NA21001-0027449</t>
  </si>
  <si>
    <t>0559-TCN16</t>
  </si>
  <si>
    <t>XA06001-0009317</t>
  </si>
  <si>
    <t>D    272</t>
  </si>
  <si>
    <t>0560-TCN16</t>
  </si>
  <si>
    <t>XA06001-0009318</t>
  </si>
  <si>
    <t>D    273</t>
  </si>
  <si>
    <t>0561-TCN16</t>
  </si>
  <si>
    <t>XA06001-0009319</t>
  </si>
  <si>
    <t>D    274</t>
  </si>
  <si>
    <t>0562-TCN16</t>
  </si>
  <si>
    <t>XA06001-0009320</t>
  </si>
  <si>
    <t>AUTOMOVILES VALLEJO S DE RL DE CV</t>
  </si>
  <si>
    <t>D    295</t>
  </si>
  <si>
    <t>1045-TCN15</t>
  </si>
  <si>
    <t>XA06001-0009321</t>
  </si>
  <si>
    <t>AUTOMOTRIZ NIHONN DS DE  RL DE  CV</t>
  </si>
  <si>
    <t>D    301</t>
  </si>
  <si>
    <t>0563-TCN16</t>
  </si>
  <si>
    <t>XA06001-0009322</t>
  </si>
  <si>
    <t>CCD.AUTOSALES PUERTO  VALLARTA</t>
  </si>
  <si>
    <t>T-1877</t>
  </si>
  <si>
    <t>XD31011-0001877</t>
  </si>
  <si>
    <t>CH-17302</t>
  </si>
  <si>
    <t>XD31001-0017302</t>
  </si>
  <si>
    <t>E     33</t>
  </si>
  <si>
    <t>T-1879</t>
  </si>
  <si>
    <t>XD31011-0001879</t>
  </si>
  <si>
    <t>E    132</t>
  </si>
  <si>
    <t>CH-17301</t>
  </si>
  <si>
    <t>XD31001-0017301</t>
  </si>
  <si>
    <t>ARTLUX , S.A. DE C.V.</t>
  </si>
  <si>
    <t>D    380</t>
  </si>
  <si>
    <t>0565-TCN16</t>
  </si>
  <si>
    <t>XA06001-0009323</t>
  </si>
  <si>
    <t>NA21001-0027808</t>
  </si>
  <si>
    <t>CH-17304</t>
  </si>
  <si>
    <t>XD31001-0017304</t>
  </si>
  <si>
    <t>E     54</t>
  </si>
  <si>
    <t>CH-17305</t>
  </si>
  <si>
    <t>XD31001-0017305</t>
  </si>
  <si>
    <t>D    524</t>
  </si>
  <si>
    <t>0566-TCN16</t>
  </si>
  <si>
    <t>XA06001-0009324</t>
  </si>
  <si>
    <t>D    525</t>
  </si>
  <si>
    <t>0567-TCN16</t>
  </si>
  <si>
    <t>XA06001-0009325</t>
  </si>
  <si>
    <t>VALOR FARRERA AUTOMOTRIZ S DE RL DE</t>
  </si>
  <si>
    <t>D    526</t>
  </si>
  <si>
    <t>0569-TCN16</t>
  </si>
  <si>
    <t>XA06001-0009326</t>
  </si>
  <si>
    <t>D    528</t>
  </si>
  <si>
    <t>0568-TCN16</t>
  </si>
  <si>
    <t>XA06001-0009327</t>
  </si>
  <si>
    <t>CEVER  TOLUCA  S  DE  RL DE CV</t>
  </si>
  <si>
    <t>CH-17309</t>
  </si>
  <si>
    <t>XD31001-0017309</t>
  </si>
  <si>
    <t>CH-17310</t>
  </si>
  <si>
    <t>XD31001-0017310</t>
  </si>
  <si>
    <t>0570-TCN16</t>
  </si>
  <si>
    <t>XA06001-0009328</t>
  </si>
  <si>
    <t>E     68</t>
  </si>
  <si>
    <t>CH-15291</t>
  </si>
  <si>
    <t>XD31001-0015291</t>
  </si>
  <si>
    <t>BAJA: PROSAFIN, S.A. DE C.V.</t>
  </si>
  <si>
    <t>T-1910</t>
  </si>
  <si>
    <t>XD31011-0001910</t>
  </si>
  <si>
    <t>T-1911</t>
  </si>
  <si>
    <t>XD31011-0001911</t>
  </si>
  <si>
    <t>T-1912</t>
  </si>
  <si>
    <t>XD31011-0001912</t>
  </si>
  <si>
    <t>T-1913</t>
  </si>
  <si>
    <t>XD31011-0001913</t>
  </si>
  <si>
    <t>T-1916</t>
  </si>
  <si>
    <t>XD31011-0001916</t>
  </si>
  <si>
    <t>T-1917</t>
  </si>
  <si>
    <t>XD31011-0001917</t>
  </si>
  <si>
    <t>T-1918</t>
  </si>
  <si>
    <t>XD31011-0001918</t>
  </si>
  <si>
    <t>T-1919</t>
  </si>
  <si>
    <t>XD31011-0001919</t>
  </si>
  <si>
    <t>T-1920</t>
  </si>
  <si>
    <t>XD31011-0001920</t>
  </si>
  <si>
    <t>T-1921</t>
  </si>
  <si>
    <t>XD31011-0001921</t>
  </si>
  <si>
    <t>T-1922</t>
  </si>
  <si>
    <t>XD31011-0001922</t>
  </si>
  <si>
    <t>T-1923</t>
  </si>
  <si>
    <t>XD31011-0001923</t>
  </si>
  <si>
    <t>0571-TCN16</t>
  </si>
  <si>
    <t>XA06001-0009329</t>
  </si>
  <si>
    <t>E     74</t>
  </si>
  <si>
    <t>T-1901</t>
  </si>
  <si>
    <t>XD31011-0001901</t>
  </si>
  <si>
    <t>D    720</t>
  </si>
  <si>
    <t>0572-TCN16</t>
  </si>
  <si>
    <t>XA06001-0009330</t>
  </si>
  <si>
    <t>ALDEN SATELITE S DE  RL DE  CV</t>
  </si>
  <si>
    <t>D    721</t>
  </si>
  <si>
    <t>0573-TCN16</t>
  </si>
  <si>
    <t>XA06001-0009331</t>
  </si>
  <si>
    <t>OZ  AUTOMOTRIZ DE COLIMA S  DE  RL</t>
  </si>
  <si>
    <t>0574-TCN16</t>
  </si>
  <si>
    <t>XA06001-0009332</t>
  </si>
  <si>
    <t>DURANGO AUTOMOTORES S DE  RL DE  CV</t>
  </si>
  <si>
    <t>0575-TCN16</t>
  </si>
  <si>
    <t>XA06001-0009333</t>
  </si>
  <si>
    <t>FAME  PERISUR  S  DE  RL DE  CV</t>
  </si>
  <si>
    <t>D    772</t>
  </si>
  <si>
    <t>0576-TCN16</t>
  </si>
  <si>
    <t>XA06001-0009334</t>
  </si>
  <si>
    <t>0577-TCN16</t>
  </si>
  <si>
    <t>D    775</t>
  </si>
  <si>
    <t>XA06001-0009336</t>
  </si>
  <si>
    <t>D    776</t>
  </si>
  <si>
    <t>0578-TCN16</t>
  </si>
  <si>
    <t>XA06001-0009337</t>
  </si>
  <si>
    <t>0579-TCN16</t>
  </si>
  <si>
    <t>XA06001-0009338</t>
  </si>
  <si>
    <t>0580-TCN16</t>
  </si>
  <si>
    <t>XA06001-0009339</t>
  </si>
  <si>
    <t>D    779</t>
  </si>
  <si>
    <t>0581-TCN16</t>
  </si>
  <si>
    <t>XA06001-0009340</t>
  </si>
  <si>
    <t>0582-TCN16</t>
  </si>
  <si>
    <t>D    783</t>
  </si>
  <si>
    <t>0583-TCN16</t>
  </si>
  <si>
    <t>XA06001-0009342</t>
  </si>
  <si>
    <t>D    784</t>
  </si>
  <si>
    <t>0584-TCN16</t>
  </si>
  <si>
    <t>XA06001-0009343</t>
  </si>
  <si>
    <t>D    786</t>
  </si>
  <si>
    <t>0585-TCN16</t>
  </si>
  <si>
    <t>XA06001-0009344</t>
  </si>
  <si>
    <t>XA06001-0009345</t>
  </si>
  <si>
    <t>D    807</t>
  </si>
  <si>
    <t>0586-TCN16</t>
  </si>
  <si>
    <t>XA06001-0009346</t>
  </si>
  <si>
    <t>E     92</t>
  </si>
  <si>
    <t>T-1914</t>
  </si>
  <si>
    <t>XD31011-0001914</t>
  </si>
  <si>
    <t>D    848</t>
  </si>
  <si>
    <t>0587-TCN16</t>
  </si>
  <si>
    <t>XA06001-0009347</t>
  </si>
  <si>
    <t>D    871</t>
  </si>
  <si>
    <t>XD06001-0001101</t>
  </si>
  <si>
    <t>D    872</t>
  </si>
  <si>
    <t>XA06001-0009348</t>
  </si>
  <si>
    <t>D    873</t>
  </si>
  <si>
    <t>NA21001-0027514</t>
  </si>
  <si>
    <t>D    880</t>
  </si>
  <si>
    <t>0588-TCN16</t>
  </si>
  <si>
    <t>XA06001-0009349</t>
  </si>
  <si>
    <t>D    882</t>
  </si>
  <si>
    <t>0589-TCN16</t>
  </si>
  <si>
    <t>XA06001-0009350</t>
  </si>
  <si>
    <t>D    883</t>
  </si>
  <si>
    <t>NA21001-0027515</t>
  </si>
  <si>
    <t>D    884</t>
  </si>
  <si>
    <t>0590-TCN16</t>
  </si>
  <si>
    <t>XA06001-0009351</t>
  </si>
  <si>
    <t>T-1924</t>
  </si>
  <si>
    <t>XD31011-0001924</t>
  </si>
  <si>
    <t>D    943</t>
  </si>
  <si>
    <t>0591-TCN16</t>
  </si>
  <si>
    <t>XA06001-0009352</t>
  </si>
  <si>
    <t>D    944</t>
  </si>
  <si>
    <t>0592-TCN16</t>
  </si>
  <si>
    <t>XA06001-0009353</t>
  </si>
  <si>
    <t>E    116</t>
  </si>
  <si>
    <t>T-1928</t>
  </si>
  <si>
    <t>XD31011-0001928</t>
  </si>
  <si>
    <t>E    117</t>
  </si>
  <si>
    <t>T-1929</t>
  </si>
  <si>
    <t>XD31011-0001929</t>
  </si>
  <si>
    <t>D  1,033</t>
  </si>
  <si>
    <t>0594-TCN16</t>
  </si>
  <si>
    <t>XA06001-0009355</t>
  </si>
  <si>
    <t>D  1,072</t>
  </si>
  <si>
    <t>0596-TCN16</t>
  </si>
  <si>
    <t>XA06001-0009356</t>
  </si>
  <si>
    <t>AUTOMOVILES DINAMICOS S  DE  RL DE</t>
  </si>
  <si>
    <t>D  1,079</t>
  </si>
  <si>
    <t>0597-TCN16</t>
  </si>
  <si>
    <t>XA06001-0009357</t>
  </si>
  <si>
    <t>CALIDAD  DE  TABASCO  S DE  RL DE C</t>
  </si>
  <si>
    <t>D  1,081</t>
  </si>
  <si>
    <t>0595-TCN16</t>
  </si>
  <si>
    <t>XA06001-0009358</t>
  </si>
  <si>
    <t>D  1,092</t>
  </si>
  <si>
    <t>0253-TCN16</t>
  </si>
  <si>
    <t>XD06001-0001102</t>
  </si>
  <si>
    <t>D  1,101</t>
  </si>
  <si>
    <t>0598-TCN16</t>
  </si>
  <si>
    <t>XA06001-0009359</t>
  </si>
  <si>
    <t>AUTOMOTRIZ NIHON  S.A. DE C.V.</t>
  </si>
  <si>
    <t>D  1,109</t>
  </si>
  <si>
    <t>0601-TCN16</t>
  </si>
  <si>
    <t>XA06001-0009360</t>
  </si>
  <si>
    <t>D  1,110</t>
  </si>
  <si>
    <t>0599-TCN16</t>
  </si>
  <si>
    <t>XA06001-0009361</t>
  </si>
  <si>
    <t>D  1,111</t>
  </si>
  <si>
    <t>0600-TCN16</t>
  </si>
  <si>
    <t>XA06001-0009362</t>
  </si>
  <si>
    <t>SPEI</t>
  </si>
  <si>
    <t>NA21001-0027887</t>
  </si>
  <si>
    <t>E    122</t>
  </si>
  <si>
    <t>CH-17323</t>
  </si>
  <si>
    <t>XD31001-0017323</t>
  </si>
  <si>
    <t>AGUILA MENDEZ PEDRO SERGIO</t>
  </si>
  <si>
    <t>E    123</t>
  </si>
  <si>
    <t>CH-17324</t>
  </si>
  <si>
    <t>XD31001-0017324</t>
  </si>
  <si>
    <t>E    124</t>
  </si>
  <si>
    <t>CH-17325</t>
  </si>
  <si>
    <t>XD31001-0017325</t>
  </si>
  <si>
    <t>E    127</t>
  </si>
  <si>
    <t>T-1931</t>
  </si>
  <si>
    <t>XD31011-0001931</t>
  </si>
  <si>
    <t>E    128</t>
  </si>
  <si>
    <t>CH-17326</t>
  </si>
  <si>
    <t>XD31001-0017326</t>
  </si>
  <si>
    <t>E    129</t>
  </si>
  <si>
    <t>T-1932</t>
  </si>
  <si>
    <t>XD31011-0001932</t>
  </si>
  <si>
    <t>D  1,128</t>
  </si>
  <si>
    <t>0593-TCN16</t>
  </si>
  <si>
    <t>XA06001-0009363</t>
  </si>
  <si>
    <t>D  1,254</t>
  </si>
  <si>
    <t>NA21001-0027608</t>
  </si>
  <si>
    <t>D  1,255</t>
  </si>
  <si>
    <t>NA21001-0027615</t>
  </si>
  <si>
    <t>D  1,258</t>
  </si>
  <si>
    <t>NA21001-0027621</t>
  </si>
  <si>
    <t>D  1,262</t>
  </si>
  <si>
    <t>NA21001-0027633</t>
  </si>
  <si>
    <t>D  1,263</t>
  </si>
  <si>
    <t>NA21001-0027634</t>
  </si>
  <si>
    <t>D  1,282</t>
  </si>
  <si>
    <t>0603-TCN16</t>
  </si>
  <si>
    <t>XA06001-0009366</t>
  </si>
  <si>
    <t>CH-17328</t>
  </si>
  <si>
    <t>XD31001-0017328</t>
  </si>
  <si>
    <t>CH-17331</t>
  </si>
  <si>
    <t>XD31001-0017331</t>
  </si>
  <si>
    <t>T-1939</t>
  </si>
  <si>
    <t>XD31011-0001939</t>
  </si>
  <si>
    <t>T-1940</t>
  </si>
  <si>
    <t>XD31011-0001940</t>
  </si>
  <si>
    <t>T-1941</t>
  </si>
  <si>
    <t>XD31011-0001941</t>
  </si>
  <si>
    <t>T-1942</t>
  </si>
  <si>
    <t>XD31011-0001942</t>
  </si>
  <si>
    <t>T-1943</t>
  </si>
  <si>
    <t>XD31011-0001943</t>
  </si>
  <si>
    <t>T-1944</t>
  </si>
  <si>
    <t>XD31011-0001944</t>
  </si>
  <si>
    <t>T-1945</t>
  </si>
  <si>
    <t>XD31011-0001945</t>
  </si>
  <si>
    <t>T-1946</t>
  </si>
  <si>
    <t>XD31011-0001946</t>
  </si>
  <si>
    <t>T-1947</t>
  </si>
  <si>
    <t>XD31011-0001947</t>
  </si>
  <si>
    <t>T-1948</t>
  </si>
  <si>
    <t>XD31011-0001948</t>
  </si>
  <si>
    <t>CALATAYUD ESCALONA EDUADO</t>
  </si>
  <si>
    <t>T-1949</t>
  </si>
  <si>
    <t>XD31011-0001949</t>
  </si>
  <si>
    <t>T-1950</t>
  </si>
  <si>
    <t>XD31011-0001950</t>
  </si>
  <si>
    <t>T-1951</t>
  </si>
  <si>
    <t>XD31011-0001951</t>
  </si>
  <si>
    <t>T-1952</t>
  </si>
  <si>
    <t>XD31011-0001952</t>
  </si>
  <si>
    <t>D  1,470</t>
  </si>
  <si>
    <t>0604-TCN16</t>
  </si>
  <si>
    <t>XA06001-0009367</t>
  </si>
  <si>
    <t>D  1,471</t>
  </si>
  <si>
    <t>0606-TCN16</t>
  </si>
  <si>
    <t>XA06001-0009368</t>
  </si>
  <si>
    <t>VALOR  FARRERA  AUTOMOTRIZ S DE RL</t>
  </si>
  <si>
    <t>D  1,476</t>
  </si>
  <si>
    <t>0605-TCN16</t>
  </si>
  <si>
    <t>XA06001-0009369</t>
  </si>
  <si>
    <t>UNITED AUTO DE  MONTERREY S  DE RL</t>
  </si>
  <si>
    <t>T-1935</t>
  </si>
  <si>
    <t>XD31011-0001935</t>
  </si>
  <si>
    <t>E    167</t>
  </si>
  <si>
    <t>T-1956</t>
  </si>
  <si>
    <t>XD31011-0001956</t>
  </si>
  <si>
    <t>KRAYDENMEX SA DE CV</t>
  </si>
  <si>
    <t>E    168</t>
  </si>
  <si>
    <t>T-1957</t>
  </si>
  <si>
    <t>XD31011-0001957</t>
  </si>
  <si>
    <t>XD31011-0001958</t>
  </si>
  <si>
    <t>D  1,521</t>
  </si>
  <si>
    <t>0607-TCN16</t>
  </si>
  <si>
    <t>XA06001-0009370</t>
  </si>
  <si>
    <t>D  1,527</t>
  </si>
  <si>
    <t>0608-TCN16</t>
  </si>
  <si>
    <t>XA06001-0009371</t>
  </si>
  <si>
    <t>D  1,544</t>
  </si>
  <si>
    <t>0609-TCN16</t>
  </si>
  <si>
    <t>XA06001-0009372</t>
  </si>
  <si>
    <t>0610-TCN16</t>
  </si>
  <si>
    <t>D  1,601</t>
  </si>
  <si>
    <t>XD06001-0001105</t>
  </si>
  <si>
    <t>D  1,603</t>
  </si>
  <si>
    <t>0611-TCN16</t>
  </si>
  <si>
    <t>XA06001-0009374</t>
  </si>
  <si>
    <t>0612-TCN16</t>
  </si>
  <si>
    <t>XA06001-0009375</t>
  </si>
  <si>
    <t>TOYOMOTORS DE POLANCO S  DE  RL  CV</t>
  </si>
  <si>
    <t>T-1936</t>
  </si>
  <si>
    <t>XD31011-0001936</t>
  </si>
  <si>
    <t>T-1937</t>
  </si>
  <si>
    <t>XD31011-0001937</t>
  </si>
  <si>
    <t>T-1938</t>
  </si>
  <si>
    <t>XD31011-0001938</t>
  </si>
  <si>
    <t>D  1,685</t>
  </si>
  <si>
    <t>0613-TCN16</t>
  </si>
  <si>
    <t>XA06001-0009376</t>
  </si>
  <si>
    <t>D  1,696</t>
  </si>
  <si>
    <t>0615-TCN16</t>
  </si>
  <si>
    <t>XA06001-0009378</t>
  </si>
  <si>
    <t>D  1,698</t>
  </si>
  <si>
    <t>0616-TCN16</t>
  </si>
  <si>
    <t>XA06001-0009379</t>
  </si>
  <si>
    <t>D  1,700</t>
  </si>
  <si>
    <t>0617-TCN16</t>
  </si>
  <si>
    <t>XA06001-0009380</t>
  </si>
  <si>
    <t>D  1,703</t>
  </si>
  <si>
    <t>0618-TCN16</t>
  </si>
  <si>
    <t>XA06001-0009381</t>
  </si>
  <si>
    <t>D  1,704</t>
  </si>
  <si>
    <t>0619-TCN16</t>
  </si>
  <si>
    <t>XA06001-0009382</t>
  </si>
  <si>
    <t>D  1,705</t>
  </si>
  <si>
    <t>0620-TCN16</t>
  </si>
  <si>
    <t>XA06001-0009383</t>
  </si>
  <si>
    <t>D  1,706</t>
  </si>
  <si>
    <t>0621-TCN16</t>
  </si>
  <si>
    <t>XA06001-0009384</t>
  </si>
  <si>
    <t>D  1,707</t>
  </si>
  <si>
    <t>0622-TCN16</t>
  </si>
  <si>
    <t>XA06001-0009385</t>
  </si>
  <si>
    <t>D  1,708</t>
  </si>
  <si>
    <t>0623-TCN16</t>
  </si>
  <si>
    <t>XA06001-0009386</t>
  </si>
  <si>
    <t>0624-TCN16</t>
  </si>
  <si>
    <t>XA06001-0009387</t>
  </si>
  <si>
    <t>E    173</t>
  </si>
  <si>
    <t>T-1960</t>
  </si>
  <si>
    <t>XD31011-0001960</t>
  </si>
  <si>
    <t>D  1,762</t>
  </si>
  <si>
    <t>0625-TCN16</t>
  </si>
  <si>
    <t>XA06001-0009388</t>
  </si>
  <si>
    <t>DURANGO  AUTOMOTORES S  DE RL DE  C</t>
  </si>
  <si>
    <t>D  1,794</t>
  </si>
  <si>
    <t>0626-TCN16</t>
  </si>
  <si>
    <t>XA06001-0009389</t>
  </si>
  <si>
    <t>D  1,795</t>
  </si>
  <si>
    <t>0627-TCN16</t>
  </si>
  <si>
    <t>XA06001-0009390</t>
  </si>
  <si>
    <t>D  1,833</t>
  </si>
  <si>
    <t>0628-TCN16</t>
  </si>
  <si>
    <t>XA06001-0009391</t>
  </si>
  <si>
    <t>D  1,887</t>
  </si>
  <si>
    <t>0630-TCN16</t>
  </si>
  <si>
    <t>XA06001-0009392</t>
  </si>
  <si>
    <t>D  1,893</t>
  </si>
  <si>
    <t>0631-TCN16</t>
  </si>
  <si>
    <t>XA06001-0009393</t>
  </si>
  <si>
    <t>AUTOMOVILES  VALLEJO  S DE  RL DE C</t>
  </si>
  <si>
    <t>0636-TCN16</t>
  </si>
  <si>
    <t>XA06001-0009394</t>
  </si>
  <si>
    <t>D  1,912</t>
  </si>
  <si>
    <t>0633-TCN16</t>
  </si>
  <si>
    <t>XA06001-0009395</t>
  </si>
  <si>
    <t>D  1,913</t>
  </si>
  <si>
    <t>0634-TCN16</t>
  </si>
  <si>
    <t>XA06001-0009396</t>
  </si>
  <si>
    <t>D  1,914</t>
  </si>
  <si>
    <t>0635-TCN16</t>
  </si>
  <si>
    <t>XA06001-0009397</t>
  </si>
  <si>
    <t>AUTOMOTRIZ  NIHONN S  DE  RL DE  CV</t>
  </si>
  <si>
    <t>T-1964</t>
  </si>
  <si>
    <t>XD31011-0001964</t>
  </si>
  <si>
    <t>T-1965</t>
  </si>
  <si>
    <t>XD31011-0001965</t>
  </si>
  <si>
    <t>T-1966</t>
  </si>
  <si>
    <t>XD31011-0001966</t>
  </si>
  <si>
    <t>MARIO JESUS TAVARES LUNA</t>
  </si>
  <si>
    <t>T-1968</t>
  </si>
  <si>
    <t>XD31011-0001968</t>
  </si>
  <si>
    <t>T-1969</t>
  </si>
  <si>
    <t>XD31011-0001969</t>
  </si>
  <si>
    <t>0640-TCN16</t>
  </si>
  <si>
    <t>XA06001-0009398</t>
  </si>
  <si>
    <t>D  2,129</t>
  </si>
  <si>
    <t>0641-TCN16</t>
  </si>
  <si>
    <t>XA06001-0009399</t>
  </si>
  <si>
    <t>D  2,132</t>
  </si>
  <si>
    <t>0642-TCN16</t>
  </si>
  <si>
    <t>XA06001-0009400</t>
  </si>
  <si>
    <t>D  2,135</t>
  </si>
  <si>
    <t>0643-TCN16</t>
  </si>
  <si>
    <t>XA06001-0009401</t>
  </si>
  <si>
    <t>D  2,136</t>
  </si>
  <si>
    <t>0639-TCN16</t>
  </si>
  <si>
    <t>XA06001-0009402</t>
  </si>
  <si>
    <t>0638-TCN16</t>
  </si>
  <si>
    <t>D  2,139</t>
  </si>
  <si>
    <t>XA06001-0009404</t>
  </si>
  <si>
    <t>D  2,141</t>
  </si>
  <si>
    <t>0637-TCN16</t>
  </si>
  <si>
    <t>XA06001-0009405</t>
  </si>
  <si>
    <t>D  2,148</t>
  </si>
  <si>
    <t>0644-TCN16</t>
  </si>
  <si>
    <t>XA06001-0009406</t>
  </si>
  <si>
    <t>D  2,149</t>
  </si>
  <si>
    <t>0646-TCN16</t>
  </si>
  <si>
    <t>XA06001-0009407</t>
  </si>
  <si>
    <t>D  2,152</t>
  </si>
  <si>
    <t>0645-TCN16</t>
  </si>
  <si>
    <t>XA06001-0009408</t>
  </si>
  <si>
    <t>D  2,163</t>
  </si>
  <si>
    <t>0647-TCN16</t>
  </si>
  <si>
    <t>XA06001-0009409</t>
  </si>
  <si>
    <t>D  2,177</t>
  </si>
  <si>
    <t>0648-TCN16</t>
  </si>
  <si>
    <t>XA06001-0009410</t>
  </si>
  <si>
    <t>D  2,203</t>
  </si>
  <si>
    <t>0649-TCN16</t>
  </si>
  <si>
    <t>XA06001-0009411</t>
  </si>
  <si>
    <t>E    175</t>
  </si>
  <si>
    <t>CH-17336</t>
  </si>
  <si>
    <t>XD31001-0017336</t>
  </si>
  <si>
    <t>D  2,279</t>
  </si>
  <si>
    <t>XD06001-0001110</t>
  </si>
  <si>
    <t>D  2,280</t>
  </si>
  <si>
    <t>XA06001-0009413</t>
  </si>
  <si>
    <t>D  2,281</t>
  </si>
  <si>
    <t>0650-TCN16</t>
  </si>
  <si>
    <t>XA06001-0009414</t>
  </si>
  <si>
    <t>D  2,283</t>
  </si>
  <si>
    <t>0651-TCN16</t>
  </si>
  <si>
    <t>XA06001-0009415</t>
  </si>
  <si>
    <t>D  2,286</t>
  </si>
  <si>
    <t>0652-TCN16</t>
  </si>
  <si>
    <t>XA06001-0009416</t>
  </si>
  <si>
    <t>D  2,289</t>
  </si>
  <si>
    <t>0653-TCN16</t>
  </si>
  <si>
    <t>XA06001-0009417</t>
  </si>
  <si>
    <t>D  2,291</t>
  </si>
  <si>
    <t>0654-TCN16</t>
  </si>
  <si>
    <t>XA06001-0009418</t>
  </si>
  <si>
    <t>D  2,293</t>
  </si>
  <si>
    <t>0655-TCN16</t>
  </si>
  <si>
    <t>XA06001-0009419</t>
  </si>
  <si>
    <t>D  2,296</t>
  </si>
  <si>
    <t>0659-TCN16</t>
  </si>
  <si>
    <t>XA06001-0009420</t>
  </si>
  <si>
    <t>D  2,298</t>
  </si>
  <si>
    <t>0656-TCN16</t>
  </si>
  <si>
    <t>XA06001-0009421</t>
  </si>
  <si>
    <t>0657-TCN16</t>
  </si>
  <si>
    <t>XA06001-0009422</t>
  </si>
  <si>
    <t>LIDERAZGO   AUTOMOTRIZ  DE  PUEBLA</t>
  </si>
  <si>
    <t>0658-TCN16</t>
  </si>
  <si>
    <t>XA06001-0009423</t>
  </si>
  <si>
    <t>D  2,317</t>
  </si>
  <si>
    <t>0660-TCN16</t>
  </si>
  <si>
    <t>XA06001-0009424</t>
  </si>
  <si>
    <t>D  2,363</t>
  </si>
  <si>
    <t>0663-TCN16</t>
  </si>
  <si>
    <t>XA06001-0009425</t>
  </si>
  <si>
    <t>CEVER  LOMAS  VERDES  S  DE  RL DE</t>
  </si>
  <si>
    <t>D  2,401</t>
  </si>
  <si>
    <t>0664-TCN16</t>
  </si>
  <si>
    <t>XA06001-0009426</t>
  </si>
  <si>
    <t>D  2,407</t>
  </si>
  <si>
    <t>0662-TCN16</t>
  </si>
  <si>
    <t>XA06001-0009427</t>
  </si>
  <si>
    <t>D  2,408</t>
  </si>
  <si>
    <t>0665-TCN16</t>
  </si>
  <si>
    <t>XA06001-0009428</t>
  </si>
  <si>
    <t>D  2,409</t>
  </si>
  <si>
    <t>0632-TCN16</t>
  </si>
  <si>
    <t>XA06001-0009429</t>
  </si>
  <si>
    <t>D  2,410</t>
  </si>
  <si>
    <t>0666-TCN16</t>
  </si>
  <si>
    <t>XA06001-0009430</t>
  </si>
  <si>
    <t>CH-17343</t>
  </si>
  <si>
    <t>XD31001-0017343</t>
  </si>
  <si>
    <t>CH-17344</t>
  </si>
  <si>
    <t>XD31001-0017344</t>
  </si>
  <si>
    <t>T-1972</t>
  </si>
  <si>
    <t>XD31011-0001972</t>
  </si>
  <si>
    <t>T-1973</t>
  </si>
  <si>
    <t>XD31011-0001973</t>
  </si>
  <si>
    <t>E    203</t>
  </si>
  <si>
    <t>T-1974</t>
  </si>
  <si>
    <t>XD31011-0001974</t>
  </si>
  <si>
    <t>E    204</t>
  </si>
  <si>
    <t>T-1975</t>
  </si>
  <si>
    <t>XD31011-0001975</t>
  </si>
  <si>
    <t>E    205</t>
  </si>
  <si>
    <t>T-1976</t>
  </si>
  <si>
    <t>XD31011-0001976</t>
  </si>
  <si>
    <t>SISTEMAS Y FILTROS PARA AGUA SA DE</t>
  </si>
  <si>
    <t>E    206</t>
  </si>
  <si>
    <t>T-1977</t>
  </si>
  <si>
    <t>XD31011-0001977</t>
  </si>
  <si>
    <t>E    207</t>
  </si>
  <si>
    <t>T-1978</t>
  </si>
  <si>
    <t>XD31011-0001978</t>
  </si>
  <si>
    <t>E    208</t>
  </si>
  <si>
    <t>T-1979</t>
  </si>
  <si>
    <t>XD31011-0001979</t>
  </si>
  <si>
    <t>D  2,469</t>
  </si>
  <si>
    <t>0667-TCN16</t>
  </si>
  <si>
    <t>XA06001-0009431</t>
  </si>
  <si>
    <t>D  2,472</t>
  </si>
  <si>
    <t>0668-TCN16</t>
  </si>
  <si>
    <t>XA06001-0009432</t>
  </si>
  <si>
    <t>D  2,487</t>
  </si>
  <si>
    <t>XD06001-0001111</t>
  </si>
  <si>
    <t>D  2,497</t>
  </si>
  <si>
    <t>XA06001-0009433</t>
  </si>
  <si>
    <t>FAME  PERISUR  S DE  RL DE  CV</t>
  </si>
  <si>
    <t>E    221</t>
  </si>
  <si>
    <t>T-1981</t>
  </si>
  <si>
    <t>XD31011-0001981</t>
  </si>
  <si>
    <t>E    222</t>
  </si>
  <si>
    <t>T-1982</t>
  </si>
  <si>
    <t>XD31011-0001982</t>
  </si>
  <si>
    <t>D  2,545</t>
  </si>
  <si>
    <t>0669-TCN16</t>
  </si>
  <si>
    <t>XA06001-0009434</t>
  </si>
  <si>
    <t>D  2,547</t>
  </si>
  <si>
    <t>0670-TCN16</t>
  </si>
  <si>
    <t>XA06001-0009435</t>
  </si>
  <si>
    <t>TOY MOTORS SA  DE CV</t>
  </si>
  <si>
    <t>D  2,566</t>
  </si>
  <si>
    <t>0671-TCN16</t>
  </si>
  <si>
    <t>XA06001-0009436</t>
  </si>
  <si>
    <t>NA21001-0027772</t>
  </si>
  <si>
    <t>0672-TCN16</t>
  </si>
  <si>
    <t>D  2,642</t>
  </si>
  <si>
    <t>XA06001-0009438</t>
  </si>
  <si>
    <t>D  2,647</t>
  </si>
  <si>
    <t>0673-TCN16</t>
  </si>
  <si>
    <t>XA06001-0009439</t>
  </si>
  <si>
    <t>VALOR  MOTRIZ  S  DE  RL DE  CV</t>
  </si>
  <si>
    <t>D  2,652</t>
  </si>
  <si>
    <t>0661-TCN16</t>
  </si>
  <si>
    <t>XA06001-0009440</t>
  </si>
  <si>
    <t>D  2,657</t>
  </si>
  <si>
    <t>0675-TCN16</t>
  </si>
  <si>
    <t>XA06001-0009442</t>
  </si>
  <si>
    <t>D  2,660</t>
  </si>
  <si>
    <t>0674-TCN16</t>
  </si>
  <si>
    <t>XA06001-0009443</t>
  </si>
  <si>
    <t>D  2,665</t>
  </si>
  <si>
    <t>0676-TCN16</t>
  </si>
  <si>
    <t>XA06001-0009444</t>
  </si>
  <si>
    <t>D  2,680</t>
  </si>
  <si>
    <t>0677-TCN16</t>
  </si>
  <si>
    <t>XA06001-0009445</t>
  </si>
  <si>
    <t>D  2,725</t>
  </si>
  <si>
    <t>NA21001-0027804</t>
  </si>
  <si>
    <t>NA21001-0027805</t>
  </si>
  <si>
    <t>NA21001-0027810</t>
  </si>
  <si>
    <t>COMI SNTD</t>
  </si>
  <si>
    <t>NA21001-0027811</t>
  </si>
  <si>
    <t>S1578</t>
  </si>
  <si>
    <t>NA21001-0027863</t>
  </si>
  <si>
    <t>S1583</t>
  </si>
  <si>
    <t>NA21001-0027865</t>
  </si>
  <si>
    <t>P13610</t>
  </si>
  <si>
    <t>NA21001-0027867</t>
  </si>
  <si>
    <t>AJUSTE COM</t>
  </si>
  <si>
    <t>NA21001-0027876</t>
  </si>
  <si>
    <t>P13618</t>
  </si>
  <si>
    <t>NA21001-0027893</t>
  </si>
  <si>
    <t>HDM001017AS1</t>
  </si>
  <si>
    <t>P13619</t>
  </si>
  <si>
    <t>NA21001-0027894</t>
  </si>
  <si>
    <t>PINTURAS COMEX DE QUERETARO</t>
  </si>
  <si>
    <t>P13620</t>
  </si>
  <si>
    <t>NA21001-0027895</t>
  </si>
  <si>
    <t>P13622</t>
  </si>
  <si>
    <t>NA21001-0027899</t>
  </si>
  <si>
    <t>TEX9302097F3</t>
  </si>
  <si>
    <t>P13623</t>
  </si>
  <si>
    <t>NA21001-0027900</t>
  </si>
  <si>
    <t>P13624</t>
  </si>
  <si>
    <t>NA21001-0027901</t>
  </si>
  <si>
    <t>P13625</t>
  </si>
  <si>
    <t>NA21001-0027902</t>
  </si>
  <si>
    <t>P13626</t>
  </si>
  <si>
    <t>NA21001-0027903</t>
  </si>
  <si>
    <t>SAHE61083013A</t>
  </si>
  <si>
    <t>P13627</t>
  </si>
  <si>
    <t>NA21001-0027904</t>
  </si>
  <si>
    <t>COMIS BNTR</t>
  </si>
  <si>
    <t>NA21001-0027906</t>
  </si>
  <si>
    <t>P13629</t>
  </si>
  <si>
    <t>NA21001-0027907</t>
  </si>
  <si>
    <t>P13630</t>
  </si>
  <si>
    <t>NA21001-0027908</t>
  </si>
  <si>
    <t>PIZ860828N68</t>
  </si>
  <si>
    <t>P13631</t>
  </si>
  <si>
    <t>NA21001-0027909</t>
  </si>
  <si>
    <t>RIGR660209GT4</t>
  </si>
  <si>
    <t>P13632</t>
  </si>
  <si>
    <t>NA21001-0027910</t>
  </si>
  <si>
    <t>P13633</t>
  </si>
  <si>
    <t>NA21001-0027911</t>
  </si>
  <si>
    <t>DIG971205KB1</t>
  </si>
  <si>
    <t>S1611</t>
  </si>
  <si>
    <t>NA21001-0027912</t>
  </si>
  <si>
    <t>P13668</t>
  </si>
  <si>
    <t>NA21001-0027916</t>
  </si>
  <si>
    <t>P13669</t>
  </si>
  <si>
    <t>NA21001-0027917</t>
  </si>
  <si>
    <t>P13670</t>
  </si>
  <si>
    <t>NA21001-0027918</t>
  </si>
  <si>
    <t>P13671</t>
  </si>
  <si>
    <t>NA21001-0027919</t>
  </si>
  <si>
    <t>P13672</t>
  </si>
  <si>
    <t>NA21001-0027920</t>
  </si>
  <si>
    <t>P13673</t>
  </si>
  <si>
    <t>NA21001-0027921</t>
  </si>
  <si>
    <t>P13675</t>
  </si>
  <si>
    <t>NA21001-0027923</t>
  </si>
  <si>
    <t>D  2,833</t>
  </si>
  <si>
    <t>P13677</t>
  </si>
  <si>
    <t>NA21001-0027925</t>
  </si>
  <si>
    <t>TSO991022PB6</t>
  </si>
  <si>
    <t>D  2,835</t>
  </si>
  <si>
    <t>P13679</t>
  </si>
  <si>
    <t>NA21001-0027927</t>
  </si>
  <si>
    <t>P13680</t>
  </si>
  <si>
    <t>NA21001-0027928</t>
  </si>
  <si>
    <t>CDO0509296I9</t>
  </si>
  <si>
    <t>P13681</t>
  </si>
  <si>
    <t>NA21001-0027929</t>
  </si>
  <si>
    <t>P13682</t>
  </si>
  <si>
    <t>NA21001-0027930</t>
  </si>
  <si>
    <t>FFR810330JX9</t>
  </si>
  <si>
    <t>P13683</t>
  </si>
  <si>
    <t>NA21001-0027931</t>
  </si>
  <si>
    <t>P13684</t>
  </si>
  <si>
    <t>NA21001-0027932</t>
  </si>
  <si>
    <t>P13685</t>
  </si>
  <si>
    <t>NA21001-0027933</t>
  </si>
  <si>
    <t>P13686</t>
  </si>
  <si>
    <t>NA21001-0027934</t>
  </si>
  <si>
    <t>P13687</t>
  </si>
  <si>
    <t>NA21001-0027935</t>
  </si>
  <si>
    <t>P13688</t>
  </si>
  <si>
    <t>NA21001-0027936</t>
  </si>
  <si>
    <t>D  2,845</t>
  </si>
  <si>
    <t>P13689</t>
  </si>
  <si>
    <t>NA21001-0027937</t>
  </si>
  <si>
    <t>P13690</t>
  </si>
  <si>
    <t>NA21001-0027938</t>
  </si>
  <si>
    <t>CSI020226MV4</t>
  </si>
  <si>
    <t>P13691</t>
  </si>
  <si>
    <t>NA21001-0027939</t>
  </si>
  <si>
    <t>R2766</t>
  </si>
  <si>
    <t>NA21001-0027940</t>
  </si>
  <si>
    <t>S1591</t>
  </si>
  <si>
    <t>NA21001-0027941</t>
  </si>
  <si>
    <t>S1566</t>
  </si>
  <si>
    <t>NA21001-0027942</t>
  </si>
  <si>
    <t>S1592</t>
  </si>
  <si>
    <t>NA21001-0027943</t>
  </si>
  <si>
    <t>P13692-3</t>
  </si>
  <si>
    <t>NA21001-0027944</t>
  </si>
  <si>
    <t>SJM990524KSA</t>
  </si>
  <si>
    <t>VAOJ820919NI9</t>
  </si>
  <si>
    <t>P13694</t>
  </si>
  <si>
    <t>NA21001-0027945</t>
  </si>
  <si>
    <t>TMN9905248R8</t>
  </si>
  <si>
    <t>LOLT770128EX5</t>
  </si>
  <si>
    <t>P13696</t>
  </si>
  <si>
    <t>NA21001-0027946</t>
  </si>
  <si>
    <t>P13698</t>
  </si>
  <si>
    <t>NA21001-0027947</t>
  </si>
  <si>
    <t>D  2,858</t>
  </si>
  <si>
    <t>P13700</t>
  </si>
  <si>
    <t>NA21001-0027949</t>
  </si>
  <si>
    <t>D  2,862</t>
  </si>
  <si>
    <t>P13710</t>
  </si>
  <si>
    <t>NA21001-0027950</t>
  </si>
  <si>
    <t>D  2,863</t>
  </si>
  <si>
    <t>P13711</t>
  </si>
  <si>
    <t>NA21001-0027951</t>
  </si>
  <si>
    <t>D  2,864</t>
  </si>
  <si>
    <t>P13712</t>
  </si>
  <si>
    <t>NA21001-0027952</t>
  </si>
  <si>
    <t>D  2,865</t>
  </si>
  <si>
    <t>P13713</t>
  </si>
  <si>
    <t>NA21001-0027953</t>
  </si>
  <si>
    <t>D  2,866</t>
  </si>
  <si>
    <t>P-13714-5</t>
  </si>
  <si>
    <t>NA21001-0027954</t>
  </si>
  <si>
    <t>D  2,872</t>
  </si>
  <si>
    <t>R2742</t>
  </si>
  <si>
    <t>NA21001-0027960</t>
  </si>
  <si>
    <t>D  2,873</t>
  </si>
  <si>
    <t>R2729</t>
  </si>
  <si>
    <t>NA21001-0027961</t>
  </si>
  <si>
    <t>D  2,874</t>
  </si>
  <si>
    <t>R2737</t>
  </si>
  <si>
    <t>NA21001-0027962</t>
  </si>
  <si>
    <t>D  2,878</t>
  </si>
  <si>
    <t>P13716-7</t>
  </si>
  <si>
    <t>NA21001-0027971</t>
  </si>
  <si>
    <t>SMN021211NS2</t>
  </si>
  <si>
    <t>HCA071029U54</t>
  </si>
  <si>
    <t>RFV010207JP4</t>
  </si>
  <si>
    <t>OSI0301158T0</t>
  </si>
  <si>
    <t>D  2,879</t>
  </si>
  <si>
    <t>P13718</t>
  </si>
  <si>
    <t>NA21001-0027972</t>
  </si>
  <si>
    <t>D  2,880</t>
  </si>
  <si>
    <t>R2721</t>
  </si>
  <si>
    <t>NA21001-0027973</t>
  </si>
  <si>
    <t>D  2,881</t>
  </si>
  <si>
    <t>R2725</t>
  </si>
  <si>
    <t>NA21001-0027974</t>
  </si>
  <si>
    <t>D  2,882</t>
  </si>
  <si>
    <t>P13642</t>
  </si>
  <si>
    <t>NA21001-0027975</t>
  </si>
  <si>
    <t>D  2,883</t>
  </si>
  <si>
    <t>P13643</t>
  </si>
  <si>
    <t>NA21001-0027976</t>
  </si>
  <si>
    <t>D  2,884</t>
  </si>
  <si>
    <t>P13644</t>
  </si>
  <si>
    <t>NA21001-0027977</t>
  </si>
  <si>
    <t>D  2,885</t>
  </si>
  <si>
    <t>P13645</t>
  </si>
  <si>
    <t>NA21001-0027978</t>
  </si>
  <si>
    <t>VEBF480427NV8</t>
  </si>
  <si>
    <t>D  2,886</t>
  </si>
  <si>
    <t>P13646</t>
  </si>
  <si>
    <t>NA21001-0027979</t>
  </si>
  <si>
    <t>D  2,887</t>
  </si>
  <si>
    <t>P13647</t>
  </si>
  <si>
    <t>NA21001-0027980</t>
  </si>
  <si>
    <t>D  2,888</t>
  </si>
  <si>
    <t>P13648</t>
  </si>
  <si>
    <t>NA21001-0027981</t>
  </si>
  <si>
    <t>D  2,889</t>
  </si>
  <si>
    <t>P13649</t>
  </si>
  <si>
    <t>NA21001-0027982</t>
  </si>
  <si>
    <t>D  2,890</t>
  </si>
  <si>
    <t>P13650</t>
  </si>
  <si>
    <t>NA21001-0027983</t>
  </si>
  <si>
    <t>D  2,891</t>
  </si>
  <si>
    <t>P13721</t>
  </si>
  <si>
    <t>NA21001-0027984</t>
  </si>
  <si>
    <t>D  2,892</t>
  </si>
  <si>
    <t>P13722</t>
  </si>
  <si>
    <t>NA21001-0027985</t>
  </si>
  <si>
    <t>D  2,893</t>
  </si>
  <si>
    <t>P13723</t>
  </si>
  <si>
    <t>NA21001-0027987</t>
  </si>
  <si>
    <t>OGC9502279R0</t>
  </si>
  <si>
    <t>D  2,894</t>
  </si>
  <si>
    <t>P13724</t>
  </si>
  <si>
    <t>NA21001-0027988</t>
  </si>
  <si>
    <t>D  2,895</t>
  </si>
  <si>
    <t>P13726</t>
  </si>
  <si>
    <t>NA21001-0027989</t>
  </si>
  <si>
    <t>STL120905V25</t>
  </si>
  <si>
    <t>D  2,897</t>
  </si>
  <si>
    <t>P13728-9</t>
  </si>
  <si>
    <t>NA21001-0027991</t>
  </si>
  <si>
    <t>SMA950103FQA</t>
  </si>
  <si>
    <t>D  2,898</t>
  </si>
  <si>
    <t>P13730</t>
  </si>
  <si>
    <t>NA21001-0027992</t>
  </si>
  <si>
    <t>D  2,899</t>
  </si>
  <si>
    <t>P13732-3</t>
  </si>
  <si>
    <t>NA21001-0027994</t>
  </si>
  <si>
    <t>D  2,900</t>
  </si>
  <si>
    <t>D  2,906</t>
  </si>
  <si>
    <t>P13739</t>
  </si>
  <si>
    <t>NA21001-0028001</t>
  </si>
  <si>
    <t>D  2,907</t>
  </si>
  <si>
    <t>P13743-4</t>
  </si>
  <si>
    <t>NA21001-0028002</t>
  </si>
  <si>
    <t>PGA060816QM1</t>
  </si>
  <si>
    <t>D  2,908</t>
  </si>
  <si>
    <t>P13745-6</t>
  </si>
  <si>
    <t>NA21001-0028003</t>
  </si>
  <si>
    <t>PET040903DH1</t>
  </si>
  <si>
    <t>DERA7304213W1</t>
  </si>
  <si>
    <t>REA880909AU8</t>
  </si>
  <si>
    <t>ESS890213LG3</t>
  </si>
  <si>
    <t>D  2,909</t>
  </si>
  <si>
    <t>P13747-8</t>
  </si>
  <si>
    <t>NA21001-0028004</t>
  </si>
  <si>
    <t>D  2,910</t>
  </si>
  <si>
    <t>P13749-50</t>
  </si>
  <si>
    <t>NA21001-0028005</t>
  </si>
  <si>
    <t>SXA041111GR2</t>
  </si>
  <si>
    <t>D  2,911</t>
  </si>
  <si>
    <t>P13751</t>
  </si>
  <si>
    <t>NA21001-0028006</t>
  </si>
  <si>
    <t>D  2,912</t>
  </si>
  <si>
    <t>P13753-54</t>
  </si>
  <si>
    <t>NA21001-0028007</t>
  </si>
  <si>
    <t>D  2,913</t>
  </si>
  <si>
    <t>P13755-56</t>
  </si>
  <si>
    <t>NA21001-0028008</t>
  </si>
  <si>
    <t>D  2,915</t>
  </si>
  <si>
    <t>P13758-59</t>
  </si>
  <si>
    <t>NA21001-0028010</t>
  </si>
  <si>
    <t>D  2,916</t>
  </si>
  <si>
    <t>P13760-1</t>
  </si>
  <si>
    <t>NA21001-0028011</t>
  </si>
  <si>
    <t>SSG850927QD9</t>
  </si>
  <si>
    <t>D  2,917</t>
  </si>
  <si>
    <t>P13762-3</t>
  </si>
  <si>
    <t>NA21001-0028012</t>
  </si>
  <si>
    <t>D  2,918</t>
  </si>
  <si>
    <t>S1569</t>
  </si>
  <si>
    <t>NA21001-0028013</t>
  </si>
  <si>
    <t>D  2,919</t>
  </si>
  <si>
    <t>P13780-81</t>
  </si>
  <si>
    <t>NA21001-0028014</t>
  </si>
  <si>
    <t>SCA9502142Y7</t>
  </si>
  <si>
    <t>D  2,920</t>
  </si>
  <si>
    <t>P13782-3</t>
  </si>
  <si>
    <t>NA21001-0028015</t>
  </si>
  <si>
    <t>D  2,922</t>
  </si>
  <si>
    <t>P13774</t>
  </si>
  <si>
    <t>NA21001-0028017</t>
  </si>
  <si>
    <t>D  2,923</t>
  </si>
  <si>
    <t>P13775</t>
  </si>
  <si>
    <t>NA21001-0028018</t>
  </si>
  <si>
    <t>D  2,924</t>
  </si>
  <si>
    <t>P13776</t>
  </si>
  <si>
    <t>NA21001-0028019</t>
  </si>
  <si>
    <t>D  2,925</t>
  </si>
  <si>
    <t>P13777</t>
  </si>
  <si>
    <t>NA21001-0028020</t>
  </si>
  <si>
    <t>D  2,926</t>
  </si>
  <si>
    <t>P13778</t>
  </si>
  <si>
    <t>NA21001-0028021</t>
  </si>
  <si>
    <t>D  2,927</t>
  </si>
  <si>
    <t>P13702-3</t>
  </si>
  <si>
    <t>NA21001-0028022</t>
  </si>
  <si>
    <t>D  2,928</t>
  </si>
  <si>
    <t>P13704-5</t>
  </si>
  <si>
    <t>NA21001-0028023</t>
  </si>
  <si>
    <t>D  2,929</t>
  </si>
  <si>
    <t>P13706-7</t>
  </si>
  <si>
    <t>NA21001-0028024</t>
  </si>
  <si>
    <t>D  2,930</t>
  </si>
  <si>
    <t>P13708-9</t>
  </si>
  <si>
    <t>NA21001-0028025</t>
  </si>
  <si>
    <t>GPR911122D69</t>
  </si>
  <si>
    <t>D  2,932</t>
  </si>
  <si>
    <t>P13735</t>
  </si>
  <si>
    <t>NA21001-0028027</t>
  </si>
  <si>
    <t>D  2,933</t>
  </si>
  <si>
    <t>P13737-8</t>
  </si>
  <si>
    <t>NA21001-0028028</t>
  </si>
  <si>
    <t>D  2,934</t>
  </si>
  <si>
    <t>P13741-2</t>
  </si>
  <si>
    <t>NA21001-0028029</t>
  </si>
  <si>
    <t>D  2,936</t>
  </si>
  <si>
    <t>P13772</t>
  </si>
  <si>
    <t>NA21001-0028032</t>
  </si>
  <si>
    <t>D  2,937</t>
  </si>
  <si>
    <t>P13773</t>
  </si>
  <si>
    <t>NA21001-0028033</t>
  </si>
  <si>
    <t>D  2,941</t>
  </si>
  <si>
    <t>R2778</t>
  </si>
  <si>
    <t>NA21001-0028037</t>
  </si>
  <si>
    <t>D  2,942</t>
  </si>
  <si>
    <t>P13792</t>
  </si>
  <si>
    <t>NA21001-0028038</t>
  </si>
  <si>
    <t>D  2,945</t>
  </si>
  <si>
    <t>P13795</t>
  </si>
  <si>
    <t>NA21001-0028040</t>
  </si>
  <si>
    <t>D  2,948</t>
  </si>
  <si>
    <t>P13903</t>
  </si>
  <si>
    <t>NA21001-0028043</t>
  </si>
  <si>
    <t>D  2,949</t>
  </si>
  <si>
    <t>P13904</t>
  </si>
  <si>
    <t>NA21001-0028044</t>
  </si>
  <si>
    <t>EDG060824Q35</t>
  </si>
  <si>
    <t>RALL871205VB0</t>
  </si>
  <si>
    <t>FNI970829927</t>
  </si>
  <si>
    <t>ESE930624B79</t>
  </si>
  <si>
    <t>D  2,950</t>
  </si>
  <si>
    <t>P13906</t>
  </si>
  <si>
    <t>NA21001-0028046</t>
  </si>
  <si>
    <t>OEAE5404042R2</t>
  </si>
  <si>
    <t>D  2,952</t>
  </si>
  <si>
    <t>P13908</t>
  </si>
  <si>
    <t>NA21001-0028049</t>
  </si>
  <si>
    <t>GTO051103HL8</t>
  </si>
  <si>
    <t>D  2,953</t>
  </si>
  <si>
    <t>P13915</t>
  </si>
  <si>
    <t>NA21001-0028051</t>
  </si>
  <si>
    <t>D  2,954</t>
  </si>
  <si>
    <t>P13916</t>
  </si>
  <si>
    <t>NA21001-0028052</t>
  </si>
  <si>
    <t>D  2,955</t>
  </si>
  <si>
    <t>P13917</t>
  </si>
  <si>
    <t>NA21001-0028053</t>
  </si>
  <si>
    <t>D  2,957</t>
  </si>
  <si>
    <t>P13918</t>
  </si>
  <si>
    <t>NA21001-0028055</t>
  </si>
  <si>
    <t>D  2,959</t>
  </si>
  <si>
    <t>P13921</t>
  </si>
  <si>
    <t>NA21001-0028057</t>
  </si>
  <si>
    <t>SSQ121221SV1</t>
  </si>
  <si>
    <t>D  2,960</t>
  </si>
  <si>
    <t>P13922</t>
  </si>
  <si>
    <t>NA21001-0028058</t>
  </si>
  <si>
    <t>D  2,962</t>
  </si>
  <si>
    <t>P13927</t>
  </si>
  <si>
    <t>NA21001-0028060</t>
  </si>
  <si>
    <t>D  2,963</t>
  </si>
  <si>
    <t>P13929-30</t>
  </si>
  <si>
    <t>NA21001-0028061</t>
  </si>
  <si>
    <t>ROCA640923TG8</t>
  </si>
  <si>
    <t>D  2,964</t>
  </si>
  <si>
    <t>13719-20</t>
  </si>
  <si>
    <t>NA21001-0028062</t>
  </si>
  <si>
    <t>D  2,965</t>
  </si>
  <si>
    <t>P13919</t>
  </si>
  <si>
    <t>NA21001-0028063</t>
  </si>
  <si>
    <t>D  2,966</t>
  </si>
  <si>
    <t>R2777</t>
  </si>
  <si>
    <t>NA21001-0028064</t>
  </si>
  <si>
    <t>GASR650405134</t>
  </si>
  <si>
    <t>T-1984</t>
  </si>
  <si>
    <t>XD31011-0001984</t>
  </si>
  <si>
    <t>E    231</t>
  </si>
  <si>
    <t>T-1985</t>
  </si>
  <si>
    <t>XD31011-0001985</t>
  </si>
  <si>
    <t>Saldo  Final</t>
  </si>
  <si>
    <t>TOTAL</t>
  </si>
  <si>
    <t>SEMP66031017A</t>
  </si>
  <si>
    <t>SCHENA MELLO PAULO CESAR</t>
  </si>
  <si>
    <t>GJO840215UW9</t>
  </si>
  <si>
    <t>GASTRONOMICA JOSECHO SA DE CV</t>
  </si>
  <si>
    <t>AUMP360418JT8</t>
  </si>
  <si>
    <t>PNA1011036G2</t>
  </si>
  <si>
    <t>PROCESADOS NAPOLES S DE RL DE CV</t>
  </si>
  <si>
    <t>AME9409017C0</t>
  </si>
  <si>
    <t>DAEE580104DC6</t>
  </si>
  <si>
    <t>KRA000614LU7</t>
  </si>
  <si>
    <t>IOS1206016P0</t>
  </si>
  <si>
    <t>GRUPO PENINSULA MOTORS, S.DE R.L. DE C.V.</t>
  </si>
  <si>
    <t>AUT040825SV4</t>
  </si>
  <si>
    <t>UAM011124U83</t>
  </si>
  <si>
    <t>CTA031008KMA</t>
  </si>
  <si>
    <t>ADI090924QN7</t>
  </si>
  <si>
    <t>MPI0209186F9</t>
  </si>
  <si>
    <t>RAFM750402CT0</t>
  </si>
  <si>
    <t>COV070910694</t>
  </si>
  <si>
    <t>PIG780309840</t>
  </si>
  <si>
    <t>CACM571125NUA</t>
  </si>
  <si>
    <t>CAPN820703SY9</t>
  </si>
  <si>
    <t>RNP0810033VA</t>
  </si>
  <si>
    <t>OES930222UMA</t>
  </si>
  <si>
    <t>SUT901218PD5</t>
  </si>
  <si>
    <t>GAM930604CDA</t>
  </si>
  <si>
    <t>VACM790328RH9</t>
  </si>
  <si>
    <t>MEDC710818LIA</t>
  </si>
  <si>
    <t>MAGD6405075GA</t>
  </si>
  <si>
    <t>SIS020305KG0</t>
  </si>
  <si>
    <t>CALL710804TB4</t>
  </si>
  <si>
    <t>INVERSIONES POTOSINAS SA DE CV</t>
  </si>
  <si>
    <t>SSL000704968</t>
  </si>
  <si>
    <t>STAR SAN LUIS SA DE CV</t>
  </si>
  <si>
    <t>CCO130605R24</t>
  </si>
  <si>
    <t>COMERCIALIZADORA LA CONSAGRADA SA DE CV</t>
  </si>
  <si>
    <t>OCE1309254G7</t>
  </si>
  <si>
    <t>LA ORUGA Y LA CEBADA SA DE CV</t>
  </si>
  <si>
    <t>BAZF520129RT1</t>
  </si>
  <si>
    <t>BRAVO ZAMORA FRANCISCO JAVIER</t>
  </si>
  <si>
    <t>GFR1103181J1</t>
  </si>
  <si>
    <t>GUTES FRUHSTUCK SA DE CV SUCURSAL</t>
  </si>
  <si>
    <t>GRUPO OCTANO SA DE  CV</t>
  </si>
  <si>
    <t>ESA0809101Q6</t>
  </si>
  <si>
    <t>ESTACIONES DE SERVICIO APV SA DE CV</t>
  </si>
  <si>
    <t xml:space="preserve">RED VIA CORTA </t>
  </si>
  <si>
    <t xml:space="preserve">FONDO NACIONAL DE INFRAESTRUCTURA </t>
  </si>
  <si>
    <t>GAG110830A23</t>
  </si>
  <si>
    <t>CONSCESIONARIA AUTOPISTA GUADALAJARA-TEPIC SA DE CV</t>
  </si>
  <si>
    <t>AUTOPISTA SALMANCA -LEON</t>
  </si>
  <si>
    <t>AUTOPISTA MORELIA -SALAMANCA</t>
  </si>
  <si>
    <t>DOR810923LC6</t>
  </si>
  <si>
    <t>DORADITAS SA DE CV</t>
  </si>
  <si>
    <t>DBM121023M10</t>
  </si>
  <si>
    <t>DEUTSCHE BANK MEXICO</t>
  </si>
  <si>
    <t>IIG090126G30</t>
  </si>
  <si>
    <t>INMOBILIARIA IGOVA SA DE CV</t>
  </si>
  <si>
    <t>CONCESIONARIA DE INFRAESTRUCTURA DEL BAJIO SA DE CV</t>
  </si>
  <si>
    <t>VAAG521212IN2</t>
  </si>
  <si>
    <t>TORTAS LOCAS HIPOCAMPO</t>
  </si>
  <si>
    <t>DJMJ951031S48</t>
  </si>
  <si>
    <t>DIAZ MONTESINOS JORGE HUGO</t>
  </si>
  <si>
    <t>PERALTA SANDOVAL ALAN FABIAN</t>
  </si>
  <si>
    <t>PESA7310266Y3</t>
  </si>
  <si>
    <t>CORPORACION OPERADORA ALIMENTA SA DE CV</t>
  </si>
  <si>
    <t>COA081016NB8</t>
  </si>
  <si>
    <t>ETN TURISTICO LUJO SA DE CV</t>
  </si>
  <si>
    <t>OPERADORA INSTITUCION SA  DE CV</t>
  </si>
  <si>
    <t>OIN0604251W6</t>
  </si>
  <si>
    <t>BANCO NACIONAL DE MEXICO, S.A.</t>
  </si>
  <si>
    <t>AMERICAN EXPRESS COMPANY (MEXICO) SA DE CV</t>
  </si>
  <si>
    <t>PCQ1506025P9</t>
  </si>
  <si>
    <t>BANCO SANTANDER (MEXICO) S.A.</t>
  </si>
  <si>
    <t>Banco del Bajío, S.A</t>
  </si>
  <si>
    <t>NO SE PRESENTA EN LA DECLARACION PUES SE ELIMINARA (PRESENTARA COMPLETARIA DIC 2014)</t>
  </si>
  <si>
    <t>SFA8504152L1</t>
  </si>
  <si>
    <t>Auxiliar del 01/04/16 AL 30/04/16</t>
  </si>
  <si>
    <t>D     14</t>
  </si>
  <si>
    <t>D     17</t>
  </si>
  <si>
    <t>D     19</t>
  </si>
  <si>
    <t>D     34</t>
  </si>
  <si>
    <t>D     55</t>
  </si>
  <si>
    <t>0679-TCN16</t>
  </si>
  <si>
    <t>CH-17350</t>
  </si>
  <si>
    <t>E      4</t>
  </si>
  <si>
    <t>CH-17351</t>
  </si>
  <si>
    <t>CH-17352</t>
  </si>
  <si>
    <t>E      7</t>
  </si>
  <si>
    <t>CH-17354</t>
  </si>
  <si>
    <t>E     10</t>
  </si>
  <si>
    <t>CH-17357</t>
  </si>
  <si>
    <t>E     12</t>
  </si>
  <si>
    <t>CH-17359</t>
  </si>
  <si>
    <t>D    173</t>
  </si>
  <si>
    <t>0680-TCN16</t>
  </si>
  <si>
    <t>D    220</t>
  </si>
  <si>
    <t>SUBSI TASA</t>
  </si>
  <si>
    <t>E     16</t>
  </si>
  <si>
    <t>T-1988</t>
  </si>
  <si>
    <t>E     17</t>
  </si>
  <si>
    <t>T-1989</t>
  </si>
  <si>
    <t>CH-17361</t>
  </si>
  <si>
    <t>0678-TCN16</t>
  </si>
  <si>
    <t>D    283</t>
  </si>
  <si>
    <t>0681-TCN16</t>
  </si>
  <si>
    <t>D    306</t>
  </si>
  <si>
    <t>0682-TCN16</t>
  </si>
  <si>
    <t>D    308</t>
  </si>
  <si>
    <t>0684-TCN16</t>
  </si>
  <si>
    <t>D    309</t>
  </si>
  <si>
    <t>0683-TCN16</t>
  </si>
  <si>
    <t>D    310</t>
  </si>
  <si>
    <t>0685-TCN16</t>
  </si>
  <si>
    <t>D    311</t>
  </si>
  <si>
    <t>0686-TCN16</t>
  </si>
  <si>
    <t>D    346</t>
  </si>
  <si>
    <t>0687-TCN16</t>
  </si>
  <si>
    <t>D    347</t>
  </si>
  <si>
    <t>0688-TCN16</t>
  </si>
  <si>
    <t>D    348</t>
  </si>
  <si>
    <t>0689-TCN16</t>
  </si>
  <si>
    <t>D    421</t>
  </si>
  <si>
    <t>0690-TCN16</t>
  </si>
  <si>
    <t>D    423</t>
  </si>
  <si>
    <t>0691-TCN16</t>
  </si>
  <si>
    <t>D    426</t>
  </si>
  <si>
    <t>0702-TCN16</t>
  </si>
  <si>
    <t>D    427</t>
  </si>
  <si>
    <t>0703-TCN16</t>
  </si>
  <si>
    <t>D    428</t>
  </si>
  <si>
    <t>0704-TCN16</t>
  </si>
  <si>
    <t>D    432</t>
  </si>
  <si>
    <t>0705-TCN16</t>
  </si>
  <si>
    <t>D    433</t>
  </si>
  <si>
    <t>0692-TCN16</t>
  </si>
  <si>
    <t>D    434</t>
  </si>
  <si>
    <t>0693-TCN16</t>
  </si>
  <si>
    <t>D    435</t>
  </si>
  <si>
    <t>0694-TCN16</t>
  </si>
  <si>
    <t>D    436</t>
  </si>
  <si>
    <t>0695-TCN16</t>
  </si>
  <si>
    <t>D    438</t>
  </si>
  <si>
    <t>0701-TCN16</t>
  </si>
  <si>
    <t>D    446</t>
  </si>
  <si>
    <t>0696-TCN16</t>
  </si>
  <si>
    <t>D    447</t>
  </si>
  <si>
    <t>0697-TCN16</t>
  </si>
  <si>
    <t>D    448</t>
  </si>
  <si>
    <t>0698-TCN16</t>
  </si>
  <si>
    <t>D    452</t>
  </si>
  <si>
    <t>0699-TCN16</t>
  </si>
  <si>
    <t>D    453</t>
  </si>
  <si>
    <t>0700-TCN16</t>
  </si>
  <si>
    <t>D    470</t>
  </si>
  <si>
    <t>0706-TCN16</t>
  </si>
  <si>
    <t>E     25</t>
  </si>
  <si>
    <t>T-1993</t>
  </si>
  <si>
    <t>T-1994</t>
  </si>
  <si>
    <t>T-1998</t>
  </si>
  <si>
    <t>E     31</t>
  </si>
  <si>
    <t>T-1999</t>
  </si>
  <si>
    <t>E     32</t>
  </si>
  <si>
    <t>T-2000</t>
  </si>
  <si>
    <t>T-2001</t>
  </si>
  <si>
    <t>T-2002</t>
  </si>
  <si>
    <t>E     35</t>
  </si>
  <si>
    <t>T-2003</t>
  </si>
  <si>
    <t>T-2004</t>
  </si>
  <si>
    <t>T-2005</t>
  </si>
  <si>
    <t>CH-17365</t>
  </si>
  <si>
    <t>T-2006</t>
  </si>
  <si>
    <t>CH-17368</t>
  </si>
  <si>
    <t>CH-17369</t>
  </si>
  <si>
    <t>D    722</t>
  </si>
  <si>
    <t>0707-TCN16</t>
  </si>
  <si>
    <t>D    758</t>
  </si>
  <si>
    <t>0708-TCN16</t>
  </si>
  <si>
    <t>0709-TCN16</t>
  </si>
  <si>
    <t>0710-TCN16</t>
  </si>
  <si>
    <t>D    787</t>
  </si>
  <si>
    <t>0711-TCN16</t>
  </si>
  <si>
    <t>CH-17373</t>
  </si>
  <si>
    <t>CH-17374</t>
  </si>
  <si>
    <t>T-2009</t>
  </si>
  <si>
    <t>0712-TCN16</t>
  </si>
  <si>
    <t>D    850</t>
  </si>
  <si>
    <t>0713-TCN16</t>
  </si>
  <si>
    <t>D    965</t>
  </si>
  <si>
    <t>D    990</t>
  </si>
  <si>
    <t>0714-TCN16</t>
  </si>
  <si>
    <t>D    999</t>
  </si>
  <si>
    <t>0716-TCN16</t>
  </si>
  <si>
    <t>CH-17394</t>
  </si>
  <si>
    <t>CH-17395</t>
  </si>
  <si>
    <t>T-2015</t>
  </si>
  <si>
    <t>T-2016</t>
  </si>
  <si>
    <t>T-2017</t>
  </si>
  <si>
    <t>T-2018</t>
  </si>
  <si>
    <t>T-2019</t>
  </si>
  <si>
    <t>T-2021</t>
  </si>
  <si>
    <t>T-2022</t>
  </si>
  <si>
    <t>T-2023</t>
  </si>
  <si>
    <t>T-2024</t>
  </si>
  <si>
    <t>T-2026</t>
  </si>
  <si>
    <t>T-2027</t>
  </si>
  <si>
    <t>E    109</t>
  </si>
  <si>
    <t>T-2028</t>
  </si>
  <si>
    <t>E    110</t>
  </si>
  <si>
    <t>T-2029</t>
  </si>
  <si>
    <t>T-2030</t>
  </si>
  <si>
    <t>T-2031</t>
  </si>
  <si>
    <t>E    113</t>
  </si>
  <si>
    <t>T-2032</t>
  </si>
  <si>
    <t>T-2033</t>
  </si>
  <si>
    <t>E    115</t>
  </si>
  <si>
    <t>T-2034</t>
  </si>
  <si>
    <t>D  1,068</t>
  </si>
  <si>
    <t>0719-TCN16</t>
  </si>
  <si>
    <t>D  1,075</t>
  </si>
  <si>
    <t>0720-TCN16</t>
  </si>
  <si>
    <t>D  1,087</t>
  </si>
  <si>
    <t>0721-TCN16</t>
  </si>
  <si>
    <t>D  1,121</t>
  </si>
  <si>
    <t>0718-TCN16</t>
  </si>
  <si>
    <t>D  1,124</t>
  </si>
  <si>
    <t>0722-TCN16</t>
  </si>
  <si>
    <t>D  1,126</t>
  </si>
  <si>
    <t>0723-TCN16</t>
  </si>
  <si>
    <t>D  1,127</t>
  </si>
  <si>
    <t>0724-TCN16</t>
  </si>
  <si>
    <t>CH-17397</t>
  </si>
  <si>
    <t>CH-17398</t>
  </si>
  <si>
    <t>E     98</t>
  </si>
  <si>
    <t>CH-17399</t>
  </si>
  <si>
    <t>T-2025</t>
  </si>
  <si>
    <t>CH-17402</t>
  </si>
  <si>
    <t>D  1,203</t>
  </si>
  <si>
    <t>0726-TCN16</t>
  </si>
  <si>
    <t>D  1,243</t>
  </si>
  <si>
    <t>0727-TCN16</t>
  </si>
  <si>
    <t>D  1,283</t>
  </si>
  <si>
    <t>0728-TCN16</t>
  </si>
  <si>
    <t>D  1,296</t>
  </si>
  <si>
    <t>0729-TCN16</t>
  </si>
  <si>
    <t>D  1,326</t>
  </si>
  <si>
    <t>0730-TCN16</t>
  </si>
  <si>
    <t>D  1,392</t>
  </si>
  <si>
    <t>0731-TCN16</t>
  </si>
  <si>
    <t>CH-17414</t>
  </si>
  <si>
    <t>D  1,456</t>
  </si>
  <si>
    <t>D  1,464</t>
  </si>
  <si>
    <t>0732-TCN16</t>
  </si>
  <si>
    <t>D  1,468</t>
  </si>
  <si>
    <t>0733-TCN16</t>
  </si>
  <si>
    <t>D  1,502</t>
  </si>
  <si>
    <t>0734-TCN16</t>
  </si>
  <si>
    <t>D  1,512</t>
  </si>
  <si>
    <t>0735-TCN16</t>
  </si>
  <si>
    <t>D  1,513</t>
  </si>
  <si>
    <t>0736-TCN16</t>
  </si>
  <si>
    <t>D  1,514</t>
  </si>
  <si>
    <t>0737-TCN16</t>
  </si>
  <si>
    <t>D  1,516</t>
  </si>
  <si>
    <t>0740-TCN16</t>
  </si>
  <si>
    <t>D  1,518</t>
  </si>
  <si>
    <t>0739-TCN16</t>
  </si>
  <si>
    <t>D  1,520</t>
  </si>
  <si>
    <t>0738-TCN16</t>
  </si>
  <si>
    <t>D  2,979</t>
  </si>
  <si>
    <t>P13997</t>
  </si>
  <si>
    <t>T-2040</t>
  </si>
  <si>
    <t>D  1,584</t>
  </si>
  <si>
    <t>0741-TCN16</t>
  </si>
  <si>
    <t>D  1,590</t>
  </si>
  <si>
    <t>0742-TCN16</t>
  </si>
  <si>
    <t>D  1,595</t>
  </si>
  <si>
    <t>0743-TCN16</t>
  </si>
  <si>
    <t>D  1,618</t>
  </si>
  <si>
    <t>0744-TCN16</t>
  </si>
  <si>
    <t>D  1,623</t>
  </si>
  <si>
    <t>0745-TCN16</t>
  </si>
  <si>
    <t>CH-17422</t>
  </si>
  <si>
    <t>T-2049</t>
  </si>
  <si>
    <t>E    174</t>
  </si>
  <si>
    <t>T-2050</t>
  </si>
  <si>
    <t>T-2051</t>
  </si>
  <si>
    <t>D  1,719</t>
  </si>
  <si>
    <t>D  1,720</t>
  </si>
  <si>
    <t>0748-TCN16</t>
  </si>
  <si>
    <t>D  1,721</t>
  </si>
  <si>
    <t>0747-TCN16</t>
  </si>
  <si>
    <t>0749-TCN16</t>
  </si>
  <si>
    <t>D  1,741</t>
  </si>
  <si>
    <t>D  1,783</t>
  </si>
  <si>
    <t>0750-TCN16</t>
  </si>
  <si>
    <t>0752-TCN16</t>
  </si>
  <si>
    <t>0751-TCN16</t>
  </si>
  <si>
    <t>D  1,798</t>
  </si>
  <si>
    <t>0753-TCN16</t>
  </si>
  <si>
    <t>D  1,822</t>
  </si>
  <si>
    <t>0754-TCN16</t>
  </si>
  <si>
    <t>D  1,878</t>
  </si>
  <si>
    <t>0755-TCN16</t>
  </si>
  <si>
    <t>E    164</t>
  </si>
  <si>
    <t>CH-17426</t>
  </si>
  <si>
    <t>E    165</t>
  </si>
  <si>
    <t>CH-17427</t>
  </si>
  <si>
    <t>T-2042</t>
  </si>
  <si>
    <t>T-2044</t>
  </si>
  <si>
    <t>T-2045</t>
  </si>
  <si>
    <t>E    170</t>
  </si>
  <si>
    <t>T-2046</t>
  </si>
  <si>
    <t>D  1,939</t>
  </si>
  <si>
    <t>0756-TCN16</t>
  </si>
  <si>
    <t>D  1,944</t>
  </si>
  <si>
    <t>0757-TCN16</t>
  </si>
  <si>
    <t>D  1,949</t>
  </si>
  <si>
    <t>0758-TCN16</t>
  </si>
  <si>
    <t>T-2047</t>
  </si>
  <si>
    <t>D  2,041</t>
  </si>
  <si>
    <t>D  2,042</t>
  </si>
  <si>
    <t>0759-TCN16</t>
  </si>
  <si>
    <t>D  2,050</t>
  </si>
  <si>
    <t>0760-TCN16</t>
  </si>
  <si>
    <t>D  2,068</t>
  </si>
  <si>
    <t>0761-TCN16</t>
  </si>
  <si>
    <t>D  2,069</t>
  </si>
  <si>
    <t>0762-TCN16</t>
  </si>
  <si>
    <t>E    180</t>
  </si>
  <si>
    <t>CH-17428</t>
  </si>
  <si>
    <t>CH-17429</t>
  </si>
  <si>
    <t>CH-17431</t>
  </si>
  <si>
    <t>D  2,120</t>
  </si>
  <si>
    <t>0763-TCN16</t>
  </si>
  <si>
    <t>D  2,125</t>
  </si>
  <si>
    <t>0764-TCN16</t>
  </si>
  <si>
    <t>0765-TCN16</t>
  </si>
  <si>
    <t>D  2,143</t>
  </si>
  <si>
    <t>0766-TCN16</t>
  </si>
  <si>
    <t>D  2,144</t>
  </si>
  <si>
    <t>0768-TCN16</t>
  </si>
  <si>
    <t>D  2,145</t>
  </si>
  <si>
    <t>0767-TCN16</t>
  </si>
  <si>
    <t>D  2,168</t>
  </si>
  <si>
    <t>0769-TCN16</t>
  </si>
  <si>
    <t>D  2,171</t>
  </si>
  <si>
    <t>0770-TCN16</t>
  </si>
  <si>
    <t>D  2,208</t>
  </si>
  <si>
    <t>0771-TCN16</t>
  </si>
  <si>
    <t>D  2,226</t>
  </si>
  <si>
    <t>D  2,228</t>
  </si>
  <si>
    <t>0772-TCN16</t>
  </si>
  <si>
    <t>0773-TCN16</t>
  </si>
  <si>
    <t>CH-17442</t>
  </si>
  <si>
    <t>T-2057</t>
  </si>
  <si>
    <t>T-2058</t>
  </si>
  <si>
    <t>T-2059</t>
  </si>
  <si>
    <t>T-2060</t>
  </si>
  <si>
    <t>T-2061</t>
  </si>
  <si>
    <t>T-2062</t>
  </si>
  <si>
    <t>T-2064</t>
  </si>
  <si>
    <t>T-2066</t>
  </si>
  <si>
    <t>T-2068</t>
  </si>
  <si>
    <t>T-2069</t>
  </si>
  <si>
    <t>T-2070</t>
  </si>
  <si>
    <t>T-2071</t>
  </si>
  <si>
    <t>T-2072</t>
  </si>
  <si>
    <t>T-2073</t>
  </si>
  <si>
    <t>T-2074</t>
  </si>
  <si>
    <t>T-2075</t>
  </si>
  <si>
    <t>E    250</t>
  </si>
  <si>
    <t>T-2086</t>
  </si>
  <si>
    <t>CH-17440</t>
  </si>
  <si>
    <t>D  2,376</t>
  </si>
  <si>
    <t>0774-TCN16</t>
  </si>
  <si>
    <t>D  2,411</t>
  </si>
  <si>
    <t>0775-TCN16</t>
  </si>
  <si>
    <t>E    215</t>
  </si>
  <si>
    <t>CH-17446</t>
  </si>
  <si>
    <t>E    216</t>
  </si>
  <si>
    <t>CH-17447</t>
  </si>
  <si>
    <t>E    217</t>
  </si>
  <si>
    <t>T-2076</t>
  </si>
  <si>
    <t>E    218</t>
  </si>
  <si>
    <t>T-2077</t>
  </si>
  <si>
    <t>E    219</t>
  </si>
  <si>
    <t>T-2078</t>
  </si>
  <si>
    <t>E    220</t>
  </si>
  <si>
    <t>T-2079</t>
  </si>
  <si>
    <t>T-2080</t>
  </si>
  <si>
    <t>T-2081</t>
  </si>
  <si>
    <t>E    223</t>
  </si>
  <si>
    <t>T-2082</t>
  </si>
  <si>
    <t>T-2083</t>
  </si>
  <si>
    <t>D  2,494</t>
  </si>
  <si>
    <t>0776-TCN16</t>
  </si>
  <si>
    <t>0779-TCN16</t>
  </si>
  <si>
    <t>D  2,502</t>
  </si>
  <si>
    <t>0778-TCN16</t>
  </si>
  <si>
    <t>D  2,504</t>
  </si>
  <si>
    <t>0777-TCN16</t>
  </si>
  <si>
    <t>D  2,537</t>
  </si>
  <si>
    <t>0780-TCN16</t>
  </si>
  <si>
    <t>D  2,568</t>
  </si>
  <si>
    <t>0781-TCN16</t>
  </si>
  <si>
    <t>D  2,575</t>
  </si>
  <si>
    <t>0782-TCN16</t>
  </si>
  <si>
    <t>D  2,601</t>
  </si>
  <si>
    <t>D  2,631</t>
  </si>
  <si>
    <t>0783-TCN16</t>
  </si>
  <si>
    <t>D  2,633</t>
  </si>
  <si>
    <t>CH-17451</t>
  </si>
  <si>
    <t>CH-17449</t>
  </si>
  <si>
    <t>CH-17454</t>
  </si>
  <si>
    <t>CH-17455</t>
  </si>
  <si>
    <t>D  2,668</t>
  </si>
  <si>
    <t>0784-TCN16</t>
  </si>
  <si>
    <t>0785-TCN16</t>
  </si>
  <si>
    <t>0786-TCN16</t>
  </si>
  <si>
    <t>0787-TCN16</t>
  </si>
  <si>
    <t>VIATICOS</t>
  </si>
  <si>
    <t>COMIS BANC</t>
  </si>
  <si>
    <t>0717-TCN16</t>
  </si>
  <si>
    <t>0795-TCN16</t>
  </si>
  <si>
    <t>0796-TCN16</t>
  </si>
  <si>
    <t>0797-TCN16</t>
  </si>
  <si>
    <t>0798-TCN16</t>
  </si>
  <si>
    <t>0799-TCN16</t>
  </si>
  <si>
    <t>0800-TCN16</t>
  </si>
  <si>
    <t>0801-TCN16</t>
  </si>
  <si>
    <t>D  2,896</t>
  </si>
  <si>
    <t>0802-TCN16</t>
  </si>
  <si>
    <t>0805-TCN16</t>
  </si>
  <si>
    <t>0806-TCN16</t>
  </si>
  <si>
    <t>0807-TCN16</t>
  </si>
  <si>
    <t>CAPACTIACI</t>
  </si>
  <si>
    <t>CAP PCA</t>
  </si>
  <si>
    <t>P13931</t>
  </si>
  <si>
    <t>P13934</t>
  </si>
  <si>
    <t>P13935</t>
  </si>
  <si>
    <t>P13936</t>
  </si>
  <si>
    <t>D  2,935</t>
  </si>
  <si>
    <t>P13960</t>
  </si>
  <si>
    <t>P13961</t>
  </si>
  <si>
    <t>P13962</t>
  </si>
  <si>
    <t>D  2,938</t>
  </si>
  <si>
    <t>P13964</t>
  </si>
  <si>
    <t>D  2,939</t>
  </si>
  <si>
    <t>P13965</t>
  </si>
  <si>
    <t>D  2,958</t>
  </si>
  <si>
    <t>P13967</t>
  </si>
  <si>
    <t>D  2,961</t>
  </si>
  <si>
    <t>S1613</t>
  </si>
  <si>
    <t>S1614</t>
  </si>
  <si>
    <t>R2802</t>
  </si>
  <si>
    <t>D  2,967</t>
  </si>
  <si>
    <t>P13981</t>
  </si>
  <si>
    <t>D  2,968</t>
  </si>
  <si>
    <t>P13983</t>
  </si>
  <si>
    <t>D  2,969</t>
  </si>
  <si>
    <t>P13984</t>
  </si>
  <si>
    <t>D  2,973</t>
  </si>
  <si>
    <t>P13990</t>
  </si>
  <si>
    <t>D  2,974</t>
  </si>
  <si>
    <t>P13991</t>
  </si>
  <si>
    <t>D  2,976</t>
  </si>
  <si>
    <t>P13994</t>
  </si>
  <si>
    <t>D  2,978</t>
  </si>
  <si>
    <t>P13996</t>
  </si>
  <si>
    <t>D  2,980</t>
  </si>
  <si>
    <t>P13998</t>
  </si>
  <si>
    <t>D  2,981</t>
  </si>
  <si>
    <t>P13999</t>
  </si>
  <si>
    <t>D  2,982</t>
  </si>
  <si>
    <t>P14000</t>
  </si>
  <si>
    <t>D  2,984</t>
  </si>
  <si>
    <t>P14103</t>
  </si>
  <si>
    <t>D  2,985</t>
  </si>
  <si>
    <t>P14104</t>
  </si>
  <si>
    <t>D  2,986</t>
  </si>
  <si>
    <t>P14105</t>
  </si>
  <si>
    <t>D  2,988</t>
  </si>
  <si>
    <t>R2838</t>
  </si>
  <si>
    <t>D  2,989</t>
  </si>
  <si>
    <t>R2839</t>
  </si>
  <si>
    <t>D  2,990</t>
  </si>
  <si>
    <t>R2846</t>
  </si>
  <si>
    <t>D  2,991</t>
  </si>
  <si>
    <t>P14109</t>
  </si>
  <si>
    <t>D  2,992</t>
  </si>
  <si>
    <t>P14110</t>
  </si>
  <si>
    <t>D  2,993</t>
  </si>
  <si>
    <t>P14112</t>
  </si>
  <si>
    <t>D  2,994</t>
  </si>
  <si>
    <t>P14113</t>
  </si>
  <si>
    <t>D  2,995</t>
  </si>
  <si>
    <t>P14114</t>
  </si>
  <si>
    <t>D  2,996</t>
  </si>
  <si>
    <t>P14115</t>
  </si>
  <si>
    <t>D  2,999</t>
  </si>
  <si>
    <t>P14118</t>
  </si>
  <si>
    <t>D  3,000</t>
  </si>
  <si>
    <t>P14119</t>
  </si>
  <si>
    <t>D  3,001</t>
  </si>
  <si>
    <t>P14120</t>
  </si>
  <si>
    <t>D  3,003</t>
  </si>
  <si>
    <t>R2858</t>
  </si>
  <si>
    <t>D  3,004</t>
  </si>
  <si>
    <t>R2804</t>
  </si>
  <si>
    <t>D  3,005</t>
  </si>
  <si>
    <t>R2837</t>
  </si>
  <si>
    <t>D  3,006</t>
  </si>
  <si>
    <t>P13969</t>
  </si>
  <si>
    <t>D  3,008</t>
  </si>
  <si>
    <t>P13971</t>
  </si>
  <si>
    <t>D  3,009</t>
  </si>
  <si>
    <t>P14135-6</t>
  </si>
  <si>
    <t>D  3,010</t>
  </si>
  <si>
    <t>P14146</t>
  </si>
  <si>
    <t>D  3,011</t>
  </si>
  <si>
    <t>P14147</t>
  </si>
  <si>
    <t>D  3,012</t>
  </si>
  <si>
    <t>P14148</t>
  </si>
  <si>
    <t>D  3,013</t>
  </si>
  <si>
    <t>P14149</t>
  </si>
  <si>
    <t>D  3,014</t>
  </si>
  <si>
    <t>P14150</t>
  </si>
  <si>
    <t>D  3,017</t>
  </si>
  <si>
    <t>P14153</t>
  </si>
  <si>
    <t>D  3,018</t>
  </si>
  <si>
    <t>P14154</t>
  </si>
  <si>
    <t>D  3,020</t>
  </si>
  <si>
    <t>P14157-8</t>
  </si>
  <si>
    <t>D  3,021</t>
  </si>
  <si>
    <t>P14159</t>
  </si>
  <si>
    <t>D  3,022</t>
  </si>
  <si>
    <t>P14161-2</t>
  </si>
  <si>
    <t>D  3,023</t>
  </si>
  <si>
    <t>P14163-4</t>
  </si>
  <si>
    <t>D  3,025</t>
  </si>
  <si>
    <t>P14166-7</t>
  </si>
  <si>
    <t>D  3,026</t>
  </si>
  <si>
    <t>P14168-9</t>
  </si>
  <si>
    <t>D  3,027</t>
  </si>
  <si>
    <t>P14170-1</t>
  </si>
  <si>
    <t>D  3,028</t>
  </si>
  <si>
    <t>P14172</t>
  </si>
  <si>
    <t>D  3,029</t>
  </si>
  <si>
    <t>P14173-4</t>
  </si>
  <si>
    <t>D  3,032</t>
  </si>
  <si>
    <t>P14176-7</t>
  </si>
  <si>
    <t>D  3,033</t>
  </si>
  <si>
    <t>P14181</t>
  </si>
  <si>
    <t>D  3,034</t>
  </si>
  <si>
    <t>P14185</t>
  </si>
  <si>
    <t>D  3,037</t>
  </si>
  <si>
    <t>P14191</t>
  </si>
  <si>
    <t>D  3,038</t>
  </si>
  <si>
    <t>P14192</t>
  </si>
  <si>
    <t>D  3,039</t>
  </si>
  <si>
    <t>P14193</t>
  </si>
  <si>
    <t>D  3,040</t>
  </si>
  <si>
    <t>P14194</t>
  </si>
  <si>
    <t>D  3,041</t>
  </si>
  <si>
    <t>P14195</t>
  </si>
  <si>
    <t>D  3,042</t>
  </si>
  <si>
    <t>P14196</t>
  </si>
  <si>
    <t>D  3,043</t>
  </si>
  <si>
    <t>P14197</t>
  </si>
  <si>
    <t>D  3,045</t>
  </si>
  <si>
    <t>P14199</t>
  </si>
  <si>
    <t>D  3,046</t>
  </si>
  <si>
    <t>P14200</t>
  </si>
  <si>
    <t>D  3,049</t>
  </si>
  <si>
    <t>P14203-4</t>
  </si>
  <si>
    <t>D  3,050</t>
  </si>
  <si>
    <t>P14205-6</t>
  </si>
  <si>
    <t>D  3,051</t>
  </si>
  <si>
    <t>P14207-8</t>
  </si>
  <si>
    <t>D  3,052</t>
  </si>
  <si>
    <t>P14209</t>
  </si>
  <si>
    <t>D  3,053</t>
  </si>
  <si>
    <t>P14210-11</t>
  </si>
  <si>
    <t>D  3,054</t>
  </si>
  <si>
    <t>P14212</t>
  </si>
  <si>
    <t>D  3,055</t>
  </si>
  <si>
    <t>P1213</t>
  </si>
  <si>
    <t>D  3,056</t>
  </si>
  <si>
    <t>P14214</t>
  </si>
  <si>
    <t>D  3,057</t>
  </si>
  <si>
    <t>P14241</t>
  </si>
  <si>
    <t>D  3,058</t>
  </si>
  <si>
    <t>P14242</t>
  </si>
  <si>
    <t>D  3,059</t>
  </si>
  <si>
    <t>S1688</t>
  </si>
  <si>
    <t>D  3,061</t>
  </si>
  <si>
    <t>P14179-80</t>
  </si>
  <si>
    <t>D  3,062</t>
  </si>
  <si>
    <t>P14183-84</t>
  </si>
  <si>
    <t>D  3,063</t>
  </si>
  <si>
    <t>P14227-8</t>
  </si>
  <si>
    <t>D  3,064</t>
  </si>
  <si>
    <t>P14229</t>
  </si>
  <si>
    <t>D  3,065</t>
  </si>
  <si>
    <t>P14230-1</t>
  </si>
  <si>
    <t>D  3,066</t>
  </si>
  <si>
    <t>P14232-3</t>
  </si>
  <si>
    <t>D  3,067</t>
  </si>
  <si>
    <t>p14234-5</t>
  </si>
  <si>
    <t>D  3,068</t>
  </si>
  <si>
    <t>P14236-7</t>
  </si>
  <si>
    <t>D  3,069</t>
  </si>
  <si>
    <t>P14238-9</t>
  </si>
  <si>
    <t>D  3,070</t>
  </si>
  <si>
    <t>P14240</t>
  </si>
  <si>
    <t>T-2085</t>
  </si>
  <si>
    <t>E    251</t>
  </si>
  <si>
    <t>E    252</t>
  </si>
  <si>
    <t>AMEX</t>
  </si>
  <si>
    <t>ALDEN  SATELITE S DE  RL DE CV</t>
  </si>
  <si>
    <t>HERNANDEZ MARTINEZ ALMA JANET</t>
  </si>
  <si>
    <t>CEVER  LOMAS VERDES S DE RL DE CV</t>
  </si>
  <si>
    <t>DURANGO AUTOMOTORES  S  DE  RL DE C</t>
  </si>
  <si>
    <t>CALIDAD  DE  TABASCO S DE  RL DE CV</t>
  </si>
  <si>
    <t>AUTOMOTORES DE  LA LAGUNA S DE  RL</t>
  </si>
  <si>
    <t>CEVER TOLUCA  S  DE  RL DE CV</t>
  </si>
  <si>
    <t>TOY  MOTORS SA  DE  CV</t>
  </si>
  <si>
    <t>MAPFRE TEPEYAC SA</t>
  </si>
  <si>
    <t>ROSALES HERNANDEZ MARTINA ERIKA</t>
  </si>
  <si>
    <t>AUTOMOTRIZ OAXACA DE  ANTEQUERA S D</t>
  </si>
  <si>
    <t>DALTON  AUTOMOTORES S DE  RL DE CV</t>
  </si>
  <si>
    <t>2LM NACIONAL SA DE CV</t>
  </si>
  <si>
    <t>EDISON MAQUINARIA, SA DE CV</t>
  </si>
  <si>
    <t>AH STRATEGIE, S.C.</t>
  </si>
  <si>
    <t>LIDERAZGO AUTOMOTRIZ DE  PUEBLA  S</t>
  </si>
  <si>
    <t>TOY  MOTORS S DE RL DE CV</t>
  </si>
  <si>
    <t>FERBAR MEXICANA S.A. DE C.V.</t>
  </si>
  <si>
    <t>DURANGO AUTOMOTORES S  DE RL DE CV</t>
  </si>
  <si>
    <t>LIDERAZGO AUTOMOTRIZ  DE  PUEBLA</t>
  </si>
  <si>
    <t>GRUPO RAMAHA S.C.</t>
  </si>
  <si>
    <t>DALTON AUTOMOTRIZ  S DE  RL DE CV</t>
  </si>
  <si>
    <t>RECTIFICACIONES VAZCO S.A. DE C.V.</t>
  </si>
  <si>
    <t>AUTOMOVILES  VALLEJO  S DE  RL  DE</t>
  </si>
  <si>
    <t>AUTOMOTRIZ NIHON SA DE  CV</t>
  </si>
  <si>
    <t>ALECSA PACHUCA  S  DE  RL  DE CV</t>
  </si>
  <si>
    <t>OZ  AUTOMOTRIZ S DE  RL DE CV</t>
  </si>
  <si>
    <t>AUTOMOTRIZ NIHON S  DE  RL DE CV</t>
  </si>
  <si>
    <t>ALDEN QUERETARO  S DE  RL DE CV</t>
  </si>
  <si>
    <t>GRUPO  PENNINSULA MOTORS S DE  RL D</t>
  </si>
  <si>
    <t>AUTOMOTRIZ TOY SA  DE CV</t>
  </si>
  <si>
    <t>DALTON  AUTOMOTRIZ  S  DE  RL DE  C</t>
  </si>
  <si>
    <t>UNITED AUTO DE  MONTERREY S  DE  RL</t>
  </si>
  <si>
    <t>DALTON  AUTOMOTRIZ S  DE  RL DE CV</t>
  </si>
  <si>
    <t>CCD. AUTOSALES  PUERTO VALLARTA S</t>
  </si>
  <si>
    <t>TOY  MOTORS S  DE RL DE CV</t>
  </si>
  <si>
    <t>GARCIA ARGUELLES FRANCISCO</t>
  </si>
  <si>
    <t>CATALAYUD CORTES JAIME</t>
  </si>
  <si>
    <t>GRUPO ECOLOGICA S.A. DE C.V.</t>
  </si>
  <si>
    <t>DALTON AUTOMOTRIZ S  DE RL DE CV</t>
  </si>
  <si>
    <t>AUTOMOTRIZ NIHONN S DE  RL DE CV</t>
  </si>
  <si>
    <t>ALDEN QUERETARO S  DE  RL DE CV</t>
  </si>
  <si>
    <t>DURANGO  AUTOMOTORES S  DE RL DE CV</t>
  </si>
  <si>
    <t>AUTOMOTRIZ  NIHONN S  DE  RL DE CV</t>
  </si>
  <si>
    <t>DALTON AUTOMOTRIZ S  DE  RL  DE CV</t>
  </si>
  <si>
    <t>ALDEN  QUERETARO  S  DE  RL DE  CV</t>
  </si>
  <si>
    <t>OFFICE DEPOT DE MEXICO</t>
  </si>
  <si>
    <t>MAMR740915UN2</t>
  </si>
  <si>
    <t>RVA820930462</t>
  </si>
  <si>
    <t>RAPA8110163Z0</t>
  </si>
  <si>
    <t>QUBR610825FX9</t>
  </si>
  <si>
    <t>GTQ091119MA0</t>
  </si>
  <si>
    <t>GSJ981217SX6</t>
  </si>
  <si>
    <t>CAMR700415AJ8</t>
  </si>
  <si>
    <t>MARTINEZ MUÑIZ ARMANDO ABRAHAM</t>
  </si>
  <si>
    <t>DRE810328U10</t>
  </si>
  <si>
    <t>FNI97829JR9</t>
  </si>
  <si>
    <t>FASC810520DZ5</t>
  </si>
  <si>
    <t>ELECTROCOMPONENTES</t>
  </si>
  <si>
    <t>SGS020508BT8</t>
  </si>
  <si>
    <t>CCF121101KQ4</t>
  </si>
  <si>
    <t>APC580909L82</t>
  </si>
  <si>
    <t>GAGJ960424HL2</t>
  </si>
  <si>
    <t>SRF1107257N9</t>
  </si>
  <si>
    <t>GBA060117351</t>
  </si>
  <si>
    <t>COM071220BU9</t>
  </si>
  <si>
    <t>PPA090403C75</t>
  </si>
  <si>
    <t>CVT020930BY9</t>
  </si>
  <si>
    <t>OEM920612B67</t>
  </si>
  <si>
    <t>CFC110121742</t>
  </si>
  <si>
    <t>ROVR6209167I1</t>
  </si>
  <si>
    <t>ESC1412031E8</t>
  </si>
  <si>
    <t>DEM8801152E9</t>
  </si>
  <si>
    <t>SRB930119769</t>
  </si>
  <si>
    <t>SSRR760906L2A</t>
  </si>
  <si>
    <t>PME020712TD2</t>
  </si>
  <si>
    <t>GSA140603SJ3</t>
  </si>
  <si>
    <t>SEN730822H10</t>
  </si>
  <si>
    <t>MPA980204J2A</t>
  </si>
  <si>
    <t>GOCP7508052V3</t>
  </si>
  <si>
    <t>MEM950621UV5</t>
  </si>
  <si>
    <t>PCO7903276Y9</t>
  </si>
  <si>
    <t>POPR680813V88</t>
  </si>
  <si>
    <t>RIR810420H38</t>
  </si>
  <si>
    <t>ROVJ710710QB3</t>
  </si>
  <si>
    <t>MANOLO REFACCIONES AUTOMOTRICES</t>
  </si>
  <si>
    <t>TOYOTA MOTORS SALES DE MEXICO</t>
  </si>
  <si>
    <t>MTE440316E54</t>
  </si>
  <si>
    <t>ROHM750707I51</t>
  </si>
  <si>
    <t>CES1302285LV4</t>
  </si>
  <si>
    <t>AIQ030909QB1</t>
  </si>
  <si>
    <t>AEROPUERTO INTERNACIONAL DE QUERETARO SA DECV</t>
  </si>
  <si>
    <t>SGQ980923JGA</t>
  </si>
  <si>
    <t>SERVICIO GARMAN QUERETARO SA DE CV</t>
  </si>
  <si>
    <t>FME970526RX1</t>
  </si>
  <si>
    <t>GRA1304309T3</t>
  </si>
  <si>
    <t>NUGC610217CXA</t>
  </si>
  <si>
    <t xml:space="preserve">NUÑEZ GUDIÑO CARLOS SALVADOR </t>
  </si>
  <si>
    <t>VQU120907412</t>
  </si>
  <si>
    <t>VERIFICENTRO DE QUERETARO SA DE CV</t>
  </si>
  <si>
    <t>RODRIGUEZ ANGELES PEDRO GIBERTO</t>
  </si>
  <si>
    <t>ROAP490118BK7</t>
  </si>
  <si>
    <t>LNA130523EN6</t>
  </si>
  <si>
    <t>EMA831223PF7</t>
  </si>
  <si>
    <t>AST120116KC0</t>
  </si>
  <si>
    <t>T-2065</t>
  </si>
  <si>
    <t>GAAF8903316D1</t>
  </si>
  <si>
    <t>CACJ8812086V2</t>
  </si>
  <si>
    <t>GALA8206226I2</t>
  </si>
  <si>
    <t>AQU030811UM4</t>
  </si>
  <si>
    <t>MAMA9106278E5</t>
  </si>
  <si>
    <t>FONDA NACIONAL DE INFRAESTRUCTURA</t>
  </si>
  <si>
    <t>CEX9809213U5</t>
  </si>
  <si>
    <t>COMBU-EXPRESS SA DE CV</t>
  </si>
  <si>
    <t>SHE9302062H5</t>
  </si>
  <si>
    <t>SERVICIO HENRIQUEZ SA DE CV</t>
  </si>
  <si>
    <t>PRO070116NG8</t>
  </si>
  <si>
    <t>PROMOGAS SA DE CV</t>
  </si>
  <si>
    <t>MENSON DE VIRREY S DE RL DE CV</t>
  </si>
  <si>
    <t xml:space="preserve">AUTOBUSES DE LA PIEDAD </t>
  </si>
  <si>
    <t>CONCESIONARIA DE CIAS TRONCALES SA DE CV</t>
  </si>
  <si>
    <t>WFF1109012N1</t>
  </si>
  <si>
    <t>WELKO FAST FOOD SA DE CV</t>
  </si>
  <si>
    <t>OPERADORA INSTITUCION SA DE CV</t>
  </si>
  <si>
    <t>MRU111011591</t>
  </si>
  <si>
    <t>MIS REYES UNIDOS S DE RL DE CV</t>
  </si>
  <si>
    <t>CIA OPERADORA DE ESTACIONAMIENTO MEXICANOS</t>
  </si>
  <si>
    <t>OPERADORA DE FRANQUICIAS ALSEA SAPI DE CV</t>
  </si>
  <si>
    <t>MOT040416KS6</t>
  </si>
  <si>
    <t>MOTEBURGUER SA DE CV</t>
  </si>
  <si>
    <t>AUTOBUSES ESTRELLA BLANCA SA DE CV</t>
  </si>
  <si>
    <t>OOGA681230GQ0</t>
  </si>
  <si>
    <t>OSORIO GARCIA MARIA ANTONIA</t>
  </si>
  <si>
    <t xml:space="preserve">AUTOBUSES  DE LA PIEDAD SA DE CV </t>
  </si>
  <si>
    <t>AAGUILAR CONSULTORES &amp; ASESORES INTEGRALES S</t>
  </si>
  <si>
    <t>PENINSULA MOTORS</t>
  </si>
  <si>
    <t>KRA0006114IU7</t>
  </si>
  <si>
    <t>Auxiliar del 01/04/16 AL31/04/16</t>
  </si>
  <si>
    <t>CES130228LV4</t>
  </si>
  <si>
    <t>CORREGIDORA LA ESTACIA</t>
  </si>
  <si>
    <t>KRA000614IU7</t>
  </si>
  <si>
    <t>**</t>
  </si>
  <si>
    <t>Auxiliar del 01/05/16 AL 31/05/16</t>
  </si>
  <si>
    <t>D     27</t>
  </si>
  <si>
    <t>D     35</t>
  </si>
  <si>
    <t>0788-TCN16</t>
  </si>
  <si>
    <t>0789-TCN16</t>
  </si>
  <si>
    <t>0790-TCN16</t>
  </si>
  <si>
    <t>D    247</t>
  </si>
  <si>
    <t>0792-TCN16</t>
  </si>
  <si>
    <t>D    271</t>
  </si>
  <si>
    <t>0791-TCN16</t>
  </si>
  <si>
    <t>0793-TCN16</t>
  </si>
  <si>
    <t>D    277</t>
  </si>
  <si>
    <t>D    278</t>
  </si>
  <si>
    <t>0794-TCN16</t>
  </si>
  <si>
    <t>D    323</t>
  </si>
  <si>
    <t>D    333</t>
  </si>
  <si>
    <t>D    339</t>
  </si>
  <si>
    <t>0803-TCN16</t>
  </si>
  <si>
    <t>D    340</t>
  </si>
  <si>
    <t>0804-TCN16</t>
  </si>
  <si>
    <t>0069-TCU16</t>
  </si>
  <si>
    <t>D    533</t>
  </si>
  <si>
    <t>0808-TCN16</t>
  </si>
  <si>
    <t>D    534</t>
  </si>
  <si>
    <t>0809-TCN16</t>
  </si>
  <si>
    <t>D    535</t>
  </si>
  <si>
    <t>0810-TCN16</t>
  </si>
  <si>
    <t>D    536</t>
  </si>
  <si>
    <t>D    538</t>
  </si>
  <si>
    <t>D    544</t>
  </si>
  <si>
    <t>0811-TCN16</t>
  </si>
  <si>
    <t>D    545</t>
  </si>
  <si>
    <t>0812-TCN16</t>
  </si>
  <si>
    <t>D    550</t>
  </si>
  <si>
    <t>0813-TCN16</t>
  </si>
  <si>
    <t>D    551</t>
  </si>
  <si>
    <t>0814-TCN16</t>
  </si>
  <si>
    <t>D    552</t>
  </si>
  <si>
    <t>0815-TCN16</t>
  </si>
  <si>
    <t>D    553</t>
  </si>
  <si>
    <t>0816-TCN16</t>
  </si>
  <si>
    <t>D    568</t>
  </si>
  <si>
    <t>0817-TCN16</t>
  </si>
  <si>
    <t>D    570</t>
  </si>
  <si>
    <t>0818-TCN16</t>
  </si>
  <si>
    <t>D    571</t>
  </si>
  <si>
    <t>0819-TCN16</t>
  </si>
  <si>
    <t>0820-TCN16</t>
  </si>
  <si>
    <t>D    573</t>
  </si>
  <si>
    <t>0821-TCN16</t>
  </si>
  <si>
    <t>D    574</t>
  </si>
  <si>
    <t>0822-TCN16</t>
  </si>
  <si>
    <t>D    575</t>
  </si>
  <si>
    <t>0823-TCN16</t>
  </si>
  <si>
    <t>D    576</t>
  </si>
  <si>
    <t>0824-TCN16</t>
  </si>
  <si>
    <t>D    577</t>
  </si>
  <si>
    <t>0825-TCN16</t>
  </si>
  <si>
    <t>0826-TCN16</t>
  </si>
  <si>
    <t>D    582</t>
  </si>
  <si>
    <t>0827-TCN16</t>
  </si>
  <si>
    <t>0828-TCN16</t>
  </si>
  <si>
    <t>D    590</t>
  </si>
  <si>
    <t>D    681</t>
  </si>
  <si>
    <t>0829-TCN16</t>
  </si>
  <si>
    <t>D    768</t>
  </si>
  <si>
    <t>0831-TCN16</t>
  </si>
  <si>
    <t>0832-TCN16</t>
  </si>
  <si>
    <t>D    824</t>
  </si>
  <si>
    <t>D    863</t>
  </si>
  <si>
    <t>D    864</t>
  </si>
  <si>
    <t>D    866</t>
  </si>
  <si>
    <t>0833-TCN16</t>
  </si>
  <si>
    <t>D  1,069</t>
  </si>
  <si>
    <t>COMP GTOS</t>
  </si>
  <si>
    <t>D  1,147</t>
  </si>
  <si>
    <t>0835-TCN16</t>
  </si>
  <si>
    <t>D  1,152</t>
  </si>
  <si>
    <t>0836-TCN16</t>
  </si>
  <si>
    <t>D  1,153</t>
  </si>
  <si>
    <t>0834-TCN16</t>
  </si>
  <si>
    <t>0837-TCN16</t>
  </si>
  <si>
    <t>D  1,281</t>
  </si>
  <si>
    <t>0838-TCN16</t>
  </si>
  <si>
    <t>0839-TCN16</t>
  </si>
  <si>
    <t>0840-TCN16</t>
  </si>
  <si>
    <t>D  1,311</t>
  </si>
  <si>
    <t>D  1,318</t>
  </si>
  <si>
    <t>0841-TCN16</t>
  </si>
  <si>
    <t>D  1,353</t>
  </si>
  <si>
    <t>0842-TCN16</t>
  </si>
  <si>
    <t>D  1,354</t>
  </si>
  <si>
    <t>0843-TCN16</t>
  </si>
  <si>
    <t>D  1,363</t>
  </si>
  <si>
    <t>D  1,365</t>
  </si>
  <si>
    <t>D  1,371</t>
  </si>
  <si>
    <t>0844-TCN16</t>
  </si>
  <si>
    <t>D  1,399</t>
  </si>
  <si>
    <t>0848-TCN16</t>
  </si>
  <si>
    <t>D  1,421</t>
  </si>
  <si>
    <t>COMPROBACI</t>
  </si>
  <si>
    <t>D  1,564</t>
  </si>
  <si>
    <t>0847-TCN16</t>
  </si>
  <si>
    <t>D  1,567</t>
  </si>
  <si>
    <t>0850-TCN16</t>
  </si>
  <si>
    <t>0851-TCN16</t>
  </si>
  <si>
    <t>D  1,572</t>
  </si>
  <si>
    <t>0846-TCN16</t>
  </si>
  <si>
    <t>D  1,651</t>
  </si>
  <si>
    <t>0852-TCN16</t>
  </si>
  <si>
    <t>D  1,664</t>
  </si>
  <si>
    <t>0853-TCN16</t>
  </si>
  <si>
    <t>D  1,665</t>
  </si>
  <si>
    <t>0854-TCN16</t>
  </si>
  <si>
    <t>D  1,672</t>
  </si>
  <si>
    <t>0855-TCN16</t>
  </si>
  <si>
    <t>D  1,675</t>
  </si>
  <si>
    <t>0856-TCN16</t>
  </si>
  <si>
    <t>D  1,883</t>
  </si>
  <si>
    <t>0849-TCN16</t>
  </si>
  <si>
    <t>D  1,888</t>
  </si>
  <si>
    <t>0857-TCN16</t>
  </si>
  <si>
    <t>D  1,973</t>
  </si>
  <si>
    <t>0864-TCN16</t>
  </si>
  <si>
    <t>D  2,033</t>
  </si>
  <si>
    <t>0845-TCN16</t>
  </si>
  <si>
    <t>D  2,035</t>
  </si>
  <si>
    <t>0858-TCN16</t>
  </si>
  <si>
    <t>D  2,036</t>
  </si>
  <si>
    <t>0859-TCN16</t>
  </si>
  <si>
    <t>D  2,037</t>
  </si>
  <si>
    <t>0865-TCN16</t>
  </si>
  <si>
    <t>D  2,051</t>
  </si>
  <si>
    <t>0860-TCN16</t>
  </si>
  <si>
    <t>0861-TCN16</t>
  </si>
  <si>
    <t>D  2,057</t>
  </si>
  <si>
    <t>0862-TCN16</t>
  </si>
  <si>
    <t>D  2,059</t>
  </si>
  <si>
    <t>0863-TCN16</t>
  </si>
  <si>
    <t>0866-TCN16</t>
  </si>
  <si>
    <t>D  2,157</t>
  </si>
  <si>
    <t>0867-TCN16</t>
  </si>
  <si>
    <t>D  2,165</t>
  </si>
  <si>
    <t>0868-TCN16</t>
  </si>
  <si>
    <t>0869-TCN16</t>
  </si>
  <si>
    <t>D  2,261</t>
  </si>
  <si>
    <t>0870-TCN16</t>
  </si>
  <si>
    <t>D  2,300</t>
  </si>
  <si>
    <t>0872-TCN16</t>
  </si>
  <si>
    <t>0873-TCN16</t>
  </si>
  <si>
    <t>D  2,345</t>
  </si>
  <si>
    <t>0874-TCN16</t>
  </si>
  <si>
    <t>D  2,346</t>
  </si>
  <si>
    <t>0875-TCN16</t>
  </si>
  <si>
    <t>D  2,351</t>
  </si>
  <si>
    <t>0876-TCN16</t>
  </si>
  <si>
    <t>D  2,357</t>
  </si>
  <si>
    <t>0877-TCN16</t>
  </si>
  <si>
    <t>D  2,362</t>
  </si>
  <si>
    <t>0878-TCN16</t>
  </si>
  <si>
    <t>D  2,367</t>
  </si>
  <si>
    <t>0881-TCN16</t>
  </si>
  <si>
    <t>D  2,382</t>
  </si>
  <si>
    <t>0882-TCN16</t>
  </si>
  <si>
    <t>0883-TCN16</t>
  </si>
  <si>
    <t>0884-TCN16</t>
  </si>
  <si>
    <t>D  2,555</t>
  </si>
  <si>
    <t>0880-TCN16</t>
  </si>
  <si>
    <t>D  2,557</t>
  </si>
  <si>
    <t>0885-TCN16</t>
  </si>
  <si>
    <t>D  2,564</t>
  </si>
  <si>
    <t>0886-TCN16</t>
  </si>
  <si>
    <t>D  2,569</t>
  </si>
  <si>
    <t>0887-TCN16</t>
  </si>
  <si>
    <t>D  2,576</t>
  </si>
  <si>
    <t>0888-TCN16</t>
  </si>
  <si>
    <t>D  2,578</t>
  </si>
  <si>
    <t>0879-TCN16</t>
  </si>
  <si>
    <t>D  2,580</t>
  </si>
  <si>
    <t>0889-TCN16</t>
  </si>
  <si>
    <t>D  2,605</t>
  </si>
  <si>
    <t>0890-TCN16</t>
  </si>
  <si>
    <t>D  2,650</t>
  </si>
  <si>
    <t>0891-TCN16</t>
  </si>
  <si>
    <t>D  2,672</t>
  </si>
  <si>
    <t>0892-TCN16</t>
  </si>
  <si>
    <t>0893-TCN16</t>
  </si>
  <si>
    <t>D  2,756</t>
  </si>
  <si>
    <t>AMEXCO</t>
  </si>
  <si>
    <t>P14122</t>
  </si>
  <si>
    <t>P14451</t>
  </si>
  <si>
    <t>P14453</t>
  </si>
  <si>
    <t>P14454</t>
  </si>
  <si>
    <t>P14456</t>
  </si>
  <si>
    <t>P14457</t>
  </si>
  <si>
    <t>P14459</t>
  </si>
  <si>
    <t>P14461</t>
  </si>
  <si>
    <t>P14462</t>
  </si>
  <si>
    <t>P14463</t>
  </si>
  <si>
    <t>P14464</t>
  </si>
  <si>
    <t>P14466</t>
  </si>
  <si>
    <t>P14468</t>
  </si>
  <si>
    <t>P14470</t>
  </si>
  <si>
    <t>P14471</t>
  </si>
  <si>
    <t>P14550</t>
  </si>
  <si>
    <t>P14476</t>
  </si>
  <si>
    <t>PP14478</t>
  </si>
  <si>
    <t>P14480</t>
  </si>
  <si>
    <t>P14482</t>
  </si>
  <si>
    <t>P14483</t>
  </si>
  <si>
    <t>P14485</t>
  </si>
  <si>
    <t>P14288</t>
  </si>
  <si>
    <t>P14290</t>
  </si>
  <si>
    <t>P14292</t>
  </si>
  <si>
    <t>P14294</t>
  </si>
  <si>
    <t>P14296</t>
  </si>
  <si>
    <t>P14298</t>
  </si>
  <si>
    <t>P14490</t>
  </si>
  <si>
    <t>P14491</t>
  </si>
  <si>
    <t>O14493</t>
  </si>
  <si>
    <t>P14495</t>
  </si>
  <si>
    <t>P14497</t>
  </si>
  <si>
    <t>P14499</t>
  </si>
  <si>
    <t>P14500</t>
  </si>
  <si>
    <t>P14502</t>
  </si>
  <si>
    <t>P-14503</t>
  </si>
  <si>
    <t>P14504</t>
  </si>
  <si>
    <t>P14505</t>
  </si>
  <si>
    <t>P14506</t>
  </si>
  <si>
    <t>P14507</t>
  </si>
  <si>
    <t>P14508</t>
  </si>
  <si>
    <t>P14509</t>
  </si>
  <si>
    <t>P14510</t>
  </si>
  <si>
    <t>P14511</t>
  </si>
  <si>
    <t>P14513</t>
  </si>
  <si>
    <t>P14515</t>
  </si>
  <si>
    <t>P14517</t>
  </si>
  <si>
    <t>P14520</t>
  </si>
  <si>
    <t>P14521</t>
  </si>
  <si>
    <t>P14522</t>
  </si>
  <si>
    <t>P14524</t>
  </si>
  <si>
    <t>P14525</t>
  </si>
  <si>
    <t>P14526</t>
  </si>
  <si>
    <t>P14527</t>
  </si>
  <si>
    <t>P14531</t>
  </si>
  <si>
    <t>P14532</t>
  </si>
  <si>
    <t>P14534</t>
  </si>
  <si>
    <t>P14535</t>
  </si>
  <si>
    <t>P14536</t>
  </si>
  <si>
    <t>P14538</t>
  </si>
  <si>
    <t>P14539</t>
  </si>
  <si>
    <t>P14540</t>
  </si>
  <si>
    <t>P14541</t>
  </si>
  <si>
    <t>D  2,857</t>
  </si>
  <si>
    <t>P14542</t>
  </si>
  <si>
    <t>D  2,859</t>
  </si>
  <si>
    <t>S1708</t>
  </si>
  <si>
    <t>D  2,860</t>
  </si>
  <si>
    <t>S1671</t>
  </si>
  <si>
    <t>D  2,861</t>
  </si>
  <si>
    <t>R2927</t>
  </si>
  <si>
    <t>P13989</t>
  </si>
  <si>
    <t>P14438</t>
  </si>
  <si>
    <t>P14439</t>
  </si>
  <si>
    <t>P14440</t>
  </si>
  <si>
    <t>D  2,867</t>
  </si>
  <si>
    <t>S1696</t>
  </si>
  <si>
    <t>D  2,868</t>
  </si>
  <si>
    <t>R2905</t>
  </si>
  <si>
    <t>D  2,869</t>
  </si>
  <si>
    <t>S1698</t>
  </si>
  <si>
    <t>D  2,870</t>
  </si>
  <si>
    <t>R2926</t>
  </si>
  <si>
    <t>D  2,871</t>
  </si>
  <si>
    <t>R2925</t>
  </si>
  <si>
    <t>S1646</t>
  </si>
  <si>
    <t>P14545</t>
  </si>
  <si>
    <t>D  2,875</t>
  </si>
  <si>
    <t>P14546</t>
  </si>
  <si>
    <t>D  2,876</t>
  </si>
  <si>
    <t>S1690</t>
  </si>
  <si>
    <t>D  2,877</t>
  </si>
  <si>
    <t>R2866</t>
  </si>
  <si>
    <t>P14256</t>
  </si>
  <si>
    <t>P14257</t>
  </si>
  <si>
    <t>P14264</t>
  </si>
  <si>
    <t>P14265</t>
  </si>
  <si>
    <t>P14266</t>
  </si>
  <si>
    <t>P14268</t>
  </si>
  <si>
    <t>P14269</t>
  </si>
  <si>
    <t>P14270</t>
  </si>
  <si>
    <t>P14271</t>
  </si>
  <si>
    <t>P14272</t>
  </si>
  <si>
    <t>P14273</t>
  </si>
  <si>
    <t>P14274</t>
  </si>
  <si>
    <t>P14275</t>
  </si>
  <si>
    <t>P14276</t>
  </si>
  <si>
    <t>P14277</t>
  </si>
  <si>
    <t>P14278</t>
  </si>
  <si>
    <t>P14279</t>
  </si>
  <si>
    <t>P14280</t>
  </si>
  <si>
    <t>D  2,901</t>
  </si>
  <si>
    <t>P14281</t>
  </si>
  <si>
    <t>D  2,903</t>
  </si>
  <si>
    <t>P14284</t>
  </si>
  <si>
    <t>D  2,904</t>
  </si>
  <si>
    <t>P14402</t>
  </si>
  <si>
    <t>D  2,905</t>
  </si>
  <si>
    <t>P14404</t>
  </si>
  <si>
    <t>P14406</t>
  </si>
  <si>
    <t>P14408</t>
  </si>
  <si>
    <t>P14411</t>
  </si>
  <si>
    <t>P14413</t>
  </si>
  <si>
    <t>P14415</t>
  </si>
  <si>
    <t>D  2,914</t>
  </si>
  <si>
    <t>P14417</t>
  </si>
  <si>
    <t>P14421</t>
  </si>
  <si>
    <t>P14424</t>
  </si>
  <si>
    <t>P14425</t>
  </si>
  <si>
    <t>P14426</t>
  </si>
  <si>
    <t>P14428</t>
  </si>
  <si>
    <t>R2801</t>
  </si>
  <si>
    <t>D  2,921</t>
  </si>
  <si>
    <t>S1651</t>
  </si>
  <si>
    <t>S1605</t>
  </si>
  <si>
    <t>S1516</t>
  </si>
  <si>
    <t>S1595</t>
  </si>
  <si>
    <t>S1517</t>
  </si>
  <si>
    <t>CH-17458</t>
  </si>
  <si>
    <t>CH-17459</t>
  </si>
  <si>
    <t>CH-17483</t>
  </si>
  <si>
    <t>T-2087</t>
  </si>
  <si>
    <t>CH-17484</t>
  </si>
  <si>
    <t>CH-17485</t>
  </si>
  <si>
    <t>CH-17486</t>
  </si>
  <si>
    <t>CH-17491</t>
  </si>
  <si>
    <t>CH-17492</t>
  </si>
  <si>
    <t>T-2100</t>
  </si>
  <si>
    <t>E     69</t>
  </si>
  <si>
    <t>T-2101</t>
  </si>
  <si>
    <t>E     70</t>
  </si>
  <si>
    <t>T-2102</t>
  </si>
  <si>
    <t>E     71</t>
  </si>
  <si>
    <t>T-2103</t>
  </si>
  <si>
    <t>E     72</t>
  </si>
  <si>
    <t>T-2104</t>
  </si>
  <si>
    <t>E     73</t>
  </si>
  <si>
    <t>T-2105</t>
  </si>
  <si>
    <t>T-2106</t>
  </si>
  <si>
    <t>T-2107</t>
  </si>
  <si>
    <t>T-2108</t>
  </si>
  <si>
    <t>E     77</t>
  </si>
  <si>
    <t>T-2109</t>
  </si>
  <si>
    <t>T-2110</t>
  </si>
  <si>
    <t>T-2111</t>
  </si>
  <si>
    <t>T-2112</t>
  </si>
  <si>
    <t>T-2113</t>
  </si>
  <si>
    <t>T-2114</t>
  </si>
  <si>
    <t>CH-17496</t>
  </si>
  <si>
    <t>CH-17497</t>
  </si>
  <si>
    <t>CH-17508</t>
  </si>
  <si>
    <t>CH-17505</t>
  </si>
  <si>
    <t>CH-17506</t>
  </si>
  <si>
    <t>CH-17503</t>
  </si>
  <si>
    <t>CH-17504</t>
  </si>
  <si>
    <t>BBVA-TRANS</t>
  </si>
  <si>
    <t>T-2122</t>
  </si>
  <si>
    <t>CH-17502</t>
  </si>
  <si>
    <t>CH-17514</t>
  </si>
  <si>
    <t>CH-17516</t>
  </si>
  <si>
    <t>CH-17517</t>
  </si>
  <si>
    <t>CH-17518</t>
  </si>
  <si>
    <t>CH-17519</t>
  </si>
  <si>
    <t>T-2126</t>
  </si>
  <si>
    <t>E    130</t>
  </si>
  <si>
    <t>T-2127</t>
  </si>
  <si>
    <t>E    131</t>
  </si>
  <si>
    <t>T-2128</t>
  </si>
  <si>
    <t>T-2129</t>
  </si>
  <si>
    <t>T-2130</t>
  </si>
  <si>
    <t>T-2131</t>
  </si>
  <si>
    <t>T-2132</t>
  </si>
  <si>
    <t>T-2133</t>
  </si>
  <si>
    <t>T-2134</t>
  </si>
  <si>
    <t>T-2135</t>
  </si>
  <si>
    <t>T-2136</t>
  </si>
  <si>
    <t>T-2137</t>
  </si>
  <si>
    <t>T-2138</t>
  </si>
  <si>
    <t>T-2139</t>
  </si>
  <si>
    <t>T-2140</t>
  </si>
  <si>
    <t>T-2141</t>
  </si>
  <si>
    <t>T-2143</t>
  </si>
  <si>
    <t>T-2144</t>
  </si>
  <si>
    <t>T-2145</t>
  </si>
  <si>
    <t>T-2146</t>
  </si>
  <si>
    <t>T-2147</t>
  </si>
  <si>
    <t>T-2148</t>
  </si>
  <si>
    <t>T-2149</t>
  </si>
  <si>
    <t>T-2150</t>
  </si>
  <si>
    <t>T-2151</t>
  </si>
  <si>
    <t>T-2152</t>
  </si>
  <si>
    <t>T-2153</t>
  </si>
  <si>
    <t>T-2155</t>
  </si>
  <si>
    <t>T-2156</t>
  </si>
  <si>
    <t>T-2157</t>
  </si>
  <si>
    <t>T-2158</t>
  </si>
  <si>
    <t>T-2159</t>
  </si>
  <si>
    <t>CH-17534</t>
  </si>
  <si>
    <t>CH-17535</t>
  </si>
  <si>
    <t>CH-17536</t>
  </si>
  <si>
    <t>CH-17537</t>
  </si>
  <si>
    <t>CH-17538</t>
  </si>
  <si>
    <t>E    179</t>
  </si>
  <si>
    <t>CH-17542</t>
  </si>
  <si>
    <t>CH-17548</t>
  </si>
  <si>
    <t>CH-17549</t>
  </si>
  <si>
    <t>CH-17551</t>
  </si>
  <si>
    <t>CH-17553</t>
  </si>
  <si>
    <t>E    198</t>
  </si>
  <si>
    <t>CH-17556</t>
  </si>
  <si>
    <t>CH-17558</t>
  </si>
  <si>
    <t>CH-17515</t>
  </si>
  <si>
    <t>CH-17562</t>
  </si>
  <si>
    <t>CH-17563</t>
  </si>
  <si>
    <t>E    212</t>
  </si>
  <si>
    <t>CH-17566</t>
  </si>
  <si>
    <t>E    213</t>
  </si>
  <si>
    <t>CH-17567</t>
  </si>
  <si>
    <t>CH-17557</t>
  </si>
  <si>
    <t>CH-17583</t>
  </si>
  <si>
    <t>T-2165</t>
  </si>
  <si>
    <t>E    247</t>
  </si>
  <si>
    <t>T-2166</t>
  </si>
  <si>
    <t>E    248</t>
  </si>
  <si>
    <t>T-2167</t>
  </si>
  <si>
    <t>E    249</t>
  </si>
  <si>
    <t>T-2168</t>
  </si>
  <si>
    <t>T-2169</t>
  </si>
  <si>
    <t>T-2170</t>
  </si>
  <si>
    <t>T-2171</t>
  </si>
  <si>
    <t>T-2172</t>
  </si>
  <si>
    <t>T-2173</t>
  </si>
  <si>
    <t>T-2174</t>
  </si>
  <si>
    <t>T-2175</t>
  </si>
  <si>
    <t>T-2176</t>
  </si>
  <si>
    <t>T-2178</t>
  </si>
  <si>
    <t>T-2179</t>
  </si>
  <si>
    <t>T-2180</t>
  </si>
  <si>
    <t>T-2181</t>
  </si>
  <si>
    <t>T-2182</t>
  </si>
  <si>
    <t>E    267</t>
  </si>
  <si>
    <t>CH-17565</t>
  </si>
  <si>
    <t>CH-17585</t>
  </si>
  <si>
    <t>CH-17587</t>
  </si>
  <si>
    <t>CH-17591</t>
  </si>
  <si>
    <t>E    275</t>
  </si>
  <si>
    <t>CH-17592</t>
  </si>
  <si>
    <t>E    276</t>
  </si>
  <si>
    <t>T-2183</t>
  </si>
  <si>
    <t>E    277</t>
  </si>
  <si>
    <t>T-2184</t>
  </si>
  <si>
    <t>E    278</t>
  </si>
  <si>
    <t>T-2185</t>
  </si>
  <si>
    <t>E    285</t>
  </si>
  <si>
    <t>E    286</t>
  </si>
  <si>
    <t>COMIS BNT</t>
  </si>
  <si>
    <t>E    290</t>
  </si>
  <si>
    <t>T-2246</t>
  </si>
  <si>
    <t>E    294</t>
  </si>
  <si>
    <t>T-2248</t>
  </si>
  <si>
    <t>I  1,229</t>
  </si>
  <si>
    <t>LIDERAZGO  AUTOMOTRIZ DE RL DE CV</t>
  </si>
  <si>
    <t>ALDEN SATELITE  S DE RL DE CV</t>
  </si>
  <si>
    <t>MEGAMOTORS NIPPON S  DE  RL DE CV</t>
  </si>
  <si>
    <t>LJIMENEZ:ALDEN QUERETARO S  DE  RL</t>
  </si>
  <si>
    <t>TOYOMOTORS SA DE CV</t>
  </si>
  <si>
    <t>DALTON AUTOMOTRIZ S DE RL DE CV</t>
  </si>
  <si>
    <t>VALOR FARRERA AUTOMOTRIZ S DE  RL</t>
  </si>
  <si>
    <t>ALDEN  QUERETARO S  DE  RL DE CV</t>
  </si>
  <si>
    <t>AUTOMOTRIZ NIHON S.A. DE C.V</t>
  </si>
  <si>
    <t>ALDEN SATELITE   S  DE RL DE CV</t>
  </si>
  <si>
    <t>CCD. AUTOSALES PUERTO  VALLARTA</t>
  </si>
  <si>
    <t>LIDERAZGO  AUTOMOTRIZ S  DE  RL DE</t>
  </si>
  <si>
    <t>OZ  AUTOMOTRIZ S  DE  RL DE CV</t>
  </si>
  <si>
    <t>PREMIER DE ORIENTE S  DE  RL DE CV</t>
  </si>
  <si>
    <t>CALIDAD DE  TABASCO S  DE  RL DE CV</t>
  </si>
  <si>
    <t>AUTOMOTORES   LA LAGUNA  S  DE  RL</t>
  </si>
  <si>
    <t>DALTON AUTOMOTORES  S  DE  RL DE  C</t>
  </si>
  <si>
    <t>CEVER  TOLUCA  S  DE  RL DE  CV</t>
  </si>
  <si>
    <t>TOY  MOTORS DE  IRAPUATO S DE  RL D</t>
  </si>
  <si>
    <t>GRUPO  PENNINSULA  MOTORS S DE  RL</t>
  </si>
  <si>
    <t>SAMURAI MOTORS S  DE RL DE CV</t>
  </si>
  <si>
    <t>ALECSA  PACHUCA  S DE  RL DE CV</t>
  </si>
  <si>
    <t>SAMURAI MOTORS  XALAPA S  DE  RL DE</t>
  </si>
  <si>
    <t>TOYOMOTORS DE  POLANCO  S  DE  RL</t>
  </si>
  <si>
    <t>CEVER  TOLUCA  S DE  RL DE CV</t>
  </si>
  <si>
    <t>DALTON AUTOMOTORES  S  DE  RL DE CV</t>
  </si>
  <si>
    <t>AUTOMOTRIZ NIHONN S.A DE C.V</t>
  </si>
  <si>
    <t>DECADA   AUTOMOTRIZ S  DE  RL DE CV</t>
  </si>
  <si>
    <t>LIDERAZGO  AUTOMOTRIZ DE  PUEBLA  S</t>
  </si>
  <si>
    <t>ABS960415IG0</t>
  </si>
  <si>
    <t>ASP950315SS7</t>
  </si>
  <si>
    <t>CAL091028SP5</t>
  </si>
  <si>
    <t>CCA030306LA6</t>
  </si>
  <si>
    <t>GES8101015I7</t>
  </si>
  <si>
    <t>HESS630501HN3</t>
  </si>
  <si>
    <t>NAOA740609392</t>
  </si>
  <si>
    <t>PET980918T19</t>
  </si>
  <si>
    <t>EME880309SK5</t>
  </si>
  <si>
    <t>CME050912GZ0</t>
  </si>
  <si>
    <t>CMA000407SU9</t>
  </si>
  <si>
    <t>MGH791006SW9</t>
  </si>
  <si>
    <t>SAAJ9106147M4</t>
  </si>
  <si>
    <t>SSAQ930817FS3</t>
  </si>
  <si>
    <t>AAE131226E94</t>
  </si>
  <si>
    <t>APR130406RE4</t>
  </si>
  <si>
    <t>GARM6208229Q5</t>
  </si>
  <si>
    <t>SEC981020ME5</t>
  </si>
  <si>
    <t>GGR1202213G0</t>
  </si>
  <si>
    <t>API66092736E0</t>
  </si>
  <si>
    <t>ZAGU870909G88</t>
  </si>
  <si>
    <t>AGS090610V78</t>
  </si>
  <si>
    <t>CAM0611114VE5</t>
  </si>
  <si>
    <t>DCO0300214ZT9</t>
  </si>
  <si>
    <t>GHU941129FA1</t>
  </si>
  <si>
    <t>RCO070813FIA</t>
  </si>
  <si>
    <t>MOD041014KI3</t>
  </si>
  <si>
    <t>GAGL500904HU4</t>
  </si>
  <si>
    <t>SEB1108096N7</t>
  </si>
  <si>
    <t>CTB000309B37</t>
  </si>
  <si>
    <t>GOPA881105G51</t>
  </si>
  <si>
    <t>CAO140823TC5</t>
  </si>
  <si>
    <t>FOLG740527MW7</t>
  </si>
  <si>
    <t>CSI020226MV6</t>
  </si>
  <si>
    <t>BEPD6607269K7</t>
  </si>
  <si>
    <t>PTP110816P15</t>
  </si>
  <si>
    <t>RIHA691010CX2</t>
  </si>
  <si>
    <t>GEN9910059Q2</t>
  </si>
  <si>
    <t>ISA691014US9</t>
  </si>
  <si>
    <t>IEN030108EI0</t>
  </si>
  <si>
    <t>DEUJ67112619A</t>
  </si>
  <si>
    <t>GAL960911LJ1</t>
  </si>
  <si>
    <t>SIS070918DE9</t>
  </si>
  <si>
    <t>RODRIGUEZ ANGELES PEDRO GILBERTO</t>
  </si>
  <si>
    <t>BARCENAS GONZALEZ ENRIQUE</t>
  </si>
  <si>
    <t>BERNAL VALLE TERESA LIZBETH</t>
  </si>
  <si>
    <t>RIOS RAMIREZ VALENTIN</t>
  </si>
  <si>
    <t>VAZUQEZ ALCANTARA YAZMIN IVONNE</t>
  </si>
  <si>
    <t>VEGA AVENDAÑO GERARDO JAVIER</t>
  </si>
  <si>
    <t>INGENIERIA FISCAL LABORAL SC</t>
  </si>
  <si>
    <t>NEOCOM SA DE CV</t>
  </si>
  <si>
    <t>AUDATEX LTN, S. DE R.L. DE C.V.</t>
  </si>
  <si>
    <t>SERVICIO PANORAMA SA DE CV</t>
  </si>
  <si>
    <t>SPA930315Q24</t>
  </si>
  <si>
    <t>FBW151214A52</t>
  </si>
  <si>
    <t>FLY BY WINGS SA DE CV</t>
  </si>
  <si>
    <t>RET IVA</t>
  </si>
  <si>
    <t>RIRV780214CA6</t>
  </si>
  <si>
    <t>ESTACIONES DE SERVICIO SA DE CV</t>
  </si>
  <si>
    <t>VEAG680125S99</t>
  </si>
  <si>
    <t>MAFIA S DE RL DE CV</t>
  </si>
  <si>
    <t>MAF1001111G7</t>
  </si>
  <si>
    <t>AEROPUERTO INTERNACIONAL DE QUERETARO SA DE CV</t>
  </si>
  <si>
    <t>MENDOZA AYALA SANTIAGO ABDON</t>
  </si>
  <si>
    <t>MEAX490725RR8</t>
  </si>
  <si>
    <t>VIAJES Y REPRESENTACION DE HOTELES ECOLOGICOS</t>
  </si>
  <si>
    <t>IFL130502TN8</t>
  </si>
  <si>
    <t>BAGE571028PM7</t>
  </si>
  <si>
    <t>BEVT8309183A9</t>
  </si>
  <si>
    <t>MAR960105E95</t>
  </si>
  <si>
    <t>4% RET</t>
  </si>
  <si>
    <t>NEO990812K22</t>
  </si>
  <si>
    <t>SMX060828MD9</t>
  </si>
  <si>
    <t>SMO040908TU4</t>
  </si>
  <si>
    <t>POR040121LI8</t>
  </si>
  <si>
    <t>RCA100823GI9</t>
  </si>
  <si>
    <t>RALLY CHAMPION, S.A. DE C.</t>
  </si>
  <si>
    <t>NPA140312E40</t>
  </si>
  <si>
    <t>LA NUEVA PARROQUIA AVENIDA SA DE CV</t>
  </si>
  <si>
    <t>GURR570309RD8</t>
  </si>
  <si>
    <t>GUERRERO RODRIGUEZ ROSALBA</t>
  </si>
  <si>
    <t>TLQ140507744</t>
  </si>
  <si>
    <t>TODO LO QUE ESCURRES ES MI S DE RL DE CV</t>
  </si>
  <si>
    <t>GRUPO GASTRONOMICO VAME S DE RL DE CV</t>
  </si>
  <si>
    <t>GGV120605DH8</t>
  </si>
  <si>
    <t>NIAJ590107MR1</t>
  </si>
  <si>
    <t>JUAN LUIS NIETO ARGUDIN</t>
  </si>
  <si>
    <t>SAHR750613BL4</t>
  </si>
  <si>
    <t>RODRIGO IVAN SANTANA HERNANDEZ</t>
  </si>
  <si>
    <t>TTF9209041H4</t>
  </si>
  <si>
    <t>TERMINAL TERRESTRE POTOSINA SA DE CV</t>
  </si>
  <si>
    <t>PNA1504108Y2</t>
  </si>
  <si>
    <t>EVO PAYMENTS MEXICO S DE RL DE CV</t>
  </si>
  <si>
    <t>BANCO DEL BAJIO,S.A.</t>
  </si>
  <si>
    <t>CONCESIONARIA VUELA COMPAÑÍA DE AVIACION SAPO DE CV</t>
  </si>
  <si>
    <t>CVA041027H80</t>
  </si>
  <si>
    <t>DIGITAL SOLUTIONS AMERICAS S DE  RL DE CV</t>
  </si>
  <si>
    <t>DSA130408AM2</t>
  </si>
  <si>
    <t>CME1208017C4</t>
  </si>
  <si>
    <t xml:space="preserve">CABIFY MEXICO </t>
  </si>
  <si>
    <t>SIN120910UD3</t>
  </si>
  <si>
    <t xml:space="preserve">SERVICIOS INTEGRALES PARA NEGOCIOS AGROPECUARIOS </t>
  </si>
  <si>
    <t>VRH101018G83</t>
  </si>
  <si>
    <t>ALT030210LV9</t>
  </si>
  <si>
    <t>QMO710112RH2</t>
  </si>
  <si>
    <t xml:space="preserve">QUERETARO MOTORS SA </t>
  </si>
  <si>
    <t>DECADA AUTOMOTRIZ, S. DE R. L. DE C.V.</t>
  </si>
  <si>
    <t>D  1,654</t>
  </si>
  <si>
    <t>NWD0001113</t>
  </si>
  <si>
    <t>D  1,656</t>
  </si>
  <si>
    <t>NWD0001109</t>
  </si>
  <si>
    <t>NWD0001131</t>
  </si>
  <si>
    <t>D 2, 926</t>
  </si>
  <si>
    <t>NWD0001106</t>
  </si>
  <si>
    <t>SUPER SERVICIO GRAN PREMIO SA DE CV</t>
  </si>
  <si>
    <t>Auxiliar del 01/05/16 AL31/05/16</t>
  </si>
  <si>
    <t>TOTAL AUXILIARES</t>
  </si>
  <si>
    <t>NO SE REPORTARA PUES NO LE PAGAMOS A EL , LE PAGAMOS A RAFAEL</t>
  </si>
  <si>
    <t xml:space="preserve">NO PRESENTAR SE CANCELA EN MAYO </t>
  </si>
  <si>
    <t>DCO030214ZT9</t>
  </si>
  <si>
    <t>D     68</t>
  </si>
  <si>
    <t>D     70</t>
  </si>
  <si>
    <t>D    176</t>
  </si>
  <si>
    <t>0894-TCN16</t>
  </si>
  <si>
    <t>D    180</t>
  </si>
  <si>
    <t>0895-TCN16</t>
  </si>
  <si>
    <t>0896-TCN16</t>
  </si>
  <si>
    <t>D    235</t>
  </si>
  <si>
    <t>0906-TCN16</t>
  </si>
  <si>
    <t>D    265</t>
  </si>
  <si>
    <t>0900-TCN16</t>
  </si>
  <si>
    <t>0897-TCN16</t>
  </si>
  <si>
    <t>D    316</t>
  </si>
  <si>
    <t>0907-TCN16</t>
  </si>
  <si>
    <t>D    321</t>
  </si>
  <si>
    <t>0908-TCN16</t>
  </si>
  <si>
    <t>0904-TCN16</t>
  </si>
  <si>
    <t>0909-TCN16</t>
  </si>
  <si>
    <t>D    556</t>
  </si>
  <si>
    <t>D    606</t>
  </si>
  <si>
    <t>0898-TCN16</t>
  </si>
  <si>
    <t>D    612</t>
  </si>
  <si>
    <t>0910-TCN16</t>
  </si>
  <si>
    <t>D    613</t>
  </si>
  <si>
    <t>FR2171027</t>
  </si>
  <si>
    <t>D    616</t>
  </si>
  <si>
    <t>FR2168975</t>
  </si>
  <si>
    <t>D    680</t>
  </si>
  <si>
    <t>0911-TCN16</t>
  </si>
  <si>
    <t>D    683</t>
  </si>
  <si>
    <t>0912-TCN16</t>
  </si>
  <si>
    <t>D    740</t>
  </si>
  <si>
    <t>0901-TCN16</t>
  </si>
  <si>
    <t>0902-TCN16</t>
  </si>
  <si>
    <t>0903-TCN16</t>
  </si>
  <si>
    <t>0899-TCN16</t>
  </si>
  <si>
    <t>D    774</t>
  </si>
  <si>
    <t>0913-TCN16</t>
  </si>
  <si>
    <t>D    857</t>
  </si>
  <si>
    <t>0914-TCN16</t>
  </si>
  <si>
    <t>D    885</t>
  </si>
  <si>
    <t>0915-TCN16</t>
  </si>
  <si>
    <t>D    887</t>
  </si>
  <si>
    <t>0916-TCN16</t>
  </si>
  <si>
    <t>D    889</t>
  </si>
  <si>
    <t>0917-TCN16</t>
  </si>
  <si>
    <t>D    924</t>
  </si>
  <si>
    <t>COMP. GTOS</t>
  </si>
  <si>
    <t>D    948</t>
  </si>
  <si>
    <t>0918-TCN16</t>
  </si>
  <si>
    <t>0919-TCN16</t>
  </si>
  <si>
    <t>D    952</t>
  </si>
  <si>
    <t>D  1,036</t>
  </si>
  <si>
    <t>0920-TCN16</t>
  </si>
  <si>
    <t>D  1,091</t>
  </si>
  <si>
    <t>0921-TCN16</t>
  </si>
  <si>
    <t>D  1,099</t>
  </si>
  <si>
    <t>0922-TCN16</t>
  </si>
  <si>
    <t>0923-TCN16</t>
  </si>
  <si>
    <t>D  1,104</t>
  </si>
  <si>
    <t>0924-TCN16</t>
  </si>
  <si>
    <t>D  1,108</t>
  </si>
  <si>
    <t>0925-TCN16</t>
  </si>
  <si>
    <t>D  1,141</t>
  </si>
  <si>
    <t>0930-TCN16</t>
  </si>
  <si>
    <t>D  1,176</t>
  </si>
  <si>
    <t>0926-TCN16</t>
  </si>
  <si>
    <t>0927-TCN16</t>
  </si>
  <si>
    <t>D  1,191</t>
  </si>
  <si>
    <t>0928-TCN16</t>
  </si>
  <si>
    <t>D  1,208</t>
  </si>
  <si>
    <t>0933-TCN16</t>
  </si>
  <si>
    <t>D  1,217</t>
  </si>
  <si>
    <t>0932-TCN16</t>
  </si>
  <si>
    <t>D  1,308</t>
  </si>
  <si>
    <t>0934-TCN16</t>
  </si>
  <si>
    <t>D  1,315</t>
  </si>
  <si>
    <t>D  1,317</t>
  </si>
  <si>
    <t>D  1,382</t>
  </si>
  <si>
    <t>0929-TCN16</t>
  </si>
  <si>
    <t>D  1,383</t>
  </si>
  <si>
    <t>0931-TCN16</t>
  </si>
  <si>
    <t>D  1,439</t>
  </si>
  <si>
    <t>0935-TCN16</t>
  </si>
  <si>
    <t>0936-TCN16</t>
  </si>
  <si>
    <t>D  1,503</t>
  </si>
  <si>
    <t>0937-TCN16</t>
  </si>
  <si>
    <t>0938-TCN16</t>
  </si>
  <si>
    <t>D  1,545</t>
  </si>
  <si>
    <t>0939-TCN16</t>
  </si>
  <si>
    <t>D  1,546</t>
  </si>
  <si>
    <t>0942-TCN16</t>
  </si>
  <si>
    <t>D  1,547</t>
  </si>
  <si>
    <t>0941-TCN16</t>
  </si>
  <si>
    <t>D  1,549</t>
  </si>
  <si>
    <t>0943-TCN16</t>
  </si>
  <si>
    <t>D  1,551</t>
  </si>
  <si>
    <t>0940-TCN16</t>
  </si>
  <si>
    <t>D  1,608</t>
  </si>
  <si>
    <t>0944-TCN16</t>
  </si>
  <si>
    <t>D  1,687</t>
  </si>
  <si>
    <t>D  1,688</t>
  </si>
  <si>
    <t>D  1,689</t>
  </si>
  <si>
    <t>0945-TCN16</t>
  </si>
  <si>
    <t>D  1,724</t>
  </si>
  <si>
    <t>0946-TCN16</t>
  </si>
  <si>
    <t>D  1,725</t>
  </si>
  <si>
    <t>0947-TCN16</t>
  </si>
  <si>
    <t>D  1,726</t>
  </si>
  <si>
    <t>0948-TCN16</t>
  </si>
  <si>
    <t>0949-TCN16</t>
  </si>
  <si>
    <t>0950-TCN16</t>
  </si>
  <si>
    <t>0951-TCN16</t>
  </si>
  <si>
    <t>D  1,733</t>
  </si>
  <si>
    <t>0952-TCN16</t>
  </si>
  <si>
    <t>0954-TCN16</t>
  </si>
  <si>
    <t>D  1,765</t>
  </si>
  <si>
    <t>0953-TCN16</t>
  </si>
  <si>
    <t>D  1,891</t>
  </si>
  <si>
    <t>0955-TCN16</t>
  </si>
  <si>
    <t>D  1,896</t>
  </si>
  <si>
    <t>0956-TCN16</t>
  </si>
  <si>
    <t>D  1,943</t>
  </si>
  <si>
    <t>0957-TCN16</t>
  </si>
  <si>
    <t>D  2,087</t>
  </si>
  <si>
    <t>0967-TCN16</t>
  </si>
  <si>
    <t>D  2,088</t>
  </si>
  <si>
    <t>0968-TCN16</t>
  </si>
  <si>
    <t>D  2,104</t>
  </si>
  <si>
    <t>0969-TCN16</t>
  </si>
  <si>
    <t>D  2,105</t>
  </si>
  <si>
    <t>0962-TCN16</t>
  </si>
  <si>
    <t>0970-TCN16</t>
  </si>
  <si>
    <t>0961-TCN16</t>
  </si>
  <si>
    <t>D  2,169</t>
  </si>
  <si>
    <t>0973-TCN16</t>
  </si>
  <si>
    <t>0965-TCN16</t>
  </si>
  <si>
    <t>D  2,193</t>
  </si>
  <si>
    <t>D  2,194</t>
  </si>
  <si>
    <t>0972-TCN16</t>
  </si>
  <si>
    <t>D  2,205</t>
  </si>
  <si>
    <t>0958-TCN16</t>
  </si>
  <si>
    <t>D  2,206</t>
  </si>
  <si>
    <t>0959-TCN16</t>
  </si>
  <si>
    <t>D  2,209</t>
  </si>
  <si>
    <t>0960-TCN16</t>
  </si>
  <si>
    <t>D  2,241</t>
  </si>
  <si>
    <t>0963-TCN16</t>
  </si>
  <si>
    <t>D  2,242</t>
  </si>
  <si>
    <t>0964-TCN16</t>
  </si>
  <si>
    <t>D  2,243</t>
  </si>
  <si>
    <t>0966-TCN16</t>
  </si>
  <si>
    <t>D  2,248</t>
  </si>
  <si>
    <t>0971-TCN16</t>
  </si>
  <si>
    <t>D  2,386</t>
  </si>
  <si>
    <t>0974-TCN16</t>
  </si>
  <si>
    <t>D  2,415</t>
  </si>
  <si>
    <t>D  2,452</t>
  </si>
  <si>
    <t>0976-TCN16</t>
  </si>
  <si>
    <t>D  2,454</t>
  </si>
  <si>
    <t>0975-TCN16</t>
  </si>
  <si>
    <t>D  2,488</t>
  </si>
  <si>
    <t>0977-TCN16</t>
  </si>
  <si>
    <t>D  2,490</t>
  </si>
  <si>
    <t>D  2,534</t>
  </si>
  <si>
    <t>0978-TCN16</t>
  </si>
  <si>
    <t>D  2,561</t>
  </si>
  <si>
    <t>0983-TCN16</t>
  </si>
  <si>
    <t>0979-TCN16</t>
  </si>
  <si>
    <t>0980-TCN16</t>
  </si>
  <si>
    <t>D  2,579</t>
  </si>
  <si>
    <t>0981-TCN16</t>
  </si>
  <si>
    <t>0982-TCN16</t>
  </si>
  <si>
    <t>D  2,600</t>
  </si>
  <si>
    <t>0988-TCN16</t>
  </si>
  <si>
    <t>D  2,608</t>
  </si>
  <si>
    <t>0984-TCN16</t>
  </si>
  <si>
    <t>0985-TCN16</t>
  </si>
  <si>
    <t>D  2,612</t>
  </si>
  <si>
    <t>D  2,613</t>
  </si>
  <si>
    <t>D  2,614</t>
  </si>
  <si>
    <t>0001-TCN17</t>
  </si>
  <si>
    <t>D  2,615</t>
  </si>
  <si>
    <t>0002-TCN17</t>
  </si>
  <si>
    <t>0003-TCN17</t>
  </si>
  <si>
    <t>D  2,617</t>
  </si>
  <si>
    <t>0004-TCN17</t>
  </si>
  <si>
    <t>NWD0001219</t>
  </si>
  <si>
    <t>D  2,677</t>
  </si>
  <si>
    <t>P000014821</t>
  </si>
  <si>
    <t>NWD0001225</t>
  </si>
  <si>
    <t>0989-TCN16</t>
  </si>
  <si>
    <t>0990-TCN16</t>
  </si>
  <si>
    <t>0991-TCN16</t>
  </si>
  <si>
    <t>0992-TCN16</t>
  </si>
  <si>
    <t>0993-TCN16</t>
  </si>
  <si>
    <t>0994-TCN16</t>
  </si>
  <si>
    <t>0995-TCN16</t>
  </si>
  <si>
    <t>COMIS BCO</t>
  </si>
  <si>
    <t>COMIS BNM</t>
  </si>
  <si>
    <t>D  3,007</t>
  </si>
  <si>
    <t>p14285</t>
  </si>
  <si>
    <t>P14287</t>
  </si>
  <si>
    <t>R2971</t>
  </si>
  <si>
    <t>S1718</t>
  </si>
  <si>
    <t>S1675</t>
  </si>
  <si>
    <t>S1625</t>
  </si>
  <si>
    <t>R2966</t>
  </si>
  <si>
    <t>S1710</t>
  </si>
  <si>
    <t>D  3,015</t>
  </si>
  <si>
    <t>S1673</t>
  </si>
  <si>
    <t>P14564</t>
  </si>
  <si>
    <t>P14566</t>
  </si>
  <si>
    <t>P14567</t>
  </si>
  <si>
    <t>P14568</t>
  </si>
  <si>
    <t>P14569</t>
  </si>
  <si>
    <t>P14583</t>
  </si>
  <si>
    <t>P14584</t>
  </si>
  <si>
    <t>D  3,031</t>
  </si>
  <si>
    <t>P14586</t>
  </si>
  <si>
    <t>P14587</t>
  </si>
  <si>
    <t>P14588</t>
  </si>
  <si>
    <t>D  3,035</t>
  </si>
  <si>
    <t>P14591</t>
  </si>
  <si>
    <t>D  3,036</t>
  </si>
  <si>
    <t>P14592</t>
  </si>
  <si>
    <t>P14593</t>
  </si>
  <si>
    <t>P14597</t>
  </si>
  <si>
    <t>P14599</t>
  </si>
  <si>
    <t>R2993</t>
  </si>
  <si>
    <t>R2990</t>
  </si>
  <si>
    <t>R2991</t>
  </si>
  <si>
    <t>D  3,044</t>
  </si>
  <si>
    <t>R2992</t>
  </si>
  <si>
    <t>S1722</t>
  </si>
  <si>
    <t>S1727</t>
  </si>
  <si>
    <t>D  3,047</t>
  </si>
  <si>
    <t>R2984</t>
  </si>
  <si>
    <t>D  3,048</t>
  </si>
  <si>
    <t>R2975</t>
  </si>
  <si>
    <t>P14600</t>
  </si>
  <si>
    <t>P14701</t>
  </si>
  <si>
    <t>P14702</t>
  </si>
  <si>
    <t>P14704</t>
  </si>
  <si>
    <t>P14705</t>
  </si>
  <si>
    <t>P14765</t>
  </si>
  <si>
    <t>P14766</t>
  </si>
  <si>
    <t>P14767</t>
  </si>
  <si>
    <t>P14768</t>
  </si>
  <si>
    <t>P14770</t>
  </si>
  <si>
    <t>P14771</t>
  </si>
  <si>
    <t>D  3,060</t>
  </si>
  <si>
    <t>P14772</t>
  </si>
  <si>
    <t>P14773</t>
  </si>
  <si>
    <t>P14774</t>
  </si>
  <si>
    <t>P14778</t>
  </si>
  <si>
    <t>R3014</t>
  </si>
  <si>
    <t>P14783</t>
  </si>
  <si>
    <t>P14785</t>
  </si>
  <si>
    <t>D  3,071</t>
  </si>
  <si>
    <t>P14786</t>
  </si>
  <si>
    <t>D  3,072</t>
  </si>
  <si>
    <t>P14787</t>
  </si>
  <si>
    <t>D  3,073</t>
  </si>
  <si>
    <t>P14793</t>
  </si>
  <si>
    <t>D  3,074</t>
  </si>
  <si>
    <t>P14794</t>
  </si>
  <si>
    <t>D  3,075</t>
  </si>
  <si>
    <t>P14795</t>
  </si>
  <si>
    <t>D  3,077</t>
  </si>
  <si>
    <t>P14797</t>
  </si>
  <si>
    <t>D  3,078</t>
  </si>
  <si>
    <t>P14799</t>
  </si>
  <si>
    <t>D  3,079</t>
  </si>
  <si>
    <t>P14800</t>
  </si>
  <si>
    <t>D  3,080</t>
  </si>
  <si>
    <t>P14901</t>
  </si>
  <si>
    <t>D  3,081</t>
  </si>
  <si>
    <t>P14902</t>
  </si>
  <si>
    <t>D  3,082</t>
  </si>
  <si>
    <t>P14907</t>
  </si>
  <si>
    <t>D  3,083</t>
  </si>
  <si>
    <t>P14909</t>
  </si>
  <si>
    <t>D  3,084</t>
  </si>
  <si>
    <t>P14910</t>
  </si>
  <si>
    <t>D  3,085</t>
  </si>
  <si>
    <t>P14911</t>
  </si>
  <si>
    <t>D  3,088</t>
  </si>
  <si>
    <t>P14914</t>
  </si>
  <si>
    <t>D  3,089</t>
  </si>
  <si>
    <t>P14915</t>
  </si>
  <si>
    <t>D  3,090</t>
  </si>
  <si>
    <t>R3010</t>
  </si>
  <si>
    <t>D  3,091</t>
  </si>
  <si>
    <t>R3016</t>
  </si>
  <si>
    <t>D  3,092</t>
  </si>
  <si>
    <t>S1741</t>
  </si>
  <si>
    <t>D  3,093</t>
  </si>
  <si>
    <t>R3017</t>
  </si>
  <si>
    <t>D  3,094</t>
  </si>
  <si>
    <t>S1737</t>
  </si>
  <si>
    <t>D  3,095</t>
  </si>
  <si>
    <t>S1723</t>
  </si>
  <si>
    <t>D  3,096</t>
  </si>
  <si>
    <t>P14916</t>
  </si>
  <si>
    <t>D  3,102</t>
  </si>
  <si>
    <t>P14923</t>
  </si>
  <si>
    <t>D  3,103</t>
  </si>
  <si>
    <t>P14924</t>
  </si>
  <si>
    <t>D  3,106</t>
  </si>
  <si>
    <t>P14708</t>
  </si>
  <si>
    <t>D  3,107</t>
  </si>
  <si>
    <t>P14710</t>
  </si>
  <si>
    <t>D  3,108</t>
  </si>
  <si>
    <t>P14712</t>
  </si>
  <si>
    <t>D  3,109</t>
  </si>
  <si>
    <t>D  3,113</t>
  </si>
  <si>
    <t>P14714</t>
  </si>
  <si>
    <t>D  3,114</t>
  </si>
  <si>
    <t>P14716</t>
  </si>
  <si>
    <t>D  3,115</t>
  </si>
  <si>
    <t>P14717</t>
  </si>
  <si>
    <t>D  3,116</t>
  </si>
  <si>
    <t>P14719</t>
  </si>
  <si>
    <t>D  3,117</t>
  </si>
  <si>
    <t>P14721</t>
  </si>
  <si>
    <t>D  3,118</t>
  </si>
  <si>
    <t>P14722</t>
  </si>
  <si>
    <t>D  3,119</t>
  </si>
  <si>
    <t>P14724</t>
  </si>
  <si>
    <t>D  3,120</t>
  </si>
  <si>
    <t>P14725</t>
  </si>
  <si>
    <t>D  3,121</t>
  </si>
  <si>
    <t>P14727</t>
  </si>
  <si>
    <t>D  3,122</t>
  </si>
  <si>
    <t>P14729</t>
  </si>
  <si>
    <t>D  3,123</t>
  </si>
  <si>
    <t>P14731</t>
  </si>
  <si>
    <t>D  3,124</t>
  </si>
  <si>
    <t>P14733</t>
  </si>
  <si>
    <t>D  3,125</t>
  </si>
  <si>
    <t>P14737</t>
  </si>
  <si>
    <t>D  3,126</t>
  </si>
  <si>
    <t>P14738</t>
  </si>
  <si>
    <t>D  3,127</t>
  </si>
  <si>
    <t>P14742</t>
  </si>
  <si>
    <t>D  3,128</t>
  </si>
  <si>
    <t>P14754</t>
  </si>
  <si>
    <t>D  3,129</t>
  </si>
  <si>
    <t>P14756</t>
  </si>
  <si>
    <t>D  3,130</t>
  </si>
  <si>
    <t>P14735</t>
  </si>
  <si>
    <t>D  3,131</t>
  </si>
  <si>
    <t>P14740</t>
  </si>
  <si>
    <t>D  3,133</t>
  </si>
  <si>
    <t>P14758</t>
  </si>
  <si>
    <t>D  3,134</t>
  </si>
  <si>
    <t>P14760</t>
  </si>
  <si>
    <t>D  3,136</t>
  </si>
  <si>
    <t>P14763</t>
  </si>
  <si>
    <t>D  3,138</t>
  </si>
  <si>
    <t>P14927</t>
  </si>
  <si>
    <t>D  3,139</t>
  </si>
  <si>
    <t>P14930</t>
  </si>
  <si>
    <t>D  3,140</t>
  </si>
  <si>
    <t>P14933</t>
  </si>
  <si>
    <t>D  3,141</t>
  </si>
  <si>
    <t>P14935</t>
  </si>
  <si>
    <t>D  3,142</t>
  </si>
  <si>
    <t>P14937</t>
  </si>
  <si>
    <t>D  3,143</t>
  </si>
  <si>
    <t>P14939</t>
  </si>
  <si>
    <t>D  3,144</t>
  </si>
  <si>
    <t>P14941</t>
  </si>
  <si>
    <t>D  3,145</t>
  </si>
  <si>
    <t>P14788</t>
  </si>
  <si>
    <t>D  3,147</t>
  </si>
  <si>
    <t>P14944</t>
  </si>
  <si>
    <t>D  3,148</t>
  </si>
  <si>
    <t>P14798</t>
  </si>
  <si>
    <t>D  3,151</t>
  </si>
  <si>
    <t>D  3,152</t>
  </si>
  <si>
    <t>CH-17594</t>
  </si>
  <si>
    <t>CH-17595</t>
  </si>
  <si>
    <t>E      9</t>
  </si>
  <si>
    <t>CH-17602</t>
  </si>
  <si>
    <t>CH-17603</t>
  </si>
  <si>
    <t>CH-17604</t>
  </si>
  <si>
    <t>CH-17605</t>
  </si>
  <si>
    <t>CH-17606</t>
  </si>
  <si>
    <t>T-2186</t>
  </si>
  <si>
    <t>T-2187</t>
  </si>
  <si>
    <t>CH-17615</t>
  </si>
  <si>
    <t>T-2188</t>
  </si>
  <si>
    <t>T-2189</t>
  </si>
  <si>
    <t>T-2190</t>
  </si>
  <si>
    <t>T-2191</t>
  </si>
  <si>
    <t>T-2192</t>
  </si>
  <si>
    <t>T-2193</t>
  </si>
  <si>
    <t>T-2195</t>
  </si>
  <si>
    <t>T-2196</t>
  </si>
  <si>
    <t>T-2197</t>
  </si>
  <si>
    <t>T-2198</t>
  </si>
  <si>
    <t>T-2199</t>
  </si>
  <si>
    <t>T-2200</t>
  </si>
  <si>
    <t>T-2201</t>
  </si>
  <si>
    <t>T-2203</t>
  </si>
  <si>
    <t>T-2204</t>
  </si>
  <si>
    <t>T-2205</t>
  </si>
  <si>
    <t>T-2206</t>
  </si>
  <si>
    <t>T-2207</t>
  </si>
  <si>
    <t>T-2208</t>
  </si>
  <si>
    <t>CH-17623</t>
  </si>
  <si>
    <t>CH-17624</t>
  </si>
  <si>
    <t>CH-17636</t>
  </si>
  <si>
    <t>CH-17637</t>
  </si>
  <si>
    <t>CH-17644</t>
  </si>
  <si>
    <t>CH-17608</t>
  </si>
  <si>
    <t>CH-17646</t>
  </si>
  <si>
    <t>T-2210</t>
  </si>
  <si>
    <t>T-2211</t>
  </si>
  <si>
    <t>CH-17641</t>
  </si>
  <si>
    <t>CH-17651</t>
  </si>
  <si>
    <t>CH-17652</t>
  </si>
  <si>
    <t>CH-17653</t>
  </si>
  <si>
    <t>CH-17655</t>
  </si>
  <si>
    <t>CH-17656</t>
  </si>
  <si>
    <t>CH-17657</t>
  </si>
  <si>
    <t>CH-17659</t>
  </si>
  <si>
    <t>CH-17660</t>
  </si>
  <si>
    <t>CH-17668</t>
  </si>
  <si>
    <t>CH-17670</t>
  </si>
  <si>
    <t>CH-17671</t>
  </si>
  <si>
    <t>CH-17672</t>
  </si>
  <si>
    <t>CH-17674</t>
  </si>
  <si>
    <t>E    125</t>
  </si>
  <si>
    <t>T-2217</t>
  </si>
  <si>
    <t>T-2218</t>
  </si>
  <si>
    <t>T-2219</t>
  </si>
  <si>
    <t>T-2220</t>
  </si>
  <si>
    <t>T-2221</t>
  </si>
  <si>
    <t>T-2222</t>
  </si>
  <si>
    <t>T-2223</t>
  </si>
  <si>
    <t>T-2224</t>
  </si>
  <si>
    <t>T-2225</t>
  </si>
  <si>
    <t>T-2226</t>
  </si>
  <si>
    <t>T-2228</t>
  </si>
  <si>
    <t>T-2229</t>
  </si>
  <si>
    <t>T-2230</t>
  </si>
  <si>
    <t>T-2231</t>
  </si>
  <si>
    <t>T-2232</t>
  </si>
  <si>
    <t>T-2233</t>
  </si>
  <si>
    <t>T-2234</t>
  </si>
  <si>
    <t>E    146</t>
  </si>
  <si>
    <t>CH-17676</t>
  </si>
  <si>
    <t>T-2238</t>
  </si>
  <si>
    <t>T-2240</t>
  </si>
  <si>
    <t>T-2241</t>
  </si>
  <si>
    <t>T-2242</t>
  </si>
  <si>
    <t>T-2243</t>
  </si>
  <si>
    <t>T-2244</t>
  </si>
  <si>
    <t>CH-17686</t>
  </si>
  <si>
    <t>CH-17687</t>
  </si>
  <si>
    <t>CH-17613</t>
  </si>
  <si>
    <t>E    176</t>
  </si>
  <si>
    <t>CH-17612</t>
  </si>
  <si>
    <t>CH-17692</t>
  </si>
  <si>
    <t>CH-17695</t>
  </si>
  <si>
    <t>CH-17688</t>
  </si>
  <si>
    <t>T-2258</t>
  </si>
  <si>
    <t>T-2259</t>
  </si>
  <si>
    <t>T-2260</t>
  </si>
  <si>
    <t>T-2261</t>
  </si>
  <si>
    <t>T-2262</t>
  </si>
  <si>
    <t>T-2263</t>
  </si>
  <si>
    <t>T-2264</t>
  </si>
  <si>
    <t>T-2265</t>
  </si>
  <si>
    <t>T-2266</t>
  </si>
  <si>
    <t>CH-17698</t>
  </si>
  <si>
    <t>CH-17699</t>
  </si>
  <si>
    <t>CH-17693</t>
  </si>
  <si>
    <t>T-2267</t>
  </si>
  <si>
    <t>T-2268</t>
  </si>
  <si>
    <t>T-2269</t>
  </si>
  <si>
    <t>T-2270</t>
  </si>
  <si>
    <t>T-2271</t>
  </si>
  <si>
    <t>T-2272</t>
  </si>
  <si>
    <t>E    214</t>
  </si>
  <si>
    <t>T-2273</t>
  </si>
  <si>
    <t>T-2274</t>
  </si>
  <si>
    <t>T-2275</t>
  </si>
  <si>
    <t>CH-17706</t>
  </si>
  <si>
    <t>CH-17708</t>
  </si>
  <si>
    <t>CH-17700</t>
  </si>
  <si>
    <t>CH-17701</t>
  </si>
  <si>
    <t>CH-17719</t>
  </si>
  <si>
    <t>E    242</t>
  </si>
  <si>
    <t>CH-17722</t>
  </si>
  <si>
    <t>CH-17729</t>
  </si>
  <si>
    <t>CH-17730</t>
  </si>
  <si>
    <t>EDO CTA 15</t>
  </si>
  <si>
    <t>CH-17639</t>
  </si>
  <si>
    <t>CH-17640</t>
  </si>
  <si>
    <t>T-2278</t>
  </si>
  <si>
    <t>T-2279</t>
  </si>
  <si>
    <t>T-2280</t>
  </si>
  <si>
    <t>T-2281</t>
  </si>
  <si>
    <t>T-2282</t>
  </si>
  <si>
    <t>T-2283</t>
  </si>
  <si>
    <t>E    266</t>
  </si>
  <si>
    <t>T-2284</t>
  </si>
  <si>
    <t>T-2285</t>
  </si>
  <si>
    <t>E    268</t>
  </si>
  <si>
    <t>T-2286</t>
  </si>
  <si>
    <t>T-2287</t>
  </si>
  <si>
    <t>E    270</t>
  </si>
  <si>
    <t>T-2288</t>
  </si>
  <si>
    <t>E    271</t>
  </si>
  <si>
    <t>T-2289</t>
  </si>
  <si>
    <t>T-2290</t>
  </si>
  <si>
    <t>T-2291</t>
  </si>
  <si>
    <t>T-2292</t>
  </si>
  <si>
    <t>T-2294</t>
  </si>
  <si>
    <t>T-2295</t>
  </si>
  <si>
    <t>T-2296</t>
  </si>
  <si>
    <t>E    279</t>
  </si>
  <si>
    <t>T-2297</t>
  </si>
  <si>
    <t>E    280</t>
  </si>
  <si>
    <t>T-2298</t>
  </si>
  <si>
    <t>E    281</t>
  </si>
  <si>
    <t>T-2299</t>
  </si>
  <si>
    <t>E    284</t>
  </si>
  <si>
    <t>T-2302</t>
  </si>
  <si>
    <t>CH-1061</t>
  </si>
  <si>
    <t>E    288</t>
  </si>
  <si>
    <t>T-2323</t>
  </si>
  <si>
    <t>E    289</t>
  </si>
  <si>
    <t>T-2324</t>
  </si>
  <si>
    <t>E    291</t>
  </si>
  <si>
    <t>T-2325</t>
  </si>
  <si>
    <t>TOYOTA FINANCIAL SERVICES DE MEXICO</t>
  </si>
  <si>
    <t>DALTON  AUTOMOTRIZ S DE  RL DE CV</t>
  </si>
  <si>
    <t>CCD, AUTOSALES PUERTO  VALLARTA</t>
  </si>
  <si>
    <t>OZ  AUTOMOTRIZ DE  COLIMA S DE RL D</t>
  </si>
  <si>
    <t>DURANGO AUTOMOTORES S D E RL  DE CV</t>
  </si>
  <si>
    <t>DECADA  AUTOMOTRIZ S  DE  RL DE  CV</t>
  </si>
  <si>
    <t>AUTOMOVILES DINAMICOS S DE RL DE CV</t>
  </si>
  <si>
    <t>PREMIER DE  ORIENTE S DE RL DE CV.</t>
  </si>
  <si>
    <t>LIDERAZGO AUTOMOTRIZ DE PUEBLA SA D</t>
  </si>
  <si>
    <t>OZ AUTOMOTRIZ S DE RL DE CV</t>
  </si>
  <si>
    <t>CERVER  TOLUCA S  DE  RL DE CV</t>
  </si>
  <si>
    <t>GRUPO  PENNINSULA S  DE RL DE  CV</t>
  </si>
  <si>
    <t>VALOR MOTRIZ S DE RL DE CV</t>
  </si>
  <si>
    <t>LIDERAZGO AUTOMOTRIZ DE PUEBLA</t>
  </si>
  <si>
    <t>PREMIER DE ORIENTE S  DE  RL DE  CV</t>
  </si>
  <si>
    <t>CCD. AUTO SALES PUERTO VALLARTA</t>
  </si>
  <si>
    <t>TOYOCOAPA S  DE  RL DE CV</t>
  </si>
  <si>
    <t>UNITED AUTO DE  MONTERREY S DE RL D</t>
  </si>
  <si>
    <t>GRUPO  PENNINSULA  MOTORS S  DE  RL</t>
  </si>
  <si>
    <t>UNITED  AUTO DE  AGUASCALIENTES S</t>
  </si>
  <si>
    <t>FAME  PERISUR S  DE  RL DE CV</t>
  </si>
  <si>
    <t>SAMURAI MOTORS S DE RL DE CV</t>
  </si>
  <si>
    <t>UNITED AUTO DE MONTERREY S DE RL DE</t>
  </si>
  <si>
    <t>VALOR  MOTRIZ S DE RL  CV</t>
  </si>
  <si>
    <t>OEPD810402991</t>
  </si>
  <si>
    <t>MELG671222EB0</t>
  </si>
  <si>
    <t>AIB1312182B8</t>
  </si>
  <si>
    <t>TOSF8004187N5</t>
  </si>
  <si>
    <t>PCO850427JIA</t>
  </si>
  <si>
    <t>SCU080512296</t>
  </si>
  <si>
    <t>SDU040607FA9</t>
  </si>
  <si>
    <t>SCO130531P47</t>
  </si>
  <si>
    <t>CMI100423CC4</t>
  </si>
  <si>
    <t>DOL0309207W1</t>
  </si>
  <si>
    <t>FURO810511GE0</t>
  </si>
  <si>
    <t>OEPE360403D5A</t>
  </si>
  <si>
    <t>STO021007DZ8</t>
  </si>
  <si>
    <t>AGI9904232EL7</t>
  </si>
  <si>
    <t>GRO140530F53</t>
  </si>
  <si>
    <t>HMA1011256N1</t>
  </si>
  <si>
    <t>SSR760906L2A</t>
  </si>
  <si>
    <t>VAJF710919CC1</t>
  </si>
  <si>
    <t>JUNTA MUNICIPAL DE AGUA POTABL</t>
  </si>
  <si>
    <t>FNI9708/29JR9</t>
  </si>
  <si>
    <t>RACM5912155U4</t>
  </si>
  <si>
    <t>FEFM780606RE9</t>
  </si>
  <si>
    <t>MACM3501063N3</t>
  </si>
  <si>
    <t>SDB0005023Y0</t>
  </si>
  <si>
    <t>SSA1008248F1</t>
  </si>
  <si>
    <t>PGA040524GH4</t>
  </si>
  <si>
    <t>MYSTERY SHOPPER MEXICO, S.A. DE C.V</t>
  </si>
  <si>
    <t>MERCADO LIBRE S DE RL DE CV</t>
  </si>
  <si>
    <t>CAMPUZANO ROSALES SALVADOR</t>
  </si>
  <si>
    <t>CORPORATIVO EMPRESARIAL LOEERTY S D</t>
  </si>
  <si>
    <t>MURILLO BELTRAN RITA</t>
  </si>
  <si>
    <t>REPRESENTACIONES DYCO Y ASOCIADOS S</t>
  </si>
  <si>
    <t>DTMAC COMERCIALIZADORA SA DE CV</t>
  </si>
  <si>
    <t>TEEKBAJIO SA DE CV</t>
  </si>
  <si>
    <t>MENDOZA BECERRA LIZBETH ADRIANA</t>
  </si>
  <si>
    <t>AUTO CENTRO DE CELAYA, S.A. DE C.V.</t>
  </si>
  <si>
    <t>LIDERAZGO AUTOMOTRIZ DE PUEBLA S.A.</t>
  </si>
  <si>
    <t>TIENDAS SORIANA SA DE CV</t>
  </si>
  <si>
    <t>SERVICIO PANORAMA  SA DE CV</t>
  </si>
  <si>
    <t>AACF6010048W5</t>
  </si>
  <si>
    <t>ALDAMA CAMACHO FRANCISCO GERARDO</t>
  </si>
  <si>
    <t>DCO050303BG1</t>
  </si>
  <si>
    <t>ACC851025FJ4</t>
  </si>
  <si>
    <t>MUBR740521IG3</t>
  </si>
  <si>
    <t>HOME DEPOT MEXICO S DE RL DE CV</t>
  </si>
  <si>
    <t>QUERETARO MOTORS, SA</t>
  </si>
  <si>
    <t>MEBL660216783</t>
  </si>
  <si>
    <t>MAS990127EP5</t>
  </si>
  <si>
    <t>MASKOTA SA DE CV</t>
  </si>
  <si>
    <t>ESPECIALISTAS EN ALTA COCINA</t>
  </si>
  <si>
    <t>GOM140325ES7</t>
  </si>
  <si>
    <t>GRUPO OPERATIVO MART SA DE CV</t>
  </si>
  <si>
    <t>CAQ940420CX9</t>
  </si>
  <si>
    <t>COMERCIALIZADORA ALIMENTICA QUERETANA</t>
  </si>
  <si>
    <t>EAC8504236U5</t>
  </si>
  <si>
    <t>TEE1109264W2</t>
  </si>
  <si>
    <t>MSM010207IP3</t>
  </si>
  <si>
    <t>CEL140414KX7</t>
  </si>
  <si>
    <t>VAPM570912GZ0</t>
  </si>
  <si>
    <t>RDY131009N83</t>
  </si>
  <si>
    <t>TOYOTA MOTOR SALES DE MEXICO S DE RL DE CV</t>
  </si>
  <si>
    <t>EEI020125CM7</t>
  </si>
  <si>
    <t>CACC900826B29</t>
  </si>
  <si>
    <t>CAP080114GMA</t>
  </si>
  <si>
    <t>CGA010307N18</t>
  </si>
  <si>
    <t>CLP740415BU9</t>
  </si>
  <si>
    <t>GUED4506165B3</t>
  </si>
  <si>
    <t>TOYOTA FINANCIAL SERVICES DE MEXICO S.A. DE C.V.</t>
  </si>
  <si>
    <t>CCO031104SZ2</t>
  </si>
  <si>
    <t>CFC CONCESIONES SA DE CV</t>
  </si>
  <si>
    <t>SERVICIOS A CONDOMINIOS SA DE CV</t>
  </si>
  <si>
    <t>SCO9305195G7</t>
  </si>
  <si>
    <t>POY0507283C5</t>
  </si>
  <si>
    <t xml:space="preserve">INMOBILIARIA ANGUITA SA </t>
  </si>
  <si>
    <t>IAN800429QC3</t>
  </si>
  <si>
    <t xml:space="preserve">GASOLINERA LOS PINOS SA DECV </t>
  </si>
  <si>
    <t>AUTOPISTA ARCO DE NORTE SA DE DV</t>
  </si>
  <si>
    <t xml:space="preserve">TOTAL </t>
  </si>
  <si>
    <t>CARS650615BK9</t>
  </si>
  <si>
    <t>EFO100119DD3</t>
  </si>
  <si>
    <t>ESTACION FORJADORES SA DE CV</t>
  </si>
  <si>
    <t>NDG071019LH4</t>
  </si>
  <si>
    <t>LAS NUEVAS DELICIAS GASTRONIMICAS S DE RL DE CV</t>
  </si>
  <si>
    <t>Auxiliar del 01/06/16 AL 30/06/16</t>
  </si>
  <si>
    <t>AGI990422EL7</t>
  </si>
  <si>
    <t>Auxiliar del 01/07/16 AL 31/07/16</t>
  </si>
  <si>
    <t>D    157</t>
  </si>
  <si>
    <t>0996-TCN16</t>
  </si>
  <si>
    <t>0997-TCN16</t>
  </si>
  <si>
    <t>D    198</t>
  </si>
  <si>
    <t>0998-TCN16</t>
  </si>
  <si>
    <t>0830-TCN16</t>
  </si>
  <si>
    <t>D    377</t>
  </si>
  <si>
    <t>0999-TCN16</t>
  </si>
  <si>
    <t>D    381</t>
  </si>
  <si>
    <t>1000-TCN16</t>
  </si>
  <si>
    <t>D    386</t>
  </si>
  <si>
    <t>1002-TCN16</t>
  </si>
  <si>
    <t>D    396</t>
  </si>
  <si>
    <t>1003-TCN16</t>
  </si>
  <si>
    <t>1001-TCN16</t>
  </si>
  <si>
    <t>D    400</t>
  </si>
  <si>
    <t>1004-TCN16</t>
  </si>
  <si>
    <t>D    418</t>
  </si>
  <si>
    <t>1005-TCN16</t>
  </si>
  <si>
    <t>1006-TCN16</t>
  </si>
  <si>
    <t>D    519</t>
  </si>
  <si>
    <t>1007-TCN16</t>
  </si>
  <si>
    <t>1008-TCN16</t>
  </si>
  <si>
    <t>D    560</t>
  </si>
  <si>
    <t>WR00003850</t>
  </si>
  <si>
    <t>1009-TCN16</t>
  </si>
  <si>
    <t>WR00003862</t>
  </si>
  <si>
    <t>D    652</t>
  </si>
  <si>
    <t>1010-TCN16</t>
  </si>
  <si>
    <t>D    666</t>
  </si>
  <si>
    <t>0006-TCN17</t>
  </si>
  <si>
    <t>D    672</t>
  </si>
  <si>
    <t>0007-TCN17</t>
  </si>
  <si>
    <t>D    685</t>
  </si>
  <si>
    <t>0008-TCN17</t>
  </si>
  <si>
    <t>D    853</t>
  </si>
  <si>
    <t>1011-TCN16</t>
  </si>
  <si>
    <t>D    896</t>
  </si>
  <si>
    <t>1012-TCN16</t>
  </si>
  <si>
    <t>0009-TCN17</t>
  </si>
  <si>
    <t>D    972</t>
  </si>
  <si>
    <t>1014-TCN16</t>
  </si>
  <si>
    <t>D  1,009</t>
  </si>
  <si>
    <t>1015-TCN16</t>
  </si>
  <si>
    <t>D  1,052</t>
  </si>
  <si>
    <t>1016-TCN16</t>
  </si>
  <si>
    <t>D  1,058</t>
  </si>
  <si>
    <t>1017-TCN16</t>
  </si>
  <si>
    <t>1018-TCN16</t>
  </si>
  <si>
    <t>D  1,070</t>
  </si>
  <si>
    <t>1019-TCN16</t>
  </si>
  <si>
    <t>D  1,073</t>
  </si>
  <si>
    <t>1020-TCN16</t>
  </si>
  <si>
    <t>D  1,074</t>
  </si>
  <si>
    <t>1021-TCN16</t>
  </si>
  <si>
    <t>D  1,077</t>
  </si>
  <si>
    <t>1022-TCN16</t>
  </si>
  <si>
    <t>D  1,078</t>
  </si>
  <si>
    <t>1023-TCN16</t>
  </si>
  <si>
    <t>D  1,080</t>
  </si>
  <si>
    <t>1024-TCN16</t>
  </si>
  <si>
    <t>1025-TCN16</t>
  </si>
  <si>
    <t>1026-TCN16</t>
  </si>
  <si>
    <t>D  1,140</t>
  </si>
  <si>
    <t>1027-TCN16</t>
  </si>
  <si>
    <t>D  1,184</t>
  </si>
  <si>
    <t>1028-TCN16</t>
  </si>
  <si>
    <t>D  1,293</t>
  </si>
  <si>
    <t>1030-TCN16</t>
  </si>
  <si>
    <t>D  1,322</t>
  </si>
  <si>
    <t>0010-TCN17</t>
  </si>
  <si>
    <t>D  1,323</t>
  </si>
  <si>
    <t>1031-TCN16</t>
  </si>
  <si>
    <t>1032-TCN16</t>
  </si>
  <si>
    <t>D  1,361</t>
  </si>
  <si>
    <t>1033-TCN16</t>
  </si>
  <si>
    <t>D  1,374</t>
  </si>
  <si>
    <t>0011-TCN17</t>
  </si>
  <si>
    <t>D  1,400</t>
  </si>
  <si>
    <t>0012-TCN17</t>
  </si>
  <si>
    <t>D  1,413</t>
  </si>
  <si>
    <t>1038-TCN16</t>
  </si>
  <si>
    <t>D  1,420</t>
  </si>
  <si>
    <t>0013-TCN17</t>
  </si>
  <si>
    <t>1035-TCN16</t>
  </si>
  <si>
    <t>D  1,424</t>
  </si>
  <si>
    <t>1036-TCN16</t>
  </si>
  <si>
    <t>D  1,425</t>
  </si>
  <si>
    <t>1034-TCN16</t>
  </si>
  <si>
    <t>D  1,483</t>
  </si>
  <si>
    <t>1040-TCN16</t>
  </si>
  <si>
    <t>D  1,486</t>
  </si>
  <si>
    <t>NWD0001296</t>
  </si>
  <si>
    <t>D  1,487</t>
  </si>
  <si>
    <t>NWD0001293</t>
  </si>
  <si>
    <t>D  1,489</t>
  </si>
  <si>
    <t>NWD0001280</t>
  </si>
  <si>
    <t>D  1,490</t>
  </si>
  <si>
    <t>NWD0001276</t>
  </si>
  <si>
    <t>D  1,492</t>
  </si>
  <si>
    <t>NWD0001268</t>
  </si>
  <si>
    <t>D  1,500</t>
  </si>
  <si>
    <t>0014-TCN17</t>
  </si>
  <si>
    <t>D  1,508</t>
  </si>
  <si>
    <t>1041-TCN16</t>
  </si>
  <si>
    <t>D  1,511</t>
  </si>
  <si>
    <t>1039-TCN16</t>
  </si>
  <si>
    <t>D  1,517</t>
  </si>
  <si>
    <t>1042-TCN16</t>
  </si>
  <si>
    <t>D  1,554</t>
  </si>
  <si>
    <t>1043-TCN16</t>
  </si>
  <si>
    <t>1044-TCN16</t>
  </si>
  <si>
    <t>D  1,602</t>
  </si>
  <si>
    <t>D  1,628</t>
  </si>
  <si>
    <t>1046-TCN16</t>
  </si>
  <si>
    <t>D  1,630</t>
  </si>
  <si>
    <t>1047-TCN16</t>
  </si>
  <si>
    <t>D  1,631</t>
  </si>
  <si>
    <t>1045-TCN16</t>
  </si>
  <si>
    <t>D  1,632</t>
  </si>
  <si>
    <t>1048-TCN16</t>
  </si>
  <si>
    <t>D  1,644</t>
  </si>
  <si>
    <t>0016-TCN17</t>
  </si>
  <si>
    <t>D  1,645</t>
  </si>
  <si>
    <t>0018-TCN17</t>
  </si>
  <si>
    <t>D  1,646</t>
  </si>
  <si>
    <t>1054-TCN16</t>
  </si>
  <si>
    <t>D  1,647</t>
  </si>
  <si>
    <t>1055-TCN16</t>
  </si>
  <si>
    <t>1067-TCN16</t>
  </si>
  <si>
    <t>D  1,661</t>
  </si>
  <si>
    <t>1056-TCN16</t>
  </si>
  <si>
    <t>D  1,662</t>
  </si>
  <si>
    <t>1057-TCN16</t>
  </si>
  <si>
    <t>1058-TCN16</t>
  </si>
  <si>
    <t>D  1,667</t>
  </si>
  <si>
    <t>1059-TCN16</t>
  </si>
  <si>
    <t>D  1,668</t>
  </si>
  <si>
    <t>1060-TCN16</t>
  </si>
  <si>
    <t>D  1,670</t>
  </si>
  <si>
    <t>1061-TCN16</t>
  </si>
  <si>
    <t>D  1,674</t>
  </si>
  <si>
    <t>D  1,676</t>
  </si>
  <si>
    <t>1063-TCN16</t>
  </si>
  <si>
    <t>D  1,678</t>
  </si>
  <si>
    <t>1064-TCN16</t>
  </si>
  <si>
    <t>D  1,680</t>
  </si>
  <si>
    <t>0019-TCN17</t>
  </si>
  <si>
    <t>D  1,681</t>
  </si>
  <si>
    <t>0020-TCN17</t>
  </si>
  <si>
    <t>D  1,682</t>
  </si>
  <si>
    <t>0021-TCN17</t>
  </si>
  <si>
    <t>1068-TCN16</t>
  </si>
  <si>
    <t>D  1,738</t>
  </si>
  <si>
    <t>0022-TCN17</t>
  </si>
  <si>
    <t>D  1,739</t>
  </si>
  <si>
    <t>0023-TCN17</t>
  </si>
  <si>
    <t>0026-TCN17</t>
  </si>
  <si>
    <t>0024-TCN17</t>
  </si>
  <si>
    <t>D  1,743</t>
  </si>
  <si>
    <t>0025-TCN17</t>
  </si>
  <si>
    <t>D  1,744</t>
  </si>
  <si>
    <t>1065-TCN16</t>
  </si>
  <si>
    <t>D  1,745</t>
  </si>
  <si>
    <t>1066-TCN16</t>
  </si>
  <si>
    <t>D  1,751</t>
  </si>
  <si>
    <t>0017-TCN17</t>
  </si>
  <si>
    <t>1069-TCN16</t>
  </si>
  <si>
    <t>D  1,759</t>
  </si>
  <si>
    <t>1049-TCN16</t>
  </si>
  <si>
    <t>1050-TCN16</t>
  </si>
  <si>
    <t>1051-TCN16</t>
  </si>
  <si>
    <t>D  1,763</t>
  </si>
  <si>
    <t>1052-TCN16</t>
  </si>
  <si>
    <t>D  1,764</t>
  </si>
  <si>
    <t>1053-TCN16</t>
  </si>
  <si>
    <t>D  1,775</t>
  </si>
  <si>
    <t>0027-TCN17</t>
  </si>
  <si>
    <t>D  1,776</t>
  </si>
  <si>
    <t>0028-TCN17</t>
  </si>
  <si>
    <t>D  1,971</t>
  </si>
  <si>
    <t>1073-TCN16</t>
  </si>
  <si>
    <t>1074-TCN16</t>
  </si>
  <si>
    <t>D  1,979</t>
  </si>
  <si>
    <t>1075-TCN16</t>
  </si>
  <si>
    <t>D  2,099</t>
  </si>
  <si>
    <t>1071-TCN16</t>
  </si>
  <si>
    <t>1076-TCN16</t>
  </si>
  <si>
    <t>D  2,134</t>
  </si>
  <si>
    <t>1077-TCN16</t>
  </si>
  <si>
    <t>D  2,137</t>
  </si>
  <si>
    <t>1070-TCN16</t>
  </si>
  <si>
    <t>D  2,224</t>
  </si>
  <si>
    <t>0032-TCN17</t>
  </si>
  <si>
    <t>D  2,225</t>
  </si>
  <si>
    <t>0033-TCN17</t>
  </si>
  <si>
    <t>D  2,274</t>
  </si>
  <si>
    <t>D  2,378</t>
  </si>
  <si>
    <t>1078-TCN16</t>
  </si>
  <si>
    <t>D  2,413</t>
  </si>
  <si>
    <t>0035-TCN17</t>
  </si>
  <si>
    <t>D  2,414</t>
  </si>
  <si>
    <t>0034-TCN17</t>
  </si>
  <si>
    <t>1079-TCN16</t>
  </si>
  <si>
    <t>D  2,416</t>
  </si>
  <si>
    <t>1080-TCN16</t>
  </si>
  <si>
    <t>R3031</t>
  </si>
  <si>
    <t>D  2,438</t>
  </si>
  <si>
    <t>S1678</t>
  </si>
  <si>
    <t>D  2,440</t>
  </si>
  <si>
    <t>S1728</t>
  </si>
  <si>
    <t>D  2,442</t>
  </si>
  <si>
    <t>S1746</t>
  </si>
  <si>
    <t>D  2,443</t>
  </si>
  <si>
    <t>P14953</t>
  </si>
  <si>
    <t>D  2,446</t>
  </si>
  <si>
    <t>P14954</t>
  </si>
  <si>
    <t>D  2,448</t>
  </si>
  <si>
    <t>P14955</t>
  </si>
  <si>
    <t>D  2,451</t>
  </si>
  <si>
    <t>P14956</t>
  </si>
  <si>
    <t>D  2,453</t>
  </si>
  <si>
    <t>P14957</t>
  </si>
  <si>
    <t>D  2,455</t>
  </si>
  <si>
    <t>P14959</t>
  </si>
  <si>
    <t>D  2,456</t>
  </si>
  <si>
    <t>P14960</t>
  </si>
  <si>
    <t>P14961</t>
  </si>
  <si>
    <t>P14962</t>
  </si>
  <si>
    <t>P14963</t>
  </si>
  <si>
    <t>D  2,467</t>
  </si>
  <si>
    <t>P14964</t>
  </si>
  <si>
    <t>P14966</t>
  </si>
  <si>
    <t>D  2,473</t>
  </si>
  <si>
    <t>P14968</t>
  </si>
  <si>
    <t>D  2,475</t>
  </si>
  <si>
    <t>S1641</t>
  </si>
  <si>
    <t>D  2,476</t>
  </si>
  <si>
    <t>P14969</t>
  </si>
  <si>
    <t>D  2,477</t>
  </si>
  <si>
    <t>P14974</t>
  </si>
  <si>
    <t>D  2,480</t>
  </si>
  <si>
    <t>P14975</t>
  </si>
  <si>
    <t>D  2,486</t>
  </si>
  <si>
    <t>P14976</t>
  </si>
  <si>
    <t>P14977</t>
  </si>
  <si>
    <t>S1779</t>
  </si>
  <si>
    <t>P14981</t>
  </si>
  <si>
    <t>D  2,495</t>
  </si>
  <si>
    <t>P14982</t>
  </si>
  <si>
    <t>D  2,496</t>
  </si>
  <si>
    <t>P14983</t>
  </si>
  <si>
    <t>D  2,499</t>
  </si>
  <si>
    <t>P14990</t>
  </si>
  <si>
    <t>D  2,500</t>
  </si>
  <si>
    <t>P14991</t>
  </si>
  <si>
    <t>D  2,503</t>
  </si>
  <si>
    <t>P14970</t>
  </si>
  <si>
    <t>D  2,505</t>
  </si>
  <si>
    <t>P14992</t>
  </si>
  <si>
    <t>D  2,509</t>
  </si>
  <si>
    <t>0030-TCN17</t>
  </si>
  <si>
    <t>D  2,512</t>
  </si>
  <si>
    <t>0031-TCN17</t>
  </si>
  <si>
    <t>D  2,513</t>
  </si>
  <si>
    <t>1072-TCN16</t>
  </si>
  <si>
    <t>D  2,516</t>
  </si>
  <si>
    <t>0036-TCN17</t>
  </si>
  <si>
    <t>D  2,517</t>
  </si>
  <si>
    <t>1081-TCN16</t>
  </si>
  <si>
    <t>D  2,521</t>
  </si>
  <si>
    <t>1082-TCN16</t>
  </si>
  <si>
    <t>D  2,524</t>
  </si>
  <si>
    <t>P14993</t>
  </si>
  <si>
    <t>P14994</t>
  </si>
  <si>
    <t>D  2,527</t>
  </si>
  <si>
    <t>P14995</t>
  </si>
  <si>
    <t>D  2,567</t>
  </si>
  <si>
    <t>1083-TCN16</t>
  </si>
  <si>
    <t>D  2,583</t>
  </si>
  <si>
    <t>P14996</t>
  </si>
  <si>
    <t>P14997</t>
  </si>
  <si>
    <t>P14998</t>
  </si>
  <si>
    <t>D  2,598</t>
  </si>
  <si>
    <t>1084-TCN16</t>
  </si>
  <si>
    <t>D  2,626</t>
  </si>
  <si>
    <t>1085-TCN16</t>
  </si>
  <si>
    <t>D  2,637</t>
  </si>
  <si>
    <t>1087-TCN16</t>
  </si>
  <si>
    <t>D  2,728</t>
  </si>
  <si>
    <t>P15400</t>
  </si>
  <si>
    <t>P15404</t>
  </si>
  <si>
    <t>P15405</t>
  </si>
  <si>
    <t>P15407</t>
  </si>
  <si>
    <t>P15410</t>
  </si>
  <si>
    <t>P15411</t>
  </si>
  <si>
    <t>P15412</t>
  </si>
  <si>
    <t>1089-TCN16</t>
  </si>
  <si>
    <t>P15414</t>
  </si>
  <si>
    <t>P15458</t>
  </si>
  <si>
    <t>P15461</t>
  </si>
  <si>
    <t>P15462</t>
  </si>
  <si>
    <t>P15464</t>
  </si>
  <si>
    <t>P15465</t>
  </si>
  <si>
    <t>P15466</t>
  </si>
  <si>
    <t>P15416</t>
  </si>
  <si>
    <t>P15418</t>
  </si>
  <si>
    <t>1090-TCN16</t>
  </si>
  <si>
    <t>P15424</t>
  </si>
  <si>
    <t>P15425</t>
  </si>
  <si>
    <t>P15449</t>
  </si>
  <si>
    <t>P15448</t>
  </si>
  <si>
    <t>P15447</t>
  </si>
  <si>
    <t>P15446</t>
  </si>
  <si>
    <t>S1640</t>
  </si>
  <si>
    <t>S1638</t>
  </si>
  <si>
    <t>P15443</t>
  </si>
  <si>
    <t>P15439</t>
  </si>
  <si>
    <t>P15438</t>
  </si>
  <si>
    <t>P15437</t>
  </si>
  <si>
    <t>P15436</t>
  </si>
  <si>
    <t>P15435</t>
  </si>
  <si>
    <t>S1744</t>
  </si>
  <si>
    <t>1091-TCN16</t>
  </si>
  <si>
    <t>1092-TCN16</t>
  </si>
  <si>
    <t>1094-TCN16</t>
  </si>
  <si>
    <t>1095-TCN16</t>
  </si>
  <si>
    <t>COMIS INVE</t>
  </si>
  <si>
    <t>1103-TCN16</t>
  </si>
  <si>
    <t>1101-TCN16</t>
  </si>
  <si>
    <t>D  2,951</t>
  </si>
  <si>
    <t>1102-TCN16</t>
  </si>
  <si>
    <t>D  2,997</t>
  </si>
  <si>
    <t>D  2,998</t>
  </si>
  <si>
    <t>GTO DE VIA</t>
  </si>
  <si>
    <t>p15402</t>
  </si>
  <si>
    <t>S1760</t>
  </si>
  <si>
    <t>S1782</t>
  </si>
  <si>
    <t>P15484</t>
  </si>
  <si>
    <t>P15485</t>
  </si>
  <si>
    <t>P15490</t>
  </si>
  <si>
    <t>P15491</t>
  </si>
  <si>
    <t>D  3,016</t>
  </si>
  <si>
    <t>P15492</t>
  </si>
  <si>
    <t>P15493</t>
  </si>
  <si>
    <t>D  3,019</t>
  </si>
  <si>
    <t>P15495</t>
  </si>
  <si>
    <t>P15496</t>
  </si>
  <si>
    <t>P15497</t>
  </si>
  <si>
    <t>P15498</t>
  </si>
  <si>
    <t>P15499</t>
  </si>
  <si>
    <t>D  3,024</t>
  </si>
  <si>
    <t>P15500</t>
  </si>
  <si>
    <t>P15473</t>
  </si>
  <si>
    <t>P15476</t>
  </si>
  <si>
    <t>p15478</t>
  </si>
  <si>
    <t>D  3,030</t>
  </si>
  <si>
    <t>P15481</t>
  </si>
  <si>
    <t>P15482</t>
  </si>
  <si>
    <t>P15505</t>
  </si>
  <si>
    <t>COM GTOS</t>
  </si>
  <si>
    <t>BAJA</t>
  </si>
  <si>
    <t>P15508</t>
  </si>
  <si>
    <t>P15509</t>
  </si>
  <si>
    <t>P15511</t>
  </si>
  <si>
    <t>P15513</t>
  </si>
  <si>
    <t>P15514</t>
  </si>
  <si>
    <t>P15515</t>
  </si>
  <si>
    <t>P15517</t>
  </si>
  <si>
    <t>P15518</t>
  </si>
  <si>
    <t>P15519</t>
  </si>
  <si>
    <t>P15520</t>
  </si>
  <si>
    <t>P15521</t>
  </si>
  <si>
    <t>P15523</t>
  </si>
  <si>
    <t>P15524</t>
  </si>
  <si>
    <t>P15525</t>
  </si>
  <si>
    <t>P15526</t>
  </si>
  <si>
    <t>P15532</t>
  </si>
  <si>
    <t>P15533</t>
  </si>
  <si>
    <t>P15534</t>
  </si>
  <si>
    <t>P15537</t>
  </si>
  <si>
    <t>p15539</t>
  </si>
  <si>
    <t>P15542</t>
  </si>
  <si>
    <t>P15544</t>
  </si>
  <si>
    <t>P15546</t>
  </si>
  <si>
    <t>D  3,076</t>
  </si>
  <si>
    <t>P15548</t>
  </si>
  <si>
    <t>P15550</t>
  </si>
  <si>
    <t>P15552</t>
  </si>
  <si>
    <t>P15554</t>
  </si>
  <si>
    <t>D  3,086</t>
  </si>
  <si>
    <t>P14282</t>
  </si>
  <si>
    <t>P15557</t>
  </si>
  <si>
    <t>P15559</t>
  </si>
  <si>
    <t>P15561</t>
  </si>
  <si>
    <t>P15565</t>
  </si>
  <si>
    <t>P15563</t>
  </si>
  <si>
    <t>P15564</t>
  </si>
  <si>
    <t>P15566</t>
  </si>
  <si>
    <t>CH-17740</t>
  </si>
  <si>
    <t>E      8</t>
  </si>
  <si>
    <t>CH-17745</t>
  </si>
  <si>
    <t>CH-17748</t>
  </si>
  <si>
    <t>CH-17750</t>
  </si>
  <si>
    <t>CH-17751</t>
  </si>
  <si>
    <t>CH-17746</t>
  </si>
  <si>
    <t>CH-17764</t>
  </si>
  <si>
    <t>CH-17766</t>
  </si>
  <si>
    <t>CH-17767</t>
  </si>
  <si>
    <t>CH-17774</t>
  </si>
  <si>
    <t>T-2303</t>
  </si>
  <si>
    <t>T-2304</t>
  </si>
  <si>
    <t>T-2305</t>
  </si>
  <si>
    <t>T-2306</t>
  </si>
  <si>
    <t>T-2307</t>
  </si>
  <si>
    <t>T-2308</t>
  </si>
  <si>
    <t>T-2309</t>
  </si>
  <si>
    <t>T-2310</t>
  </si>
  <si>
    <t>T-2311</t>
  </si>
  <si>
    <t>T-2312</t>
  </si>
  <si>
    <t>T-2313</t>
  </si>
  <si>
    <t>T-2314</t>
  </si>
  <si>
    <t>T-2315</t>
  </si>
  <si>
    <t>T-2316</t>
  </si>
  <si>
    <t>T-2317</t>
  </si>
  <si>
    <t>T-2318</t>
  </si>
  <si>
    <t>CH-17758</t>
  </si>
  <si>
    <t>CH-17779</t>
  </si>
  <si>
    <t>CH-17780</t>
  </si>
  <si>
    <t>CH-17781</t>
  </si>
  <si>
    <t>CH-17782</t>
  </si>
  <si>
    <t>CH-17784</t>
  </si>
  <si>
    <t>CH-17791</t>
  </si>
  <si>
    <t>CH-17792</t>
  </si>
  <si>
    <t>CH-17793</t>
  </si>
  <si>
    <t>CH-17796</t>
  </si>
  <si>
    <t>CH-17789</t>
  </si>
  <si>
    <t>CH-17797</t>
  </si>
  <si>
    <t>CH-17798</t>
  </si>
  <si>
    <t>CH-17799</t>
  </si>
  <si>
    <t>T-2326</t>
  </si>
  <si>
    <t>T-2328</t>
  </si>
  <si>
    <t>T-2330</t>
  </si>
  <si>
    <t>T-2331</t>
  </si>
  <si>
    <t>T-2332</t>
  </si>
  <si>
    <t>T-2333</t>
  </si>
  <si>
    <t>E    119</t>
  </si>
  <si>
    <t>T-2336</t>
  </si>
  <si>
    <t>T-2342</t>
  </si>
  <si>
    <t>T-2343</t>
  </si>
  <si>
    <t>T-2344</t>
  </si>
  <si>
    <t>T-2345</t>
  </si>
  <si>
    <t>T-2346</t>
  </si>
  <si>
    <t>T-2347</t>
  </si>
  <si>
    <t>T-2348</t>
  </si>
  <si>
    <t>T-2349</t>
  </si>
  <si>
    <t>T-2350</t>
  </si>
  <si>
    <t>T-2351</t>
  </si>
  <si>
    <t>T-2352</t>
  </si>
  <si>
    <t>T-2353</t>
  </si>
  <si>
    <t>T-2354</t>
  </si>
  <si>
    <t>T-2355</t>
  </si>
  <si>
    <t>T-2356</t>
  </si>
  <si>
    <t>CH-17813</t>
  </si>
  <si>
    <t>CH-17814</t>
  </si>
  <si>
    <t>CH-17815</t>
  </si>
  <si>
    <t>T-2361</t>
  </si>
  <si>
    <t>T-2362</t>
  </si>
  <si>
    <t>CH-17816</t>
  </si>
  <si>
    <t>CH-17817</t>
  </si>
  <si>
    <t>T-2363</t>
  </si>
  <si>
    <t>T-2364</t>
  </si>
  <si>
    <t>T-2365</t>
  </si>
  <si>
    <t>T-2366</t>
  </si>
  <si>
    <t>T-2367</t>
  </si>
  <si>
    <t>T-2368</t>
  </si>
  <si>
    <t>T-2369</t>
  </si>
  <si>
    <t>T-2371</t>
  </si>
  <si>
    <t>E    184</t>
  </si>
  <si>
    <t>CH-17830</t>
  </si>
  <si>
    <t>T-2372</t>
  </si>
  <si>
    <t>T-2373</t>
  </si>
  <si>
    <t>T-2374</t>
  </si>
  <si>
    <t>T-2375</t>
  </si>
  <si>
    <t>T-2376</t>
  </si>
  <si>
    <t>T-2377</t>
  </si>
  <si>
    <t>T-2378</t>
  </si>
  <si>
    <t>T-2379</t>
  </si>
  <si>
    <t>CH-17832</t>
  </si>
  <si>
    <t>T-2385</t>
  </si>
  <si>
    <t>T-2386</t>
  </si>
  <si>
    <t>T-2387</t>
  </si>
  <si>
    <t>T-2388</t>
  </si>
  <si>
    <t>T-2389</t>
  </si>
  <si>
    <t>T-2391</t>
  </si>
  <si>
    <t>T-2392</t>
  </si>
  <si>
    <t>T-2393</t>
  </si>
  <si>
    <t>T-2395</t>
  </si>
  <si>
    <t>T-2396</t>
  </si>
  <si>
    <t>T-2397</t>
  </si>
  <si>
    <t>T-2398</t>
  </si>
  <si>
    <t>T-2399</t>
  </si>
  <si>
    <t>T-2400</t>
  </si>
  <si>
    <t>T-2401</t>
  </si>
  <si>
    <t>T-2402</t>
  </si>
  <si>
    <t>T-2403</t>
  </si>
  <si>
    <t>T-2404</t>
  </si>
  <si>
    <t>T-2407</t>
  </si>
  <si>
    <t>E    230</t>
  </si>
  <si>
    <t>T-2408</t>
  </si>
  <si>
    <t>T-2409</t>
  </si>
  <si>
    <t>T-2410</t>
  </si>
  <si>
    <t>E    233</t>
  </si>
  <si>
    <t>T-2411</t>
  </si>
  <si>
    <t>OTRAS AGENCIAS</t>
  </si>
  <si>
    <t>TOYOMOTORS DE POLANCO S DE RL DE CV</t>
  </si>
  <si>
    <t>DALTON AUTOMOTORES S DE RL DE CV</t>
  </si>
  <si>
    <t>MEGAMOTORS NIPPON S DE RL  DE CV</t>
  </si>
  <si>
    <t>AUTOMOVILES VALLEJO  S DE  RL DE  C</t>
  </si>
  <si>
    <t>MEGAMOTORS NIPPON S  DE RL DE  CV</t>
  </si>
  <si>
    <t>AUTOMOVILES  VALLEJO S  DE  RL DE C</t>
  </si>
  <si>
    <t>DALTON  AUTOMOTRIZ S  DE  RL  DE CV</t>
  </si>
  <si>
    <t>FAME  PERISUR  S  DE RL DE  CV</t>
  </si>
  <si>
    <t>SAMURAI MOTORS  S  DE  RL DE CV</t>
  </si>
  <si>
    <t>UNITED AUTO DE AGUASCALIENTES S  DE</t>
  </si>
  <si>
    <t>LIDERAZGO AUTOMOTRIZ DE  PUEBLA S D</t>
  </si>
  <si>
    <t>TOYOMOTORS DE POLANCO</t>
  </si>
  <si>
    <t>GRUPO PENINSULA MOTOR</t>
  </si>
  <si>
    <t>DURANGO  AUTOMOTORES S  DE  RL  DE</t>
  </si>
  <si>
    <t>TOYOMORS SA DE CV</t>
  </si>
  <si>
    <t>MEGAMOTORS NIPPON S DE RL DE CV</t>
  </si>
  <si>
    <t>SAMURAI MOTORS JALAPA</t>
  </si>
  <si>
    <t>DURANGO AUTOMOTORES S  DE  RL DE CV</t>
  </si>
  <si>
    <t>AUTOMOVILES   VALLEJO S DE RL DE CV</t>
  </si>
  <si>
    <t>AUTOMOVILES  VALLEJO  S DE  RL DE</t>
  </si>
  <si>
    <t>OZ  AUTOMOTRIZ  S DE  RL DE CV</t>
  </si>
  <si>
    <t>JUBM6906127N8</t>
  </si>
  <si>
    <t>AAVN680517DJA</t>
  </si>
  <si>
    <t>AUTOMOVILES  DINAMICOS  S  DE  RL D</t>
  </si>
  <si>
    <t>DALTON AUTOMOTORES  DE  DE  RL DE C</t>
  </si>
  <si>
    <t>RRE960606785</t>
  </si>
  <si>
    <t>SGG931011MF4</t>
  </si>
  <si>
    <t>TAQ9207083T2</t>
  </si>
  <si>
    <t>GFO040701KX4</t>
  </si>
  <si>
    <t>DURANGO  AUTOMOTORES  S  DE  RL DE</t>
  </si>
  <si>
    <t>CPF630707036N8</t>
  </si>
  <si>
    <t>GAFM680103DQ4</t>
  </si>
  <si>
    <t>SCM790813HX7</t>
  </si>
  <si>
    <t>CIS981002NK4</t>
  </si>
  <si>
    <t>GPA8010254LA</t>
  </si>
  <si>
    <t>ISL070720EK3</t>
  </si>
  <si>
    <t>SME930607863</t>
  </si>
  <si>
    <t>SME930637863</t>
  </si>
  <si>
    <t>PCQ1506255P9</t>
  </si>
  <si>
    <t>OFI920113KZ8</t>
  </si>
  <si>
    <t>REYES RODRIGUEZ MARISTEL</t>
  </si>
  <si>
    <t>SUR050418612</t>
  </si>
  <si>
    <t>AUTOMOTRIZ TOY  SA  DE  CV</t>
  </si>
  <si>
    <t>VALOR MOTRIZ S  DE RL DE CV</t>
  </si>
  <si>
    <t>RITA MURILLO BELTRAN</t>
  </si>
  <si>
    <t>ACU900122EF1</t>
  </si>
  <si>
    <t>ESP001019EE7</t>
  </si>
  <si>
    <t>IMR900514584</t>
  </si>
  <si>
    <t>CMA831005SG1</t>
  </si>
  <si>
    <t>SSN870129NK5</t>
  </si>
  <si>
    <t>FONSECA LOPEZ GERARDO</t>
  </si>
  <si>
    <t>CGA010307N16</t>
  </si>
  <si>
    <t>CGR1202213G0</t>
  </si>
  <si>
    <t>RUCW720621241</t>
  </si>
  <si>
    <t>OSE110824C75</t>
  </si>
  <si>
    <t>FOPJ630103CU1</t>
  </si>
  <si>
    <t>GAHS650919JX3</t>
  </si>
  <si>
    <t>SCI0804295X6</t>
  </si>
  <si>
    <t>GAL990420EZ4</t>
  </si>
  <si>
    <t>PGR911122D69</t>
  </si>
  <si>
    <t>CPA930423AX5</t>
  </si>
  <si>
    <t>RESV730517CL9</t>
  </si>
  <si>
    <t>SSR760906H2A</t>
  </si>
  <si>
    <t>CAL960826GA3</t>
  </si>
  <si>
    <t>ESV121211FT6</t>
  </si>
  <si>
    <t>CAD041207QW9</t>
  </si>
  <si>
    <t>ERE120329EG5</t>
  </si>
  <si>
    <t>PAC890726AG0</t>
  </si>
  <si>
    <t>GROUP TO GO, S.A. DE C.V</t>
  </si>
  <si>
    <t>BAJA: MERCADO LIBRE S DE RL DE CV</t>
  </si>
  <si>
    <t>ALARMAS IES DE QUERETARO SA DE CV</t>
  </si>
  <si>
    <t xml:space="preserve">INGENIERIA FISCAL LABORAL SC           </t>
  </si>
  <si>
    <t>REYES RODRIGUEZ MARISTEL ARANZAZU</t>
  </si>
  <si>
    <t>SNAP-ON SUN DE MEXICO SA DE CV</t>
  </si>
  <si>
    <t>VILLASEñOR BALLESTEROS Y COMPAñIA S</t>
  </si>
  <si>
    <t>CORREGIDORA LA ESTANCIA SA DE CV</t>
  </si>
  <si>
    <t>PMU940317114</t>
  </si>
  <si>
    <t>PROMOTORA MUSICAL SA DE CV</t>
  </si>
  <si>
    <t>AIQ010515C5A</t>
  </si>
  <si>
    <t>FAMA741205SU6</t>
  </si>
  <si>
    <t>FRANCO MEJIA ALEXANDRA INES</t>
  </si>
  <si>
    <t>RIOI840413A86</t>
  </si>
  <si>
    <t>RICO ORDUÑA MARIA IVONNE</t>
  </si>
  <si>
    <t>SPA930215Q24</t>
  </si>
  <si>
    <t>SHE190630V37</t>
  </si>
  <si>
    <t>SANBORN HERMANOS SA</t>
  </si>
  <si>
    <t xml:space="preserve">NUEVA WAL MART DE MEXICO </t>
  </si>
  <si>
    <t>ACA011010285</t>
  </si>
  <si>
    <t>AMBIENTE CAFÉ Y ALIMENTOS SA D ECV</t>
  </si>
  <si>
    <t>GAAF8003316D1</t>
  </si>
  <si>
    <t>SIRG6506152N1</t>
  </si>
  <si>
    <t>RERM8507088A8</t>
  </si>
  <si>
    <t>SOS970108CW1</t>
  </si>
  <si>
    <t>VASQUEZ PAREDEZ MATEO</t>
  </si>
  <si>
    <t>AH STRATEGIE S C</t>
  </si>
  <si>
    <t>LME140930HRA</t>
  </si>
  <si>
    <t>LATAMAUTOS MEXICO S DE RL DE CV</t>
  </si>
  <si>
    <t>REWEB FACTURE MAS CON INTERNET SA CV</t>
  </si>
  <si>
    <t>INGENIERIA FISCAL LABORAL</t>
  </si>
  <si>
    <t>GOAG850729L98</t>
  </si>
  <si>
    <t>CASM740210MC6</t>
  </si>
  <si>
    <t>CHACON SOLIS MARCELA</t>
  </si>
  <si>
    <t>AUTOBUSE LA PIEDAD</t>
  </si>
  <si>
    <t>BBVA BANCOMER, S.A.</t>
  </si>
  <si>
    <t>BANCO NACIONAL DE MEXICO</t>
  </si>
  <si>
    <t>TLQ140517744</t>
  </si>
  <si>
    <t>TODO LO QUE ESCURRE ES MIEL S DE RL DE CV</t>
  </si>
  <si>
    <t>COMERCIALIZADORA LA CONSAGRADA SA DE C</t>
  </si>
  <si>
    <t>OCE050912GZ0</t>
  </si>
  <si>
    <t>MENSON DEL VIRREY S DE RL DE CV</t>
  </si>
  <si>
    <t>HBI1408065H7</t>
  </si>
  <si>
    <t>HOTELES BIDASOA SA DE CV</t>
  </si>
  <si>
    <t>OCE130925AG7</t>
  </si>
  <si>
    <t>SIN9412025I4</t>
  </si>
  <si>
    <t>SCOTIABANK INVERLAT SA DE CV</t>
  </si>
  <si>
    <t>SAM020624LN7</t>
  </si>
  <si>
    <t>SERVICIO AVENIDA MEXICO SA DE CV</t>
  </si>
  <si>
    <t>GTG051118PM0</t>
  </si>
  <si>
    <t>HERR530213LJ1</t>
  </si>
  <si>
    <t>HERRERO ROMERO RUBEN</t>
  </si>
  <si>
    <t>LBI991104HJ4</t>
  </si>
  <si>
    <t>EL LUGAR DEL BIFE SA DE CV</t>
  </si>
  <si>
    <t>GAGO901118979</t>
  </si>
  <si>
    <t>GARCIA GUTIERREZ OSCAR</t>
  </si>
  <si>
    <t>AUTOPISTA ARCO DEL NORTE SA DE CV</t>
  </si>
  <si>
    <t>NO PRESENTAR BAJA EN JULIO</t>
  </si>
  <si>
    <t>D     40</t>
  </si>
  <si>
    <t>1096-TCN16</t>
  </si>
  <si>
    <t>GRUPO PENINSULA MOTORS S DE RL DE C</t>
  </si>
  <si>
    <t>D     73</t>
  </si>
  <si>
    <t>1097-TCN16</t>
  </si>
  <si>
    <t>D     83</t>
  </si>
  <si>
    <t>1098-TCN16</t>
  </si>
  <si>
    <t>D    100</t>
  </si>
  <si>
    <t>1100-TCN16</t>
  </si>
  <si>
    <t>D    101</t>
  </si>
  <si>
    <t>1099-TCN16</t>
  </si>
  <si>
    <t>D    298</t>
  </si>
  <si>
    <t>1104-TCN16</t>
  </si>
  <si>
    <t>LIDERAZGO  AUTOMOTRIZ DE PUEBLA</t>
  </si>
  <si>
    <t>D    368</t>
  </si>
  <si>
    <t>1105-TCN16</t>
  </si>
  <si>
    <t>D    384</t>
  </si>
  <si>
    <t>1106-TCN16</t>
  </si>
  <si>
    <t>1107-TCN16</t>
  </si>
  <si>
    <t>TOY  MOTORS SA  DE CV</t>
  </si>
  <si>
    <t>D    389</t>
  </si>
  <si>
    <t>1108-TCN16</t>
  </si>
  <si>
    <t>D    413</t>
  </si>
  <si>
    <t>1109-TCN16</t>
  </si>
  <si>
    <t>1110-TCN16</t>
  </si>
  <si>
    <t>D    419</t>
  </si>
  <si>
    <t>1113-TCN16</t>
  </si>
  <si>
    <t>D    420</t>
  </si>
  <si>
    <t>1112-TCN16</t>
  </si>
  <si>
    <t>1111-TCN16</t>
  </si>
  <si>
    <t>0037-TCN17</t>
  </si>
  <si>
    <t>1114-TCN16</t>
  </si>
  <si>
    <t>1115-TCN16</t>
  </si>
  <si>
    <t>D    429</t>
  </si>
  <si>
    <t>1116-TCN16</t>
  </si>
  <si>
    <t>1117-TCN16</t>
  </si>
  <si>
    <t>1118-TCN16</t>
  </si>
  <si>
    <t>1119-TCN16</t>
  </si>
  <si>
    <t>1120-TCN16</t>
  </si>
  <si>
    <t>D    688</t>
  </si>
  <si>
    <t>1121-TCN16</t>
  </si>
  <si>
    <t>D    689</t>
  </si>
  <si>
    <t>1122-TCN16</t>
  </si>
  <si>
    <t>1123-TCN16</t>
  </si>
  <si>
    <t>AUTOMOVILES VALLEJO S  DE  RL DE CV</t>
  </si>
  <si>
    <t>1125-TCN16</t>
  </si>
  <si>
    <t>D    838</t>
  </si>
  <si>
    <t>D    839</t>
  </si>
  <si>
    <t>D    840</t>
  </si>
  <si>
    <t>1126-TCN16</t>
  </si>
  <si>
    <t>1124-TCN16</t>
  </si>
  <si>
    <t>LIDERAZGO AUTOMOTRIZ DE  PUEBLA S</t>
  </si>
  <si>
    <t>D    852</t>
  </si>
  <si>
    <t>1128-TCN16</t>
  </si>
  <si>
    <t>D    854</t>
  </si>
  <si>
    <t>1129-TCN16</t>
  </si>
  <si>
    <t>AUTOMOVILES  VALLEJO S  DE  RL DE</t>
  </si>
  <si>
    <t>1130-TCN16</t>
  </si>
  <si>
    <t>D  1,054</t>
  </si>
  <si>
    <t>1131-TCN16</t>
  </si>
  <si>
    <t>D  1,093</t>
  </si>
  <si>
    <t>1132-TCN16</t>
  </si>
  <si>
    <t>D  1,096</t>
  </si>
  <si>
    <t>0039-TCN17</t>
  </si>
  <si>
    <t>D  1,149</t>
  </si>
  <si>
    <t>1133-TCN16</t>
  </si>
  <si>
    <t>D  1,150</t>
  </si>
  <si>
    <t>1134-TCN16</t>
  </si>
  <si>
    <t>D  1,151</t>
  </si>
  <si>
    <t>0040-TCN17</t>
  </si>
  <si>
    <t>0041-TCN17</t>
  </si>
  <si>
    <t>D  1,154</t>
  </si>
  <si>
    <t>1135-TCN16</t>
  </si>
  <si>
    <t>D  1,155</t>
  </si>
  <si>
    <t>0042-TCN17</t>
  </si>
  <si>
    <t>D  1,157</t>
  </si>
  <si>
    <t>1137-TCN16</t>
  </si>
  <si>
    <t>D  1,158</t>
  </si>
  <si>
    <t>1138-TCN16</t>
  </si>
  <si>
    <t>D  1,159</t>
  </si>
  <si>
    <t>1139-TCN16</t>
  </si>
  <si>
    <t>D  1,212</t>
  </si>
  <si>
    <t>1140-TCN16</t>
  </si>
  <si>
    <t>ALDEN QUERETARO  S  DE RL DE CV</t>
  </si>
  <si>
    <t>1141-TCN16</t>
  </si>
  <si>
    <t>D  1,246</t>
  </si>
  <si>
    <t>1142-TCN16</t>
  </si>
  <si>
    <t>D  1,257</t>
  </si>
  <si>
    <t>1143-TCN16</t>
  </si>
  <si>
    <t>1144-TCN16</t>
  </si>
  <si>
    <t>D  1,264</t>
  </si>
  <si>
    <t>0043-TCN17</t>
  </si>
  <si>
    <t>D  1,265</t>
  </si>
  <si>
    <t>0044-TCN17</t>
  </si>
  <si>
    <t>D  1,299</t>
  </si>
  <si>
    <t>1145-TCN16</t>
  </si>
  <si>
    <t>AUTOMOTORES DE LA LAGUNA S DE RL DE</t>
  </si>
  <si>
    <t>D  1,336</t>
  </si>
  <si>
    <t>1146-TCN16</t>
  </si>
  <si>
    <t>D  1,339</t>
  </si>
  <si>
    <t>D  1,341</t>
  </si>
  <si>
    <t>1147-TCN16</t>
  </si>
  <si>
    <t>D  1,359</t>
  </si>
  <si>
    <t>GRUPO PENNINSULA MOTORS  S  DE  RL</t>
  </si>
  <si>
    <t>D  1,364</t>
  </si>
  <si>
    <t>0049-TCN17</t>
  </si>
  <si>
    <t>GRUPO PENNINSULA MOTORS S  DE  RL</t>
  </si>
  <si>
    <t>D  1,367</t>
  </si>
  <si>
    <t>1148-TCN16</t>
  </si>
  <si>
    <t>D  1,368</t>
  </si>
  <si>
    <t>1149-TCN16</t>
  </si>
  <si>
    <t>D  1,369</t>
  </si>
  <si>
    <t>1150-TCN16</t>
  </si>
  <si>
    <t>1151-TCN16</t>
  </si>
  <si>
    <t>D  1,498</t>
  </si>
  <si>
    <t>D  1,501</t>
  </si>
  <si>
    <t>D  1,609</t>
  </si>
  <si>
    <t>1153-TCN16</t>
  </si>
  <si>
    <t>D  1,615</t>
  </si>
  <si>
    <t>1155-TCN16</t>
  </si>
  <si>
    <t>D  1,616</t>
  </si>
  <si>
    <t>1156-TCN16</t>
  </si>
  <si>
    <t>D  1,617</t>
  </si>
  <si>
    <t>D  1,642</t>
  </si>
  <si>
    <t>1157-TCN16</t>
  </si>
  <si>
    <t>1158-TCN16</t>
  </si>
  <si>
    <t>1160-TCN16</t>
  </si>
  <si>
    <t>MEGAMOTORS  NIPPON S  DE  RL DE  CV</t>
  </si>
  <si>
    <t>1161-TCN16</t>
  </si>
  <si>
    <t>TOY AUTOMOTORES S.A DE C.V.</t>
  </si>
  <si>
    <t>D  1,805</t>
  </si>
  <si>
    <t>NWD0001389</t>
  </si>
  <si>
    <t>D  1,808</t>
  </si>
  <si>
    <t>1162-TCN16</t>
  </si>
  <si>
    <t>D  1,809</t>
  </si>
  <si>
    <t>C000064147</t>
  </si>
  <si>
    <t>D  1,871</t>
  </si>
  <si>
    <t>1152-TCN16</t>
  </si>
  <si>
    <t>AUTOMOTRIZ OAXACA DE ANTEQUERA S DE</t>
  </si>
  <si>
    <t>1154-TCN16</t>
  </si>
  <si>
    <t>D  1,908</t>
  </si>
  <si>
    <t>1164-TCN16</t>
  </si>
  <si>
    <t>D  1,919</t>
  </si>
  <si>
    <t>1163-TCN16</t>
  </si>
  <si>
    <t>OZ AUTOMOTRIZ S  DE  RL  DE CV</t>
  </si>
  <si>
    <t>D  2,009</t>
  </si>
  <si>
    <t>1165-TCN16</t>
  </si>
  <si>
    <t>D  2,017</t>
  </si>
  <si>
    <t>1166-TCN16</t>
  </si>
  <si>
    <t>1167-TCN16</t>
  </si>
  <si>
    <t>CCD AUTOSALES   PUYERTO VALLARTA</t>
  </si>
  <si>
    <t>D  2,064</t>
  </si>
  <si>
    <t>1168-TCN16</t>
  </si>
  <si>
    <t>D  2,085</t>
  </si>
  <si>
    <t>0051-TCN17</t>
  </si>
  <si>
    <t>D  2,133</t>
  </si>
  <si>
    <t>1136-TCN16</t>
  </si>
  <si>
    <t>1170-TCN16</t>
  </si>
  <si>
    <t>TOYOCOAPA  S  DE  RL DE  CV</t>
  </si>
  <si>
    <t>D  2,151</t>
  </si>
  <si>
    <t>1171-TCN16</t>
  </si>
  <si>
    <t>OZ  AUTOMOTRIZ S  DE  RL DE  CV</t>
  </si>
  <si>
    <t>D  2,190</t>
  </si>
  <si>
    <t>INVERSIONES POTOSINAS COMPROBA</t>
  </si>
  <si>
    <t>D  2,239</t>
  </si>
  <si>
    <t>D  2,246</t>
  </si>
  <si>
    <t>1173-TCN16</t>
  </si>
  <si>
    <t>UNITED AUTO  DE ZACATECAS S  DE  RL</t>
  </si>
  <si>
    <t>D  2,287</t>
  </si>
  <si>
    <t>D  2,290</t>
  </si>
  <si>
    <t>D  2,292</t>
  </si>
  <si>
    <t>D  2,294</t>
  </si>
  <si>
    <t>D  2,295</t>
  </si>
  <si>
    <t>D  2,354</t>
  </si>
  <si>
    <t>1174-TCN16</t>
  </si>
  <si>
    <t>D  2,356</t>
  </si>
  <si>
    <t>0052-TCN17</t>
  </si>
  <si>
    <t>1175-TCN16</t>
  </si>
  <si>
    <t>1176-TCN16</t>
  </si>
  <si>
    <t>D  2,412</t>
  </si>
  <si>
    <t>1177-TCN16</t>
  </si>
  <si>
    <t>AUTOMOTORES DE  LA  LAGUNA  SA  DE</t>
  </si>
  <si>
    <t>1179-TCN16</t>
  </si>
  <si>
    <t>1178-TCN16</t>
  </si>
  <si>
    <t>0038-TCN17</t>
  </si>
  <si>
    <t>LIDERAZGO  AUTOMOTRIZ  DE  PUEBLA S</t>
  </si>
  <si>
    <t>D  2,523</t>
  </si>
  <si>
    <t>0050-TCN17</t>
  </si>
  <si>
    <t>AUTOMOVILES VALLEJO  S DE  RL DE CV</t>
  </si>
  <si>
    <t>1180-TCN16</t>
  </si>
  <si>
    <t>D  2,563</t>
  </si>
  <si>
    <t>D  2,658</t>
  </si>
  <si>
    <t>1181-TCN16</t>
  </si>
  <si>
    <t>OZ  AUTOMOTRIZ S  DE  R.L. DE C.V</t>
  </si>
  <si>
    <t>D  2,706</t>
  </si>
  <si>
    <t>1172-TCN16</t>
  </si>
  <si>
    <t>NWD0001406</t>
  </si>
  <si>
    <t>NWD0001409</t>
  </si>
  <si>
    <t>NWD0001426</t>
  </si>
  <si>
    <t>NWD0001412</t>
  </si>
  <si>
    <t>1182-TCN16</t>
  </si>
  <si>
    <t>1183-TCN16</t>
  </si>
  <si>
    <t>1169-TCN16</t>
  </si>
  <si>
    <t>VALOR MOTRIZ S  DE  RL DE  CV</t>
  </si>
  <si>
    <t>1127-TCN16</t>
  </si>
  <si>
    <t>ALDEN  QUERETARO  S. DE  R.L. DE  C</t>
  </si>
  <si>
    <t>1185-TCN16</t>
  </si>
  <si>
    <t>VALOR FARRERA AUTOMOTRIZ S. DE R.L.</t>
  </si>
  <si>
    <t>BAJA T2433</t>
  </si>
  <si>
    <t>1186-TCN16</t>
  </si>
  <si>
    <t>1187-TCN16</t>
  </si>
  <si>
    <t>LIDERAZGO  AUTOMOTRIZ DE  PUEBLA</t>
  </si>
  <si>
    <t>0053-TCN17</t>
  </si>
  <si>
    <t>LIDERAZGO AUTOMOTRIZ  DE PUEBLA</t>
  </si>
  <si>
    <t>0054-TCN17</t>
  </si>
  <si>
    <t>1188-TCN16</t>
  </si>
  <si>
    <t>1184-TCN16</t>
  </si>
  <si>
    <t>1189-TCN16</t>
  </si>
  <si>
    <t>1190-TCN16</t>
  </si>
  <si>
    <t>1191-TCN16</t>
  </si>
  <si>
    <t>1192-TCN16</t>
  </si>
  <si>
    <t>1193-TCN16</t>
  </si>
  <si>
    <t>1194-TCN16</t>
  </si>
  <si>
    <t>1195-TCN16</t>
  </si>
  <si>
    <t>1196-TCN16</t>
  </si>
  <si>
    <t>1197-TCN16</t>
  </si>
  <si>
    <t>D  2,983</t>
  </si>
  <si>
    <t>0055-TCN17</t>
  </si>
  <si>
    <t>0056-TCN17</t>
  </si>
  <si>
    <t>1198-TCN16</t>
  </si>
  <si>
    <t>S1663</t>
  </si>
  <si>
    <t>S1661</t>
  </si>
  <si>
    <t>S1680</t>
  </si>
  <si>
    <t>R2878</t>
  </si>
  <si>
    <t>P15580</t>
  </si>
  <si>
    <t>P15531</t>
  </si>
  <si>
    <t>P15530</t>
  </si>
  <si>
    <t>P15541</t>
  </si>
  <si>
    <t>COMIS BMX</t>
  </si>
  <si>
    <t>P15635</t>
  </si>
  <si>
    <t>ACA141112PP4</t>
  </si>
  <si>
    <t>MAGI620628IW4</t>
  </si>
  <si>
    <t>D  3,002</t>
  </si>
  <si>
    <t>P15637</t>
  </si>
  <si>
    <t>P15639</t>
  </si>
  <si>
    <t>AATH8610095G8</t>
  </si>
  <si>
    <t>P15641</t>
  </si>
  <si>
    <t>P15650</t>
  </si>
  <si>
    <t>P15643</t>
  </si>
  <si>
    <t>CBI061025HX3</t>
  </si>
  <si>
    <t>FTR080421DX5</t>
  </si>
  <si>
    <t>P15645</t>
  </si>
  <si>
    <t>P15648</t>
  </si>
  <si>
    <t>STE000331UK5</t>
  </si>
  <si>
    <t>P15651</t>
  </si>
  <si>
    <t>P15653</t>
  </si>
  <si>
    <t>LOPH701109KX0</t>
  </si>
  <si>
    <t>P15655</t>
  </si>
  <si>
    <t>P15657</t>
  </si>
  <si>
    <t>P15660</t>
  </si>
  <si>
    <t>DRO940516GC2</t>
  </si>
  <si>
    <t>P15662</t>
  </si>
  <si>
    <t>P15665</t>
  </si>
  <si>
    <t>ESE0102158I8</t>
  </si>
  <si>
    <t>JAY120731T83</t>
  </si>
  <si>
    <t>P15668</t>
  </si>
  <si>
    <t>P15671</t>
  </si>
  <si>
    <t>P15673</t>
  </si>
  <si>
    <t>P15674</t>
  </si>
  <si>
    <t>RGO081209PJ7</t>
  </si>
  <si>
    <t>P15677</t>
  </si>
  <si>
    <t>p15680</t>
  </si>
  <si>
    <t>CLS0410224Y2</t>
  </si>
  <si>
    <t>SCD021016CM9</t>
  </si>
  <si>
    <t>P15682</t>
  </si>
  <si>
    <t>P15684</t>
  </si>
  <si>
    <t>P15573</t>
  </si>
  <si>
    <t>GUHS780124V67</t>
  </si>
  <si>
    <t>P15575</t>
  </si>
  <si>
    <t>P15582</t>
  </si>
  <si>
    <t>P15583</t>
  </si>
  <si>
    <t>P15584</t>
  </si>
  <si>
    <t>P15585</t>
  </si>
  <si>
    <t>P15586</t>
  </si>
  <si>
    <t>P15588</t>
  </si>
  <si>
    <t>P15589</t>
  </si>
  <si>
    <t>P15590</t>
  </si>
  <si>
    <t>SRE001003525</t>
  </si>
  <si>
    <t>S1798</t>
  </si>
  <si>
    <t>S1801</t>
  </si>
  <si>
    <t>S1805</t>
  </si>
  <si>
    <t>R3123</t>
  </si>
  <si>
    <t>P15616</t>
  </si>
  <si>
    <t>S1793</t>
  </si>
  <si>
    <t>P15617</t>
  </si>
  <si>
    <t>P15618</t>
  </si>
  <si>
    <t>P15623</t>
  </si>
  <si>
    <t>FOLG750527MW7</t>
  </si>
  <si>
    <t>P15624</t>
  </si>
  <si>
    <t>P15626</t>
  </si>
  <si>
    <t>P15627</t>
  </si>
  <si>
    <t>P15628</t>
  </si>
  <si>
    <t>P15629</t>
  </si>
  <si>
    <t>P15630</t>
  </si>
  <si>
    <t>P15632</t>
  </si>
  <si>
    <t>P15633</t>
  </si>
  <si>
    <t>P15693</t>
  </si>
  <si>
    <t>P15695</t>
  </si>
  <si>
    <t>P15697</t>
  </si>
  <si>
    <t>GDD060814BR3</t>
  </si>
  <si>
    <t>MOVL690522C65</t>
  </si>
  <si>
    <t>P15699</t>
  </si>
  <si>
    <t>P15701</t>
  </si>
  <si>
    <t>P15704</t>
  </si>
  <si>
    <t>P15691</t>
  </si>
  <si>
    <t>D  3,087</t>
  </si>
  <si>
    <t>P15689</t>
  </si>
  <si>
    <t>P15687</t>
  </si>
  <si>
    <t>BUFM5608123E9</t>
  </si>
  <si>
    <t>FOGD981026LT1</t>
  </si>
  <si>
    <t>PATL700121T30</t>
  </si>
  <si>
    <t>SSM091209SP5</t>
  </si>
  <si>
    <t>TOGP581218HS8</t>
  </si>
  <si>
    <t>CH-17838</t>
  </si>
  <si>
    <t>CH-17839</t>
  </si>
  <si>
    <t>CH-17842</t>
  </si>
  <si>
    <t>T-2414</t>
  </si>
  <si>
    <t>T-2418</t>
  </si>
  <si>
    <t>T-2419</t>
  </si>
  <si>
    <t>T-2420</t>
  </si>
  <si>
    <t>T-2421</t>
  </si>
  <si>
    <t>T-2422</t>
  </si>
  <si>
    <t>T-2423</t>
  </si>
  <si>
    <t>T-2424</t>
  </si>
  <si>
    <t>T-2425</t>
  </si>
  <si>
    <t>T-2426</t>
  </si>
  <si>
    <t>T-2427</t>
  </si>
  <si>
    <t>T-2428</t>
  </si>
  <si>
    <t>T-2429</t>
  </si>
  <si>
    <t>T-2430</t>
  </si>
  <si>
    <t>T-2431</t>
  </si>
  <si>
    <t>T-2432</t>
  </si>
  <si>
    <t>CH-17863</t>
  </si>
  <si>
    <t>CH-17864</t>
  </si>
  <si>
    <t>CH-17853</t>
  </si>
  <si>
    <t>STERLING ARANA MARIA TERESA</t>
  </si>
  <si>
    <t>CH-17861</t>
  </si>
  <si>
    <t>CH-17866</t>
  </si>
  <si>
    <t>CH-17868</t>
  </si>
  <si>
    <t>T-2443</t>
  </si>
  <si>
    <t>T-2444</t>
  </si>
  <si>
    <t>T-2445</t>
  </si>
  <si>
    <t>T-2446</t>
  </si>
  <si>
    <t>T-2447</t>
  </si>
  <si>
    <t>T-2448</t>
  </si>
  <si>
    <t>MIRANDA GARCIA MARTHA ERENDIRA</t>
  </si>
  <si>
    <t>T-2449</t>
  </si>
  <si>
    <t>T-2450</t>
  </si>
  <si>
    <t>T-2451</t>
  </si>
  <si>
    <t>T-2452</t>
  </si>
  <si>
    <t>T-2453</t>
  </si>
  <si>
    <t>T-2454</t>
  </si>
  <si>
    <t>T-2455</t>
  </si>
  <si>
    <t>T-2456</t>
  </si>
  <si>
    <t>T-2457</t>
  </si>
  <si>
    <t>T-2458</t>
  </si>
  <si>
    <t>T-2459</t>
  </si>
  <si>
    <t>CH-17884</t>
  </si>
  <si>
    <t>CH-17885</t>
  </si>
  <si>
    <t>CH-17890</t>
  </si>
  <si>
    <t>T-2461</t>
  </si>
  <si>
    <t>T-2462</t>
  </si>
  <si>
    <t>T-2463</t>
  </si>
  <si>
    <t>T-2464</t>
  </si>
  <si>
    <t>T-2465</t>
  </si>
  <si>
    <t>CH-17918</t>
  </si>
  <si>
    <t>CH-17929</t>
  </si>
  <si>
    <t>CH-17930</t>
  </si>
  <si>
    <t>PEDRAZA MUñOZ MANUEL</t>
  </si>
  <si>
    <t>CH-17904</t>
  </si>
  <si>
    <t>CH-17915</t>
  </si>
  <si>
    <t>CH-17916</t>
  </si>
  <si>
    <t>T-2468</t>
  </si>
  <si>
    <t>CH-17931</t>
  </si>
  <si>
    <t>CH-17902</t>
  </si>
  <si>
    <t>CH-17903</t>
  </si>
  <si>
    <t>T-2470</t>
  </si>
  <si>
    <t>T-2471</t>
  </si>
  <si>
    <t>T-2472</t>
  </si>
  <si>
    <t>CH-17938</t>
  </si>
  <si>
    <t>T-2478</t>
  </si>
  <si>
    <t>T-2479</t>
  </si>
  <si>
    <t>T-2480</t>
  </si>
  <si>
    <t>T-2481</t>
  </si>
  <si>
    <t>T-2482</t>
  </si>
  <si>
    <t>T-2483</t>
  </si>
  <si>
    <t>E    183</t>
  </si>
  <si>
    <t>T-2484</t>
  </si>
  <si>
    <t>T-2485</t>
  </si>
  <si>
    <t>T-2486</t>
  </si>
  <si>
    <t>T-2487</t>
  </si>
  <si>
    <t>T-2488</t>
  </si>
  <si>
    <t>T-2489</t>
  </si>
  <si>
    <t>T-2490</t>
  </si>
  <si>
    <t>T-2491</t>
  </si>
  <si>
    <t>CH-17939</t>
  </si>
  <si>
    <t>LOPEZ DOMINGUEZ SALVADOR</t>
  </si>
  <si>
    <t>CH-17942</t>
  </si>
  <si>
    <t>PAGO F-1396</t>
  </si>
  <si>
    <t>CH-17948</t>
  </si>
  <si>
    <t>CH-17949</t>
  </si>
  <si>
    <t>CH-17953</t>
  </si>
  <si>
    <t>CH-17954</t>
  </si>
  <si>
    <t>T-2497</t>
  </si>
  <si>
    <t>CASTILLO MELO GRACIELA</t>
  </si>
  <si>
    <t>T-2498</t>
  </si>
  <si>
    <t>T-2499</t>
  </si>
  <si>
    <t>T-2500</t>
  </si>
  <si>
    <t>T-2501</t>
  </si>
  <si>
    <t>T-2502</t>
  </si>
  <si>
    <t>T-2503</t>
  </si>
  <si>
    <t>T-2504</t>
  </si>
  <si>
    <t>T-2505</t>
  </si>
  <si>
    <t>T-2506</t>
  </si>
  <si>
    <t>T-2507</t>
  </si>
  <si>
    <t>T-2508</t>
  </si>
  <si>
    <t>T-2509</t>
  </si>
  <si>
    <t>VILLASEÑOR VARGAS MARGARITA</t>
  </si>
  <si>
    <t>T-2510</t>
  </si>
  <si>
    <t>T-2511</t>
  </si>
  <si>
    <t>T-2512</t>
  </si>
  <si>
    <t>E    234</t>
  </si>
  <si>
    <t>T-2513</t>
  </si>
  <si>
    <t>T-2514</t>
  </si>
  <si>
    <t>MCPA S.A. DE C.V.</t>
  </si>
  <si>
    <t>CH-17959</t>
  </si>
  <si>
    <t>CH-17965</t>
  </si>
  <si>
    <t>T-2516</t>
  </si>
  <si>
    <t>T-2519</t>
  </si>
  <si>
    <t>T-2517</t>
  </si>
  <si>
    <t>T-2518</t>
  </si>
  <si>
    <t>T-2520</t>
  </si>
  <si>
    <t>T-2521</t>
  </si>
  <si>
    <t>T-2522</t>
  </si>
  <si>
    <t>T-2523</t>
  </si>
  <si>
    <t>T-2524</t>
  </si>
  <si>
    <t>CH-17967</t>
  </si>
  <si>
    <t>COMIS BANCARIAS BBVA</t>
  </si>
  <si>
    <t>T-2527</t>
  </si>
  <si>
    <t>T-2528</t>
  </si>
  <si>
    <t>T-2529</t>
  </si>
  <si>
    <t>T-2530</t>
  </si>
  <si>
    <t>T-2531</t>
  </si>
  <si>
    <t>T-2532</t>
  </si>
  <si>
    <t>T-2533</t>
  </si>
  <si>
    <t>T-2534</t>
  </si>
  <si>
    <t>T-2535</t>
  </si>
  <si>
    <t>T-2536</t>
  </si>
  <si>
    <t>LIQUI MOLY MEXICO S.A. DE C.V.</t>
  </si>
  <si>
    <t>E    282</t>
  </si>
  <si>
    <t>T-2537</t>
  </si>
  <si>
    <t>E    283</t>
  </si>
  <si>
    <t>T-2538</t>
  </si>
  <si>
    <t>T-2539</t>
  </si>
  <si>
    <t>T-2540</t>
  </si>
  <si>
    <t>T-2541</t>
  </si>
  <si>
    <t>E    287</t>
  </si>
  <si>
    <t>T-2542</t>
  </si>
  <si>
    <t>T-2543</t>
  </si>
  <si>
    <t>T-2544</t>
  </si>
  <si>
    <t>T-2546</t>
  </si>
  <si>
    <t>E    292</t>
  </si>
  <si>
    <t>T-2547</t>
  </si>
  <si>
    <t>E    293</t>
  </si>
  <si>
    <t>T-2548</t>
  </si>
  <si>
    <t>T-2549</t>
  </si>
  <si>
    <t>E    295</t>
  </si>
  <si>
    <t>T-2550</t>
  </si>
  <si>
    <t>MARTINEZ MUñIZ ARMANDO ABRAHAM</t>
  </si>
  <si>
    <t>E    296</t>
  </si>
  <si>
    <t>T-2551</t>
  </si>
  <si>
    <t>SERVICIO PAN AMERICANO DE PROTECCIO</t>
  </si>
  <si>
    <t>E    297</t>
  </si>
  <si>
    <t>T-2552</t>
  </si>
  <si>
    <t>E    298</t>
  </si>
  <si>
    <t>T-2553</t>
  </si>
  <si>
    <t>E    299</t>
  </si>
  <si>
    <t>T-2554</t>
  </si>
  <si>
    <t>OPERADORA ALAMEDA PARK, S.A. DE C.V</t>
  </si>
  <si>
    <t>E    300</t>
  </si>
  <si>
    <t>T-2555</t>
  </si>
  <si>
    <t>LATAMAUTOS MEXICO, S. DE R.L. DE C.</t>
  </si>
  <si>
    <t>E    301</t>
  </si>
  <si>
    <t>T-2556</t>
  </si>
  <si>
    <t>I    843</t>
  </si>
  <si>
    <t>CH-17932</t>
  </si>
  <si>
    <t>Auxiliar del 01/08/16 AL 31/08/16</t>
  </si>
  <si>
    <t>CFE370814QI90</t>
  </si>
  <si>
    <t>SEAT8304282P2</t>
  </si>
  <si>
    <t xml:space="preserve">HERRERO ROMERO RUBEN </t>
  </si>
  <si>
    <t>GAGO011118979</t>
  </si>
  <si>
    <t>FONDO NACIONAL DE INFAESTRUCTURA</t>
  </si>
  <si>
    <t>AUMP360418JT9</t>
  </si>
  <si>
    <t>AFC150226F40</t>
  </si>
  <si>
    <t>ALIMENTOS DEL FUTURO CREATIVOS SA DE CV</t>
  </si>
  <si>
    <t>PEMM880826G25</t>
  </si>
  <si>
    <t>ARANDA TOLEDO HECTOR OCTAVIO</t>
  </si>
  <si>
    <t>SCA141112PP4</t>
  </si>
  <si>
    <t>ACEITES Y COMBUSTIBLES LOS ANGELES SA DE CV</t>
  </si>
  <si>
    <t>LODS700516KX9</t>
  </si>
  <si>
    <t>CACX680510NNA</t>
  </si>
  <si>
    <t>SPA810429PU2</t>
  </si>
  <si>
    <t>SERVICION PAN AMERICANO DE PROTECCION SA DE CV</t>
  </si>
  <si>
    <t>RODRIGUEZ ANGELEZ PEDRO GILBERTO</t>
  </si>
  <si>
    <t>MIGM690827RN3</t>
  </si>
  <si>
    <t>CAMG4208041W6</t>
  </si>
  <si>
    <t>VIVM680918D94</t>
  </si>
  <si>
    <t>MCP080507DW0</t>
  </si>
  <si>
    <t>LMM041123216</t>
  </si>
  <si>
    <t>OAP08050277A</t>
  </si>
  <si>
    <t>OZ  AUTOMOTRIZ S DE  RL DE</t>
  </si>
  <si>
    <t>DURAN MEJIA ARMANDO</t>
  </si>
  <si>
    <t>TOYOTA FINANCIAL SERVICE</t>
  </si>
  <si>
    <t>OPERADORA ALAMEDA PARK, S.</t>
  </si>
  <si>
    <t>IPO640805LU9</t>
  </si>
  <si>
    <t>SRE0504187E3</t>
  </si>
  <si>
    <t>SIFO RESTAURANT SA DE CV</t>
  </si>
  <si>
    <t>MAAP711020GR0</t>
  </si>
  <si>
    <t>MARTINEZ ALVAREZ DEL CASTILLO PATRICIA EUGENIA</t>
  </si>
  <si>
    <t>OFC001010JD5</t>
  </si>
  <si>
    <t>OPERADORA Y FRANQUINCIAS DEL CENTRO SA D E CV</t>
  </si>
  <si>
    <t xml:space="preserve">EDELMIRA ESPINOSA HERNANDEZ </t>
  </si>
  <si>
    <t>EIHE700115TL6</t>
  </si>
  <si>
    <t>OGA0404222R6</t>
  </si>
  <si>
    <t>OPERACIONES GASTROMONICAS ABDI SA DE CV</t>
  </si>
  <si>
    <t>COMERCIALIZADORA LA CONSAGRADA  SA DE CV</t>
  </si>
  <si>
    <t>CRP870105RI7</t>
  </si>
  <si>
    <t>CAFETERIA Y RESTAURANTE EL PACIFICO SA DE CV</t>
  </si>
  <si>
    <t>TORAS LOCAS HIPOCAMPO</t>
  </si>
  <si>
    <t>ACEITES Y COMPUSTIBLES LOS ANGELES SA DE CV</t>
  </si>
  <si>
    <t xml:space="preserve">FONDE NACIONALDE INFRAESTRUCTURA </t>
  </si>
  <si>
    <t>TAU021029P94</t>
  </si>
  <si>
    <t>TOY MOTORS S.A. DE C.V.</t>
  </si>
  <si>
    <t>03</t>
  </si>
  <si>
    <t>NO SE DECLARA PUES EN JUL NO SE PRESENTARA</t>
  </si>
  <si>
    <t>CH-17968</t>
  </si>
  <si>
    <t>XD31001-0017968</t>
  </si>
  <si>
    <t>CH-17971</t>
  </si>
  <si>
    <t>XD31001-0017971</t>
  </si>
  <si>
    <t>CH-17980</t>
  </si>
  <si>
    <t>XD31001-0017980</t>
  </si>
  <si>
    <t>CH-17981</t>
  </si>
  <si>
    <t>XD31001-0017981</t>
  </si>
  <si>
    <t>D     93</t>
  </si>
  <si>
    <t>0058-TCN17</t>
  </si>
  <si>
    <t>XA06001-0010059</t>
  </si>
  <si>
    <t>1201-TCN16</t>
  </si>
  <si>
    <t>XA06001-0010061</t>
  </si>
  <si>
    <t>TOYOCOAPA  S. DE  R.  DE C.V.</t>
  </si>
  <si>
    <t>1199-TCN16</t>
  </si>
  <si>
    <t>XA06001-0010062</t>
  </si>
  <si>
    <t>D    105</t>
  </si>
  <si>
    <t>1202-TCN16</t>
  </si>
  <si>
    <t>XA06001-0010063</t>
  </si>
  <si>
    <t>CH-17984</t>
  </si>
  <si>
    <t>XD31001-0017984</t>
  </si>
  <si>
    <t>CH-17985</t>
  </si>
  <si>
    <t>XD31001-0017985</t>
  </si>
  <si>
    <t>CH-17983</t>
  </si>
  <si>
    <t>XD31001-0017983</t>
  </si>
  <si>
    <t>ERSA SOLUCIONES INTEGRALES SA DE CV</t>
  </si>
  <si>
    <t>CH-17986</t>
  </si>
  <si>
    <t>XD31001-0017986</t>
  </si>
  <si>
    <t>FIGURAS MODERNAS DE MADERA S.A. DE</t>
  </si>
  <si>
    <t>E     20</t>
  </si>
  <si>
    <t>CH-17987</t>
  </si>
  <si>
    <t>XD31001-0017987</t>
  </si>
  <si>
    <t>GARCIA FLORES CLAUDIO EDUARDO</t>
  </si>
  <si>
    <t>E     21</t>
  </si>
  <si>
    <t>CH-17988</t>
  </si>
  <si>
    <t>XD31001-0017988</t>
  </si>
  <si>
    <t>D    248</t>
  </si>
  <si>
    <t>1203-TCN16</t>
  </si>
  <si>
    <t>XA06001-0010064</t>
  </si>
  <si>
    <t>OZ  AUTOMOTRIZ  S. DE R. L.  DE CV.</t>
  </si>
  <si>
    <t>D    249</t>
  </si>
  <si>
    <t>1204-TCN16</t>
  </si>
  <si>
    <t>XA06001-0010065</t>
  </si>
  <si>
    <t>DECADA AUTOMOTRIZ S. DE R.L. DE C.V</t>
  </si>
  <si>
    <t>CH-17989</t>
  </si>
  <si>
    <t>XD31001-0017989</t>
  </si>
  <si>
    <t>T-2557</t>
  </si>
  <si>
    <t>XD31011-0002557</t>
  </si>
  <si>
    <t>T-2558</t>
  </si>
  <si>
    <t>XD31011-0002558</t>
  </si>
  <si>
    <t>CH-17996</t>
  </si>
  <si>
    <t>XD31001-0017996</t>
  </si>
  <si>
    <t>CH-18001</t>
  </si>
  <si>
    <t>XD31001-0018001</t>
  </si>
  <si>
    <t>D    336</t>
  </si>
  <si>
    <t>1208-TCN16</t>
  </si>
  <si>
    <t>XA06001-0010066</t>
  </si>
  <si>
    <t>1209-TCN16</t>
  </si>
  <si>
    <t>XA06001-0010067</t>
  </si>
  <si>
    <t>D    341</t>
  </si>
  <si>
    <t>1210-TCN16</t>
  </si>
  <si>
    <t>XA06001-0010068</t>
  </si>
  <si>
    <t>D    342</t>
  </si>
  <si>
    <t>1217-TCN16</t>
  </si>
  <si>
    <t>XA06001-0010069</t>
  </si>
  <si>
    <t>D    343</t>
  </si>
  <si>
    <t>1215-TCN16</t>
  </si>
  <si>
    <t>XA06001-0010070</t>
  </si>
  <si>
    <t>D    345</t>
  </si>
  <si>
    <t>1218-TCN16</t>
  </si>
  <si>
    <t>XA06001-0010071</t>
  </si>
  <si>
    <t>1219-TCN16</t>
  </si>
  <si>
    <t>XA06001-0010072</t>
  </si>
  <si>
    <t>1221-TCN16</t>
  </si>
  <si>
    <t>XA06001-0010073</t>
  </si>
  <si>
    <t>SAMURAI MOTORS XALAPA S  DE R.L. DE</t>
  </si>
  <si>
    <t>D    356</t>
  </si>
  <si>
    <t>0057-TCN17</t>
  </si>
  <si>
    <t>XA06001-0010074</t>
  </si>
  <si>
    <t>D    363</t>
  </si>
  <si>
    <t>0059-TCN17</t>
  </si>
  <si>
    <t>XA06001-0010075</t>
  </si>
  <si>
    <t>D    364</t>
  </si>
  <si>
    <t>0060-TCN17</t>
  </si>
  <si>
    <t>XA06001-0010076</t>
  </si>
  <si>
    <t>D    366</t>
  </si>
  <si>
    <t>0061-TCN17</t>
  </si>
  <si>
    <t>XA06001-0010077</t>
  </si>
  <si>
    <t>D    369</t>
  </si>
  <si>
    <t>0063-TCN17</t>
  </si>
  <si>
    <t>XA06001-0010078</t>
  </si>
  <si>
    <t>D    370</t>
  </si>
  <si>
    <t>0064-TCN17</t>
  </si>
  <si>
    <t>XA06001-0010079</t>
  </si>
  <si>
    <t>D    371</t>
  </si>
  <si>
    <t>0062-TCN17</t>
  </si>
  <si>
    <t>XA06001-0010080</t>
  </si>
  <si>
    <t>D    373</t>
  </si>
  <si>
    <t>0065-TCN17</t>
  </si>
  <si>
    <t>XA06001-0010081</t>
  </si>
  <si>
    <t>0066-TCN17</t>
  </si>
  <si>
    <t>XA06001-0010082</t>
  </si>
  <si>
    <t>D    410</t>
  </si>
  <si>
    <t>0067-TCN17</t>
  </si>
  <si>
    <t>XA06001-0010083</t>
  </si>
  <si>
    <t>1205-TCN16</t>
  </si>
  <si>
    <t>XA06001-0010084</t>
  </si>
  <si>
    <t>1206-TCN16</t>
  </si>
  <si>
    <t>XA06001-0010085</t>
  </si>
  <si>
    <t>1207-TCN16</t>
  </si>
  <si>
    <t>XA06001-0010086</t>
  </si>
  <si>
    <t>D    499</t>
  </si>
  <si>
    <t>1222-TCN16</t>
  </si>
  <si>
    <t>XA06001-0010087</t>
  </si>
  <si>
    <t>0068-TCN17</t>
  </si>
  <si>
    <t>XA06001-0010088</t>
  </si>
  <si>
    <t>ALDEN  SATELITE S. DE R. DE  C.V.</t>
  </si>
  <si>
    <t>1223-TCN16</t>
  </si>
  <si>
    <t>D    564</t>
  </si>
  <si>
    <t>XA06002-0000658</t>
  </si>
  <si>
    <t>COMPRA VEHICULOS A A</t>
  </si>
  <si>
    <t>MEGAMOTORS NIPPON S. DE R.L. DE C.V</t>
  </si>
  <si>
    <t>1211-TCN16</t>
  </si>
  <si>
    <t>XA06001-0010091</t>
  </si>
  <si>
    <t>1212-TCN16</t>
  </si>
  <si>
    <t>XA06001-0010092</t>
  </si>
  <si>
    <t>D    587</t>
  </si>
  <si>
    <t>1213-TCN16</t>
  </si>
  <si>
    <t>XA06001-0010093</t>
  </si>
  <si>
    <t>1214-TCN16</t>
  </si>
  <si>
    <t>XA06001-0010094</t>
  </si>
  <si>
    <t>D    591</t>
  </si>
  <si>
    <t>1216-TCN16</t>
  </si>
  <si>
    <t>XA06001-0010095</t>
  </si>
  <si>
    <t>T-2559</t>
  </si>
  <si>
    <t>XD31011-0002559</t>
  </si>
  <si>
    <t>T-2560</t>
  </si>
  <si>
    <t>XD31011-0002560</t>
  </si>
  <si>
    <t>T-2561</t>
  </si>
  <si>
    <t>XD31011-0002561</t>
  </si>
  <si>
    <t>T-2562</t>
  </si>
  <si>
    <t>XD31011-0002562</t>
  </si>
  <si>
    <t>T-2563</t>
  </si>
  <si>
    <t>XD31011-0002563</t>
  </si>
  <si>
    <t>D    615</t>
  </si>
  <si>
    <t>1224-TCN16</t>
  </si>
  <si>
    <t>XA06001-0010096</t>
  </si>
  <si>
    <t>D    651</t>
  </si>
  <si>
    <t>1225-TCN16</t>
  </si>
  <si>
    <t>XA06001-0010097</t>
  </si>
  <si>
    <t>CCD. AUTOSALES PUERTO VALLARTA S DE</t>
  </si>
  <si>
    <t>XD06001-0001199</t>
  </si>
  <si>
    <t>D    653</t>
  </si>
  <si>
    <t>0069-TCN17</t>
  </si>
  <si>
    <t>XA06001-0010098</t>
  </si>
  <si>
    <t>D    669</t>
  </si>
  <si>
    <t>1226-TCN16</t>
  </si>
  <si>
    <t>XA06001-0010099</t>
  </si>
  <si>
    <t>GRUPO PENNINSULA MOTORS S. DE R.L.</t>
  </si>
  <si>
    <t>D    696</t>
  </si>
  <si>
    <t>XD06001-0001200</t>
  </si>
  <si>
    <t>D    697</t>
  </si>
  <si>
    <t>XA06001-0010100</t>
  </si>
  <si>
    <t>ALDEN QUERETARO S . DE R.L. DE C.V</t>
  </si>
  <si>
    <t>D    698</t>
  </si>
  <si>
    <t>1227-TCN16</t>
  </si>
  <si>
    <t>XA06001-0010101</t>
  </si>
  <si>
    <t>SAMURAI MOTORS XALAPA S DE R.L. DE</t>
  </si>
  <si>
    <t>T-2566</t>
  </si>
  <si>
    <t>XD31011-0002566</t>
  </si>
  <si>
    <t>T-2567</t>
  </si>
  <si>
    <t>XD31011-0002567</t>
  </si>
  <si>
    <t>T-2568</t>
  </si>
  <si>
    <t>XD31011-0002568</t>
  </si>
  <si>
    <t>T-2681</t>
  </si>
  <si>
    <t>XD31001-T002681</t>
  </si>
  <si>
    <t>RABELLO GROUP</t>
  </si>
  <si>
    <t>D    830</t>
  </si>
  <si>
    <t>XA12001-P015137</t>
  </si>
  <si>
    <t>Contrarecibo con IVA</t>
  </si>
  <si>
    <t>D    831</t>
  </si>
  <si>
    <t>XA12001-P015138</t>
  </si>
  <si>
    <t>CH-18021</t>
  </si>
  <si>
    <t>XD31001-0018021</t>
  </si>
  <si>
    <t>CH-18022</t>
  </si>
  <si>
    <t>XD31001-0018022</t>
  </si>
  <si>
    <t>T-2675</t>
  </si>
  <si>
    <t>XD31011-0002675</t>
  </si>
  <si>
    <t>1228-TCN16</t>
  </si>
  <si>
    <t>XA06001-0010102</t>
  </si>
  <si>
    <t>TOYOMOTORS DE POLANCO S.DE R.L. DE</t>
  </si>
  <si>
    <t>0070-TCN17</t>
  </si>
  <si>
    <t>XA06001-0010103</t>
  </si>
  <si>
    <t>DALTON AUTOMOTORES S  DE RL DE CV</t>
  </si>
  <si>
    <t>CH-18026</t>
  </si>
  <si>
    <t>XD31001-0018026</t>
  </si>
  <si>
    <t>D  1,055</t>
  </si>
  <si>
    <t>XD06001-0001201</t>
  </si>
  <si>
    <t>D  1,057</t>
  </si>
  <si>
    <t>XA06001-0010104</t>
  </si>
  <si>
    <t>D  1,064</t>
  </si>
  <si>
    <t>1220-TCN16</t>
  </si>
  <si>
    <t>XA06001-0010105</t>
  </si>
  <si>
    <t>0071-TCN17</t>
  </si>
  <si>
    <t>XA06001-0010106</t>
  </si>
  <si>
    <t>D  1,071</t>
  </si>
  <si>
    <t>0072-TCN17</t>
  </si>
  <si>
    <t>XA06001-0010107</t>
  </si>
  <si>
    <t>1230-TCN16</t>
  </si>
  <si>
    <t>XA06001-0010108</t>
  </si>
  <si>
    <t>1231-TCN16</t>
  </si>
  <si>
    <t>XA06001-0010109</t>
  </si>
  <si>
    <t>XD06002-0001202</t>
  </si>
  <si>
    <t>BAJA DE COMPRA VEHIC</t>
  </si>
  <si>
    <t>D  1,094</t>
  </si>
  <si>
    <t>XA06001-0010110</t>
  </si>
  <si>
    <t>MEGA MOTORS NIPPON S DE R.L.DE C.V.</t>
  </si>
  <si>
    <t>0073-TCN17</t>
  </si>
  <si>
    <t>XA06001-0010111</t>
  </si>
  <si>
    <t>T-2569</t>
  </si>
  <si>
    <t>NA21003-0030087</t>
  </si>
  <si>
    <t>T-2570</t>
  </si>
  <si>
    <t>NA21003-0030088</t>
  </si>
  <si>
    <t>T-2571</t>
  </si>
  <si>
    <t>NA21003-0030089</t>
  </si>
  <si>
    <t>T-2572</t>
  </si>
  <si>
    <t>NA21003-0030090</t>
  </si>
  <si>
    <t>T-2573</t>
  </si>
  <si>
    <t>NA21003-0030093</t>
  </si>
  <si>
    <t>T-2574</t>
  </si>
  <si>
    <t>NA21003-0030094</t>
  </si>
  <si>
    <t>T-2576</t>
  </si>
  <si>
    <t>XD31011-0002576</t>
  </si>
  <si>
    <t>D  1,222</t>
  </si>
  <si>
    <t>1232-TCN16</t>
  </si>
  <si>
    <t>XA06001-0010112</t>
  </si>
  <si>
    <t>AUTOMOTRIZ NIHON, S.A. DE  C.V</t>
  </si>
  <si>
    <t>1233-TCN16</t>
  </si>
  <si>
    <t>XA06001-0010113</t>
  </si>
  <si>
    <t>AUTOMOVILES DINAMICOS S DE  RL DE C</t>
  </si>
  <si>
    <t>T-2578</t>
  </si>
  <si>
    <t>XD31011-0002578</t>
  </si>
  <si>
    <t>T-2579</t>
  </si>
  <si>
    <t>XD31011-0002579</t>
  </si>
  <si>
    <t>T-2580</t>
  </si>
  <si>
    <t>XD31011-0002580</t>
  </si>
  <si>
    <t>T-2581</t>
  </si>
  <si>
    <t>XD31011-0002581</t>
  </si>
  <si>
    <t>T-2582</t>
  </si>
  <si>
    <t>XD31011-0002582</t>
  </si>
  <si>
    <t>T-2583</t>
  </si>
  <si>
    <t>XD31011-0002583</t>
  </si>
  <si>
    <t>T-2584</t>
  </si>
  <si>
    <t>XD31011-0002584</t>
  </si>
  <si>
    <t>T-2585</t>
  </si>
  <si>
    <t>XD31011-0002585</t>
  </si>
  <si>
    <t>T-2586</t>
  </si>
  <si>
    <t>XD31011-0002586</t>
  </si>
  <si>
    <t>T-2587</t>
  </si>
  <si>
    <t>XD31011-0002587</t>
  </si>
  <si>
    <t>JOYA CANO JOSE MARIO</t>
  </si>
  <si>
    <t>T-2588</t>
  </si>
  <si>
    <t>XD31011-0002588</t>
  </si>
  <si>
    <t>T-2589</t>
  </si>
  <si>
    <t>XD31011-0002589</t>
  </si>
  <si>
    <t>T-2590</t>
  </si>
  <si>
    <t>XD31011-0002590</t>
  </si>
  <si>
    <t>T-2591</t>
  </si>
  <si>
    <t>XD31011-0002591</t>
  </si>
  <si>
    <t>T-2592</t>
  </si>
  <si>
    <t>XD31011-0002592</t>
  </si>
  <si>
    <t>T-2593</t>
  </si>
  <si>
    <t>XD31011-0002593</t>
  </si>
  <si>
    <t>T-2594</t>
  </si>
  <si>
    <t>XD31011-0002594</t>
  </si>
  <si>
    <t>T-2595</t>
  </si>
  <si>
    <t>XD31011-0002595</t>
  </si>
  <si>
    <t>T-2596</t>
  </si>
  <si>
    <t>XD31011-0002596</t>
  </si>
  <si>
    <t>NOTARIA PUBLICA NUMERO TRES SC</t>
  </si>
  <si>
    <t>T-2597</t>
  </si>
  <si>
    <t>XD31011-0002597</t>
  </si>
  <si>
    <t>T-2598</t>
  </si>
  <si>
    <t>XD31011-0002598</t>
  </si>
  <si>
    <t>T-2599</t>
  </si>
  <si>
    <t>XD31011-0002599</t>
  </si>
  <si>
    <t>OJEDA SANCHEZ MOISES</t>
  </si>
  <si>
    <t>T-2601</t>
  </si>
  <si>
    <t>XD31011-0002601</t>
  </si>
  <si>
    <t>T-2602</t>
  </si>
  <si>
    <t>XD31011-0002602</t>
  </si>
  <si>
    <t>D  1,294</t>
  </si>
  <si>
    <t>AJUSTE</t>
  </si>
  <si>
    <t>NA21001-0030111</t>
  </si>
  <si>
    <t>NA21001-0030119</t>
  </si>
  <si>
    <t>D  1,338</t>
  </si>
  <si>
    <t>NA21001-0030120</t>
  </si>
  <si>
    <t>NA21001-0030121</t>
  </si>
  <si>
    <t>D  1,340</t>
  </si>
  <si>
    <t>NA21001-0030122</t>
  </si>
  <si>
    <t>D  1,352</t>
  </si>
  <si>
    <t>0074-TCN17</t>
  </si>
  <si>
    <t>XA06001-0010114</t>
  </si>
  <si>
    <t>0075-TCN17</t>
  </si>
  <si>
    <t>XA06001-0010115</t>
  </si>
  <si>
    <t>CCD. AUTOSALES  PUERTO  VALLARTA</t>
  </si>
  <si>
    <t>D  1,409</t>
  </si>
  <si>
    <t>0077-TCN17</t>
  </si>
  <si>
    <t>XA06001-0010117</t>
  </si>
  <si>
    <t>CH-18032</t>
  </si>
  <si>
    <t>XD31001-0018032</t>
  </si>
  <si>
    <t>PATLAN ESTRADA FRANCISCO MARTIN</t>
  </si>
  <si>
    <t>CH-18033</t>
  </si>
  <si>
    <t>XD31001-0018033</t>
  </si>
  <si>
    <t>CH-18034</t>
  </si>
  <si>
    <t>XD31001-0018034</t>
  </si>
  <si>
    <t>E    120</t>
  </si>
  <si>
    <t>CH-18035</t>
  </si>
  <si>
    <t>XD31001-0018035</t>
  </si>
  <si>
    <t>T-2604</t>
  </si>
  <si>
    <t>XD31011-0002604</t>
  </si>
  <si>
    <t>T-2605</t>
  </si>
  <si>
    <t>XD31011-0002605</t>
  </si>
  <si>
    <t>0078-TCN17</t>
  </si>
  <si>
    <t>XA06001-0010118</t>
  </si>
  <si>
    <t>D  1,447</t>
  </si>
  <si>
    <t>0079-TCN17</t>
  </si>
  <si>
    <t>XA06001-0010119</t>
  </si>
  <si>
    <t>D  1,458</t>
  </si>
  <si>
    <t>0080-TCN17</t>
  </si>
  <si>
    <t>XA06001-0010120</t>
  </si>
  <si>
    <t>PREMIER DE  ORIENTE S  DE  RL DE  C</t>
  </si>
  <si>
    <t>1234-TCN16</t>
  </si>
  <si>
    <t>XA06001-0010121</t>
  </si>
  <si>
    <t>D  1,469</t>
  </si>
  <si>
    <t>1235-TCN16</t>
  </si>
  <si>
    <t>XA06001-0010122</t>
  </si>
  <si>
    <t>GRUPO  PENNINSULA  MOTORS S  DE RL</t>
  </si>
  <si>
    <t>D  1,479</t>
  </si>
  <si>
    <t>0081-TCN17</t>
  </si>
  <si>
    <t>XA06001-0010123</t>
  </si>
  <si>
    <t>D  1,481</t>
  </si>
  <si>
    <t>XD06001-0001204</t>
  </si>
  <si>
    <t>1236-TCN16</t>
  </si>
  <si>
    <t>XA06001-0010125</t>
  </si>
  <si>
    <t>0082-TCN17</t>
  </si>
  <si>
    <t>XA06001-0010127</t>
  </si>
  <si>
    <t>SAMURAI MOTORS XALAPA S  DE  RL DE</t>
  </si>
  <si>
    <t>T-2607</t>
  </si>
  <si>
    <t>XD31011-0002607</t>
  </si>
  <si>
    <t>CH-18038</t>
  </si>
  <si>
    <t>XD31001-0018038</t>
  </si>
  <si>
    <t>CH-18039</t>
  </si>
  <si>
    <t>XD31001-0018039</t>
  </si>
  <si>
    <t>CH-18040</t>
  </si>
  <si>
    <t>XD31001-0018040</t>
  </si>
  <si>
    <t>CH-18041</t>
  </si>
  <si>
    <t>XD31001-0018041</t>
  </si>
  <si>
    <t>CH-18042</t>
  </si>
  <si>
    <t>XD31001-0018042</t>
  </si>
  <si>
    <t>T-2646</t>
  </si>
  <si>
    <t>XD31011-0002646</t>
  </si>
  <si>
    <t>D  1,537</t>
  </si>
  <si>
    <t>1237-TCN16</t>
  </si>
  <si>
    <t>XA06001-0010128</t>
  </si>
  <si>
    <t>XD06001-0001207</t>
  </si>
  <si>
    <t>XA06001-0010129</t>
  </si>
  <si>
    <t>XD06001-0001208</t>
  </si>
  <si>
    <t>XA06001-0010130</t>
  </si>
  <si>
    <t>D  1,553</t>
  </si>
  <si>
    <t>1238-TCN16</t>
  </si>
  <si>
    <t>XA06001-0010131</t>
  </si>
  <si>
    <t>D  1,555</t>
  </si>
  <si>
    <t>XD06001-0001209</t>
  </si>
  <si>
    <t>D  1,556</t>
  </si>
  <si>
    <t>XD06001-0001210</t>
  </si>
  <si>
    <t>XA06001-0010132</t>
  </si>
  <si>
    <t>XA06001-0010133</t>
  </si>
  <si>
    <t>D  1,612</t>
  </si>
  <si>
    <t>XD06001-0001211</t>
  </si>
  <si>
    <t>D  1,613</t>
  </si>
  <si>
    <t>XA06001-0010134</t>
  </si>
  <si>
    <t>XD06001-0001212</t>
  </si>
  <si>
    <t>XA06001-0010135</t>
  </si>
  <si>
    <t>GRUPO  PENNINSULA MOTORS S DE RL DE</t>
  </si>
  <si>
    <t>T-2609</t>
  </si>
  <si>
    <t>XD31011-0002609</t>
  </si>
  <si>
    <t>T-2610</t>
  </si>
  <si>
    <t>XD31011-0002610</t>
  </si>
  <si>
    <t>D  1,641</t>
  </si>
  <si>
    <t>NA21001-0030130</t>
  </si>
  <si>
    <t>0083-TCN17</t>
  </si>
  <si>
    <t>XA06001-0010136</t>
  </si>
  <si>
    <t>1239-TCN16</t>
  </si>
  <si>
    <t>XA06001-0010137</t>
  </si>
  <si>
    <t>D  1,683</t>
  </si>
  <si>
    <t>1240-TCN16</t>
  </si>
  <si>
    <t>XA06001-0010138</t>
  </si>
  <si>
    <t>AUTOMOTORES DE LA  LAGUNA S  DE  RL</t>
  </si>
  <si>
    <t>0085-TCN17</t>
  </si>
  <si>
    <t>XA06001-0010139</t>
  </si>
  <si>
    <t>0087-TCN17</t>
  </si>
  <si>
    <t>XA06001-0010140</t>
  </si>
  <si>
    <t>0088-TCN17</t>
  </si>
  <si>
    <t>XA06001-0010141</t>
  </si>
  <si>
    <t>CH-18044</t>
  </si>
  <si>
    <t>XD31001-0018044</t>
  </si>
  <si>
    <t>CH-18045</t>
  </si>
  <si>
    <t>XD31001-0018045</t>
  </si>
  <si>
    <t>T-2613</t>
  </si>
  <si>
    <t>XD31011-0002613</t>
  </si>
  <si>
    <t>T-2614</t>
  </si>
  <si>
    <t>XD31011-0002614</t>
  </si>
  <si>
    <t>T-2615</t>
  </si>
  <si>
    <t>XD31011-0002615</t>
  </si>
  <si>
    <t>T-2616</t>
  </si>
  <si>
    <t>XD31011-0002616</t>
  </si>
  <si>
    <t>T-2617</t>
  </si>
  <si>
    <t>XD31011-0002617</t>
  </si>
  <si>
    <t>T-2618</t>
  </si>
  <si>
    <t>XD31011-0002618</t>
  </si>
  <si>
    <t>T-2619</t>
  </si>
  <si>
    <t>XD31011-0002619</t>
  </si>
  <si>
    <t>T-2620</t>
  </si>
  <si>
    <t>XD31011-0002620</t>
  </si>
  <si>
    <t>T-2621</t>
  </si>
  <si>
    <t>XD31011-0002621</t>
  </si>
  <si>
    <t>T-2622</t>
  </si>
  <si>
    <t>XD31011-0002622</t>
  </si>
  <si>
    <t>T-2624</t>
  </si>
  <si>
    <t>XD31011-0002624</t>
  </si>
  <si>
    <t>T-2625</t>
  </si>
  <si>
    <t>XD31011-0002625</t>
  </si>
  <si>
    <t>T-2626</t>
  </si>
  <si>
    <t>XD31011-0002626</t>
  </si>
  <si>
    <t>T-2627</t>
  </si>
  <si>
    <t>XD31011-0002627</t>
  </si>
  <si>
    <t>T-2628</t>
  </si>
  <si>
    <t>XD31011-0002628</t>
  </si>
  <si>
    <t>T-2629</t>
  </si>
  <si>
    <t>XD31011-0002629</t>
  </si>
  <si>
    <t>T-2630</t>
  </si>
  <si>
    <t>XD31011-0002630</t>
  </si>
  <si>
    <t>T-2631</t>
  </si>
  <si>
    <t>XD31011-0002631</t>
  </si>
  <si>
    <t>T-2632</t>
  </si>
  <si>
    <t>XD31011-0002632</t>
  </si>
  <si>
    <t>T-2633</t>
  </si>
  <si>
    <t>XD31011-0002633</t>
  </si>
  <si>
    <t>T-2634</t>
  </si>
  <si>
    <t>XD31011-0002634</t>
  </si>
  <si>
    <t>GAMEZ CALZONZIN HECTOR</t>
  </si>
  <si>
    <t>T-2635</t>
  </si>
  <si>
    <t>XD31011-0002635</t>
  </si>
  <si>
    <t>EXTINTORES DE CELAYA, S.A. DE C.V.</t>
  </si>
  <si>
    <t>T-2636</t>
  </si>
  <si>
    <t>XD31011-0002636</t>
  </si>
  <si>
    <t>T-2637</t>
  </si>
  <si>
    <t>XD31011-0002637</t>
  </si>
  <si>
    <t>T-2638</t>
  </si>
  <si>
    <t>XD31011-0002638</t>
  </si>
  <si>
    <t>CLEANDUSTRIES DE MEXICO SA DE CV</t>
  </si>
  <si>
    <t>R3136</t>
  </si>
  <si>
    <t>NA21001-0030138</t>
  </si>
  <si>
    <t>S1815</t>
  </si>
  <si>
    <t>NA21001-0030139</t>
  </si>
  <si>
    <t>D  1,752</t>
  </si>
  <si>
    <t>R3147</t>
  </si>
  <si>
    <t>NA21001-0030140</t>
  </si>
  <si>
    <t>CDO0509266I9</t>
  </si>
  <si>
    <t>D  1,754</t>
  </si>
  <si>
    <t>R3155</t>
  </si>
  <si>
    <t>NA21001-0030141</t>
  </si>
  <si>
    <t>S1819</t>
  </si>
  <si>
    <t>NA21001-0030142</t>
  </si>
  <si>
    <t>P15728</t>
  </si>
  <si>
    <t>NA21001-0030143</t>
  </si>
  <si>
    <t>D  1,757</t>
  </si>
  <si>
    <t>P15729</t>
  </si>
  <si>
    <t>NA21001-0030144</t>
  </si>
  <si>
    <t>P15730</t>
  </si>
  <si>
    <t>NA21001-0030145</t>
  </si>
  <si>
    <t>P15731</t>
  </si>
  <si>
    <t>NA21001-0030146</t>
  </si>
  <si>
    <t>D  1,761</t>
  </si>
  <si>
    <t>P15733</t>
  </si>
  <si>
    <t>NA21001-0030148</t>
  </si>
  <si>
    <t>P15735</t>
  </si>
  <si>
    <t>NA21001-0030150</t>
  </si>
  <si>
    <t>P15736</t>
  </si>
  <si>
    <t>NA21001-0030151</t>
  </si>
  <si>
    <t>0089-TCN17</t>
  </si>
  <si>
    <t>XA06001-0010142</t>
  </si>
  <si>
    <t>MEGAMOTORS  NIPPON S. DE R.L. DE C.</t>
  </si>
  <si>
    <t>D  1,768</t>
  </si>
  <si>
    <t>P15739</t>
  </si>
  <si>
    <t>NA21001-0030154</t>
  </si>
  <si>
    <t>D  1,769</t>
  </si>
  <si>
    <t>P15740</t>
  </si>
  <si>
    <t>NA21001-0030155</t>
  </si>
  <si>
    <t>D  1,770</t>
  </si>
  <si>
    <t>P15741</t>
  </si>
  <si>
    <t>NA21001-0030156</t>
  </si>
  <si>
    <t>P15743</t>
  </si>
  <si>
    <t>NA21001-0030158</t>
  </si>
  <si>
    <t>LRG140701LA4</t>
  </si>
  <si>
    <t>D  1,774</t>
  </si>
  <si>
    <t>P15744</t>
  </si>
  <si>
    <t>NA21001-0030159</t>
  </si>
  <si>
    <t>P15745</t>
  </si>
  <si>
    <t>NA21001-0030160</t>
  </si>
  <si>
    <t>P15746</t>
  </si>
  <si>
    <t>NA21001-0030161</t>
  </si>
  <si>
    <t>HDM0014017AS1</t>
  </si>
  <si>
    <t>D  1,777</t>
  </si>
  <si>
    <t>P15747</t>
  </si>
  <si>
    <t>NA21001-0030162</t>
  </si>
  <si>
    <t>GGO110620BK8</t>
  </si>
  <si>
    <t>P15748</t>
  </si>
  <si>
    <t>NA21001-0030163</t>
  </si>
  <si>
    <t>SSQ0512096C7</t>
  </si>
  <si>
    <t>D  1,779</t>
  </si>
  <si>
    <t>P15749</t>
  </si>
  <si>
    <t>NA21001-0030164</t>
  </si>
  <si>
    <t>D  1,780</t>
  </si>
  <si>
    <t>P15750</t>
  </si>
  <si>
    <t>NA21001-0030165</t>
  </si>
  <si>
    <t>D  1,781</t>
  </si>
  <si>
    <t>P15751</t>
  </si>
  <si>
    <t>NA21001-0030166</t>
  </si>
  <si>
    <t>P15753</t>
  </si>
  <si>
    <t>NA21001-0030168</t>
  </si>
  <si>
    <t>D  1,785</t>
  </si>
  <si>
    <t>P15755</t>
  </si>
  <si>
    <t>NA21001-0030170</t>
  </si>
  <si>
    <t>D  1,786</t>
  </si>
  <si>
    <t>P15756</t>
  </si>
  <si>
    <t>NA21001-0030171</t>
  </si>
  <si>
    <t>D  1,787</t>
  </si>
  <si>
    <t>P15757</t>
  </si>
  <si>
    <t>NA21001-0030172</t>
  </si>
  <si>
    <t>GAJM511005C23</t>
  </si>
  <si>
    <t>D  1,791</t>
  </si>
  <si>
    <t>P15759</t>
  </si>
  <si>
    <t>NA21001-0030174</t>
  </si>
  <si>
    <t>D  1,792</t>
  </si>
  <si>
    <t>P15760</t>
  </si>
  <si>
    <t>NA21001-0030175</t>
  </si>
  <si>
    <t>D  1,793</t>
  </si>
  <si>
    <t>p15763</t>
  </si>
  <si>
    <t>NA21001-0030176</t>
  </si>
  <si>
    <t>P15765</t>
  </si>
  <si>
    <t>NA21001-0030177</t>
  </si>
  <si>
    <t>P15766</t>
  </si>
  <si>
    <t>NA21001-0030178</t>
  </si>
  <si>
    <t>D  1,796</t>
  </si>
  <si>
    <t>P15767</t>
  </si>
  <si>
    <t>NA21001-0030179</t>
  </si>
  <si>
    <t>D  1,800</t>
  </si>
  <si>
    <t>P15783</t>
  </si>
  <si>
    <t>NA21001-0030182</t>
  </si>
  <si>
    <t>D  1,801</t>
  </si>
  <si>
    <t>P15784</t>
  </si>
  <si>
    <t>NA21001-0030183</t>
  </si>
  <si>
    <t>OAC1112068G6</t>
  </si>
  <si>
    <t>0090-TCN17</t>
  </si>
  <si>
    <t>XA06001-0010143</t>
  </si>
  <si>
    <t>D  1,824</t>
  </si>
  <si>
    <t>1241-TCN16</t>
  </si>
  <si>
    <t>XA06001-0010144</t>
  </si>
  <si>
    <t>D  1,838</t>
  </si>
  <si>
    <t>0091-TCN17</t>
  </si>
  <si>
    <t>XA06001-0010145</t>
  </si>
  <si>
    <t>D  1,854</t>
  </si>
  <si>
    <t>0092-TCN17</t>
  </si>
  <si>
    <t>XA06001-0010146</t>
  </si>
  <si>
    <t>D  1,874</t>
  </si>
  <si>
    <t>0093-TCN17</t>
  </si>
  <si>
    <t>XA06001-0010147</t>
  </si>
  <si>
    <t>D  1,877</t>
  </si>
  <si>
    <t>1242-TCN16</t>
  </si>
  <si>
    <t>XA06001-0010148</t>
  </si>
  <si>
    <t>1243-TCN16</t>
  </si>
  <si>
    <t>XA06001-0010149</t>
  </si>
  <si>
    <t>D  1,880</t>
  </si>
  <si>
    <t>0094-TCN17</t>
  </si>
  <si>
    <t>XA06001-0010150</t>
  </si>
  <si>
    <t>D  1,882</t>
  </si>
  <si>
    <t>0095-TCN17</t>
  </si>
  <si>
    <t>XA06001-0010151</t>
  </si>
  <si>
    <t>1244-TCN16</t>
  </si>
  <si>
    <t>XA06001-0010152</t>
  </si>
  <si>
    <t>D  1,890</t>
  </si>
  <si>
    <t>0096-TCN17</t>
  </si>
  <si>
    <t>XA06001-0010153</t>
  </si>
  <si>
    <t>TOY MOTORS SA DE C.V.</t>
  </si>
  <si>
    <t>D  1,915</t>
  </si>
  <si>
    <t>0097-TCN17</t>
  </si>
  <si>
    <t>XA06001-0010154</t>
  </si>
  <si>
    <t>T-2640</t>
  </si>
  <si>
    <t>XD31011-0002640</t>
  </si>
  <si>
    <t>T-2641</t>
  </si>
  <si>
    <t>XD31011-0002641</t>
  </si>
  <si>
    <t>T-2643</t>
  </si>
  <si>
    <t>XD31011-0002643</t>
  </si>
  <si>
    <t>LOPEZ ALVAREZ OSCAR MARTIN</t>
  </si>
  <si>
    <t>D  1,962</t>
  </si>
  <si>
    <t>0098-TCN17</t>
  </si>
  <si>
    <t>XA06001-0010155</t>
  </si>
  <si>
    <t>D  1,975</t>
  </si>
  <si>
    <t>0084-TCN17</t>
  </si>
  <si>
    <t>XA06001-0010156</t>
  </si>
  <si>
    <t>D  1,976</t>
  </si>
  <si>
    <t>0086-TCN17</t>
  </si>
  <si>
    <t>XA06001-0010157</t>
  </si>
  <si>
    <t>D  1,977</t>
  </si>
  <si>
    <t>0099-TCN17</t>
  </si>
  <si>
    <t>XA06001-0010158</t>
  </si>
  <si>
    <t>0100-TCN17</t>
  </si>
  <si>
    <t>XA06001-0010159</t>
  </si>
  <si>
    <t>D  1,980</t>
  </si>
  <si>
    <t>0101-TCN17</t>
  </si>
  <si>
    <t>XA06001-0010160</t>
  </si>
  <si>
    <t>D  1,981</t>
  </si>
  <si>
    <t>0103-TCN17</t>
  </si>
  <si>
    <t>XA06001-0010161</t>
  </si>
  <si>
    <t>D  1,983</t>
  </si>
  <si>
    <t>1245-TCN16</t>
  </si>
  <si>
    <t>XA06001-0010162</t>
  </si>
  <si>
    <t>D  1,984</t>
  </si>
  <si>
    <t>1246-TCN16</t>
  </si>
  <si>
    <t>XA06001-0010163</t>
  </si>
  <si>
    <t>D  1,985</t>
  </si>
  <si>
    <t>0102-TCN17</t>
  </si>
  <si>
    <t>XA06001-0010164</t>
  </si>
  <si>
    <t>D  1,987</t>
  </si>
  <si>
    <t>1247-TCN16</t>
  </si>
  <si>
    <t>XA06001-0010165</t>
  </si>
  <si>
    <t>D  1,988</t>
  </si>
  <si>
    <t>1248-TCN16</t>
  </si>
  <si>
    <t>XA06001-0010166</t>
  </si>
  <si>
    <t>D  1,989</t>
  </si>
  <si>
    <t>1249-TCN16</t>
  </si>
  <si>
    <t>XA06001-0010167</t>
  </si>
  <si>
    <t>D  1,991</t>
  </si>
  <si>
    <t>1250-TCN16</t>
  </si>
  <si>
    <t>XA06001-0010168</t>
  </si>
  <si>
    <t>D  1,996</t>
  </si>
  <si>
    <t>1251-TCN16</t>
  </si>
  <si>
    <t>XA06001-0010169</t>
  </si>
  <si>
    <t>D  1,997</t>
  </si>
  <si>
    <t>1252-TCN16</t>
  </si>
  <si>
    <t>XA06001-0010170</t>
  </si>
  <si>
    <t>D  1,998</t>
  </si>
  <si>
    <t>1253-TCN16</t>
  </si>
  <si>
    <t>XA06001-0010171</t>
  </si>
  <si>
    <t>D  2,030</t>
  </si>
  <si>
    <t>NA21001-0030208</t>
  </si>
  <si>
    <t>XD06001-0001213</t>
  </si>
  <si>
    <t>D  2,071</t>
  </si>
  <si>
    <t>1254-TCN16</t>
  </si>
  <si>
    <t>XA06001-0010172</t>
  </si>
  <si>
    <t>D  2,072</t>
  </si>
  <si>
    <t>1255-TCN16</t>
  </si>
  <si>
    <t>XA06001-0010173</t>
  </si>
  <si>
    <t>AUTOMOVILES DINAMINCOS S  DE  RL DE</t>
  </si>
  <si>
    <t>D  2,074</t>
  </si>
  <si>
    <t>0104-TCN17</t>
  </si>
  <si>
    <t>XA06001-0010174</t>
  </si>
  <si>
    <t>D  2,084</t>
  </si>
  <si>
    <t>0105-TCN17</t>
  </si>
  <si>
    <t>XA06001-0010176</t>
  </si>
  <si>
    <t>D  2,107</t>
  </si>
  <si>
    <t>P15786</t>
  </si>
  <si>
    <t>NA21001-0030211</t>
  </si>
  <si>
    <t>D  2,109</t>
  </si>
  <si>
    <t>P15787</t>
  </si>
  <si>
    <t>NA21001-0030212</t>
  </si>
  <si>
    <t>P15788</t>
  </si>
  <si>
    <t>NA21001-0030213</t>
  </si>
  <si>
    <t>D  2,114</t>
  </si>
  <si>
    <t>P15789</t>
  </si>
  <si>
    <t>NA21001-0030214</t>
  </si>
  <si>
    <t>P15790</t>
  </si>
  <si>
    <t>NA21001-0030215</t>
  </si>
  <si>
    <t>D  2,128</t>
  </si>
  <si>
    <t>P15791</t>
  </si>
  <si>
    <t>NA21001-0030217</t>
  </si>
  <si>
    <t>P15792</t>
  </si>
  <si>
    <t>NA21001-0030218</t>
  </si>
  <si>
    <t>P15796</t>
  </si>
  <si>
    <t>NA21001-0030222</t>
  </si>
  <si>
    <t>P15797</t>
  </si>
  <si>
    <t>NA21001-0030223</t>
  </si>
  <si>
    <t>P15798</t>
  </si>
  <si>
    <t>NA21001-0030224</t>
  </si>
  <si>
    <t>D  2,147</t>
  </si>
  <si>
    <t>P15799</t>
  </si>
  <si>
    <t>NA21001-0030225</t>
  </si>
  <si>
    <t>P15817</t>
  </si>
  <si>
    <t>NA21001-0030229</t>
  </si>
  <si>
    <t>0106-TCN17</t>
  </si>
  <si>
    <t>XA06001-0010177</t>
  </si>
  <si>
    <t>XA12001-P015326</t>
  </si>
  <si>
    <t>D  2,182</t>
  </si>
  <si>
    <t>P15819</t>
  </si>
  <si>
    <t>NA21001-0030230</t>
  </si>
  <si>
    <t>D  2,187</t>
  </si>
  <si>
    <t>1256-TCN16</t>
  </si>
  <si>
    <t>XA06001-0010178</t>
  </si>
  <si>
    <t>AUTOMOTRIZ TOY S.A DE C.V</t>
  </si>
  <si>
    <t>D  2,188</t>
  </si>
  <si>
    <t>P15821</t>
  </si>
  <si>
    <t>NA21001-0030231</t>
  </si>
  <si>
    <t>D  2,189</t>
  </si>
  <si>
    <t>1257-TCN16</t>
  </si>
  <si>
    <t>XA06001-0010179</t>
  </si>
  <si>
    <t>D  2,191</t>
  </si>
  <si>
    <t>P15823</t>
  </si>
  <si>
    <t>NA21001-0030232</t>
  </si>
  <si>
    <t>P15825</t>
  </si>
  <si>
    <t>NA21001-0030234</t>
  </si>
  <si>
    <t>D  2,195</t>
  </si>
  <si>
    <t>P15826</t>
  </si>
  <si>
    <t>NA21001-0030235</t>
  </si>
  <si>
    <t>D  2,196</t>
  </si>
  <si>
    <t>0108-TCN17</t>
  </si>
  <si>
    <t>XA06001-0010180</t>
  </si>
  <si>
    <t>GRUPO PENNINSULA  MOTORS  S DE RL D</t>
  </si>
  <si>
    <t>D  2,200</t>
  </si>
  <si>
    <t>P15833</t>
  </si>
  <si>
    <t>NA21001-0030237</t>
  </si>
  <si>
    <t>D  2,201</t>
  </si>
  <si>
    <t>1258-TCN16</t>
  </si>
  <si>
    <t>XA06001-0010181</t>
  </si>
  <si>
    <t>D  2,202</t>
  </si>
  <si>
    <t>P15834</t>
  </si>
  <si>
    <t>NA21001-0030238</t>
  </si>
  <si>
    <t>0109-TCN17</t>
  </si>
  <si>
    <t>XA06001-0010182</t>
  </si>
  <si>
    <t>XD06001-0001215</t>
  </si>
  <si>
    <t>D  2,210</t>
  </si>
  <si>
    <t>P15837</t>
  </si>
  <si>
    <t>NA21001-0030239</t>
  </si>
  <si>
    <t>D  2,213</t>
  </si>
  <si>
    <t>1259-TCN16</t>
  </si>
  <si>
    <t>XA06001-0010183</t>
  </si>
  <si>
    <t>D  2,215</t>
  </si>
  <si>
    <t>P15841</t>
  </si>
  <si>
    <t>NA21001-0030240</t>
  </si>
  <si>
    <t>1260-TCN16</t>
  </si>
  <si>
    <t>XA06001-0010184</t>
  </si>
  <si>
    <t>P15842</t>
  </si>
  <si>
    <t>NA21001-0030241</t>
  </si>
  <si>
    <t>XD06001-0001216</t>
  </si>
  <si>
    <t>D  2,245</t>
  </si>
  <si>
    <t>0110-TCN17</t>
  </si>
  <si>
    <t>XA06001-0010185</t>
  </si>
  <si>
    <t>0111-TCN17</t>
  </si>
  <si>
    <t>XA06001-0010186</t>
  </si>
  <si>
    <t>DURANGO AUTOMOTORES S DE RL DE CV</t>
  </si>
  <si>
    <t>D  2,276</t>
  </si>
  <si>
    <t>NA21001-0030251</t>
  </si>
  <si>
    <t>0112-TCN17</t>
  </si>
  <si>
    <t>XA06001-0010187</t>
  </si>
  <si>
    <t>NA21001-0030252</t>
  </si>
  <si>
    <t>D  2,297</t>
  </si>
  <si>
    <t>0113-TCN17</t>
  </si>
  <si>
    <t>XA06001-0010188</t>
  </si>
  <si>
    <t>UNITED  AUTO  DE  ZACATECAS S DE  R</t>
  </si>
  <si>
    <t>1261-TCN16</t>
  </si>
  <si>
    <t>XA06001-0010189</t>
  </si>
  <si>
    <t>1263-TCN16</t>
  </si>
  <si>
    <t>XA06001-0010190</t>
  </si>
  <si>
    <t>D  2,305</t>
  </si>
  <si>
    <t>1262-TCN16</t>
  </si>
  <si>
    <t>XA06001-0010191</t>
  </si>
  <si>
    <t>D  2,307</t>
  </si>
  <si>
    <t>1264-TCN16</t>
  </si>
  <si>
    <t>XA06001-0010192</t>
  </si>
  <si>
    <t>D  2,308</t>
  </si>
  <si>
    <t>0114-TCN17</t>
  </si>
  <si>
    <t>XA06001-0010193</t>
  </si>
  <si>
    <t>D  2,309</t>
  </si>
  <si>
    <t>0115-TCN17</t>
  </si>
  <si>
    <t>XA06001-0010194</t>
  </si>
  <si>
    <t>D  2,310</t>
  </si>
  <si>
    <t>0116-TCN17</t>
  </si>
  <si>
    <t>XA06001-0010195</t>
  </si>
  <si>
    <t>D  2,312</t>
  </si>
  <si>
    <t>0117-TCN17</t>
  </si>
  <si>
    <t>XA06001-0010196</t>
  </si>
  <si>
    <t>D  2,313</t>
  </si>
  <si>
    <t>0118-TCN17</t>
  </si>
  <si>
    <t>XA06001-0010197</t>
  </si>
  <si>
    <t>D  2,314</t>
  </si>
  <si>
    <t>1265-TCN16</t>
  </si>
  <si>
    <t>XA06001-0010198</t>
  </si>
  <si>
    <t>CH-18048</t>
  </si>
  <si>
    <t>XD31001-0018048</t>
  </si>
  <si>
    <t>CH-18049</t>
  </si>
  <si>
    <t>XD31001-0018049</t>
  </si>
  <si>
    <t>D  2,526</t>
  </si>
  <si>
    <t>1266-TCN16</t>
  </si>
  <si>
    <t>XA06001-0010199</t>
  </si>
  <si>
    <t>T-2649</t>
  </si>
  <si>
    <t>XD31011-0002649</t>
  </si>
  <si>
    <t>T-2650</t>
  </si>
  <si>
    <t>XD31011-0002650</t>
  </si>
  <si>
    <t>T-2651</t>
  </si>
  <si>
    <t>XD31011-0002651</t>
  </si>
  <si>
    <t>T-2652</t>
  </si>
  <si>
    <t>XD31011-0002652</t>
  </si>
  <si>
    <t>T-2653</t>
  </si>
  <si>
    <t>XD31011-0002653</t>
  </si>
  <si>
    <t>T-2654</t>
  </si>
  <si>
    <t>XD31011-0002654</t>
  </si>
  <si>
    <t>T-2655</t>
  </si>
  <si>
    <t>XD31011-0002655</t>
  </si>
  <si>
    <t>T-2656</t>
  </si>
  <si>
    <t>XD31011-0002656</t>
  </si>
  <si>
    <t>T-2657</t>
  </si>
  <si>
    <t>XD31011-0002657</t>
  </si>
  <si>
    <t>T-2658</t>
  </si>
  <si>
    <t>XD31011-0002658</t>
  </si>
  <si>
    <t>T-2659</t>
  </si>
  <si>
    <t>XD31011-0002659</t>
  </si>
  <si>
    <t>T-2660</t>
  </si>
  <si>
    <t>XD31011-0002660</t>
  </si>
  <si>
    <t>T-2661</t>
  </si>
  <si>
    <t>XD31011-0002661</t>
  </si>
  <si>
    <t>T-2663</t>
  </si>
  <si>
    <t>XD31011-0002663</t>
  </si>
  <si>
    <t>T-2664</t>
  </si>
  <si>
    <t>XD31011-0002664</t>
  </si>
  <si>
    <t>T-2665</t>
  </si>
  <si>
    <t>XD31011-0002665</t>
  </si>
  <si>
    <t>T-2666</t>
  </si>
  <si>
    <t>XD31011-0002666</t>
  </si>
  <si>
    <t>RUIZ CORNEJO WALDEMAR</t>
  </si>
  <si>
    <t>T-2667</t>
  </si>
  <si>
    <t>XD31011-0002667</t>
  </si>
  <si>
    <t>T-2668</t>
  </si>
  <si>
    <t>XD31011-0002668</t>
  </si>
  <si>
    <t>D  2,622</t>
  </si>
  <si>
    <t>NA21001-0030262</t>
  </si>
  <si>
    <t>D  2,628</t>
  </si>
  <si>
    <t>NA21001-0030264</t>
  </si>
  <si>
    <t>XD06001-0001217</t>
  </si>
  <si>
    <t>NWD0001485</t>
  </si>
  <si>
    <t>XA15001-0014486</t>
  </si>
  <si>
    <t>Compra con IVA</t>
  </si>
  <si>
    <t>1267-TCN16</t>
  </si>
  <si>
    <t>XA06001-0010200</t>
  </si>
  <si>
    <t>TOY MOTORS SA DE  CV</t>
  </si>
  <si>
    <t>NWD0001499</t>
  </si>
  <si>
    <t>XA15001-0014487</t>
  </si>
  <si>
    <t>NWD0001467</t>
  </si>
  <si>
    <t>XA15001-0014488</t>
  </si>
  <si>
    <t>NWD0001471</t>
  </si>
  <si>
    <t>XA15001-0014489</t>
  </si>
  <si>
    <t>D  2,727</t>
  </si>
  <si>
    <t>NWD0001477</t>
  </si>
  <si>
    <t>XA15001-0014490</t>
  </si>
  <si>
    <t>0119-TCN17</t>
  </si>
  <si>
    <t>XA06001-0010201</t>
  </si>
  <si>
    <t>D  2,834</t>
  </si>
  <si>
    <t>NA21001-0030286</t>
  </si>
  <si>
    <t>T-2670</t>
  </si>
  <si>
    <t>XD31011-0002670</t>
  </si>
  <si>
    <t>T-2671</t>
  </si>
  <si>
    <t>XD31011-0002671</t>
  </si>
  <si>
    <t>T-2672</t>
  </si>
  <si>
    <t>XD31011-0002672</t>
  </si>
  <si>
    <t>T-2673</t>
  </si>
  <si>
    <t>XD31011-0002673</t>
  </si>
  <si>
    <t>P15847</t>
  </si>
  <si>
    <t>NA21001-0030294</t>
  </si>
  <si>
    <t>P15848</t>
  </si>
  <si>
    <t>NA21001-0030295</t>
  </si>
  <si>
    <t>P15849</t>
  </si>
  <si>
    <t>NA21001-0030296</t>
  </si>
  <si>
    <t>P15850</t>
  </si>
  <si>
    <t>NA21001-0030297</t>
  </si>
  <si>
    <t>P15851</t>
  </si>
  <si>
    <t>NA21001-0030298</t>
  </si>
  <si>
    <t>P15852</t>
  </si>
  <si>
    <t>NA21001-0030299</t>
  </si>
  <si>
    <t>RAGJ850817PB1</t>
  </si>
  <si>
    <t>0120-TCN17</t>
  </si>
  <si>
    <t>XA06001-0010202</t>
  </si>
  <si>
    <t>AUTOMOTRIZ  OAXACA DE  ANTEQUERA S</t>
  </si>
  <si>
    <t>P15854</t>
  </si>
  <si>
    <t>NA21001-0030301</t>
  </si>
  <si>
    <t>P15857</t>
  </si>
  <si>
    <t>NA21001-0030304</t>
  </si>
  <si>
    <t>P15858</t>
  </si>
  <si>
    <t>NA21001-0030305</t>
  </si>
  <si>
    <t>P15859</t>
  </si>
  <si>
    <t>NA21001-0030306</t>
  </si>
  <si>
    <t>P15860</t>
  </si>
  <si>
    <t>NA21001-0030307</t>
  </si>
  <si>
    <t>P15861</t>
  </si>
  <si>
    <t>NA21001-0030308</t>
  </si>
  <si>
    <t>1268-TCN16</t>
  </si>
  <si>
    <t>XA06001-0010203</t>
  </si>
  <si>
    <t>1269-TCN16</t>
  </si>
  <si>
    <t>XA06001-0010204</t>
  </si>
  <si>
    <t>D  3,154</t>
  </si>
  <si>
    <t>0123-TCN17</t>
  </si>
  <si>
    <t>XA06001-0010205</t>
  </si>
  <si>
    <t>DALTON  AUTOMOTRIZ S  DE  RL DE  CV</t>
  </si>
  <si>
    <t>D  3,168</t>
  </si>
  <si>
    <t>XD06001-0001218</t>
  </si>
  <si>
    <t>D  3,170</t>
  </si>
  <si>
    <t>1271-TCN16</t>
  </si>
  <si>
    <t>XA06001-0010206</t>
  </si>
  <si>
    <t>D  3,175</t>
  </si>
  <si>
    <t>0124-TCN17</t>
  </si>
  <si>
    <t>XA06001-0010207</t>
  </si>
  <si>
    <t>D  3,176</t>
  </si>
  <si>
    <t>0125-TCN17</t>
  </si>
  <si>
    <t>XA06001-0010208</t>
  </si>
  <si>
    <t>D  3,179</t>
  </si>
  <si>
    <t>1270-TCN16</t>
  </si>
  <si>
    <t>XA06001-0010209</t>
  </si>
  <si>
    <t>D  3,206</t>
  </si>
  <si>
    <t>NA21001-0030316</t>
  </si>
  <si>
    <t>D  3,222</t>
  </si>
  <si>
    <t>NA21001-0030326</t>
  </si>
  <si>
    <t>D  3,223</t>
  </si>
  <si>
    <t>NA21001-0030327</t>
  </si>
  <si>
    <t>D  3,235</t>
  </si>
  <si>
    <t>NA21001-0030331</t>
  </si>
  <si>
    <t>D  3,236</t>
  </si>
  <si>
    <t>NA21001-0030332</t>
  </si>
  <si>
    <t>D  3,237</t>
  </si>
  <si>
    <t>NA21001-0030333</t>
  </si>
  <si>
    <t>D  3,246</t>
  </si>
  <si>
    <t>NA21001-0030336</t>
  </si>
  <si>
    <t>D  3,269</t>
  </si>
  <si>
    <t>R3184</t>
  </si>
  <si>
    <t>NA21001-0030341</t>
  </si>
  <si>
    <t>D  3,270</t>
  </si>
  <si>
    <t>R3210</t>
  </si>
  <si>
    <t>NA21001-0030342</t>
  </si>
  <si>
    <t>D  3,271</t>
  </si>
  <si>
    <t>R3211</t>
  </si>
  <si>
    <t>NA21001-0030343</t>
  </si>
  <si>
    <t>D  3,272</t>
  </si>
  <si>
    <t>S1853</t>
  </si>
  <si>
    <t>NA21001-0030344</t>
  </si>
  <si>
    <t>D  3,273</t>
  </si>
  <si>
    <t>S1845</t>
  </si>
  <si>
    <t>NA21001-0030345</t>
  </si>
  <si>
    <t>D  3,274</t>
  </si>
  <si>
    <t>S1857</t>
  </si>
  <si>
    <t>NA21001-0030346</t>
  </si>
  <si>
    <t>D  3,275</t>
  </si>
  <si>
    <t>S1899</t>
  </si>
  <si>
    <t>NA21001-0030347</t>
  </si>
  <si>
    <t>D  3,276</t>
  </si>
  <si>
    <t>P15867</t>
  </si>
  <si>
    <t>NA21001-0030348</t>
  </si>
  <si>
    <t>EUR0808215H7</t>
  </si>
  <si>
    <t>FNI970819JR9</t>
  </si>
  <si>
    <t>D  3,277</t>
  </si>
  <si>
    <t>P15869</t>
  </si>
  <si>
    <t>NA21001-0030349</t>
  </si>
  <si>
    <t>D  3,278</t>
  </si>
  <si>
    <t>P15870</t>
  </si>
  <si>
    <t>NA21001-0030350</t>
  </si>
  <si>
    <t>D  3,280</t>
  </si>
  <si>
    <t>P15873</t>
  </si>
  <si>
    <t>NA21001-0030352</t>
  </si>
  <si>
    <t>D  3,281</t>
  </si>
  <si>
    <t>P15875</t>
  </si>
  <si>
    <t>NA21001-0030353</t>
  </si>
  <si>
    <t>D  3,282</t>
  </si>
  <si>
    <t>P15877</t>
  </si>
  <si>
    <t>NA21001-0030356</t>
  </si>
  <si>
    <t>PBA160606F95</t>
  </si>
  <si>
    <t>D  3,283</t>
  </si>
  <si>
    <t>P15879</t>
  </si>
  <si>
    <t>NA21001-0030358</t>
  </si>
  <si>
    <t>D  3,284</t>
  </si>
  <si>
    <t>P15881</t>
  </si>
  <si>
    <t>NA21001-0030360</t>
  </si>
  <si>
    <t>D  3,285</t>
  </si>
  <si>
    <t>P15883</t>
  </si>
  <si>
    <t>NA21001-0030361</t>
  </si>
  <si>
    <t>D  3,286</t>
  </si>
  <si>
    <t>P15885</t>
  </si>
  <si>
    <t>NA21001-0030362</t>
  </si>
  <si>
    <t>LUPJ941209ES8</t>
  </si>
  <si>
    <t>MEDC710818ILA</t>
  </si>
  <si>
    <t>OES010209154</t>
  </si>
  <si>
    <t>OGS98042148A0</t>
  </si>
  <si>
    <t>D  3,287</t>
  </si>
  <si>
    <t>P15887</t>
  </si>
  <si>
    <t>NA21001-0030363</t>
  </si>
  <si>
    <t>D  3,289</t>
  </si>
  <si>
    <t>P15890</t>
  </si>
  <si>
    <t>NA21001-0030365</t>
  </si>
  <si>
    <t>DIMH831028C95</t>
  </si>
  <si>
    <t>D  3,290</t>
  </si>
  <si>
    <t>P15892</t>
  </si>
  <si>
    <t>NA21001-0030366</t>
  </si>
  <si>
    <t>SAD011105JZ4</t>
  </si>
  <si>
    <t>CBE91072379A</t>
  </si>
  <si>
    <t>D  3,292</t>
  </si>
  <si>
    <t>P15895</t>
  </si>
  <si>
    <t>NA21001-0030368</t>
  </si>
  <si>
    <t>D  3,293</t>
  </si>
  <si>
    <t>P15897</t>
  </si>
  <si>
    <t>NA21001-0030369</t>
  </si>
  <si>
    <t>D  3,294</t>
  </si>
  <si>
    <t>P15899</t>
  </si>
  <si>
    <t>NA21001-0030370</t>
  </si>
  <si>
    <t>SSR012221A47</t>
  </si>
  <si>
    <t>SSR76006L2A</t>
  </si>
  <si>
    <t>MTA910528FIA</t>
  </si>
  <si>
    <t>D  3,295</t>
  </si>
  <si>
    <t>P15901</t>
  </si>
  <si>
    <t>NA21001-0030371</t>
  </si>
  <si>
    <t>D  3,296</t>
  </si>
  <si>
    <t>P15903</t>
  </si>
  <si>
    <t>NA21001-0030372</t>
  </si>
  <si>
    <t>CAL980626GA3</t>
  </si>
  <si>
    <t>D  3,297</t>
  </si>
  <si>
    <t>P15905</t>
  </si>
  <si>
    <t>NA21001-0030373</t>
  </si>
  <si>
    <t>D  3,298</t>
  </si>
  <si>
    <t>P15907</t>
  </si>
  <si>
    <t>NA21001-0030375</t>
  </si>
  <si>
    <t>VAEM6106277J6</t>
  </si>
  <si>
    <t>D  3,299</t>
  </si>
  <si>
    <t>P15908</t>
  </si>
  <si>
    <t>NA21001-0030376</t>
  </si>
  <si>
    <t>D  3,301</t>
  </si>
  <si>
    <t>0132-TCN17</t>
  </si>
  <si>
    <t>XA06001-0010219</t>
  </si>
  <si>
    <t>D  3,302</t>
  </si>
  <si>
    <t>1272-TCN16</t>
  </si>
  <si>
    <t>XA06001-0010220</t>
  </si>
  <si>
    <t>D  3,303</t>
  </si>
  <si>
    <t>0133-TCN17</t>
  </si>
  <si>
    <t>XA06001-0010221</t>
  </si>
  <si>
    <t>D  3,304</t>
  </si>
  <si>
    <t>1273-TCN16</t>
  </si>
  <si>
    <t>XA06001-0010222</t>
  </si>
  <si>
    <t>D  3,305</t>
  </si>
  <si>
    <t>1274-TCN16</t>
  </si>
  <si>
    <t>XA06001-0010223</t>
  </si>
  <si>
    <t>D  3,307</t>
  </si>
  <si>
    <t>P15911</t>
  </si>
  <si>
    <t>NA21001-0030389</t>
  </si>
  <si>
    <t>D  3,309</t>
  </si>
  <si>
    <t>P15913</t>
  </si>
  <si>
    <t>NA21001-0030391</t>
  </si>
  <si>
    <t>D  3,310</t>
  </si>
  <si>
    <t>P15914</t>
  </si>
  <si>
    <t>NA21001-0030392</t>
  </si>
  <si>
    <t>D  3,311</t>
  </si>
  <si>
    <t>P15915</t>
  </si>
  <si>
    <t>NA21001-0030393</t>
  </si>
  <si>
    <t>D  3,312</t>
  </si>
  <si>
    <t>P15916</t>
  </si>
  <si>
    <t>NA21001-0030394</t>
  </si>
  <si>
    <t>ELE013009718</t>
  </si>
  <si>
    <t>D  3,314</t>
  </si>
  <si>
    <t>P15918</t>
  </si>
  <si>
    <t>NA21001-0030396</t>
  </si>
  <si>
    <t>D  3,315</t>
  </si>
  <si>
    <t>P15919</t>
  </si>
  <si>
    <t>NA21001-0030397</t>
  </si>
  <si>
    <t>PCE890410B96</t>
  </si>
  <si>
    <t>D  3,316</t>
  </si>
  <si>
    <t>P15920</t>
  </si>
  <si>
    <t>NA21001-0030398</t>
  </si>
  <si>
    <t>D  3,318</t>
  </si>
  <si>
    <t>P15922</t>
  </si>
  <si>
    <t>NA21001-0030400</t>
  </si>
  <si>
    <t>D  3,319</t>
  </si>
  <si>
    <t>P15923</t>
  </si>
  <si>
    <t>NA21001-0030401</t>
  </si>
  <si>
    <t>D  3,320</t>
  </si>
  <si>
    <t>P15924</t>
  </si>
  <si>
    <t>NA21001-0030402</t>
  </si>
  <si>
    <t>D  3,323</t>
  </si>
  <si>
    <t>P15927</t>
  </si>
  <si>
    <t>NA21001-0030405</t>
  </si>
  <si>
    <t>D  3,324</t>
  </si>
  <si>
    <t>P15928</t>
  </si>
  <si>
    <t>NA21001-0030406</t>
  </si>
  <si>
    <t>D  3,325</t>
  </si>
  <si>
    <t>P15929</t>
  </si>
  <si>
    <t>NA21001-0030407</t>
  </si>
  <si>
    <t>D  3,326</t>
  </si>
  <si>
    <t>P15930</t>
  </si>
  <si>
    <t>NA21001-0030408</t>
  </si>
  <si>
    <t>D  3,329</t>
  </si>
  <si>
    <t>P15934</t>
  </si>
  <si>
    <t>NA21001-0030411</t>
  </si>
  <si>
    <t>D  3,330</t>
  </si>
  <si>
    <t>P15935</t>
  </si>
  <si>
    <t>NA21001-0030412</t>
  </si>
  <si>
    <t>GOCP680323FI5</t>
  </si>
  <si>
    <t>D  3,331</t>
  </si>
  <si>
    <t>P15936</t>
  </si>
  <si>
    <t>NA21001-0030413</t>
  </si>
  <si>
    <t>D  3,332</t>
  </si>
  <si>
    <t>P15937</t>
  </si>
  <si>
    <t>NA21001-0030414</t>
  </si>
  <si>
    <t>D  3,333</t>
  </si>
  <si>
    <t>P15938</t>
  </si>
  <si>
    <t>NA21001-0030415</t>
  </si>
  <si>
    <t>D  3,334</t>
  </si>
  <si>
    <t>P15939</t>
  </si>
  <si>
    <t>NA21001-0030416</t>
  </si>
  <si>
    <t>D  3,336</t>
  </si>
  <si>
    <t>P15941</t>
  </si>
  <si>
    <t>NA21001-0030418</t>
  </si>
  <si>
    <t>ELE01100971I6</t>
  </si>
  <si>
    <t>D  3,337</t>
  </si>
  <si>
    <t>P15942</t>
  </si>
  <si>
    <t>NA21001-0030419</t>
  </si>
  <si>
    <t>D  3,339</t>
  </si>
  <si>
    <t>P15944</t>
  </si>
  <si>
    <t>NA21001-0030421</t>
  </si>
  <si>
    <t>D  3,340</t>
  </si>
  <si>
    <t>P15945</t>
  </si>
  <si>
    <t>NA21001-0030422</t>
  </si>
  <si>
    <t>D  3,341</t>
  </si>
  <si>
    <t>P15946</t>
  </si>
  <si>
    <t>NA21001-0030423</t>
  </si>
  <si>
    <t>D  3,342</t>
  </si>
  <si>
    <t>P15947</t>
  </si>
  <si>
    <t>NA21001-0030424</t>
  </si>
  <si>
    <t>D  3,343</t>
  </si>
  <si>
    <t>P15948</t>
  </si>
  <si>
    <t>NA21001-0030425</t>
  </si>
  <si>
    <t>D  3,345</t>
  </si>
  <si>
    <t>P15950</t>
  </si>
  <si>
    <t>NA21001-0030427</t>
  </si>
  <si>
    <t>BRS870226P22</t>
  </si>
  <si>
    <t>D  3,346</t>
  </si>
  <si>
    <t>P15951</t>
  </si>
  <si>
    <t>NA21001-0030428</t>
  </si>
  <si>
    <t>D  3,349</t>
  </si>
  <si>
    <t>P15954</t>
  </si>
  <si>
    <t>NA21001-0030431</t>
  </si>
  <si>
    <t>MICR540709L28</t>
  </si>
  <si>
    <t>D  3,350</t>
  </si>
  <si>
    <t>P15955</t>
  </si>
  <si>
    <t>NA21001-0030432</t>
  </si>
  <si>
    <t>D  3,351</t>
  </si>
  <si>
    <t>P15956</t>
  </si>
  <si>
    <t>NA21001-0030433</t>
  </si>
  <si>
    <t>D  3,354</t>
  </si>
  <si>
    <t>P15962</t>
  </si>
  <si>
    <t>NA21001-0030439</t>
  </si>
  <si>
    <t>AAMF550324LF5</t>
  </si>
  <si>
    <t>D  3,356</t>
  </si>
  <si>
    <t>NA21001-0030444</t>
  </si>
  <si>
    <t>BAJA D-3030 GOMEZ ROCHA JAIME</t>
  </si>
  <si>
    <t>D  3,357</t>
  </si>
  <si>
    <t>P15963</t>
  </si>
  <si>
    <t>NA21001-0030455</t>
  </si>
  <si>
    <t>GFE9707075U3</t>
  </si>
  <si>
    <t>VEJH880925S57</t>
  </si>
  <si>
    <t>D  3,359</t>
  </si>
  <si>
    <t>P15966</t>
  </si>
  <si>
    <t>NA21001-0030457</t>
  </si>
  <si>
    <t>ESS970251EE9</t>
  </si>
  <si>
    <t>D  3,361</t>
  </si>
  <si>
    <t>P15971</t>
  </si>
  <si>
    <t>NA21001-0030459</t>
  </si>
  <si>
    <t>D  3,362</t>
  </si>
  <si>
    <t>P15973</t>
  </si>
  <si>
    <t>NA21001-0030460</t>
  </si>
  <si>
    <t>SSV9312016DA</t>
  </si>
  <si>
    <t>D  3,363</t>
  </si>
  <si>
    <t>P15977</t>
  </si>
  <si>
    <t>NA21001-0030461</t>
  </si>
  <si>
    <t>RAAS720527H23</t>
  </si>
  <si>
    <t>D  3,364</t>
  </si>
  <si>
    <t>PAGO</t>
  </si>
  <si>
    <t>NA21001-0030462</t>
  </si>
  <si>
    <t>VIAJES Y REPRESENTACION DE HOT</t>
  </si>
  <si>
    <t>D  3,365</t>
  </si>
  <si>
    <t>NA21001-0030464</t>
  </si>
  <si>
    <t>D  3,366</t>
  </si>
  <si>
    <t>P15975</t>
  </si>
  <si>
    <t>NA21001-0030476</t>
  </si>
  <si>
    <t>SCC0610187V2</t>
  </si>
  <si>
    <t>SGG08072916A</t>
  </si>
  <si>
    <t>CCA930821B77</t>
  </si>
  <si>
    <t>D  3,367</t>
  </si>
  <si>
    <t>P15968</t>
  </si>
  <si>
    <t>NA21001-0030478</t>
  </si>
  <si>
    <t>D  3,368</t>
  </si>
  <si>
    <t>NWD0001446</t>
  </si>
  <si>
    <t>XA12001-P-15216</t>
  </si>
  <si>
    <t>T-2674</t>
  </si>
  <si>
    <t>NA21003-0030290</t>
  </si>
  <si>
    <t>T-2676</t>
  </si>
  <si>
    <t>XD31011-0002676</t>
  </si>
  <si>
    <t>T-2677</t>
  </si>
  <si>
    <t>XD31011-0002677</t>
  </si>
  <si>
    <t>T-2678</t>
  </si>
  <si>
    <t>XD31011-0002678</t>
  </si>
  <si>
    <t>BAUMBERGER DETRAZ PEDRO</t>
  </si>
  <si>
    <t>A</t>
  </si>
  <si>
    <t>RAFT870618MN3</t>
  </si>
  <si>
    <t>TAMRA RAMIREZ MACFARLAND</t>
  </si>
  <si>
    <t>AEROPUERTO INTERCONTINENTAL DE QUERETARO</t>
  </si>
  <si>
    <t>ESI151228L26</t>
  </si>
  <si>
    <t>FMM150819UC8</t>
  </si>
  <si>
    <t>GAFC871225D90</t>
  </si>
  <si>
    <t>MOMB5808205N0</t>
  </si>
  <si>
    <t>MORALES MORENO BERNARDO</t>
  </si>
  <si>
    <t>PAEF641222MB6</t>
  </si>
  <si>
    <t>JCR040721NU2</t>
  </si>
  <si>
    <t>GORJ810114RE0</t>
  </si>
  <si>
    <t>JOCM841217RQ6</t>
  </si>
  <si>
    <t>GALA8503226I3</t>
  </si>
  <si>
    <t>IFC0114107L9A</t>
  </si>
  <si>
    <t>NPN070124M2A</t>
  </si>
  <si>
    <t>OESM750825UI0</t>
  </si>
  <si>
    <t>MNQ101024MC4</t>
  </si>
  <si>
    <t>ECE830815514</t>
  </si>
  <si>
    <t>CME160818LI9</t>
  </si>
  <si>
    <t>LOAO760726P65</t>
  </si>
  <si>
    <t>GAJA8206226I3</t>
  </si>
  <si>
    <t>TOYOTA MOTORS SALES S DE RL DE CV</t>
  </si>
  <si>
    <t>BAGP590926254</t>
  </si>
  <si>
    <t>JET VAN CAR RENTAL SA DE C</t>
  </si>
  <si>
    <t>AUTOMOTRIZ TOY S.A. DE  C.</t>
  </si>
  <si>
    <t>UNITED AUTO DE  MONTERREY</t>
  </si>
  <si>
    <t>CCD. AUTOSALES PUERTO  VAL</t>
  </si>
  <si>
    <t>DUGG650808H5A</t>
  </si>
  <si>
    <t>ACA141112PPA</t>
  </si>
  <si>
    <t>AEB611030SN8</t>
  </si>
  <si>
    <t>DHL EXPRESS</t>
  </si>
  <si>
    <t>BRO120910HC1</t>
  </si>
  <si>
    <t>DALTON AUTOMOTRIZ</t>
  </si>
  <si>
    <t xml:space="preserve">AUTOBUSES DE LA PIEDAD SA D E CV </t>
  </si>
  <si>
    <t xml:space="preserve">RESTAURANTE LA PARROQUIA POTOSINA SA </t>
  </si>
  <si>
    <t>ORM150429HN4</t>
  </si>
  <si>
    <t>OPERADORA RESTAURANTERAA MAK</t>
  </si>
  <si>
    <t>MARTINEZ GOMEZ IRINEO JULIAN</t>
  </si>
  <si>
    <t>FABM5508175V1</t>
  </si>
  <si>
    <t>FALCON BRANQUET MARGARITA</t>
  </si>
  <si>
    <t>CBI100624JY9</t>
  </si>
  <si>
    <t>CONCESIONARIA BICENTENARIO SA DE CV</t>
  </si>
  <si>
    <t>INVERSIONES POTOSINAS</t>
  </si>
  <si>
    <t>SERVICIO ALAMEDA MEXICO SA DE CV</t>
  </si>
  <si>
    <t>REMG4904171A0</t>
  </si>
  <si>
    <t>REYES MENDOZA GLORIA</t>
  </si>
  <si>
    <t>OPERADORA GASTRONOMICA ABDI SA DE CV</t>
  </si>
  <si>
    <t>COMPU-EXPRESS SA DE CV</t>
  </si>
  <si>
    <t>SERVICIO JMS SA DE CV</t>
  </si>
  <si>
    <t>RTO840921RE4</t>
  </si>
  <si>
    <t>RESTAURANTES TOLS SA DE CV</t>
  </si>
  <si>
    <t>QUERETARO MOTORS, SA-SEGUR</t>
  </si>
  <si>
    <t>PINTURAS Y MATERIALES VEGMAR</t>
  </si>
  <si>
    <t>Auxiliar del 01/09/16 AL 31/09/16</t>
  </si>
  <si>
    <t>GACH830410DV0</t>
  </si>
  <si>
    <t xml:space="preserve"> RAUL CASTELLANO MANDUJANO </t>
  </si>
  <si>
    <t>ESS970521EE9</t>
  </si>
  <si>
    <t>OGS9804218A0</t>
  </si>
  <si>
    <t>SSR010221A47</t>
  </si>
  <si>
    <t>D    205</t>
  </si>
  <si>
    <t>0126-TCN17</t>
  </si>
  <si>
    <t>XA06001-0010210</t>
  </si>
  <si>
    <t>D    214</t>
  </si>
  <si>
    <t>0127-TCN17</t>
  </si>
  <si>
    <t>XA06001-0010211</t>
  </si>
  <si>
    <t>AUTOMOVILES VALLEJO S  DE  RL  DE C</t>
  </si>
  <si>
    <t>D    284</t>
  </si>
  <si>
    <t>XA12001-P015250</t>
  </si>
  <si>
    <t>D    285</t>
  </si>
  <si>
    <t>XA12001-P015267</t>
  </si>
  <si>
    <t>0128-TCN17</t>
  </si>
  <si>
    <t>D    292</t>
  </si>
  <si>
    <t>XA06001-0010213</t>
  </si>
  <si>
    <t>D    391</t>
  </si>
  <si>
    <t>0130-TCN17</t>
  </si>
  <si>
    <t>XA06001-0010214</t>
  </si>
  <si>
    <t>D    392</t>
  </si>
  <si>
    <t>0131-TCN17</t>
  </si>
  <si>
    <t>XA06001-0010215</t>
  </si>
  <si>
    <t>D    393</t>
  </si>
  <si>
    <t>0129-TCN17</t>
  </si>
  <si>
    <t>XA06001-0010216</t>
  </si>
  <si>
    <t>D    454</t>
  </si>
  <si>
    <t>0134-TCN17</t>
  </si>
  <si>
    <t>XA06001-0010224</t>
  </si>
  <si>
    <t>CEVER LOMAS VERDES S DE R.L. DE C.V</t>
  </si>
  <si>
    <t>D    646</t>
  </si>
  <si>
    <t>1275-TCN16</t>
  </si>
  <si>
    <t>XA06001-0010225</t>
  </si>
  <si>
    <t>0136-TCN17</t>
  </si>
  <si>
    <t>XA06001-0010226</t>
  </si>
  <si>
    <t>D    849</t>
  </si>
  <si>
    <t>0138-TCN17</t>
  </si>
  <si>
    <t>XA06001-0010227</t>
  </si>
  <si>
    <t>0139-TCN17</t>
  </si>
  <si>
    <t>XA06001-0010228</t>
  </si>
  <si>
    <t>0137-TCN17</t>
  </si>
  <si>
    <t>XA06001-0010230</t>
  </si>
  <si>
    <t>OZ AUTOMOTRIZ DE  COLIMA S DE R.L.D</t>
  </si>
  <si>
    <t>D    858</t>
  </si>
  <si>
    <t>0141-TCN17</t>
  </si>
  <si>
    <t>XA06001-0010231</t>
  </si>
  <si>
    <t>D    860</t>
  </si>
  <si>
    <t>0140-TCN17</t>
  </si>
  <si>
    <t>XA06001-0010232</t>
  </si>
  <si>
    <t>D    913</t>
  </si>
  <si>
    <t>0142-TCN17</t>
  </si>
  <si>
    <t>XA06001-0010233</t>
  </si>
  <si>
    <t>D    968</t>
  </si>
  <si>
    <t>0143-TCN17</t>
  </si>
  <si>
    <t>XA06001-0010234</t>
  </si>
  <si>
    <t>D  1,028</t>
  </si>
  <si>
    <t>0144-TCN17</t>
  </si>
  <si>
    <t>XA06001-0010235</t>
  </si>
  <si>
    <t>0145-TCN17</t>
  </si>
  <si>
    <t>XA06001-0010236</t>
  </si>
  <si>
    <t>0146-TCN17</t>
  </si>
  <si>
    <t>XA06001-0010237</t>
  </si>
  <si>
    <t>1276-TCN16</t>
  </si>
  <si>
    <t>XA06001-0010238</t>
  </si>
  <si>
    <t>D  1,182</t>
  </si>
  <si>
    <t>0147-TCN17</t>
  </si>
  <si>
    <t>XA06001-0010240</t>
  </si>
  <si>
    <t>D  1,183</t>
  </si>
  <si>
    <t>1277-TCN16</t>
  </si>
  <si>
    <t>XA06001-0010241</t>
  </si>
  <si>
    <t>0148-TCN17</t>
  </si>
  <si>
    <t>XA06001-0010242</t>
  </si>
  <si>
    <t>D  1,190</t>
  </si>
  <si>
    <t>0149-TCN17</t>
  </si>
  <si>
    <t>XA06001-0010243</t>
  </si>
  <si>
    <t>0150-TCN17</t>
  </si>
  <si>
    <t>XA06001-0010244</t>
  </si>
  <si>
    <t>0151-TCN17</t>
  </si>
  <si>
    <t>XA06001-0010245</t>
  </si>
  <si>
    <t>D  1,316</t>
  </si>
  <si>
    <t>0152-TCN17</t>
  </si>
  <si>
    <t>XA06001-0010246</t>
  </si>
  <si>
    <t>VALOR MOTRIZ S  DE  RL DE CV</t>
  </si>
  <si>
    <t>0153-TCN17</t>
  </si>
  <si>
    <t>XA06001-0010247</t>
  </si>
  <si>
    <t>0154-TCN17</t>
  </si>
  <si>
    <t>XA06001-0010248</t>
  </si>
  <si>
    <t>1278-TCN16</t>
  </si>
  <si>
    <t>XA06001-0010250</t>
  </si>
  <si>
    <t>TOYOMOTORS DE IRAPUATO S DE RL DE C</t>
  </si>
  <si>
    <t>0156-TCN17</t>
  </si>
  <si>
    <t>XA06001-0010252</t>
  </si>
  <si>
    <t>D  1,505</t>
  </si>
  <si>
    <t>0157-TCN17</t>
  </si>
  <si>
    <t>XA06001-0010253</t>
  </si>
  <si>
    <t>D  1,506</t>
  </si>
  <si>
    <t>0158-TCN17</t>
  </si>
  <si>
    <t>XA06001-0010254</t>
  </si>
  <si>
    <t>0159-TCN17</t>
  </si>
  <si>
    <t>XA06001-0010255</t>
  </si>
  <si>
    <t>ALDEN SATELITE S  DE  RL DE CV</t>
  </si>
  <si>
    <t>D  1,524</t>
  </si>
  <si>
    <t>0160-TCN17</t>
  </si>
  <si>
    <t>XA06001-0010256</t>
  </si>
  <si>
    <t>D  1,560</t>
  </si>
  <si>
    <t>0161-TCN17</t>
  </si>
  <si>
    <t>XA06001-0010257</t>
  </si>
  <si>
    <t>0162-TCN17</t>
  </si>
  <si>
    <t>XA06001-0010258</t>
  </si>
  <si>
    <t>0135-TCN17</t>
  </si>
  <si>
    <t>XA06001-0010259</t>
  </si>
  <si>
    <t>D  1,604</t>
  </si>
  <si>
    <t>0163-TCN17</t>
  </si>
  <si>
    <t>XA06001-0010260</t>
  </si>
  <si>
    <t>0177-TCN17</t>
  </si>
  <si>
    <t>XA06001-0010262</t>
  </si>
  <si>
    <t>D  1,633</t>
  </si>
  <si>
    <t>0176-TCN17</t>
  </si>
  <si>
    <t>XA06001-0010263</t>
  </si>
  <si>
    <t>D  1,652</t>
  </si>
  <si>
    <t>0172-TCN17</t>
  </si>
  <si>
    <t>XA06001-0010264</t>
  </si>
  <si>
    <t>1279-TCN16</t>
  </si>
  <si>
    <t>XA06001-0010266</t>
  </si>
  <si>
    <t>0179-TCN17</t>
  </si>
  <si>
    <t>XA06001-0010267</t>
  </si>
  <si>
    <t>0180-TCN17</t>
  </si>
  <si>
    <t>XA06001-0010268</t>
  </si>
  <si>
    <t>D  1,722</t>
  </si>
  <si>
    <t>0181-TCN17</t>
  </si>
  <si>
    <t>XA06001-0010269</t>
  </si>
  <si>
    <t>D  1,723</t>
  </si>
  <si>
    <t>0170-TCN17</t>
  </si>
  <si>
    <t>XA06001-0010270</t>
  </si>
  <si>
    <t>0164-TCN17</t>
  </si>
  <si>
    <t>XA06001-0010271</t>
  </si>
  <si>
    <t>0165-TCN17</t>
  </si>
  <si>
    <t>XA06001-0010272</t>
  </si>
  <si>
    <t>0166-TCN17</t>
  </si>
  <si>
    <t>XA06001-0010273</t>
  </si>
  <si>
    <t>0167-TCN17</t>
  </si>
  <si>
    <t>XA06001-0010274</t>
  </si>
  <si>
    <t>0168-TCN17</t>
  </si>
  <si>
    <t>XA06001-0010275</t>
  </si>
  <si>
    <t>0169-TCN17</t>
  </si>
  <si>
    <t>XA06001-0010276</t>
  </si>
  <si>
    <t>D  1,735</t>
  </si>
  <si>
    <t>0171-TCN17</t>
  </si>
  <si>
    <t>XA06001-0010277</t>
  </si>
  <si>
    <t>0173-TCN17</t>
  </si>
  <si>
    <t>XA06001-0010278</t>
  </si>
  <si>
    <t>0182-TCN17</t>
  </si>
  <si>
    <t>XA06001-0010279</t>
  </si>
  <si>
    <t>D  1,767</t>
  </si>
  <si>
    <t>NA21001-0030543</t>
  </si>
  <si>
    <t>D  1,799</t>
  </si>
  <si>
    <t>0183-TCN17</t>
  </si>
  <si>
    <t>XA06001-0010280</t>
  </si>
  <si>
    <t>D  1,844</t>
  </si>
  <si>
    <t>0184-TCN17</t>
  </si>
  <si>
    <t>XA06001-0010281</t>
  </si>
  <si>
    <t>D  1,903</t>
  </si>
  <si>
    <t>0185-TCN17</t>
  </si>
  <si>
    <t>XA06001-0010282</t>
  </si>
  <si>
    <t>0174-TCN17</t>
  </si>
  <si>
    <t>XA06001-0010283</t>
  </si>
  <si>
    <t>D  1,942</t>
  </si>
  <si>
    <t>0175-TCN17</t>
  </si>
  <si>
    <t>XA06001-0010284</t>
  </si>
  <si>
    <t>D  1,957</t>
  </si>
  <si>
    <t>0186-TCN17</t>
  </si>
  <si>
    <t>XA06001-0010285</t>
  </si>
  <si>
    <t>0187-TCN17</t>
  </si>
  <si>
    <t>XA06001-0010286</t>
  </si>
  <si>
    <t>0188-TCN17</t>
  </si>
  <si>
    <t>XA06001-0010287</t>
  </si>
  <si>
    <t>0190-TCN17</t>
  </si>
  <si>
    <t>XA06001-0010289</t>
  </si>
  <si>
    <t>D  2,142</t>
  </si>
  <si>
    <t>0191-TCN17</t>
  </si>
  <si>
    <t>XA06001-0010290</t>
  </si>
  <si>
    <t>0193-TCN17</t>
  </si>
  <si>
    <t>XA06001-0010291</t>
  </si>
  <si>
    <t>0192-TCN17</t>
  </si>
  <si>
    <t>XA06001-0010292</t>
  </si>
  <si>
    <t>FAME PERISUR  S  DE  RL DE CV</t>
  </si>
  <si>
    <t>D  2,166</t>
  </si>
  <si>
    <t>0194-TCN17</t>
  </si>
  <si>
    <t>XA06001-0010293</t>
  </si>
  <si>
    <t>AUTOMOVILES DINAMICOS S DE  R.L. DE</t>
  </si>
  <si>
    <t>D  2,167</t>
  </si>
  <si>
    <t>0195-TCN17</t>
  </si>
  <si>
    <t>XA06001-0010294</t>
  </si>
  <si>
    <t>CCD. AUTOSALES  PUERTO  VALLARTA S</t>
  </si>
  <si>
    <t>D  2,174</t>
  </si>
  <si>
    <t>0196-TCN17</t>
  </si>
  <si>
    <t>XA06001-0010295</t>
  </si>
  <si>
    <t>0197-TCN17</t>
  </si>
  <si>
    <t>XA06001-0010296</t>
  </si>
  <si>
    <t>DURANGO AUTOMOTORES S. DE R.L. DE C</t>
  </si>
  <si>
    <t>XD06001-0001228</t>
  </si>
  <si>
    <t>NWD0001539</t>
  </si>
  <si>
    <t>XA15001-0014622</t>
  </si>
  <si>
    <t>NWD0001542</t>
  </si>
  <si>
    <t>XA15001-0014623</t>
  </si>
  <si>
    <t>NWD0001547</t>
  </si>
  <si>
    <t>XA15001-0014624</t>
  </si>
  <si>
    <t>0198-TCN17</t>
  </si>
  <si>
    <t>XA06001-0010297</t>
  </si>
  <si>
    <t>NWD0001550</t>
  </si>
  <si>
    <t>XA15001-0014625</t>
  </si>
  <si>
    <t>NWD0001553</t>
  </si>
  <si>
    <t>XA15001-0014626</t>
  </si>
  <si>
    <t>NWD0001561</t>
  </si>
  <si>
    <t>XA15001-0014627</t>
  </si>
  <si>
    <t>D  2,333</t>
  </si>
  <si>
    <t>0199-TCN17</t>
  </si>
  <si>
    <t>XA06001-0010298</t>
  </si>
  <si>
    <t>0200-TCN17</t>
  </si>
  <si>
    <t>D  2,341</t>
  </si>
  <si>
    <t>0201-TCN17</t>
  </si>
  <si>
    <t>XA06001-0010300</t>
  </si>
  <si>
    <t>D  2,343</t>
  </si>
  <si>
    <t>XA06001-0010301</t>
  </si>
  <si>
    <t>D  2,344</t>
  </si>
  <si>
    <t>0202-TCN17</t>
  </si>
  <si>
    <t>XA06001-0010302</t>
  </si>
  <si>
    <t>0203-TCN17</t>
  </si>
  <si>
    <t>XA06001-0010303</t>
  </si>
  <si>
    <t>0204-TCN17</t>
  </si>
  <si>
    <t>XA06001-0010304</t>
  </si>
  <si>
    <t>D  2,347</t>
  </si>
  <si>
    <t>0205-TCN17</t>
  </si>
  <si>
    <t>XA06001-0010305</t>
  </si>
  <si>
    <t>D  2,348</t>
  </si>
  <si>
    <t>0206-TCN17</t>
  </si>
  <si>
    <t>XA06001-0010306</t>
  </si>
  <si>
    <t>D  2,349</t>
  </si>
  <si>
    <t>0207-TCN17</t>
  </si>
  <si>
    <t>XA06001-0010307</t>
  </si>
  <si>
    <t>0208-TCN17</t>
  </si>
  <si>
    <t>XA06001-0010308</t>
  </si>
  <si>
    <t>0209-TCN17</t>
  </si>
  <si>
    <t>XA06001-0010309</t>
  </si>
  <si>
    <t>D  2,352</t>
  </si>
  <si>
    <t>0210-TCN17</t>
  </si>
  <si>
    <t>XA06001-0010310</t>
  </si>
  <si>
    <t>D  2,353</t>
  </si>
  <si>
    <t>0211-TCN17</t>
  </si>
  <si>
    <t>XA06001-0010311</t>
  </si>
  <si>
    <t>0212-TCN17</t>
  </si>
  <si>
    <t>XA06001-0010312</t>
  </si>
  <si>
    <t>D  2,355</t>
  </si>
  <si>
    <t>0213-TCN17</t>
  </si>
  <si>
    <t>XA06001-0010313</t>
  </si>
  <si>
    <t>0214-TCN17</t>
  </si>
  <si>
    <t>XA06001-0010314</t>
  </si>
  <si>
    <t>0215-TCN17</t>
  </si>
  <si>
    <t>XA06001-0010315</t>
  </si>
  <si>
    <t>D  2,358</t>
  </si>
  <si>
    <t>0216-TCN17</t>
  </si>
  <si>
    <t>XA06001-0010316</t>
  </si>
  <si>
    <t>D  2,359</t>
  </si>
  <si>
    <t>0217-TCN17</t>
  </si>
  <si>
    <t>XA06001-0010317</t>
  </si>
  <si>
    <t>D  2,360</t>
  </si>
  <si>
    <t>0218-TCN17</t>
  </si>
  <si>
    <t>XA06001-0010318</t>
  </si>
  <si>
    <t>D  2,361</t>
  </si>
  <si>
    <t>0219-TCN17</t>
  </si>
  <si>
    <t>XA06001-0010319</t>
  </si>
  <si>
    <t>0220-TCN17</t>
  </si>
  <si>
    <t>XA06001-0010320</t>
  </si>
  <si>
    <t>0221-TCN17</t>
  </si>
  <si>
    <t>XA06001-0010321</t>
  </si>
  <si>
    <t>D  2,364</t>
  </si>
  <si>
    <t>0222-TCN17</t>
  </si>
  <si>
    <t>XA06001-0010322</t>
  </si>
  <si>
    <t>D  2,365</t>
  </si>
  <si>
    <t>0223-TCN17</t>
  </si>
  <si>
    <t>XA06001-0010323</t>
  </si>
  <si>
    <t>0224-TCN17</t>
  </si>
  <si>
    <t>D  2,380</t>
  </si>
  <si>
    <t>XA06001-0010325</t>
  </si>
  <si>
    <t>D  2,381</t>
  </si>
  <si>
    <t>0225-TCN17</t>
  </si>
  <si>
    <t>XA06001-0010326</t>
  </si>
  <si>
    <t>D  2,385</t>
  </si>
  <si>
    <t>0226-TCN17</t>
  </si>
  <si>
    <t>XA06001-0010327</t>
  </si>
  <si>
    <t>0227-TCN17</t>
  </si>
  <si>
    <t>XA06001-0010328</t>
  </si>
  <si>
    <t>D  2,445</t>
  </si>
  <si>
    <t>0228-TCN17</t>
  </si>
  <si>
    <t>XA06001-0010329</t>
  </si>
  <si>
    <t>0229-TCN17</t>
  </si>
  <si>
    <t>XA06001-0010330</t>
  </si>
  <si>
    <t>D  2,531</t>
  </si>
  <si>
    <t>0230-TCN17</t>
  </si>
  <si>
    <t>XA06001-0010331</t>
  </si>
  <si>
    <t>UNITED  AUTO DE ZACATECAS S  DE RL</t>
  </si>
  <si>
    <t>1280-TCN16</t>
  </si>
  <si>
    <t>XA06001-0010332</t>
  </si>
  <si>
    <t>D  2,582</t>
  </si>
  <si>
    <t>XD06001-0001231</t>
  </si>
  <si>
    <t>0237-TCN17</t>
  </si>
  <si>
    <t>XA06001-0010333</t>
  </si>
  <si>
    <t>1281-TCN16</t>
  </si>
  <si>
    <t>XA06001-0010334</t>
  </si>
  <si>
    <t>0231-TCN17</t>
  </si>
  <si>
    <t>XA06001-0010335</t>
  </si>
  <si>
    <t>D  2,606</t>
  </si>
  <si>
    <t>0232-TCN17</t>
  </si>
  <si>
    <t>XA06001-0010336</t>
  </si>
  <si>
    <t>0233-TCN17</t>
  </si>
  <si>
    <t>XA06001-0010337</t>
  </si>
  <si>
    <t>0234-TCN17</t>
  </si>
  <si>
    <t>XA06001-0010338</t>
  </si>
  <si>
    <t>D  2,635</t>
  </si>
  <si>
    <t>0235-TCN17</t>
  </si>
  <si>
    <t>XA06001-0010339</t>
  </si>
  <si>
    <t>D  2,636</t>
  </si>
  <si>
    <t>0236-TCN17</t>
  </si>
  <si>
    <t>XA06001-0010340</t>
  </si>
  <si>
    <t>D  2,638</t>
  </si>
  <si>
    <t>0246-TCN17</t>
  </si>
  <si>
    <t>XA06001-0010341</t>
  </si>
  <si>
    <t>D  2,648</t>
  </si>
  <si>
    <t>0247-TCN17</t>
  </si>
  <si>
    <t>XA06001-0010342</t>
  </si>
  <si>
    <t>D  2,649</t>
  </si>
  <si>
    <t>1283-TCN16</t>
  </si>
  <si>
    <t>XA06001-0010343</t>
  </si>
  <si>
    <t>1284-TCN16</t>
  </si>
  <si>
    <t>XA06001-0010344</t>
  </si>
  <si>
    <t>D  2,662</t>
  </si>
  <si>
    <t>0238-TCN17</t>
  </si>
  <si>
    <t>XA06001-0010345</t>
  </si>
  <si>
    <t>D  2,664</t>
  </si>
  <si>
    <t>0239-TCN17</t>
  </si>
  <si>
    <t>XA06001-0010346</t>
  </si>
  <si>
    <t>D  2,666</t>
  </si>
  <si>
    <t>1282-TCN16</t>
  </si>
  <si>
    <t>XA06001-0010347</t>
  </si>
  <si>
    <t>D  2,686</t>
  </si>
  <si>
    <t>0249-TCN17</t>
  </si>
  <si>
    <t>XA06001-0010348</t>
  </si>
  <si>
    <t>D  2,698</t>
  </si>
  <si>
    <t>0248-TCN17</t>
  </si>
  <si>
    <t>XA06001-0010349</t>
  </si>
  <si>
    <t>0240-TCN17</t>
  </si>
  <si>
    <t>XA06001-0010350</t>
  </si>
  <si>
    <t>0241-TCN17</t>
  </si>
  <si>
    <t>XA06001-0010351</t>
  </si>
  <si>
    <t>0242-TCN17</t>
  </si>
  <si>
    <t>XA06001-0010352</t>
  </si>
  <si>
    <t>0243-TCN17</t>
  </si>
  <si>
    <t>XA06001-0010353</t>
  </si>
  <si>
    <t>0244-TCN17</t>
  </si>
  <si>
    <t>XA06001-0010354</t>
  </si>
  <si>
    <t>0245-TCN17</t>
  </si>
  <si>
    <t>XA06001-0010355</t>
  </si>
  <si>
    <t>0250-TCN17</t>
  </si>
  <si>
    <t>XA06001-0010356</t>
  </si>
  <si>
    <t>0251-TCN17</t>
  </si>
  <si>
    <t>XA06001-0010357</t>
  </si>
  <si>
    <t>XD06001-0001232</t>
  </si>
  <si>
    <t>1285-TCN16</t>
  </si>
  <si>
    <t>XA06001-0010358</t>
  </si>
  <si>
    <t>1286-TCN16</t>
  </si>
  <si>
    <t>XA06001-0010359</t>
  </si>
  <si>
    <t>0252-TCN17</t>
  </si>
  <si>
    <t>XA06001-0010360</t>
  </si>
  <si>
    <t>0253-TCN17</t>
  </si>
  <si>
    <t>XA06001-0010362</t>
  </si>
  <si>
    <t>1287-TCN16</t>
  </si>
  <si>
    <t>XA06001-0010363</t>
  </si>
  <si>
    <t>AUTOMOTRIZ TOY S.A. DE  C.V</t>
  </si>
  <si>
    <t>0254-TCN17</t>
  </si>
  <si>
    <t>XA06001-0010364</t>
  </si>
  <si>
    <t>1288-TCN16</t>
  </si>
  <si>
    <t>XA06001-0010366</t>
  </si>
  <si>
    <t>COMISIONES</t>
  </si>
  <si>
    <t>NA21001-0030592</t>
  </si>
  <si>
    <t>0256-TCN17</t>
  </si>
  <si>
    <t>XA06001-0010367</t>
  </si>
  <si>
    <t>GRUPO  PENNINSULA MOTORS S  DE R.L.</t>
  </si>
  <si>
    <t>0257-TCN17</t>
  </si>
  <si>
    <t>XA06001-0010368</t>
  </si>
  <si>
    <t>0258-TCN17</t>
  </si>
  <si>
    <t>XA06001-0010369</t>
  </si>
  <si>
    <t>0259-TCN17</t>
  </si>
  <si>
    <t>XA06001-0010370</t>
  </si>
  <si>
    <t>0260-TCN17</t>
  </si>
  <si>
    <t>XA06001-0010371</t>
  </si>
  <si>
    <t>0261-TCN17</t>
  </si>
  <si>
    <t>XA06001-0010372</t>
  </si>
  <si>
    <t>0262-TCN17</t>
  </si>
  <si>
    <t>XA06001-0010373</t>
  </si>
  <si>
    <t>0263-TCN17</t>
  </si>
  <si>
    <t>XA06001-0010374</t>
  </si>
  <si>
    <t>D  3,146</t>
  </si>
  <si>
    <t>0264-TCN17</t>
  </si>
  <si>
    <t>XA06001-0010375</t>
  </si>
  <si>
    <t>0265-TCN17</t>
  </si>
  <si>
    <t>XA06001-0010376</t>
  </si>
  <si>
    <t>0266-TCN17</t>
  </si>
  <si>
    <t>XA06001-0010377</t>
  </si>
  <si>
    <t>D  3,149</t>
  </si>
  <si>
    <t>0267-TCN17</t>
  </si>
  <si>
    <t>XA06001-0010378</t>
  </si>
  <si>
    <t>D  3,150</t>
  </si>
  <si>
    <t>0268-TCN17</t>
  </si>
  <si>
    <t>XA06001-0010379</t>
  </si>
  <si>
    <t>0269-TCN17</t>
  </si>
  <si>
    <t>XA06001-0010380</t>
  </si>
  <si>
    <t>0270-TCN17</t>
  </si>
  <si>
    <t>XA06001-0010381</t>
  </si>
  <si>
    <t>D  3,153</t>
  </si>
  <si>
    <t>0271-TCN17</t>
  </si>
  <si>
    <t>XA06001-0010382</t>
  </si>
  <si>
    <t>D  3,156</t>
  </si>
  <si>
    <t>0272-TCN17</t>
  </si>
  <si>
    <t>XA06001-0010383</t>
  </si>
  <si>
    <t>TOY  MOTORS S.A. DE C.V</t>
  </si>
  <si>
    <t>NA21001-0030633</t>
  </si>
  <si>
    <t>D  3,171</t>
  </si>
  <si>
    <t>0273-TCN17</t>
  </si>
  <si>
    <t>XA06001-0010384</t>
  </si>
  <si>
    <t>D  3,190</t>
  </si>
  <si>
    <t>NA21001-0030641</t>
  </si>
  <si>
    <t>D  3,220</t>
  </si>
  <si>
    <t>NA21001-0030647</t>
  </si>
  <si>
    <t>D  3,221</t>
  </si>
  <si>
    <t>NA21001-0030648</t>
  </si>
  <si>
    <t>D  3,229</t>
  </si>
  <si>
    <t>NA21001-0030656</t>
  </si>
  <si>
    <t>D  3,231</t>
  </si>
  <si>
    <t>P16009</t>
  </si>
  <si>
    <t>NA21001-0030662</t>
  </si>
  <si>
    <t>D  3,232</t>
  </si>
  <si>
    <t>P16010</t>
  </si>
  <si>
    <t>NA21001-0030663</t>
  </si>
  <si>
    <t>D  3,233</t>
  </si>
  <si>
    <t>P16011</t>
  </si>
  <si>
    <t>NA21001-0030664</t>
  </si>
  <si>
    <t>D  3,234</t>
  </si>
  <si>
    <t>P16012</t>
  </si>
  <si>
    <t>NA21001-0030665</t>
  </si>
  <si>
    <t>P16013</t>
  </si>
  <si>
    <t>NA21001-0030666</t>
  </si>
  <si>
    <t>AAVN680517DJ</t>
  </si>
  <si>
    <t>P16014</t>
  </si>
  <si>
    <t>NA21001-0030667</t>
  </si>
  <si>
    <t>D  3,238</t>
  </si>
  <si>
    <t>P16017</t>
  </si>
  <si>
    <t>NA21001-0030669</t>
  </si>
  <si>
    <t>D  3,239</t>
  </si>
  <si>
    <t>P16018</t>
  </si>
  <si>
    <t>NA21001-0030670</t>
  </si>
  <si>
    <t>D  3,240</t>
  </si>
  <si>
    <t>P16019</t>
  </si>
  <si>
    <t>NA21001-0030671</t>
  </si>
  <si>
    <t>D  3,241</t>
  </si>
  <si>
    <t>P16020</t>
  </si>
  <si>
    <t>NA21001-0030672</t>
  </si>
  <si>
    <t>D  3,243</t>
  </si>
  <si>
    <t>P16021</t>
  </si>
  <si>
    <t>NA21001-0030674</t>
  </si>
  <si>
    <t>D  3,244</t>
  </si>
  <si>
    <t>P16022</t>
  </si>
  <si>
    <t>NA21001-0030675</t>
  </si>
  <si>
    <t>CAMM880825PU8</t>
  </si>
  <si>
    <t>P16023</t>
  </si>
  <si>
    <t>NA21001-0030677</t>
  </si>
  <si>
    <t>D  3,247</t>
  </si>
  <si>
    <t>P16024</t>
  </si>
  <si>
    <t>NA21001-0030678</t>
  </si>
  <si>
    <t>D  3,251</t>
  </si>
  <si>
    <t>P16054</t>
  </si>
  <si>
    <t>NA21001-0030682</t>
  </si>
  <si>
    <t>D  3,252</t>
  </si>
  <si>
    <t>P16057</t>
  </si>
  <si>
    <t>NA21001-0030683</t>
  </si>
  <si>
    <t>P16059</t>
  </si>
  <si>
    <t>NA21001-0030685</t>
  </si>
  <si>
    <t>P16061</t>
  </si>
  <si>
    <t>NA21001-0030686</t>
  </si>
  <si>
    <t>P16064</t>
  </si>
  <si>
    <t>NA21001-0030688</t>
  </si>
  <si>
    <t>P16066</t>
  </si>
  <si>
    <t>NA21001-0030689</t>
  </si>
  <si>
    <t>P16067</t>
  </si>
  <si>
    <t>NA21001-0030690</t>
  </si>
  <si>
    <t>D  3,300</t>
  </si>
  <si>
    <t>P16069</t>
  </si>
  <si>
    <t>NA21001-0030691</t>
  </si>
  <si>
    <t>P16071</t>
  </si>
  <si>
    <t>NA21001-0030692</t>
  </si>
  <si>
    <t>P16073</t>
  </si>
  <si>
    <t>NA21001-0030693</t>
  </si>
  <si>
    <t>GOSL640406QU6</t>
  </si>
  <si>
    <t>P16074</t>
  </si>
  <si>
    <t>NA21001-0030694</t>
  </si>
  <si>
    <t>PFZ151106UC8</t>
  </si>
  <si>
    <t>P16075</t>
  </si>
  <si>
    <t>NA21001-0030695</t>
  </si>
  <si>
    <t>GIN970606Q58</t>
  </si>
  <si>
    <t>RATL7404121R6</t>
  </si>
  <si>
    <t>P16077</t>
  </si>
  <si>
    <t>NA21001-0030696</t>
  </si>
  <si>
    <t>D  3,306</t>
  </si>
  <si>
    <t>P16079</t>
  </si>
  <si>
    <t>NA21001-0030699</t>
  </si>
  <si>
    <t>P16080</t>
  </si>
  <si>
    <t>NA21001-0030700</t>
  </si>
  <si>
    <t>NA21001-0030701</t>
  </si>
  <si>
    <t>P16085</t>
  </si>
  <si>
    <t>NA21001-0030702</t>
  </si>
  <si>
    <t>P16087</t>
  </si>
  <si>
    <t>NA21001-0030703</t>
  </si>
  <si>
    <t>D  3,313</t>
  </si>
  <si>
    <t>P16090</t>
  </si>
  <si>
    <t>NA21001-0030706</t>
  </si>
  <si>
    <t>CCC120329S46</t>
  </si>
  <si>
    <t>P16092</t>
  </si>
  <si>
    <t>NA21001-0030707</t>
  </si>
  <si>
    <t>P16095</t>
  </si>
  <si>
    <t>NA21001-0030708</t>
  </si>
  <si>
    <t>P16097</t>
  </si>
  <si>
    <t>NA21001-0030710</t>
  </si>
  <si>
    <t>D  3,317</t>
  </si>
  <si>
    <t>P16098</t>
  </si>
  <si>
    <t>NA21001-0030711</t>
  </si>
  <si>
    <t>P16099</t>
  </si>
  <si>
    <t>NA21001-0030712</t>
  </si>
  <si>
    <t>P16100</t>
  </si>
  <si>
    <t>NA21001-0030713</t>
  </si>
  <si>
    <t>P16201</t>
  </si>
  <si>
    <t>NA21001-0030714</t>
  </si>
  <si>
    <t>D  3,321</t>
  </si>
  <si>
    <t>P16202</t>
  </si>
  <si>
    <t>NA21001-0030715</t>
  </si>
  <si>
    <t>D  3,322</t>
  </si>
  <si>
    <t>P16203</t>
  </si>
  <si>
    <t>NA21001-0030716</t>
  </si>
  <si>
    <t>P16204</t>
  </si>
  <si>
    <t>NA21001-0030717</t>
  </si>
  <si>
    <t>P16205</t>
  </si>
  <si>
    <t>NA21001-0030718</t>
  </si>
  <si>
    <t>P16206</t>
  </si>
  <si>
    <t>NA21001-0030719</t>
  </si>
  <si>
    <t>P16207</t>
  </si>
  <si>
    <t>NA21001-0030720</t>
  </si>
  <si>
    <t>D  3,327</t>
  </si>
  <si>
    <t>P16208</t>
  </si>
  <si>
    <t>NA21001-0030721</t>
  </si>
  <si>
    <t>FOLG740227MW7</t>
  </si>
  <si>
    <t>D  3,328</t>
  </si>
  <si>
    <t>P16209</t>
  </si>
  <si>
    <t>NA21001-0030722</t>
  </si>
  <si>
    <t>P16211</t>
  </si>
  <si>
    <t>NA21001-0030724</t>
  </si>
  <si>
    <t>D  3,347</t>
  </si>
  <si>
    <t>P16212</t>
  </si>
  <si>
    <t>NA21001-0030725</t>
  </si>
  <si>
    <t>FGU830930PD3</t>
  </si>
  <si>
    <t>P16214</t>
  </si>
  <si>
    <t>NA21001-0030727</t>
  </si>
  <si>
    <t>P16215</t>
  </si>
  <si>
    <t>NA21001-0030728</t>
  </si>
  <si>
    <t>D  3,352</t>
  </si>
  <si>
    <t>P16217</t>
  </si>
  <si>
    <t>NA21001-0030730</t>
  </si>
  <si>
    <t>D  3,353</t>
  </si>
  <si>
    <t>P16218</t>
  </si>
  <si>
    <t>NA21001-0030731</t>
  </si>
  <si>
    <t>D  3,358</t>
  </si>
  <si>
    <t>P16027</t>
  </si>
  <si>
    <t>NA21001-0030738</t>
  </si>
  <si>
    <t>P16028</t>
  </si>
  <si>
    <t>NA21001-0030739</t>
  </si>
  <si>
    <t>D  3,360</t>
  </si>
  <si>
    <t>P16029</t>
  </si>
  <si>
    <t>NA21001-0030740</t>
  </si>
  <si>
    <t>P16030</t>
  </si>
  <si>
    <t>NA21001-0030741</t>
  </si>
  <si>
    <t>CAOF4910274BV6</t>
  </si>
  <si>
    <t>P16031</t>
  </si>
  <si>
    <t>NA21001-0030742</t>
  </si>
  <si>
    <t>P16032</t>
  </si>
  <si>
    <t>NA21001-0030743</t>
  </si>
  <si>
    <t>P16033</t>
  </si>
  <si>
    <t>NA21001-0030745</t>
  </si>
  <si>
    <t>P16034</t>
  </si>
  <si>
    <t>NA21001-0030746</t>
  </si>
  <si>
    <t>R3252</t>
  </si>
  <si>
    <t>NA21001-0030747</t>
  </si>
  <si>
    <t>R3263</t>
  </si>
  <si>
    <t>NA21001-0030748</t>
  </si>
  <si>
    <t>R3267</t>
  </si>
  <si>
    <t>NA21001-0030749</t>
  </si>
  <si>
    <t>D  3,369</t>
  </si>
  <si>
    <t>R3276</t>
  </si>
  <si>
    <t>NA21001-0030750</t>
  </si>
  <si>
    <t>D  3,370</t>
  </si>
  <si>
    <t>R3283</t>
  </si>
  <si>
    <t>NA21001-0030751</t>
  </si>
  <si>
    <t>D  3,371</t>
  </si>
  <si>
    <t>R3305</t>
  </si>
  <si>
    <t>NA21001-0030752</t>
  </si>
  <si>
    <t>D  3,372</t>
  </si>
  <si>
    <t>P16219</t>
  </si>
  <si>
    <t>NA21001-0030753</t>
  </si>
  <si>
    <t>ESE050603S47</t>
  </si>
  <si>
    <t>D  3,373</t>
  </si>
  <si>
    <t>P16221</t>
  </si>
  <si>
    <t>NA21001-0030754</t>
  </si>
  <si>
    <t>MOPV770820AD5</t>
  </si>
  <si>
    <t>D  3,374</t>
  </si>
  <si>
    <t>P16223</t>
  </si>
  <si>
    <t>NA21001-0030755</t>
  </si>
  <si>
    <t>D  3,375</t>
  </si>
  <si>
    <t>P16244</t>
  </si>
  <si>
    <t>NA21001-0030756</t>
  </si>
  <si>
    <t>D  3,376</t>
  </si>
  <si>
    <t>P16225</t>
  </si>
  <si>
    <t>NA21001-0030758</t>
  </si>
  <si>
    <t>D  3,378</t>
  </si>
  <si>
    <t>P16227</t>
  </si>
  <si>
    <t>NA21001-0030761</t>
  </si>
  <si>
    <t>D  3,379</t>
  </si>
  <si>
    <t>P16228</t>
  </si>
  <si>
    <t>NA21001-0030764</t>
  </si>
  <si>
    <t>D  3,380</t>
  </si>
  <si>
    <t>P16229</t>
  </si>
  <si>
    <t>NA21001-0030765</t>
  </si>
  <si>
    <t>D  3,381</t>
  </si>
  <si>
    <t>P16230</t>
  </si>
  <si>
    <t>NA21001-0030766</t>
  </si>
  <si>
    <t>D  3,382</t>
  </si>
  <si>
    <t>P16231</t>
  </si>
  <si>
    <t>NA21001-0030767</t>
  </si>
  <si>
    <t>GORS710801PU6</t>
  </si>
  <si>
    <t>D  3,384</t>
  </si>
  <si>
    <t>P16233</t>
  </si>
  <si>
    <t>NA21001-0030769</t>
  </si>
  <si>
    <t>D  3,386</t>
  </si>
  <si>
    <t>P16234</t>
  </si>
  <si>
    <t>NA21001-0030770</t>
  </si>
  <si>
    <t>D  3,387</t>
  </si>
  <si>
    <t>P16235</t>
  </si>
  <si>
    <t>NA21001-0030771</t>
  </si>
  <si>
    <t>OGW1208313Z3</t>
  </si>
  <si>
    <t>D  3,388</t>
  </si>
  <si>
    <t>P16236</t>
  </si>
  <si>
    <t>NA21001-0030772</t>
  </si>
  <si>
    <t>D  3,389</t>
  </si>
  <si>
    <t>P16237</t>
  </si>
  <si>
    <t>NA21001-0030773</t>
  </si>
  <si>
    <t>D  3,390</t>
  </si>
  <si>
    <t>P16238</t>
  </si>
  <si>
    <t>NA21001-0030774</t>
  </si>
  <si>
    <t>D  3,391</t>
  </si>
  <si>
    <t>P16239</t>
  </si>
  <si>
    <t>NA21001-0030775</t>
  </si>
  <si>
    <t>PCQ1506026P9</t>
  </si>
  <si>
    <t>D  3,392</t>
  </si>
  <si>
    <t>P16240</t>
  </si>
  <si>
    <t>NA21001-0030776</t>
  </si>
  <si>
    <t>D  3,393</t>
  </si>
  <si>
    <t>P16241</t>
  </si>
  <si>
    <t>NA21001-0030777</t>
  </si>
  <si>
    <t>CAR69046420</t>
  </si>
  <si>
    <t>D  3,394</t>
  </si>
  <si>
    <t>P16242</t>
  </si>
  <si>
    <t>NA21001-0030778</t>
  </si>
  <si>
    <t>D  3,395</t>
  </si>
  <si>
    <t>P16243</t>
  </si>
  <si>
    <t>NA21001-0030779</t>
  </si>
  <si>
    <t>D  3,396</t>
  </si>
  <si>
    <t>NA21001-0030780</t>
  </si>
  <si>
    <t>D  3,397</t>
  </si>
  <si>
    <t>P16245</t>
  </si>
  <si>
    <t>NA21001-0030781</t>
  </si>
  <si>
    <t>D  3,398</t>
  </si>
  <si>
    <t>P16246</t>
  </si>
  <si>
    <t>NA21001-0030782</t>
  </si>
  <si>
    <t>D  3,399</t>
  </si>
  <si>
    <t>P16247</t>
  </si>
  <si>
    <t>NA21001-0030783</t>
  </si>
  <si>
    <t>D  3,401</t>
  </si>
  <si>
    <t>P16249</t>
  </si>
  <si>
    <t>NA21001-0030785</t>
  </si>
  <si>
    <t>D  3,402</t>
  </si>
  <si>
    <t>P16250</t>
  </si>
  <si>
    <t>NA21001-0030786</t>
  </si>
  <si>
    <t>D  3,403</t>
  </si>
  <si>
    <t>P16251</t>
  </si>
  <si>
    <t>NA21001-0030787</t>
  </si>
  <si>
    <t>CAOF491027BV6</t>
  </si>
  <si>
    <t>D  3,404</t>
  </si>
  <si>
    <t>P16252</t>
  </si>
  <si>
    <t>NA21001-0030788</t>
  </si>
  <si>
    <t>D  3,406</t>
  </si>
  <si>
    <t>P16255</t>
  </si>
  <si>
    <t>NA21001-0030790</t>
  </si>
  <si>
    <t>SEB1108093N7</t>
  </si>
  <si>
    <t>D  3,407</t>
  </si>
  <si>
    <t>P16256</t>
  </si>
  <si>
    <t>NA21001-0030791</t>
  </si>
  <si>
    <t>D  3,408</t>
  </si>
  <si>
    <t>P16257</t>
  </si>
  <si>
    <t>NA21001-0030792</t>
  </si>
  <si>
    <t>D  3,409</t>
  </si>
  <si>
    <t>P16258</t>
  </si>
  <si>
    <t>NA21001-0030793</t>
  </si>
  <si>
    <t>D  3,410</t>
  </si>
  <si>
    <t>NA21001-0030794</t>
  </si>
  <si>
    <t>D  3,411</t>
  </si>
  <si>
    <t>P16260</t>
  </si>
  <si>
    <t>NA21001-0030795</t>
  </si>
  <si>
    <t>D  3,412</t>
  </si>
  <si>
    <t>P16261</t>
  </si>
  <si>
    <t>NA21001-0030796</t>
  </si>
  <si>
    <t>D  3,413</t>
  </si>
  <si>
    <t>P16262</t>
  </si>
  <si>
    <t>NA21001-0030797</t>
  </si>
  <si>
    <t>D  3,419</t>
  </si>
  <si>
    <t>P16268</t>
  </si>
  <si>
    <t>NA21001-0030803</t>
  </si>
  <si>
    <t>D  3,420</t>
  </si>
  <si>
    <t>P16269</t>
  </si>
  <si>
    <t>NA21001-0030804</t>
  </si>
  <si>
    <t>D  3,424</t>
  </si>
  <si>
    <t>P16273</t>
  </si>
  <si>
    <t>NA21001-0030809</t>
  </si>
  <si>
    <t>D  3,428</t>
  </si>
  <si>
    <t>P16277</t>
  </si>
  <si>
    <t>NA21001-0030813</t>
  </si>
  <si>
    <t>D  3,429</t>
  </si>
  <si>
    <t>P16278</t>
  </si>
  <si>
    <t>NA21001-0030814</t>
  </si>
  <si>
    <t>D  3,430</t>
  </si>
  <si>
    <t>P16279</t>
  </si>
  <si>
    <t>NA21001-0030815</t>
  </si>
  <si>
    <t>COSL9411143M3</t>
  </si>
  <si>
    <t>D  3,431</t>
  </si>
  <si>
    <t>P16056</t>
  </si>
  <si>
    <t>NA21001-0030819</t>
  </si>
  <si>
    <t>CBE9107237PA</t>
  </si>
  <si>
    <t>PAC8907264G0</t>
  </si>
  <si>
    <t>CH-18059</t>
  </si>
  <si>
    <t>XD31001-0018059</t>
  </si>
  <si>
    <t>CH-18061</t>
  </si>
  <si>
    <t>XD31001-0018061</t>
  </si>
  <si>
    <t>T-2680</t>
  </si>
  <si>
    <t>XD31011-0002680</t>
  </si>
  <si>
    <t>CH-18066</t>
  </si>
  <si>
    <t>XD31001-0018066</t>
  </si>
  <si>
    <t>T-2682</t>
  </si>
  <si>
    <t>XD31011-0002682</t>
  </si>
  <si>
    <t>T-2683</t>
  </si>
  <si>
    <t>XD31011-0002683</t>
  </si>
  <si>
    <t>T-2684</t>
  </si>
  <si>
    <t>XD31011-0002684</t>
  </si>
  <si>
    <t>CH-18073</t>
  </si>
  <si>
    <t>XD31001-0018073</t>
  </si>
  <si>
    <t>CH-18074</t>
  </si>
  <si>
    <t>XD31001-0018074</t>
  </si>
  <si>
    <t>T-2695</t>
  </si>
  <si>
    <t>XD31011-0002695</t>
  </si>
  <si>
    <t>T-2696</t>
  </si>
  <si>
    <t>XD31011-0002696</t>
  </si>
  <si>
    <t>T-2697</t>
  </si>
  <si>
    <t>XD31011-0002697</t>
  </si>
  <si>
    <t>T-2698</t>
  </si>
  <si>
    <t>XD31011-0002698</t>
  </si>
  <si>
    <t>T-2699</t>
  </si>
  <si>
    <t>XD31011-0002699</t>
  </si>
  <si>
    <t>T-2700</t>
  </si>
  <si>
    <t>XD31011-0002700</t>
  </si>
  <si>
    <t>T-2701</t>
  </si>
  <si>
    <t>XD31011-0002701</t>
  </si>
  <si>
    <t>T-2702</t>
  </si>
  <si>
    <t>XD31011-0002702</t>
  </si>
  <si>
    <t>T-2703</t>
  </si>
  <si>
    <t>XD31011-0002703</t>
  </si>
  <si>
    <t>T-2704</t>
  </si>
  <si>
    <t>XD31011-0002704</t>
  </si>
  <si>
    <t>T-2705</t>
  </si>
  <si>
    <t>XD31011-0002705</t>
  </si>
  <si>
    <t>T-2706</t>
  </si>
  <si>
    <t>XD31011-0002706</t>
  </si>
  <si>
    <t>T-2707</t>
  </si>
  <si>
    <t>XD31011-0002707</t>
  </si>
  <si>
    <t>T-2708</t>
  </si>
  <si>
    <t>XD31011-0002708</t>
  </si>
  <si>
    <t>T-2709</t>
  </si>
  <si>
    <t>XD31011-0002709</t>
  </si>
  <si>
    <t>T-2710</t>
  </si>
  <si>
    <t>XD31011-0002710</t>
  </si>
  <si>
    <t>T-2711</t>
  </si>
  <si>
    <t>XD31011-0002711</t>
  </si>
  <si>
    <t>T-2712</t>
  </si>
  <si>
    <t>XD31011-0002712</t>
  </si>
  <si>
    <t>T-2713</t>
  </si>
  <si>
    <t>XD31011-0002713</t>
  </si>
  <si>
    <t>T-2714</t>
  </si>
  <si>
    <t>XD31011-0002714</t>
  </si>
  <si>
    <t>T-2715</t>
  </si>
  <si>
    <t>XD31011-0002715</t>
  </si>
  <si>
    <t>T-2716</t>
  </si>
  <si>
    <t>XD31011-0002716</t>
  </si>
  <si>
    <t>T-2717</t>
  </si>
  <si>
    <t>XD31011-0002717</t>
  </si>
  <si>
    <t>T-2718</t>
  </si>
  <si>
    <t>XD31011-0002718</t>
  </si>
  <si>
    <t>T-2719</t>
  </si>
  <si>
    <t>XD31011-0002719</t>
  </si>
  <si>
    <t>CH-18077</t>
  </si>
  <si>
    <t>XD31001-0018077</t>
  </si>
  <si>
    <t>CH-18080</t>
  </si>
  <si>
    <t>XD31001-0018080</t>
  </si>
  <si>
    <t>T-2724</t>
  </si>
  <si>
    <t>XD31011-0002724</t>
  </si>
  <si>
    <t>T-2725</t>
  </si>
  <si>
    <t>XD31011-0002725</t>
  </si>
  <si>
    <t>T-2726</t>
  </si>
  <si>
    <t>XD31011-0002726</t>
  </si>
  <si>
    <t>T-2728</t>
  </si>
  <si>
    <t>XD31011-0002728</t>
  </si>
  <si>
    <t>CH-18085</t>
  </si>
  <si>
    <t>XD31001-0018085</t>
  </si>
  <si>
    <t>CH-18086</t>
  </si>
  <si>
    <t>XD31001-0018086</t>
  </si>
  <si>
    <t>T-2730</t>
  </si>
  <si>
    <t>XD31011-0002730</t>
  </si>
  <si>
    <t>CH-18089</t>
  </si>
  <si>
    <t>XD31001-0018089</t>
  </si>
  <si>
    <t>T-2732</t>
  </si>
  <si>
    <t>XD31011-0002732</t>
  </si>
  <si>
    <t>T-2733</t>
  </si>
  <si>
    <t>XD31011-0002733</t>
  </si>
  <si>
    <t>T-2734</t>
  </si>
  <si>
    <t>XD31011-0002734</t>
  </si>
  <si>
    <t>T-2735</t>
  </si>
  <si>
    <t>XD31011-0002735</t>
  </si>
  <si>
    <t>T-2736</t>
  </si>
  <si>
    <t>XD31011-0002736</t>
  </si>
  <si>
    <t>T-2737</t>
  </si>
  <si>
    <t>XD31011-0002737</t>
  </si>
  <si>
    <t>T-2738</t>
  </si>
  <si>
    <t>XD31011-0002738</t>
  </si>
  <si>
    <t>T-2739</t>
  </si>
  <si>
    <t>XD31011-0002739</t>
  </si>
  <si>
    <t>T-2740</t>
  </si>
  <si>
    <t>XD31011-0002740</t>
  </si>
  <si>
    <t>T-2741</t>
  </si>
  <si>
    <t>XD31011-0002741</t>
  </si>
  <si>
    <t>T-2742</t>
  </si>
  <si>
    <t>XD31011-0002742</t>
  </si>
  <si>
    <t>T-2743</t>
  </si>
  <si>
    <t>XD31011-0002743</t>
  </si>
  <si>
    <t>T-2744</t>
  </si>
  <si>
    <t>XD31011-0002744</t>
  </si>
  <si>
    <t>AUTOMOTRIZ TOY S.A DE C.V.</t>
  </si>
  <si>
    <t>T-2745</t>
  </si>
  <si>
    <t>XD31011-0002745</t>
  </si>
  <si>
    <t>T-2747</t>
  </si>
  <si>
    <t>XD31011-0002747</t>
  </si>
  <si>
    <t>T-2748</t>
  </si>
  <si>
    <t>XD31011-0002748</t>
  </si>
  <si>
    <t>T-2749</t>
  </si>
  <si>
    <t>XD31011-0002749</t>
  </si>
  <si>
    <t>T-2750</t>
  </si>
  <si>
    <t>XD31011-0002750</t>
  </si>
  <si>
    <t>T-2751</t>
  </si>
  <si>
    <t>XD31011-0002751</t>
  </si>
  <si>
    <t>T-2752</t>
  </si>
  <si>
    <t>XD31011-0002752</t>
  </si>
  <si>
    <t>T-2753</t>
  </si>
  <si>
    <t>XD31011-0002753</t>
  </si>
  <si>
    <t>T-2754</t>
  </si>
  <si>
    <t>XD31011-0002754</t>
  </si>
  <si>
    <t>E    121</t>
  </si>
  <si>
    <t>CH-18096</t>
  </si>
  <si>
    <t>XD31001-0018096</t>
  </si>
  <si>
    <t>CRONOSISTEMAS DEL CENTRO SA DE CV</t>
  </si>
  <si>
    <t>T-2760</t>
  </si>
  <si>
    <t>XD31011-0002760</t>
  </si>
  <si>
    <t>T-2761</t>
  </si>
  <si>
    <t>XD31011-0002761</t>
  </si>
  <si>
    <t>T-2762</t>
  </si>
  <si>
    <t>XD31011-0002762</t>
  </si>
  <si>
    <t>T-2763</t>
  </si>
  <si>
    <t>XD31011-0002763</t>
  </si>
  <si>
    <t>T-2764</t>
  </si>
  <si>
    <t>XD31011-0002764</t>
  </si>
  <si>
    <t>T-2765</t>
  </si>
  <si>
    <t>XD31011-0002765</t>
  </si>
  <si>
    <t>CH-18101</t>
  </si>
  <si>
    <t>XD31001-0018101</t>
  </si>
  <si>
    <t>CH-18102</t>
  </si>
  <si>
    <t>XD31001-0018102</t>
  </si>
  <si>
    <t>CH-18103</t>
  </si>
  <si>
    <t>XD31001-0018103</t>
  </si>
  <si>
    <t>ROBERTO MANRIQUEZ MORENO</t>
  </si>
  <si>
    <t>T-2767</t>
  </si>
  <si>
    <t>XD31011-0002767</t>
  </si>
  <si>
    <t>T-2768</t>
  </si>
  <si>
    <t>XD31011-0002768</t>
  </si>
  <si>
    <t>T-2769</t>
  </si>
  <si>
    <t>XD31011-0002769</t>
  </si>
  <si>
    <t>T-2770</t>
  </si>
  <si>
    <t>XD31011-0002770</t>
  </si>
  <si>
    <t>T-2771</t>
  </si>
  <si>
    <t>XD31011-0002771</t>
  </si>
  <si>
    <t>T-2773</t>
  </si>
  <si>
    <t>XD31011-0002773</t>
  </si>
  <si>
    <t>LJIMENEZ:ORDUÑO MELENDEZ ALEJANDRA</t>
  </si>
  <si>
    <t>T-2779</t>
  </si>
  <si>
    <t>XD31011-0002779</t>
  </si>
  <si>
    <t>T-2780</t>
  </si>
  <si>
    <t>XD31011-0002780</t>
  </si>
  <si>
    <t>T-2781</t>
  </si>
  <si>
    <t>XD31011-0002781</t>
  </si>
  <si>
    <t>T-2782</t>
  </si>
  <si>
    <t>XD31011-0002782</t>
  </si>
  <si>
    <t>T-2783</t>
  </si>
  <si>
    <t>XD31011-0002783</t>
  </si>
  <si>
    <t>T-2784</t>
  </si>
  <si>
    <t>XD31011-0002784</t>
  </si>
  <si>
    <t>T-2785</t>
  </si>
  <si>
    <t>XD31011-0002785</t>
  </si>
  <si>
    <t>T-2787</t>
  </si>
  <si>
    <t>XD31011-0002787</t>
  </si>
  <si>
    <t>LJIMENEZ:AIZCORBE CABEZA DE VACA JO</t>
  </si>
  <si>
    <t>T-2788</t>
  </si>
  <si>
    <t>XD31011-0002788</t>
  </si>
  <si>
    <t>T-2789</t>
  </si>
  <si>
    <t>XD31011-0002789</t>
  </si>
  <si>
    <t>T-2790</t>
  </si>
  <si>
    <t>XD31011-0002790</t>
  </si>
  <si>
    <t>T-2791</t>
  </si>
  <si>
    <t>XD31011-0002791</t>
  </si>
  <si>
    <t>T-2792</t>
  </si>
  <si>
    <t>XD31011-0002792</t>
  </si>
  <si>
    <t>SERVICIOS INTEGRALES APLICADOS DEL</t>
  </si>
  <si>
    <t>T-2793</t>
  </si>
  <si>
    <t>XD31011-0002793</t>
  </si>
  <si>
    <t>T-2794</t>
  </si>
  <si>
    <t>XD31011-0002794</t>
  </si>
  <si>
    <t>T-2795</t>
  </si>
  <si>
    <t>XD31011-0002795</t>
  </si>
  <si>
    <t>T-2796</t>
  </si>
  <si>
    <t>XD31011-0002796</t>
  </si>
  <si>
    <t>T-2797</t>
  </si>
  <si>
    <t>XD31011-0002797</t>
  </si>
  <si>
    <t>T-2798</t>
  </si>
  <si>
    <t>XD31011-0002798</t>
  </si>
  <si>
    <t>FIGURAS MODERNAS EN MADERA SA DE CV</t>
  </si>
  <si>
    <t>T-2799</t>
  </si>
  <si>
    <t>XD31011-0002799</t>
  </si>
  <si>
    <t>T-2800</t>
  </si>
  <si>
    <t>XD31011-0002800</t>
  </si>
  <si>
    <t>CH-18107</t>
  </si>
  <si>
    <t>XD31001-0018107</t>
  </si>
  <si>
    <t>NAUM SAUCEDO LARA</t>
  </si>
  <si>
    <t>T-2803</t>
  </si>
  <si>
    <t>XD31011-0002803</t>
  </si>
  <si>
    <t>T-2804</t>
  </si>
  <si>
    <t>XD31011-0002804</t>
  </si>
  <si>
    <t>CH-18114</t>
  </si>
  <si>
    <t>XD31001-0018114</t>
  </si>
  <si>
    <t>CH-18116</t>
  </si>
  <si>
    <t>XD31001-0018116</t>
  </si>
  <si>
    <t>CH-18118</t>
  </si>
  <si>
    <t>XD31001-0018118</t>
  </si>
  <si>
    <t>T-2812</t>
  </si>
  <si>
    <t>XD31011-0002812</t>
  </si>
  <si>
    <t>T-2814</t>
  </si>
  <si>
    <t>XD31011-0002814</t>
  </si>
  <si>
    <t>T-2815</t>
  </si>
  <si>
    <t>XD31011-0002815</t>
  </si>
  <si>
    <t>T-2816</t>
  </si>
  <si>
    <t>XD31011-0002816</t>
  </si>
  <si>
    <t>T-2817</t>
  </si>
  <si>
    <t>XD31011-0002817</t>
  </si>
  <si>
    <t>T-2819</t>
  </si>
  <si>
    <t>XD31011-0002819</t>
  </si>
  <si>
    <t>T-2820</t>
  </si>
  <si>
    <t>XD31011-0002820</t>
  </si>
  <si>
    <t>T-2821</t>
  </si>
  <si>
    <t>XD31011-0002821</t>
  </si>
  <si>
    <t>T-2822</t>
  </si>
  <si>
    <t>XD31011-0002822</t>
  </si>
  <si>
    <t>T-2823</t>
  </si>
  <si>
    <t>XD31011-0002823</t>
  </si>
  <si>
    <t>T-2824</t>
  </si>
  <si>
    <t>XD31011-0002824</t>
  </si>
  <si>
    <t>T-2825</t>
  </si>
  <si>
    <t>XD31011-0002825</t>
  </si>
  <si>
    <t>T-2831</t>
  </si>
  <si>
    <t>XD31011-0002831</t>
  </si>
  <si>
    <t>FUERTES FLORES RICARDO MAURICIO</t>
  </si>
  <si>
    <t>T-2833</t>
  </si>
  <si>
    <t>XD31011-0002833</t>
  </si>
  <si>
    <t>T-2835</t>
  </si>
  <si>
    <t>XD31011-0002835</t>
  </si>
  <si>
    <t>T-2836</t>
  </si>
  <si>
    <t>XD31011-0002836</t>
  </si>
  <si>
    <t>T-2837</t>
  </si>
  <si>
    <t>XD31011-0002837</t>
  </si>
  <si>
    <t>T-2838</t>
  </si>
  <si>
    <t>XD31011-0002838</t>
  </si>
  <si>
    <t>T-2839</t>
  </si>
  <si>
    <t>XD31011-0002839</t>
  </si>
  <si>
    <t>T-2840</t>
  </si>
  <si>
    <t>XD31011-0002840</t>
  </si>
  <si>
    <t>T-2841</t>
  </si>
  <si>
    <t>XD31011-0002841</t>
  </si>
  <si>
    <t>Auxiliar del 01/10/16 AL 31/10/16</t>
  </si>
  <si>
    <t>CSA120416GPA</t>
  </si>
  <si>
    <t>COMERCIALIZADORA Y SERVICIOS EL ANGEL DEL BAJIO SA DE CV</t>
  </si>
  <si>
    <t>CCE050728RI3</t>
  </si>
  <si>
    <t>MAMR540725F19</t>
  </si>
  <si>
    <t>SALN730503RC4</t>
  </si>
  <si>
    <t>CMG EXCELENCIA EN SERVICIO</t>
  </si>
  <si>
    <t>LOAD760726P95</t>
  </si>
  <si>
    <t>CME160818IL9</t>
  </si>
  <si>
    <t>GTG0511180M0</t>
  </si>
  <si>
    <t>CAGF600118A83</t>
  </si>
  <si>
    <t>CARABAZA GUAJARDO JOSE FERNANDO</t>
  </si>
  <si>
    <t>OUMA880218PV9</t>
  </si>
  <si>
    <t>AICF5512034P6</t>
  </si>
  <si>
    <t>SIA060525KS0</t>
  </si>
  <si>
    <t>E-230</t>
  </si>
  <si>
    <t>T-2818</t>
  </si>
  <si>
    <t>QUERETARO MOTORS SA</t>
  </si>
  <si>
    <t>FUFR961004RM6</t>
  </si>
  <si>
    <t>D  2,118</t>
  </si>
  <si>
    <t>XA12001-P015186</t>
  </si>
  <si>
    <t>SFT021204LH4</t>
  </si>
  <si>
    <t>MEGAMOTORS NIPPON S  DE  R</t>
  </si>
  <si>
    <t>HQR110615940</t>
  </si>
  <si>
    <t>HOTEL QUINTA RIVERA GUADALAJARA SA DE CV</t>
  </si>
  <si>
    <t>LAS NUEVAS DELICIAS GASTRONOMICAS S DE RL DE CV</t>
  </si>
  <si>
    <t>COMISIONES BANCARIAS BBVA</t>
  </si>
  <si>
    <t>GUBA510412CW8</t>
  </si>
  <si>
    <t>MARIA DE LOS ANGELES</t>
  </si>
  <si>
    <t>OPERADORA DE FRANQUICIAS SAPI SA DE CV</t>
  </si>
  <si>
    <t>JUAREZ ROJAS ROSA MARIA</t>
  </si>
  <si>
    <t>JURR500630NX1</t>
  </si>
  <si>
    <t>HFE160913B47</t>
  </si>
  <si>
    <t>HOTELERA FERROGAL SA DE CV</t>
  </si>
  <si>
    <t>AUTOPISTA MORELIA SALAMANCA SA DE CV</t>
  </si>
  <si>
    <t>RED DE CARRETERAS DE OCCIDENTE</t>
  </si>
  <si>
    <t>GJG090403BN3</t>
  </si>
  <si>
    <t>GRUPO JGJ LUAN SA DE CV</t>
  </si>
  <si>
    <t>RESTAURANTES TOKS SA DE CV</t>
  </si>
  <si>
    <t>Poliza</t>
  </si>
  <si>
    <t>D      7</t>
  </si>
  <si>
    <t>0161-TCN16</t>
  </si>
  <si>
    <t>NA21001-0029065</t>
  </si>
  <si>
    <t>D    289</t>
  </si>
  <si>
    <t>0274-TCN17</t>
  </si>
  <si>
    <t>XA06001-0010385</t>
  </si>
  <si>
    <t>COMPRA</t>
  </si>
  <si>
    <t>D    293</t>
  </si>
  <si>
    <t>0275-TCN17</t>
  </si>
  <si>
    <t>XA06001-0010386</t>
  </si>
  <si>
    <t>D    352</t>
  </si>
  <si>
    <t>0276-TCN17</t>
  </si>
  <si>
    <t>XA06001-0010387</t>
  </si>
  <si>
    <t>TOYOCOPA S  DE  R.L. DE C.V.</t>
  </si>
  <si>
    <t>0277-TCN17</t>
  </si>
  <si>
    <t>XA06001-0010388</t>
  </si>
  <si>
    <t>0278-TCN17</t>
  </si>
  <si>
    <t>XA06001-0010389</t>
  </si>
  <si>
    <t>D    569</t>
  </si>
  <si>
    <t>0279-TCN17</t>
  </si>
  <si>
    <t>XA06001-0010390</t>
  </si>
  <si>
    <t>D    621</t>
  </si>
  <si>
    <t>0280-TCN17</t>
  </si>
  <si>
    <t>XA06001-0010391</t>
  </si>
  <si>
    <t>0281-TCN17</t>
  </si>
  <si>
    <t>XA06001-0010392</t>
  </si>
  <si>
    <t>D    636</t>
  </si>
  <si>
    <t>0282-TCN17</t>
  </si>
  <si>
    <t>XA06001-0010393</t>
  </si>
  <si>
    <t>D    647</t>
  </si>
  <si>
    <t>0283-TCN17</t>
  </si>
  <si>
    <t>XA06001-0010394</t>
  </si>
  <si>
    <t>D    663</t>
  </si>
  <si>
    <t>1289-TCN16</t>
  </si>
  <si>
    <t>XA06001-0010395</t>
  </si>
  <si>
    <t>0292-TCN17</t>
  </si>
  <si>
    <t>XA06001-0010396</t>
  </si>
  <si>
    <t>D    707</t>
  </si>
  <si>
    <t>XD06001-0001235</t>
  </si>
  <si>
    <t>BAJA D</t>
  </si>
  <si>
    <t>XA12001-P016194</t>
  </si>
  <si>
    <t>Contra</t>
  </si>
  <si>
    <t>D    734</t>
  </si>
  <si>
    <t>XA12001-P016195</t>
  </si>
  <si>
    <t>D    781</t>
  </si>
  <si>
    <t>0293-TCN17</t>
  </si>
  <si>
    <t>XA06001-0010397</t>
  </si>
  <si>
    <t>D    782</t>
  </si>
  <si>
    <t>1292-TCN16</t>
  </si>
  <si>
    <t>XA06001-0010398</t>
  </si>
  <si>
    <t>CEVER LOMAS  VERDES S  DE  RL  DE C</t>
  </si>
  <si>
    <t>D    791</t>
  </si>
  <si>
    <t>0294-TCN17</t>
  </si>
  <si>
    <t>XA06001-0010399</t>
  </si>
  <si>
    <t>D    792</t>
  </si>
  <si>
    <t>0295-TCN17</t>
  </si>
  <si>
    <t>XA06001-0010400</t>
  </si>
  <si>
    <t>0296-TCN17</t>
  </si>
  <si>
    <t>XA06001-0010401</t>
  </si>
  <si>
    <t>0297-TCN17</t>
  </si>
  <si>
    <t>XA06001-0010402</t>
  </si>
  <si>
    <t>D    799</t>
  </si>
  <si>
    <t>0298-TCN17</t>
  </si>
  <si>
    <t>XA06001-0010403</t>
  </si>
  <si>
    <t>D    800</t>
  </si>
  <si>
    <t>0299-TCN17</t>
  </si>
  <si>
    <t>XA06001-0010404</t>
  </si>
  <si>
    <t>D    805</t>
  </si>
  <si>
    <t>0300-TCN17</t>
  </si>
  <si>
    <t>XA06001-0010405</t>
  </si>
  <si>
    <t>D    806</t>
  </si>
  <si>
    <t>0302-TCN17</t>
  </si>
  <si>
    <t>XA06001-0010406</t>
  </si>
  <si>
    <t>D    808</t>
  </si>
  <si>
    <t>0301-TCN17</t>
  </si>
  <si>
    <t>XA06001-0010407</t>
  </si>
  <si>
    <t>D    810</t>
  </si>
  <si>
    <t>0303-TCN17</t>
  </si>
  <si>
    <t>XA06001-0010408</t>
  </si>
  <si>
    <t>D    827</t>
  </si>
  <si>
    <t>0304-TCN17</t>
  </si>
  <si>
    <t>XA06001-0010409</t>
  </si>
  <si>
    <t>0305-TCN17</t>
  </si>
  <si>
    <t>XA06001-0010410</t>
  </si>
  <si>
    <t>D    938</t>
  </si>
  <si>
    <t>0306-TCN17</t>
  </si>
  <si>
    <t>XA06001-0010411</t>
  </si>
  <si>
    <t>0307-TCN17</t>
  </si>
  <si>
    <t>XA06001-0010412</t>
  </si>
  <si>
    <t>0284-TCN17</t>
  </si>
  <si>
    <t>D  1,113</t>
  </si>
  <si>
    <t>1293-TCN16</t>
  </si>
  <si>
    <t>XA06001-0010414</t>
  </si>
  <si>
    <t>0308-TCN17</t>
  </si>
  <si>
    <t>XA06001-0010415</t>
  </si>
  <si>
    <t>D  1,201</t>
  </si>
  <si>
    <t>0310-TCN17</t>
  </si>
  <si>
    <t>XA06001-0010416</t>
  </si>
  <si>
    <t>0309-TCN17</t>
  </si>
  <si>
    <t>XA06001-0010417</t>
  </si>
  <si>
    <t>D  1,213</t>
  </si>
  <si>
    <t>0311-TCN17</t>
  </si>
  <si>
    <t>XA06001-0010418</t>
  </si>
  <si>
    <t>D  1,261</t>
  </si>
  <si>
    <t>0312-TCN17</t>
  </si>
  <si>
    <t>XA06001-0010419</t>
  </si>
  <si>
    <t>D  1,269</t>
  </si>
  <si>
    <t>0313-TCN17</t>
  </si>
  <si>
    <t>XA06001-0010420</t>
  </si>
  <si>
    <t>D  1,343</t>
  </si>
  <si>
    <t>0287-TCN17</t>
  </si>
  <si>
    <t>XA06001-0010421</t>
  </si>
  <si>
    <t>D  1,347</t>
  </si>
  <si>
    <t>0314-TCN17</t>
  </si>
  <si>
    <t>XA06001-0010422</t>
  </si>
  <si>
    <t>D  1,351</t>
  </si>
  <si>
    <t>0315-TCN17</t>
  </si>
  <si>
    <t>XA06001-0010423</t>
  </si>
  <si>
    <t>0316-TCN17</t>
  </si>
  <si>
    <t>XA06001-0010424</t>
  </si>
  <si>
    <t>D  1,357</t>
  </si>
  <si>
    <t>0317-TCN17</t>
  </si>
  <si>
    <t>XA06001-0010425</t>
  </si>
  <si>
    <t>D  1,358</t>
  </si>
  <si>
    <t>0318-TCN17</t>
  </si>
  <si>
    <t>XA06001-0010426</t>
  </si>
  <si>
    <t>D  1,443</t>
  </si>
  <si>
    <t>0319-TCN17</t>
  </si>
  <si>
    <t>XA06001-0010427</t>
  </si>
  <si>
    <t>D  1,526</t>
  </si>
  <si>
    <t>0321-TCN17</t>
  </si>
  <si>
    <t>XA06001-0010428</t>
  </si>
  <si>
    <t>0320-TCN17</t>
  </si>
  <si>
    <t>XA06001-0010429</t>
  </si>
  <si>
    <t>D  1,539</t>
  </si>
  <si>
    <t>0322-TCN17</t>
  </si>
  <si>
    <t>XA06001-0010430</t>
  </si>
  <si>
    <t>0288-TCN17</t>
  </si>
  <si>
    <t>XA06001-0010431</t>
  </si>
  <si>
    <t>D  1,599</t>
  </si>
  <si>
    <t>0285-TCN17</t>
  </si>
  <si>
    <t>XA06001-0010432</t>
  </si>
  <si>
    <t>0323-TCN17</t>
  </si>
  <si>
    <t>XA06001-0010433</t>
  </si>
  <si>
    <t>D  1,605</t>
  </si>
  <si>
    <t>0324-TCN17</t>
  </si>
  <si>
    <t>XA06001-0010434</t>
  </si>
  <si>
    <t>D  1,610</t>
  </si>
  <si>
    <t>0325-TCN17</t>
  </si>
  <si>
    <t>XA06001-0010435</t>
  </si>
  <si>
    <t>XA06001-0010436</t>
  </si>
  <si>
    <t>0286-TCN17</t>
  </si>
  <si>
    <t>XA06001-0010437</t>
  </si>
  <si>
    <t>D  1,635</t>
  </si>
  <si>
    <t>0289-TCN17</t>
  </si>
  <si>
    <t>XA06001-0010438</t>
  </si>
  <si>
    <t>D  1,637</t>
  </si>
  <si>
    <t>0290-TCN17</t>
  </si>
  <si>
    <t>XA06001-0010439</t>
  </si>
  <si>
    <t>D  1,639</t>
  </si>
  <si>
    <t>1290-TCN16</t>
  </si>
  <si>
    <t>XA06001-0010440</t>
  </si>
  <si>
    <t>D  1,640</t>
  </si>
  <si>
    <t>1291-TCN16</t>
  </si>
  <si>
    <t>XA06001-0010441</t>
  </si>
  <si>
    <t>XD06001-0001237</t>
  </si>
  <si>
    <t>0326-TCN17</t>
  </si>
  <si>
    <t>XA06001-0010442</t>
  </si>
  <si>
    <t>0328-TCN17</t>
  </si>
  <si>
    <t>XA06001-0010443</t>
  </si>
  <si>
    <t>ALECSA PACHUCA S DE RL DE CV</t>
  </si>
  <si>
    <t>0329-TCN17</t>
  </si>
  <si>
    <t>XA06001-0010444</t>
  </si>
  <si>
    <t>AUTOMOVILES VALLEJO S  DE RL DE  CV</t>
  </si>
  <si>
    <t>1294-TCN16</t>
  </si>
  <si>
    <t>XA06001-0010445</t>
  </si>
  <si>
    <t>0330-TCN17</t>
  </si>
  <si>
    <t>XA06001-0010446</t>
  </si>
  <si>
    <t>0331-TCN17</t>
  </si>
  <si>
    <t>XA06001-0010447</t>
  </si>
  <si>
    <t>OZ  AUTOMOTRIZ S DE R.L. DE C.V</t>
  </si>
  <si>
    <t>0332-TCN17</t>
  </si>
  <si>
    <t>XA06001-0010448</t>
  </si>
  <si>
    <t>D  1,797</t>
  </si>
  <si>
    <t>0333-TCN17</t>
  </si>
  <si>
    <t>XA06001-0010449</t>
  </si>
  <si>
    <t>D  1,815</t>
  </si>
  <si>
    <t>0334-TCN17</t>
  </si>
  <si>
    <t>XA06001-0010450</t>
  </si>
  <si>
    <t>D  1,821</t>
  </si>
  <si>
    <t>0327-TCN17</t>
  </si>
  <si>
    <t>XA06001-0010451</t>
  </si>
  <si>
    <t>D  1,831</t>
  </si>
  <si>
    <t>0336-TCN17</t>
  </si>
  <si>
    <t>XA06001-0010452</t>
  </si>
  <si>
    <t>D  1,836</t>
  </si>
  <si>
    <t>0335-TCN17</t>
  </si>
  <si>
    <t>XA06001-0010453</t>
  </si>
  <si>
    <t>D  1,857</t>
  </si>
  <si>
    <t>RECLASIFI</t>
  </si>
  <si>
    <t>NA21001-0030903</t>
  </si>
  <si>
    <t>D  1,904</t>
  </si>
  <si>
    <t>0337-TCN17</t>
  </si>
  <si>
    <t>XA06001-0010454</t>
  </si>
  <si>
    <t>D  1,916</t>
  </si>
  <si>
    <t>0362-TCN17</t>
  </si>
  <si>
    <t>XA06001-0010455</t>
  </si>
  <si>
    <t>D  1,928</t>
  </si>
  <si>
    <t>0375-TCN17</t>
  </si>
  <si>
    <t>XA06001-0010456</t>
  </si>
  <si>
    <t>D  1,931</t>
  </si>
  <si>
    <t>0374-TCN17</t>
  </si>
  <si>
    <t>XA06001-0010457</t>
  </si>
  <si>
    <t>0367-TCN17</t>
  </si>
  <si>
    <t>XA06001-0010458</t>
  </si>
  <si>
    <t>D  1,948</t>
  </si>
  <si>
    <t>XD06001-0001238</t>
  </si>
  <si>
    <t>XA06001-0010459</t>
  </si>
  <si>
    <t>D  1,960</t>
  </si>
  <si>
    <t>0376-TCN17</t>
  </si>
  <si>
    <t>XA06001-0010460</t>
  </si>
  <si>
    <t>D  1,978</t>
  </si>
  <si>
    <t>0365-TCN17</t>
  </si>
  <si>
    <t>XA06001-0010461</t>
  </si>
  <si>
    <t>0377-TCN17</t>
  </si>
  <si>
    <t>XA06001-0010462</t>
  </si>
  <si>
    <t>0347-TCN17</t>
  </si>
  <si>
    <t>XA06001-0010463</t>
  </si>
  <si>
    <t>D  2,028</t>
  </si>
  <si>
    <t>0378-TCN17</t>
  </si>
  <si>
    <t>XA06001-0010464</t>
  </si>
  <si>
    <t>0338-TCN17</t>
  </si>
  <si>
    <t>XA06001-0010465</t>
  </si>
  <si>
    <t>0339-TCN17</t>
  </si>
  <si>
    <t>XA06001-0010466</t>
  </si>
  <si>
    <t>0340-TCN17</t>
  </si>
  <si>
    <t>XA06001-0010467</t>
  </si>
  <si>
    <t>D  2,038</t>
  </si>
  <si>
    <t>0341-TCN17</t>
  </si>
  <si>
    <t>XA06001-0010468</t>
  </si>
  <si>
    <t>D  2,040</t>
  </si>
  <si>
    <t>0342-TCN17</t>
  </si>
  <si>
    <t>XA06001-0010469</t>
  </si>
  <si>
    <t>D  2,046</t>
  </si>
  <si>
    <t>0343-TCN17</t>
  </si>
  <si>
    <t>XA06001-0010470</t>
  </si>
  <si>
    <t>D  2,047</t>
  </si>
  <si>
    <t>0344-TCN17</t>
  </si>
  <si>
    <t>XA06001-0010471</t>
  </si>
  <si>
    <t>D  2,048</t>
  </si>
  <si>
    <t>0345-TCN17</t>
  </si>
  <si>
    <t>XA06001-0010472</t>
  </si>
  <si>
    <t>D  2,049</t>
  </si>
  <si>
    <t>0346-TCN17</t>
  </si>
  <si>
    <t>XA06001-0010473</t>
  </si>
  <si>
    <t>0381-TCN17</t>
  </si>
  <si>
    <t>XA06001-0010474</t>
  </si>
  <si>
    <t>0379-TCN17</t>
  </si>
  <si>
    <t>XA06001-0010475</t>
  </si>
  <si>
    <t>0380-TCN17</t>
  </si>
  <si>
    <t>XA06001-0010476</t>
  </si>
  <si>
    <t>0348-TCN17</t>
  </si>
  <si>
    <t>XA06001-0010477</t>
  </si>
  <si>
    <t>0349-TCN17</t>
  </si>
  <si>
    <t>XA06001-0010478</t>
  </si>
  <si>
    <t>D  2,094</t>
  </si>
  <si>
    <t>NA21001-0030940</t>
  </si>
  <si>
    <t>D  2,098</t>
  </si>
  <si>
    <t>NA21001-0030941</t>
  </si>
  <si>
    <t>NA21001-0030942</t>
  </si>
  <si>
    <t>TRANSFER</t>
  </si>
  <si>
    <t>NA21001-0030943</t>
  </si>
  <si>
    <t>D  2,108</t>
  </si>
  <si>
    <t>NA21001-0030944</t>
  </si>
  <si>
    <t>D  2,113</t>
  </si>
  <si>
    <t>0382-TCN17</t>
  </si>
  <si>
    <t>XA06001-0010479</t>
  </si>
  <si>
    <t>D  2,116</t>
  </si>
  <si>
    <t>0350-TCN17</t>
  </si>
  <si>
    <t>XA06001-0010480</t>
  </si>
  <si>
    <t>0351-TCN17</t>
  </si>
  <si>
    <t>XA06001-0010481</t>
  </si>
  <si>
    <t>D  2,119</t>
  </si>
  <si>
    <t>0352-TCN17</t>
  </si>
  <si>
    <t>XA06001-0010482</t>
  </si>
  <si>
    <t>D  2,122</t>
  </si>
  <si>
    <t>0353-TCN17</t>
  </si>
  <si>
    <t>XA06001-0010483</t>
  </si>
  <si>
    <t>D  2,124</t>
  </si>
  <si>
    <t>0354-TCN17</t>
  </si>
  <si>
    <t>XA06001-0010484</t>
  </si>
  <si>
    <t>D  2,127</t>
  </si>
  <si>
    <t>0355-TCN17</t>
  </si>
  <si>
    <t>XA06001-0010485</t>
  </si>
  <si>
    <t>0356-TCN17</t>
  </si>
  <si>
    <t>XA06001-0010486</t>
  </si>
  <si>
    <t>D  2,130</t>
  </si>
  <si>
    <t>0357-TCN17</t>
  </si>
  <si>
    <t>XA06001-0010487</t>
  </si>
  <si>
    <t>D  2,131</t>
  </si>
  <si>
    <t>0358-TCN17</t>
  </si>
  <si>
    <t>XA06001-0010488</t>
  </si>
  <si>
    <t>0359-TCN17</t>
  </si>
  <si>
    <t>XA06001-0010489</t>
  </si>
  <si>
    <t>0360-TCN17</t>
  </si>
  <si>
    <t>XA06001-0010490</t>
  </si>
  <si>
    <t>0361-TCN17</t>
  </si>
  <si>
    <t>XA06001-0010491</t>
  </si>
  <si>
    <t>0363-TCN17</t>
  </si>
  <si>
    <t>XA06001-0010492</t>
  </si>
  <si>
    <t>0364-TCN17</t>
  </si>
  <si>
    <t>XA06001-0010493</t>
  </si>
  <si>
    <t>0366-TCN17</t>
  </si>
  <si>
    <t>XA06001-0010494</t>
  </si>
  <si>
    <t>0368-TCN17</t>
  </si>
  <si>
    <t>XA06001-0010495</t>
  </si>
  <si>
    <t>0369-TCN17</t>
  </si>
  <si>
    <t>XA06001-0010496</t>
  </si>
  <si>
    <t>0370-TCN17</t>
  </si>
  <si>
    <t>XA06001-0010497</t>
  </si>
  <si>
    <t>0371-TCN17</t>
  </si>
  <si>
    <t>XA06001-0010498</t>
  </si>
  <si>
    <t>D  2,170</t>
  </si>
  <si>
    <t>0372-TCN17</t>
  </si>
  <si>
    <t>XA06001-0010499</t>
  </si>
  <si>
    <t>D  2,172</t>
  </si>
  <si>
    <t>0373-TCN17</t>
  </si>
  <si>
    <t>XA06001-0010500</t>
  </si>
  <si>
    <t>D  2,175</t>
  </si>
  <si>
    <t>0383-TCN17</t>
  </si>
  <si>
    <t>XA06001-0010501</t>
  </si>
  <si>
    <t>0384-TCN17</t>
  </si>
  <si>
    <t>XA06001-0010502</t>
  </si>
  <si>
    <t>D  2,179</t>
  </si>
  <si>
    <t>0391-TCN17</t>
  </si>
  <si>
    <t>XA06001-0010503</t>
  </si>
  <si>
    <t>D  2,186</t>
  </si>
  <si>
    <t>0385-TCN17</t>
  </si>
  <si>
    <t>XA06001-0010504</t>
  </si>
  <si>
    <t>0386-TCN17</t>
  </si>
  <si>
    <t>XA06001-0010505</t>
  </si>
  <si>
    <t>0387-TCN17</t>
  </si>
  <si>
    <t>XA06001-0010506</t>
  </si>
  <si>
    <t>0388-TCN17</t>
  </si>
  <si>
    <t>XA06001-0010507</t>
  </si>
  <si>
    <t>0389-TCN17</t>
  </si>
  <si>
    <t>XA06001-0010508</t>
  </si>
  <si>
    <t>D  2,204</t>
  </si>
  <si>
    <t>0390-TCN17</t>
  </si>
  <si>
    <t>XA06001-0010509</t>
  </si>
  <si>
    <t>0392-TCN17</t>
  </si>
  <si>
    <t>XA06001-0010510</t>
  </si>
  <si>
    <t>D  2,247</t>
  </si>
  <si>
    <t>0393-TCN17</t>
  </si>
  <si>
    <t>XA06001-0010511</t>
  </si>
  <si>
    <t>0394-TCN17</t>
  </si>
  <si>
    <t>XA06001-0010512</t>
  </si>
  <si>
    <t>D  2,252</t>
  </si>
  <si>
    <t>0395-TCN17</t>
  </si>
  <si>
    <t>XA06001-0010513</t>
  </si>
  <si>
    <t>D  2,254</t>
  </si>
  <si>
    <t>0396-TCN17</t>
  </si>
  <si>
    <t>XA06001-0010514</t>
  </si>
  <si>
    <t>D  2,255</t>
  </si>
  <si>
    <t>0397-TCN17</t>
  </si>
  <si>
    <t>XA06001-0010515</t>
  </si>
  <si>
    <t>D  2,256</t>
  </si>
  <si>
    <t>0398-TCN17</t>
  </si>
  <si>
    <t>XA06001-0010516</t>
  </si>
  <si>
    <t>D  2,257</t>
  </si>
  <si>
    <t>0399-TCN17</t>
  </si>
  <si>
    <t>XA06001-0010517</t>
  </si>
  <si>
    <t>D  2,258</t>
  </si>
  <si>
    <t>0400-TCN17</t>
  </si>
  <si>
    <t>XA06001-0010518</t>
  </si>
  <si>
    <t>0401-TCN17</t>
  </si>
  <si>
    <t>XA06001-0010519</t>
  </si>
  <si>
    <t>D  2,260</t>
  </si>
  <si>
    <t>0402-TCN17</t>
  </si>
  <si>
    <t>XA06001-0010520</t>
  </si>
  <si>
    <t>0403-TCN17</t>
  </si>
  <si>
    <t>XA06001-0010521</t>
  </si>
  <si>
    <t>D  2,262</t>
  </si>
  <si>
    <t>0404-TCN17</t>
  </si>
  <si>
    <t>XA06001-0010522</t>
  </si>
  <si>
    <t>D  2,263</t>
  </si>
  <si>
    <t>0405-TCN17</t>
  </si>
  <si>
    <t>XA06001-0010523</t>
  </si>
  <si>
    <t>0406-TCN17</t>
  </si>
  <si>
    <t>XA06001-0010524</t>
  </si>
  <si>
    <t>D  2,265</t>
  </si>
  <si>
    <t>1295-TCN16</t>
  </si>
  <si>
    <t>XA06001-0010525</t>
  </si>
  <si>
    <t>0407-TCN17</t>
  </si>
  <si>
    <t>XA06001-0010526</t>
  </si>
  <si>
    <t>D  2,272</t>
  </si>
  <si>
    <t>0408-TCN17</t>
  </si>
  <si>
    <t>XA06001-0010527</t>
  </si>
  <si>
    <t>0409-TCN17</t>
  </si>
  <si>
    <t>XA06001-0010528</t>
  </si>
  <si>
    <t>0410-TCN17</t>
  </si>
  <si>
    <t>XA06001-0010529</t>
  </si>
  <si>
    <t>0411-TCN17</t>
  </si>
  <si>
    <t>XA06001-0010530</t>
  </si>
  <si>
    <t>0412-TCN17</t>
  </si>
  <si>
    <t>XA06001-0010531</t>
  </si>
  <si>
    <t>0413-TCN17</t>
  </si>
  <si>
    <t>XA06001-0010532</t>
  </si>
  <si>
    <t>0414-TCN17</t>
  </si>
  <si>
    <t>XA06001-0010533</t>
  </si>
  <si>
    <t>0415-TCN17</t>
  </si>
  <si>
    <t>XA06001-0010534</t>
  </si>
  <si>
    <t>D  2,420</t>
  </si>
  <si>
    <t>0416-TCN17</t>
  </si>
  <si>
    <t>XA06001-0010535</t>
  </si>
  <si>
    <t>D  2,421</t>
  </si>
  <si>
    <t>0417-TCN17</t>
  </si>
  <si>
    <t>XA06001-0010536</t>
  </si>
  <si>
    <t>D  2,422</t>
  </si>
  <si>
    <t>0418-TCN17</t>
  </si>
  <si>
    <t>XA06001-0010537</t>
  </si>
  <si>
    <t>D  2,423</t>
  </si>
  <si>
    <t>0419-TCN17</t>
  </si>
  <si>
    <t>XA06001-0010538</t>
  </si>
  <si>
    <t>D  2,425</t>
  </si>
  <si>
    <t>0420-TCN17</t>
  </si>
  <si>
    <t>XA06001-0010539</t>
  </si>
  <si>
    <t>D  2,426</t>
  </si>
  <si>
    <t>0421-TCN17</t>
  </si>
  <si>
    <t>XA06001-0010540</t>
  </si>
  <si>
    <t>D  2,428</t>
  </si>
  <si>
    <t>0422-TCN17</t>
  </si>
  <si>
    <t>XA06001-0010541</t>
  </si>
  <si>
    <t>D  2,430</t>
  </si>
  <si>
    <t>0423-TCN17</t>
  </si>
  <si>
    <t>XA06001-0010542</t>
  </si>
  <si>
    <t>D  2,436</t>
  </si>
  <si>
    <t>0425-TCN17</t>
  </si>
  <si>
    <t>XA06001-0010543</t>
  </si>
  <si>
    <t>0426-TCN17</t>
  </si>
  <si>
    <t>XA06001-0010544</t>
  </si>
  <si>
    <t>D  2,439</t>
  </si>
  <si>
    <t>0427-TCN17</t>
  </si>
  <si>
    <t>XA06001-0010545</t>
  </si>
  <si>
    <t>0428-TCN17</t>
  </si>
  <si>
    <t>XA06001-0010546</t>
  </si>
  <si>
    <t>0429-TCN17</t>
  </si>
  <si>
    <t>XA06001-0010547</t>
  </si>
  <si>
    <t>D  2,444</t>
  </si>
  <si>
    <t>0430-TCN17</t>
  </si>
  <si>
    <t>XA06001-0010548</t>
  </si>
  <si>
    <t>0431-TCN17</t>
  </si>
  <si>
    <t>XA06001-0010549</t>
  </si>
  <si>
    <t>0432-TCN17</t>
  </si>
  <si>
    <t>XA06001-0010550</t>
  </si>
  <si>
    <t>D  2,449</t>
  </si>
  <si>
    <t>0433-TCN17</t>
  </si>
  <si>
    <t>XA06001-0010551</t>
  </si>
  <si>
    <t>D  2,450</t>
  </si>
  <si>
    <t>0434-TCN17</t>
  </si>
  <si>
    <t>XA06001-0010552</t>
  </si>
  <si>
    <t>XD06001-0001239</t>
  </si>
  <si>
    <t>D  2,501</t>
  </si>
  <si>
    <t>NWD0001655</t>
  </si>
  <si>
    <t>XA15001-0014782</t>
  </si>
  <si>
    <t>Compra</t>
  </si>
  <si>
    <t>NWD0001646</t>
  </si>
  <si>
    <t>XA15001-0014783</t>
  </si>
  <si>
    <t>NWD0000644</t>
  </si>
  <si>
    <t>XA15001-0014784</t>
  </si>
  <si>
    <t>NWD0001635</t>
  </si>
  <si>
    <t>XA15001-0014785</t>
  </si>
  <si>
    <t>D  2,506</t>
  </si>
  <si>
    <t>NWD0001633</t>
  </si>
  <si>
    <t>XA15001-0014786</t>
  </si>
  <si>
    <t>D  2,558</t>
  </si>
  <si>
    <t>0443-TCN17</t>
  </si>
  <si>
    <t>XA06001-0010553</t>
  </si>
  <si>
    <t>D  2,560</t>
  </si>
  <si>
    <t>0436-TCN17</t>
  </si>
  <si>
    <t>XA06001-0010554</t>
  </si>
  <si>
    <t>0437-TCN17</t>
  </si>
  <si>
    <t>XA06001-0010555</t>
  </si>
  <si>
    <t>D  2,562</t>
  </si>
  <si>
    <t>0438-TCN17</t>
  </si>
  <si>
    <t>XA06001-0010556</t>
  </si>
  <si>
    <t>0441-TCN17</t>
  </si>
  <si>
    <t>XA06001-0010557</t>
  </si>
  <si>
    <t>1296-TCN16</t>
  </si>
  <si>
    <t>XA06001-0010558</t>
  </si>
  <si>
    <t>0444-TCN17</t>
  </si>
  <si>
    <t>D  2,594</t>
  </si>
  <si>
    <t>XA06001-0010560</t>
  </si>
  <si>
    <t>OZ  AUTOMOTRIZ DE COLIMA S DE  RL D</t>
  </si>
  <si>
    <t>0442-TCN17</t>
  </si>
  <si>
    <t>XA06001-0010561</t>
  </si>
  <si>
    <t>0446-TCN17</t>
  </si>
  <si>
    <t>XA06001-0010562</t>
  </si>
  <si>
    <t>ALDEN QUERETARO S DE  RL DE CV</t>
  </si>
  <si>
    <t>0445-TCN17</t>
  </si>
  <si>
    <t>XA06001-0010563</t>
  </si>
  <si>
    <t>OZ  AUTOMOTRIZ  S  DE  R.L. DE C.V</t>
  </si>
  <si>
    <t>0447-TCN17</t>
  </si>
  <si>
    <t>XA06001-0010564</t>
  </si>
  <si>
    <t>TOYOMOTORS S.A. DE C.V.</t>
  </si>
  <si>
    <t>D  2,618</t>
  </si>
  <si>
    <t>0448-TCN17</t>
  </si>
  <si>
    <t>XA06001-0010565</t>
  </si>
  <si>
    <t>OZ  AUTOMOTRIZ DE  COLIMA S  DE  RL</t>
  </si>
  <si>
    <t>0424-TCN17</t>
  </si>
  <si>
    <t>XA06001-0010566</t>
  </si>
  <si>
    <t>0452-TCN17</t>
  </si>
  <si>
    <t>XA06001-0010567</t>
  </si>
  <si>
    <t>0453-TCN17</t>
  </si>
  <si>
    <t>XA06001-0010568</t>
  </si>
  <si>
    <t>NA21001-0030988</t>
  </si>
  <si>
    <t>D  2,971</t>
  </si>
  <si>
    <t>NA21001-0030989</t>
  </si>
  <si>
    <t>NWD0001694</t>
  </si>
  <si>
    <t>XA15001-0014793</t>
  </si>
  <si>
    <t>0454-TCN17</t>
  </si>
  <si>
    <t>XA06001-0010569</t>
  </si>
  <si>
    <t>D  3,164</t>
  </si>
  <si>
    <t>0455-TCN17</t>
  </si>
  <si>
    <t>XA06001-0010570</t>
  </si>
  <si>
    <t>ALDEN SATELITE  S  DE  RL DE CV</t>
  </si>
  <si>
    <t>0456-TCN17</t>
  </si>
  <si>
    <t>XA06001-0010571</t>
  </si>
  <si>
    <t>MEGAMOTORS NIPPON  S  DE  RL DE C.V</t>
  </si>
  <si>
    <t>0457-TCN17</t>
  </si>
  <si>
    <t>XA06001-0010572</t>
  </si>
  <si>
    <t>TOYOMOYORS S.A  DE  C.V</t>
  </si>
  <si>
    <t>0458-TCN17</t>
  </si>
  <si>
    <t>XA06001-0010573</t>
  </si>
  <si>
    <t>DURANGO  AUTOMOTORES S  DE  RL DE</t>
  </si>
  <si>
    <t>0459-TCN17</t>
  </si>
  <si>
    <t>XA06001-0010574</t>
  </si>
  <si>
    <t>0460-TCN17</t>
  </si>
  <si>
    <t>XA06001-0010575</t>
  </si>
  <si>
    <t>0461-TCN17</t>
  </si>
  <si>
    <t>XA06001-0010576</t>
  </si>
  <si>
    <t>0462-TCN17</t>
  </si>
  <si>
    <t>XA06001-0010577</t>
  </si>
  <si>
    <t>DECADA AUTOMOTRIZ S.DE R.L. DE C.V</t>
  </si>
  <si>
    <t>0450-TCN17</t>
  </si>
  <si>
    <t>XA06001-0010578</t>
  </si>
  <si>
    <t>TOYOCOAPA S DE  R.L. DE C.V</t>
  </si>
  <si>
    <t>0449-TCN17</t>
  </si>
  <si>
    <t>XA06001-0010579</t>
  </si>
  <si>
    <t>D  3,418</t>
  </si>
  <si>
    <t>XA06001-0010580</t>
  </si>
  <si>
    <t>TOYOCOAPA S  DE  RL   DE  CV</t>
  </si>
  <si>
    <t>D  3,421</t>
  </si>
  <si>
    <t>0440-TCN17</t>
  </si>
  <si>
    <t>XA06001-0010581</t>
  </si>
  <si>
    <t>D  3,423</t>
  </si>
  <si>
    <t>0463-TCN17</t>
  </si>
  <si>
    <t>XA06001-0010582</t>
  </si>
  <si>
    <t>NA21001-0031016</t>
  </si>
  <si>
    <t>D  3,426</t>
  </si>
  <si>
    <t>XD06001-0001242</t>
  </si>
  <si>
    <t>D  3,427</t>
  </si>
  <si>
    <t>0464-TCN17</t>
  </si>
  <si>
    <t>XA06001-0010583</t>
  </si>
  <si>
    <t>NA21001-0031018</t>
  </si>
  <si>
    <t>COMISIONES BANCARIAS NOV 16</t>
  </si>
  <si>
    <t>D  3,432</t>
  </si>
  <si>
    <t>NA21001-0031020</t>
  </si>
  <si>
    <t>D  3,441</t>
  </si>
  <si>
    <t>NA21001-0031024</t>
  </si>
  <si>
    <t>D  3,552</t>
  </si>
  <si>
    <t>R3347</t>
  </si>
  <si>
    <t>NA21001-0031037</t>
  </si>
  <si>
    <t>D  3,553</t>
  </si>
  <si>
    <t>R3268</t>
  </si>
  <si>
    <t>NA21001-0031038</t>
  </si>
  <si>
    <t>D  3,554</t>
  </si>
  <si>
    <t>R3358</t>
  </si>
  <si>
    <t>NA21001-0031039</t>
  </si>
  <si>
    <t>VAVL7603234R3</t>
  </si>
  <si>
    <t>D  3,555</t>
  </si>
  <si>
    <t>R3380</t>
  </si>
  <si>
    <t>NA21001-0031040</t>
  </si>
  <si>
    <t>D  3,556</t>
  </si>
  <si>
    <t>S1870</t>
  </si>
  <si>
    <t>NA21001-0031041</t>
  </si>
  <si>
    <t>D  3,557</t>
  </si>
  <si>
    <t>S1871</t>
  </si>
  <si>
    <t>NA21001-0031042</t>
  </si>
  <si>
    <t>D  3,558</t>
  </si>
  <si>
    <t>S1872</t>
  </si>
  <si>
    <t>NA21001-0031043</t>
  </si>
  <si>
    <t>D  3,560</t>
  </si>
  <si>
    <t>S1874</t>
  </si>
  <si>
    <t>NA21001-0031044</t>
  </si>
  <si>
    <t>D  3,561</t>
  </si>
  <si>
    <t>S1879</t>
  </si>
  <si>
    <t>NA21001-0031045</t>
  </si>
  <si>
    <t>D  3,562</t>
  </si>
  <si>
    <t>S1911</t>
  </si>
  <si>
    <t>NA21001-0031046</t>
  </si>
  <si>
    <t>D  3,563</t>
  </si>
  <si>
    <t>S1922</t>
  </si>
  <si>
    <t>NA21001-0031047</t>
  </si>
  <si>
    <t>D  3,564</t>
  </si>
  <si>
    <t>S1924</t>
  </si>
  <si>
    <t>NA21001-0031048</t>
  </si>
  <si>
    <t>BRS87126P22</t>
  </si>
  <si>
    <t>D  3,565</t>
  </si>
  <si>
    <t>S1930</t>
  </si>
  <si>
    <t>NA21001-0031049</t>
  </si>
  <si>
    <t>LVB141009VE5</t>
  </si>
  <si>
    <t>D  3,566</t>
  </si>
  <si>
    <t>P16300</t>
  </si>
  <si>
    <t>NA21001-0031050</t>
  </si>
  <si>
    <t>D  3,567</t>
  </si>
  <si>
    <t>P16403</t>
  </si>
  <si>
    <t>NA21001-0031051</t>
  </si>
  <si>
    <t>LOMM631124C79</t>
  </si>
  <si>
    <t>D  3,569</t>
  </si>
  <si>
    <t>P16405</t>
  </si>
  <si>
    <t>NA21001-0031053</t>
  </si>
  <si>
    <t>D  3,570</t>
  </si>
  <si>
    <t>P16406</t>
  </si>
  <si>
    <t>NA21001-0031054</t>
  </si>
  <si>
    <t>D  3,572</t>
  </si>
  <si>
    <t>P16408</t>
  </si>
  <si>
    <t>NA21001-0031056</t>
  </si>
  <si>
    <t>D  3,573</t>
  </si>
  <si>
    <t>P16409</t>
  </si>
  <si>
    <t>NA21001-0031057</t>
  </si>
  <si>
    <t>D  3,574</t>
  </si>
  <si>
    <t>P16410</t>
  </si>
  <si>
    <t>NA21001-0031058</t>
  </si>
  <si>
    <t>D  3,575</t>
  </si>
  <si>
    <t>P16411</t>
  </si>
  <si>
    <t>NA21001-0031059</t>
  </si>
  <si>
    <t>D  3,576</t>
  </si>
  <si>
    <t>P16412</t>
  </si>
  <si>
    <t>NA21001-0031060</t>
  </si>
  <si>
    <t>D  3,577</t>
  </si>
  <si>
    <t>P16413</t>
  </si>
  <si>
    <t>NA21001-0031061</t>
  </si>
  <si>
    <t>D  3,579</t>
  </si>
  <si>
    <t>P16415</t>
  </si>
  <si>
    <t>NA21001-0031063</t>
  </si>
  <si>
    <t>D  3,580</t>
  </si>
  <si>
    <t>P16416</t>
  </si>
  <si>
    <t>NA21001-0031064</t>
  </si>
  <si>
    <t>D  3,581</t>
  </si>
  <si>
    <t>P16417</t>
  </si>
  <si>
    <t>NA21001-0031065</t>
  </si>
  <si>
    <t>D  3,582</t>
  </si>
  <si>
    <t>P16418</t>
  </si>
  <si>
    <t>NA21001-0031066</t>
  </si>
  <si>
    <t>D  3,583</t>
  </si>
  <si>
    <t>P16419</t>
  </si>
  <si>
    <t>NA21001-0031067</t>
  </si>
  <si>
    <t>D  3,585</t>
  </si>
  <si>
    <t>P16501</t>
  </si>
  <si>
    <t>NA21001-0031069</t>
  </si>
  <si>
    <t>D  3,586</t>
  </si>
  <si>
    <t>P16502</t>
  </si>
  <si>
    <t>NA21001-0031070</t>
  </si>
  <si>
    <t>D  3,588</t>
  </si>
  <si>
    <t>P16504</t>
  </si>
  <si>
    <t>NA21001-0031073</t>
  </si>
  <si>
    <t>D  3,589</t>
  </si>
  <si>
    <t>P16505</t>
  </si>
  <si>
    <t>NA21001-0031074</t>
  </si>
  <si>
    <t>D  3,590</t>
  </si>
  <si>
    <t>P16506</t>
  </si>
  <si>
    <t>NA21001-0031075</t>
  </si>
  <si>
    <t>D  3,591</t>
  </si>
  <si>
    <t>P16507</t>
  </si>
  <si>
    <t>NA21001-0031076</t>
  </si>
  <si>
    <t>D  3,592</t>
  </si>
  <si>
    <t>P16508</t>
  </si>
  <si>
    <t>NA21001-0031077</t>
  </si>
  <si>
    <t>D  3,594</t>
  </si>
  <si>
    <t>P16510</t>
  </si>
  <si>
    <t>NA21001-0031079</t>
  </si>
  <si>
    <t>D  3,595</t>
  </si>
  <si>
    <t>P16511</t>
  </si>
  <si>
    <t>NA21001-0031080</t>
  </si>
  <si>
    <t>AGQ93032698S1</t>
  </si>
  <si>
    <t>D  3,597</t>
  </si>
  <si>
    <t>P16513</t>
  </si>
  <si>
    <t>NA21001-0031082</t>
  </si>
  <si>
    <t>D  3,598</t>
  </si>
  <si>
    <t>P16514</t>
  </si>
  <si>
    <t>NA21001-0031083</t>
  </si>
  <si>
    <t>D  3,599</t>
  </si>
  <si>
    <t>P16515</t>
  </si>
  <si>
    <t>NA21001-0031084</t>
  </si>
  <si>
    <t>EMO99060242A</t>
  </si>
  <si>
    <t>D  3,600</t>
  </si>
  <si>
    <t>P16516</t>
  </si>
  <si>
    <t>NA21001-0031085</t>
  </si>
  <si>
    <t>D  3,601</t>
  </si>
  <si>
    <t>P16517</t>
  </si>
  <si>
    <t>NA21001-0031086</t>
  </si>
  <si>
    <t>D  3,602</t>
  </si>
  <si>
    <t>P16518</t>
  </si>
  <si>
    <t>NA21001-0031087</t>
  </si>
  <si>
    <t>D  3,603</t>
  </si>
  <si>
    <t>P16519</t>
  </si>
  <si>
    <t>NA21001-0031088</t>
  </si>
  <si>
    <t>D  3,604</t>
  </si>
  <si>
    <t>P16520</t>
  </si>
  <si>
    <t>NA21001-0031089</t>
  </si>
  <si>
    <t>D  3,605</t>
  </si>
  <si>
    <t>P16521</t>
  </si>
  <si>
    <t>NA21001-0031090</t>
  </si>
  <si>
    <t>D  3,606</t>
  </si>
  <si>
    <t>P16522</t>
  </si>
  <si>
    <t>NA21001-0031091</t>
  </si>
  <si>
    <t>D  3,607</t>
  </si>
  <si>
    <t>P16523</t>
  </si>
  <si>
    <t>NA21001-0031092</t>
  </si>
  <si>
    <t>D  3,608</t>
  </si>
  <si>
    <t>P16524</t>
  </si>
  <si>
    <t>NA21001-0031093</t>
  </si>
  <si>
    <t>D  3,610</t>
  </si>
  <si>
    <t>P16526</t>
  </si>
  <si>
    <t>NA21001-0031095</t>
  </si>
  <si>
    <t>D  3,611</t>
  </si>
  <si>
    <t>P16527</t>
  </si>
  <si>
    <t>NA21001-0031096</t>
  </si>
  <si>
    <t>CAOF491027BV96</t>
  </si>
  <si>
    <t>D  3,612</t>
  </si>
  <si>
    <t>P16528</t>
  </si>
  <si>
    <t>NA21001-0031097</t>
  </si>
  <si>
    <t>D  3,613</t>
  </si>
  <si>
    <t>NA21001-0031098</t>
  </si>
  <si>
    <t>D  3,614</t>
  </si>
  <si>
    <t>P16530</t>
  </si>
  <si>
    <t>NA21001-0031099</t>
  </si>
  <si>
    <t>FAAG951201ES7</t>
  </si>
  <si>
    <t>D  3,615</t>
  </si>
  <si>
    <t>P16531</t>
  </si>
  <si>
    <t>NA21001-0031100</t>
  </si>
  <si>
    <t>D  3,616</t>
  </si>
  <si>
    <t>P16532</t>
  </si>
  <si>
    <t>NA21001-0031101</t>
  </si>
  <si>
    <t>D  3,617</t>
  </si>
  <si>
    <t>P16533</t>
  </si>
  <si>
    <t>NA21001-0031102</t>
  </si>
  <si>
    <t>D  3,618</t>
  </si>
  <si>
    <t>P16534</t>
  </si>
  <si>
    <t>NA21001-0031103</t>
  </si>
  <si>
    <t>D  3,619</t>
  </si>
  <si>
    <t>P16535</t>
  </si>
  <si>
    <t>NA21001-0031104</t>
  </si>
  <si>
    <t>D  3,621</t>
  </si>
  <si>
    <t>P16537</t>
  </si>
  <si>
    <t>NA21001-0031106</t>
  </si>
  <si>
    <t>D  3,623</t>
  </si>
  <si>
    <t>P16539</t>
  </si>
  <si>
    <t>NA21001-0031108</t>
  </si>
  <si>
    <t>D  3,624</t>
  </si>
  <si>
    <t>P16540</t>
  </si>
  <si>
    <t>NA21001-0031109</t>
  </si>
  <si>
    <t>MEGJ460303EK7</t>
  </si>
  <si>
    <t>D  3,626</t>
  </si>
  <si>
    <t>P16542</t>
  </si>
  <si>
    <t>NA21001-0031111</t>
  </si>
  <si>
    <t>D  3,627</t>
  </si>
  <si>
    <t>P16543</t>
  </si>
  <si>
    <t>NA21001-0031112</t>
  </si>
  <si>
    <t>AAMO710223GY3</t>
  </si>
  <si>
    <t>D  3,629</t>
  </si>
  <si>
    <t>P16545</t>
  </si>
  <si>
    <t>NA21001-0031114</t>
  </si>
  <si>
    <t>D  3,630</t>
  </si>
  <si>
    <t>P16546</t>
  </si>
  <si>
    <t>NA21001-0031115</t>
  </si>
  <si>
    <t>D  3,631</t>
  </si>
  <si>
    <t>P16547</t>
  </si>
  <si>
    <t>NA21001-0031116</t>
  </si>
  <si>
    <t>D  3,632</t>
  </si>
  <si>
    <t>P16548</t>
  </si>
  <si>
    <t>NA21001-0031117</t>
  </si>
  <si>
    <t>D  3,634</t>
  </si>
  <si>
    <t>P16550</t>
  </si>
  <si>
    <t>NA21001-0031119</t>
  </si>
  <si>
    <t>D  3,635</t>
  </si>
  <si>
    <t>P16551</t>
  </si>
  <si>
    <t>NA21001-0031121</t>
  </si>
  <si>
    <t>D  3,636</t>
  </si>
  <si>
    <t>P16552</t>
  </si>
  <si>
    <t>NA21001-0031122</t>
  </si>
  <si>
    <t>D  3,637</t>
  </si>
  <si>
    <t>P16553</t>
  </si>
  <si>
    <t>NA21001-0031123</t>
  </si>
  <si>
    <t>D  3,638</t>
  </si>
  <si>
    <t>P16554</t>
  </si>
  <si>
    <t>NA21001-0031124</t>
  </si>
  <si>
    <t>D  3,639</t>
  </si>
  <si>
    <t>P16555</t>
  </si>
  <si>
    <t>NA21001-0031125</t>
  </si>
  <si>
    <t>D  3,640</t>
  </si>
  <si>
    <t>P16556</t>
  </si>
  <si>
    <t>NA21001-0031126</t>
  </si>
  <si>
    <t>D  3,641</t>
  </si>
  <si>
    <t>P16557</t>
  </si>
  <si>
    <t>NA21001-0031128</t>
  </si>
  <si>
    <t>D  3,642</t>
  </si>
  <si>
    <t>P16558</t>
  </si>
  <si>
    <t>NA21001-0031129</t>
  </si>
  <si>
    <t>D  3,643</t>
  </si>
  <si>
    <t>P16559</t>
  </si>
  <si>
    <t>NA21001-0031130</t>
  </si>
  <si>
    <t>D  3,644</t>
  </si>
  <si>
    <t>P16560</t>
  </si>
  <si>
    <t>NA21001-0031131</t>
  </si>
  <si>
    <t>D  3,646</t>
  </si>
  <si>
    <t>P16562</t>
  </si>
  <si>
    <t>NA21001-0031133</t>
  </si>
  <si>
    <t>D  3,647</t>
  </si>
  <si>
    <t>P16563</t>
  </si>
  <si>
    <t>NA21001-0031134</t>
  </si>
  <si>
    <t>D  3,649</t>
  </si>
  <si>
    <t>P16565</t>
  </si>
  <si>
    <t>NA21001-0031136</t>
  </si>
  <si>
    <t>D  3,651</t>
  </si>
  <si>
    <t>P16567</t>
  </si>
  <si>
    <t>NA21001-0031138</t>
  </si>
  <si>
    <t>D  3,652</t>
  </si>
  <si>
    <t>P16568</t>
  </si>
  <si>
    <t>NA21001-0031139</t>
  </si>
  <si>
    <t>D  3,654</t>
  </si>
  <si>
    <t>P16570</t>
  </si>
  <si>
    <t>NA21001-0031141</t>
  </si>
  <si>
    <t>GAA100913G28</t>
  </si>
  <si>
    <t>D  3,658</t>
  </si>
  <si>
    <t>P16577</t>
  </si>
  <si>
    <t>NA21001-0031145</t>
  </si>
  <si>
    <t>JUAJ600816GX0</t>
  </si>
  <si>
    <t>D  3,660</t>
  </si>
  <si>
    <t>P16579</t>
  </si>
  <si>
    <t>NA21001-0031147</t>
  </si>
  <si>
    <t>D  3,666</t>
  </si>
  <si>
    <t>P16585</t>
  </si>
  <si>
    <t>NA21001-0031153</t>
  </si>
  <si>
    <t>DAPL811124GK9</t>
  </si>
  <si>
    <t>D  3,667</t>
  </si>
  <si>
    <t>P16588</t>
  </si>
  <si>
    <t>NA21001-0031155</t>
  </si>
  <si>
    <t>D  3,668</t>
  </si>
  <si>
    <t>P16591</t>
  </si>
  <si>
    <t>NA21001-0031156</t>
  </si>
  <si>
    <t>D  3,669</t>
  </si>
  <si>
    <t>P16469</t>
  </si>
  <si>
    <t>NA21001-0031157</t>
  </si>
  <si>
    <t>CIB100624JY9</t>
  </si>
  <si>
    <t>GMU050627BS0</t>
  </si>
  <si>
    <t>TCM951030A17</t>
  </si>
  <si>
    <t>D  3,670</t>
  </si>
  <si>
    <t>P16470</t>
  </si>
  <si>
    <t>NA21001-0031158</t>
  </si>
  <si>
    <t>SAGN750818GH4</t>
  </si>
  <si>
    <t>D  3,671</t>
  </si>
  <si>
    <t>P16472</t>
  </si>
  <si>
    <t>NA21001-0031159</t>
  </si>
  <si>
    <t>D  3,672</t>
  </si>
  <si>
    <t>P16474</t>
  </si>
  <si>
    <t>NA21001-0031160</t>
  </si>
  <si>
    <t>D  3,673</t>
  </si>
  <si>
    <t>P16475</t>
  </si>
  <si>
    <t>NA21001-0031161</t>
  </si>
  <si>
    <t>FEM950814619</t>
  </si>
  <si>
    <t>D  3,674</t>
  </si>
  <si>
    <t>P16477</t>
  </si>
  <si>
    <t>NA21001-0031162</t>
  </si>
  <si>
    <t>OME5611118AA8</t>
  </si>
  <si>
    <t>RGS0812093T3</t>
  </si>
  <si>
    <t>SGS9511175LA</t>
  </si>
  <si>
    <t>D  3,675</t>
  </si>
  <si>
    <t>P16479</t>
  </si>
  <si>
    <t>NA21001-0031163</t>
  </si>
  <si>
    <t>D  3,676</t>
  </si>
  <si>
    <t>P16481</t>
  </si>
  <si>
    <t>NA21001-0031164</t>
  </si>
  <si>
    <t>D  3,677</t>
  </si>
  <si>
    <t>O16483</t>
  </si>
  <si>
    <t>NA21001-0031165</t>
  </si>
  <si>
    <t>ITE830426646</t>
  </si>
  <si>
    <t>D  3,678</t>
  </si>
  <si>
    <t>P16486</t>
  </si>
  <si>
    <t>NA21001-0031166</t>
  </si>
  <si>
    <t>D  3,679</t>
  </si>
  <si>
    <t>P16488</t>
  </si>
  <si>
    <t>NA21001-0031167</t>
  </si>
  <si>
    <t>D  3,681</t>
  </si>
  <si>
    <t>P16490</t>
  </si>
  <si>
    <t>NA21001-0031169</t>
  </si>
  <si>
    <t>D  3,682</t>
  </si>
  <si>
    <t>P16492</t>
  </si>
  <si>
    <t>NA21001-0031170</t>
  </si>
  <si>
    <t>FNI970829FR9</t>
  </si>
  <si>
    <t>D  3,683</t>
  </si>
  <si>
    <t>P16494</t>
  </si>
  <si>
    <t>NA21001-0031171</t>
  </si>
  <si>
    <t>D  3,684</t>
  </si>
  <si>
    <t>P16496</t>
  </si>
  <si>
    <t>NA21001-0031172</t>
  </si>
  <si>
    <t>D  3,686</t>
  </si>
  <si>
    <t>P16499</t>
  </si>
  <si>
    <t>NA21001-0031174</t>
  </si>
  <si>
    <t>T-2842</t>
  </si>
  <si>
    <t>XD31011-0002842</t>
  </si>
  <si>
    <t>TRANSF</t>
  </si>
  <si>
    <t>T-2843</t>
  </si>
  <si>
    <t>XD31011-0002843</t>
  </si>
  <si>
    <t>T-2846</t>
  </si>
  <si>
    <t>XD31011-0002846</t>
  </si>
  <si>
    <t>T-2847</t>
  </si>
  <si>
    <t>XD31011-0002847</t>
  </si>
  <si>
    <t>CH-18137</t>
  </si>
  <si>
    <t>XD31001-0018137</t>
  </si>
  <si>
    <t>BANCOM</t>
  </si>
  <si>
    <t>T-2855</t>
  </si>
  <si>
    <t>XD31011-0002855</t>
  </si>
  <si>
    <t>T-2856</t>
  </si>
  <si>
    <t>XD31011-0002856</t>
  </si>
  <si>
    <t>CORREA SOTO FELIPE LUIS</t>
  </si>
  <si>
    <t>E     24</t>
  </si>
  <si>
    <t>T-2857</t>
  </si>
  <si>
    <t>XD31011-0002857</t>
  </si>
  <si>
    <t>T-2858</t>
  </si>
  <si>
    <t>XD31011-0002858</t>
  </si>
  <si>
    <t>T-2859</t>
  </si>
  <si>
    <t>XD31011-0002859</t>
  </si>
  <si>
    <t>T-2860</t>
  </si>
  <si>
    <t>XD31011-0002860</t>
  </si>
  <si>
    <t>T-2861</t>
  </si>
  <si>
    <t>XD31011-0002861</t>
  </si>
  <si>
    <t>LJIMENEZ:MHMG ABOGADOS SC</t>
  </si>
  <si>
    <t>T-2862</t>
  </si>
  <si>
    <t>XD31011-0002862</t>
  </si>
  <si>
    <t>T-2863</t>
  </si>
  <si>
    <t>XD31011-0002863</t>
  </si>
  <si>
    <t>CH-18144</t>
  </si>
  <si>
    <t>XD31001-0018144</t>
  </si>
  <si>
    <t>T-2867</t>
  </si>
  <si>
    <t>XD31011-0002867</t>
  </si>
  <si>
    <t>T-2869</t>
  </si>
  <si>
    <t>XD31011-0002869</t>
  </si>
  <si>
    <t>T-2870</t>
  </si>
  <si>
    <t>XD31011-0002870</t>
  </si>
  <si>
    <t>T-2871</t>
  </si>
  <si>
    <t>XD31011-0002871</t>
  </si>
  <si>
    <t>T-2872</t>
  </si>
  <si>
    <t>XD31011-0002872</t>
  </si>
  <si>
    <t>T-2874</t>
  </si>
  <si>
    <t>XD31011-0002874</t>
  </si>
  <si>
    <t>T-2875</t>
  </si>
  <si>
    <t>XD31011-0002875</t>
  </si>
  <si>
    <t>T-2876</t>
  </si>
  <si>
    <t>XD31011-0002876</t>
  </si>
  <si>
    <t>T-2877</t>
  </si>
  <si>
    <t>XD31011-0002877</t>
  </si>
  <si>
    <t>T-2878</t>
  </si>
  <si>
    <t>XD31011-0002878</t>
  </si>
  <si>
    <t>CH-18152</t>
  </si>
  <si>
    <t>XD31001-0018152</t>
  </si>
  <si>
    <t>CH-18153</t>
  </si>
  <si>
    <t>XD31001-0018153</t>
  </si>
  <si>
    <t>T-2879</t>
  </si>
  <si>
    <t>XD31011-0002879</t>
  </si>
  <si>
    <t>LJIMENEZ:REWEB FACTURE MAS CON INTE</t>
  </si>
  <si>
    <t>CH-18148</t>
  </si>
  <si>
    <t>XD31001-0018148</t>
  </si>
  <si>
    <t>CH-18151</t>
  </si>
  <si>
    <t>XD31001-0018151</t>
  </si>
  <si>
    <t>T-2881</t>
  </si>
  <si>
    <t>XD31011-0002881</t>
  </si>
  <si>
    <t>CH-18155</t>
  </si>
  <si>
    <t>XD31001-0018155</t>
  </si>
  <si>
    <t>CH-18158</t>
  </si>
  <si>
    <t>XD31001-0018158</t>
  </si>
  <si>
    <t>CH-18156</t>
  </si>
  <si>
    <t>XD31001-0018156</t>
  </si>
  <si>
    <t>CH-18157</t>
  </si>
  <si>
    <t>XD31001-0018157</t>
  </si>
  <si>
    <t>T-2885</t>
  </si>
  <si>
    <t>XD31011-0002885</t>
  </si>
  <si>
    <t>T-2886</t>
  </si>
  <si>
    <t>XD31011-0002886</t>
  </si>
  <si>
    <t>T-2887</t>
  </si>
  <si>
    <t>XD31011-0002887</t>
  </si>
  <si>
    <t>T-2888</t>
  </si>
  <si>
    <t>XD31011-0002888</t>
  </si>
  <si>
    <t>T-2889</t>
  </si>
  <si>
    <t>XD31011-0002889</t>
  </si>
  <si>
    <t>T-2890</t>
  </si>
  <si>
    <t>XD31011-0002890</t>
  </si>
  <si>
    <t>T-2891</t>
  </si>
  <si>
    <t>XD31011-0002891</t>
  </si>
  <si>
    <t>T-2892</t>
  </si>
  <si>
    <t>XD31011-0002892</t>
  </si>
  <si>
    <t>CH-18159</t>
  </si>
  <si>
    <t>XD31001-0018159</t>
  </si>
  <si>
    <t>T-2893</t>
  </si>
  <si>
    <t>XD31011-0002893</t>
  </si>
  <si>
    <t>T-2894</t>
  </si>
  <si>
    <t>XD31011-0002894</t>
  </si>
  <si>
    <t>T-2895</t>
  </si>
  <si>
    <t>XD31011-0002895</t>
  </si>
  <si>
    <t>AGUILAR DE LEON HUGO</t>
  </si>
  <si>
    <t>T-2896</t>
  </si>
  <si>
    <t>XD31011-0002896</t>
  </si>
  <si>
    <t>T-2897</t>
  </si>
  <si>
    <t>XD31011-0002897</t>
  </si>
  <si>
    <t>T-2898</t>
  </si>
  <si>
    <t>XD31011-0002898</t>
  </si>
  <si>
    <t>T-2899</t>
  </si>
  <si>
    <t>XD31011-0002899</t>
  </si>
  <si>
    <t>GUZMAN LACUNZA MARCO ANTONIO</t>
  </si>
  <si>
    <t>T-2900</t>
  </si>
  <si>
    <t>XD31011-0002900</t>
  </si>
  <si>
    <t>T-2901</t>
  </si>
  <si>
    <t>XD31011-0002901</t>
  </si>
  <si>
    <t>T-2902</t>
  </si>
  <si>
    <t>XD31011-0002902</t>
  </si>
  <si>
    <t>T-2903</t>
  </si>
  <si>
    <t>XD31011-0002903</t>
  </si>
  <si>
    <t>CARRILLO ROMERO MARIA GUADALUPE</t>
  </si>
  <si>
    <t>CH-18165</t>
  </si>
  <si>
    <t>XD31001-0018165</t>
  </si>
  <si>
    <t>CH-18166</t>
  </si>
  <si>
    <t>XD31001-0018166</t>
  </si>
  <si>
    <t>CH-18161</t>
  </si>
  <si>
    <t>XD31001-0018161</t>
  </si>
  <si>
    <t>T-2905</t>
  </si>
  <si>
    <t>XD31011-0002905</t>
  </si>
  <si>
    <t>T-2906</t>
  </si>
  <si>
    <t>XD31011-0002906</t>
  </si>
  <si>
    <t>T-2907</t>
  </si>
  <si>
    <t>XD31011-0002907</t>
  </si>
  <si>
    <t>T-2908</t>
  </si>
  <si>
    <t>XD31011-0002908</t>
  </si>
  <si>
    <t>T-2909</t>
  </si>
  <si>
    <t>XD31011-0002909</t>
  </si>
  <si>
    <t>T-2910</t>
  </si>
  <si>
    <t>XD31011-0002910</t>
  </si>
  <si>
    <t>CH-18176</t>
  </si>
  <si>
    <t>XD31001-0018176</t>
  </si>
  <si>
    <t>LJIMENEZ:JET VAN CAR RENTAL SA DE C</t>
  </si>
  <si>
    <t>CH-18177</t>
  </si>
  <si>
    <t>XD31001-0018177</t>
  </si>
  <si>
    <t>T-2913</t>
  </si>
  <si>
    <t>XD31011-0002913</t>
  </si>
  <si>
    <t>T-2914</t>
  </si>
  <si>
    <t>XD31011-0002914</t>
  </si>
  <si>
    <t>T-2915</t>
  </si>
  <si>
    <t>XD31011-0002915</t>
  </si>
  <si>
    <t>T-2917</t>
  </si>
  <si>
    <t>XD31011-0002917</t>
  </si>
  <si>
    <t>T-2918</t>
  </si>
  <si>
    <t>XD31011-0002918</t>
  </si>
  <si>
    <t>CH-18181</t>
  </si>
  <si>
    <t>XD31001-0018181</t>
  </si>
  <si>
    <t>T-2919</t>
  </si>
  <si>
    <t>XD31011-0002919</t>
  </si>
  <si>
    <t>T-2921</t>
  </si>
  <si>
    <t>XD31011-0002921</t>
  </si>
  <si>
    <t>T-2922</t>
  </si>
  <si>
    <t>XD31011-0002922</t>
  </si>
  <si>
    <t>T-2923</t>
  </si>
  <si>
    <t>XD31011-0002923</t>
  </si>
  <si>
    <t>LJIMENEZ:CONSTRUCTORA ELECTROMECANI</t>
  </si>
  <si>
    <t>CH-18184</t>
  </si>
  <si>
    <t>XD31001-0018184</t>
  </si>
  <si>
    <t>LJIMENEZ:TRABAJOS ESPECIALIZADOS DE</t>
  </si>
  <si>
    <t>T-2928</t>
  </si>
  <si>
    <t>XD31011-0002928</t>
  </si>
  <si>
    <t>T-2929</t>
  </si>
  <si>
    <t>XD31011-0002929</t>
  </si>
  <si>
    <t>T-2930</t>
  </si>
  <si>
    <t>XD31011-0002930</t>
  </si>
  <si>
    <t>T-2931</t>
  </si>
  <si>
    <t>XD31011-0002931</t>
  </si>
  <si>
    <t>T-2932</t>
  </si>
  <si>
    <t>XD31011-0002932</t>
  </si>
  <si>
    <t>T-2933</t>
  </si>
  <si>
    <t>XD31011-0002933</t>
  </si>
  <si>
    <t>T-2934</t>
  </si>
  <si>
    <t>XD31011-0002934</t>
  </si>
  <si>
    <t>T-2935</t>
  </si>
  <si>
    <t>XD31011-0002935</t>
  </si>
  <si>
    <t>T-2936</t>
  </si>
  <si>
    <t>XD31011-0002936</t>
  </si>
  <si>
    <t>T-2937</t>
  </si>
  <si>
    <t>XD31011-0002937</t>
  </si>
  <si>
    <t>T-2938</t>
  </si>
  <si>
    <t>XD31011-0002938</t>
  </si>
  <si>
    <t>T-2939</t>
  </si>
  <si>
    <t>XD31011-0002939</t>
  </si>
  <si>
    <t>T-2940</t>
  </si>
  <si>
    <t>XD31011-0002940</t>
  </si>
  <si>
    <t>T-2941</t>
  </si>
  <si>
    <t>XD31011-0002941</t>
  </si>
  <si>
    <t>T-2942</t>
  </si>
  <si>
    <t>XD31011-0002942</t>
  </si>
  <si>
    <t>T-2943</t>
  </si>
  <si>
    <t>XD31011-0002943</t>
  </si>
  <si>
    <t>NETWORK INFORMATION CENTER MEXICO S</t>
  </si>
  <si>
    <t>T-2944</t>
  </si>
  <si>
    <t>XD31011-0002944</t>
  </si>
  <si>
    <t>T-2946</t>
  </si>
  <si>
    <t>XD31011-0002946</t>
  </si>
  <si>
    <t>T-2947</t>
  </si>
  <si>
    <t>XD31011-0002947</t>
  </si>
  <si>
    <t>MIGUEL LOYOLA VERA</t>
  </si>
  <si>
    <t>T-2948</t>
  </si>
  <si>
    <t>XD31011-0002948</t>
  </si>
  <si>
    <t>PADILLA YAÑEZ ALEJANDRO ARTURO</t>
  </si>
  <si>
    <t>T-2950</t>
  </si>
  <si>
    <t>XD31011-0002950</t>
  </si>
  <si>
    <t>CH-18189</t>
  </si>
  <si>
    <t>XD31001-0018189</t>
  </si>
  <si>
    <t>CH-18191</t>
  </si>
  <si>
    <t>XD31001-0018191</t>
  </si>
  <si>
    <t>CH-18192</t>
  </si>
  <si>
    <t>XD31001-0018192</t>
  </si>
  <si>
    <t>CH-18193</t>
  </si>
  <si>
    <t>XD31001-0018193</t>
  </si>
  <si>
    <t>T-2958</t>
  </si>
  <si>
    <t>XD31011-0002958</t>
  </si>
  <si>
    <t>T-2959</t>
  </si>
  <si>
    <t>XD31011-0002959</t>
  </si>
  <si>
    <t>T-2960</t>
  </si>
  <si>
    <t>XD31011-0002960</t>
  </si>
  <si>
    <t>T-2961</t>
  </si>
  <si>
    <t>XD31011-0002961</t>
  </si>
  <si>
    <t>T-2962</t>
  </si>
  <si>
    <t>XD31011-0002962</t>
  </si>
  <si>
    <t>T-2963</t>
  </si>
  <si>
    <t>XD31011-0002963</t>
  </si>
  <si>
    <t>T-2964</t>
  </si>
  <si>
    <t>XD31011-0002964</t>
  </si>
  <si>
    <t>T-2965</t>
  </si>
  <si>
    <t>XD31011-0002965</t>
  </si>
  <si>
    <t>T-2966</t>
  </si>
  <si>
    <t>XD31011-0002966</t>
  </si>
  <si>
    <t>T-2967</t>
  </si>
  <si>
    <t>XD31011-0002967</t>
  </si>
  <si>
    <t>LOPEZ RICHARDS EDUARDO</t>
  </si>
  <si>
    <t>T-2968</t>
  </si>
  <si>
    <t>XD31011-0002968</t>
  </si>
  <si>
    <t>T-2969</t>
  </si>
  <si>
    <t>XD31011-0002969</t>
  </si>
  <si>
    <t>GRUPO ACIR RADIO SA DE CV</t>
  </si>
  <si>
    <t>T-2970</t>
  </si>
  <si>
    <t>XD31011-0002970</t>
  </si>
  <si>
    <t>MALDONADO YAÑEZ JULIO CESAR</t>
  </si>
  <si>
    <t>T-2971</t>
  </si>
  <si>
    <t>XD31011-0002971</t>
  </si>
  <si>
    <t>T-2972</t>
  </si>
  <si>
    <t>XD31011-0002972</t>
  </si>
  <si>
    <t>T-2973</t>
  </si>
  <si>
    <t>XD31011-0002973</t>
  </si>
  <si>
    <t>CH-18195</t>
  </si>
  <si>
    <t>XD31001-0018195</t>
  </si>
  <si>
    <t>T-2975</t>
  </si>
  <si>
    <t>XD31011-0002975</t>
  </si>
  <si>
    <t>T-2976</t>
  </si>
  <si>
    <t>XD31011-0002976</t>
  </si>
  <si>
    <t>CH-18201</t>
  </si>
  <si>
    <t>XD31001-0018201</t>
  </si>
  <si>
    <t>T-2980</t>
  </si>
  <si>
    <t>XD31011-0002980</t>
  </si>
  <si>
    <t>ANUNCIOS PATTISON SA DE CV</t>
  </si>
  <si>
    <t>T-2981</t>
  </si>
  <si>
    <t>XD31011-0002981</t>
  </si>
  <si>
    <t>T-2982</t>
  </si>
  <si>
    <t>XD31011-0002982</t>
  </si>
  <si>
    <t>T-2983</t>
  </si>
  <si>
    <t>XD31011-0002983</t>
  </si>
  <si>
    <t>T-2986</t>
  </si>
  <si>
    <t>XD31011-0002986</t>
  </si>
  <si>
    <t>T-2984</t>
  </si>
  <si>
    <t>NA21003-0030999</t>
  </si>
  <si>
    <t>LJIMENEZ:PAGO REFACCIONES OCTUBRE</t>
  </si>
  <si>
    <t>T-2988</t>
  </si>
  <si>
    <t>XD31011-0002988</t>
  </si>
  <si>
    <t>T-2989</t>
  </si>
  <si>
    <t>XD31011-0002989</t>
  </si>
  <si>
    <t>E    244</t>
  </si>
  <si>
    <t>T-2990</t>
  </si>
  <si>
    <t>XD31011-0002990</t>
  </si>
  <si>
    <t>T-2991</t>
  </si>
  <si>
    <t>XD31011-0002991</t>
  </si>
  <si>
    <t>T-2992</t>
  </si>
  <si>
    <t>XD31011-0002992</t>
  </si>
  <si>
    <t>T-2993</t>
  </si>
  <si>
    <t>XD31011-0002993</t>
  </si>
  <si>
    <t>T-2994</t>
  </si>
  <si>
    <t>XD31011-0002994</t>
  </si>
  <si>
    <t>T-2995</t>
  </si>
  <si>
    <t>XD31011-0002995</t>
  </si>
  <si>
    <t>T-2996</t>
  </si>
  <si>
    <t>XD31011-0002996</t>
  </si>
  <si>
    <t>T-2997</t>
  </si>
  <si>
    <t>XD31011-0002997</t>
  </si>
  <si>
    <t>T-2998</t>
  </si>
  <si>
    <t>XD31011-0002998</t>
  </si>
  <si>
    <t>T-2999</t>
  </si>
  <si>
    <t>XD31011-0002999</t>
  </si>
  <si>
    <t>T-3000</t>
  </si>
  <si>
    <t>XD31011-0003000</t>
  </si>
  <si>
    <t>T-3002</t>
  </si>
  <si>
    <t>XD31011-0003002</t>
  </si>
  <si>
    <t>T-3003</t>
  </si>
  <si>
    <t>XD31011-0003003</t>
  </si>
  <si>
    <t>T-3004</t>
  </si>
  <si>
    <t>XD31011-0003004</t>
  </si>
  <si>
    <t>T-3005</t>
  </si>
  <si>
    <t>XD31011-0003005</t>
  </si>
  <si>
    <t>T-3006</t>
  </si>
  <si>
    <t>XD31011-0003006</t>
  </si>
  <si>
    <t>T-3008</t>
  </si>
  <si>
    <t>XD31011-0003008</t>
  </si>
  <si>
    <t>T-3009</t>
  </si>
  <si>
    <t>XD31011-0003009</t>
  </si>
  <si>
    <t>GUERRERO MARQUEZ JOSE EDUARDO</t>
  </si>
  <si>
    <t>T-3010</t>
  </si>
  <si>
    <t>XD31011-0003010</t>
  </si>
  <si>
    <t>TRASLADISTA S.A. DE C.V.</t>
  </si>
  <si>
    <t>T-3011</t>
  </si>
  <si>
    <t>XD31011-0003011</t>
  </si>
  <si>
    <t>T-3012</t>
  </si>
  <si>
    <t>XD31011-0003012</t>
  </si>
  <si>
    <t>Auxiliar del 01/11/16 AL 30/11/16</t>
  </si>
  <si>
    <t>EMR8708067V7</t>
  </si>
  <si>
    <t>EQUIPOS , MAQUINARIAS Y REPUESTOS INDUSTRIALES SA DE CV</t>
  </si>
  <si>
    <t>OEPA550802QL1</t>
  </si>
  <si>
    <t>OLVERA PACHECO ANGEL</t>
  </si>
  <si>
    <t>VERICENTRO DE QUERETARO SA DE CV</t>
  </si>
  <si>
    <t>MICA7112233H2</t>
  </si>
  <si>
    <t>MIRANDA CARPIO ARTURO</t>
  </si>
  <si>
    <t>CAFJ700613F94</t>
  </si>
  <si>
    <t>CASTRO FLORES JOSE ANTONIO</t>
  </si>
  <si>
    <t>CARG700131GB0</t>
  </si>
  <si>
    <t>TEO080625ET8</t>
  </si>
  <si>
    <t>LOAO760726P95</t>
  </si>
  <si>
    <t>IFC0110076L9A</t>
  </si>
  <si>
    <t>GORL710414RE0</t>
  </si>
  <si>
    <t>OOCG650317SF9</t>
  </si>
  <si>
    <t>AULH71070455A</t>
  </si>
  <si>
    <t>GULM620816SB0</t>
  </si>
  <si>
    <t>CET900530SW6</t>
  </si>
  <si>
    <t>LOVM5307139D5</t>
  </si>
  <si>
    <t>PAYA471010RU6</t>
  </si>
  <si>
    <t>LORE611025UX6</t>
  </si>
  <si>
    <t>GAR071025751</t>
  </si>
  <si>
    <t>MAYJ791006Q39</t>
  </si>
  <si>
    <t>APA030815MZA</t>
  </si>
  <si>
    <t>GUME640225R64</t>
  </si>
  <si>
    <t>TRA100326JE2</t>
  </si>
  <si>
    <t>AUTOMOTRIZ  DE  PUEBLA S</t>
  </si>
  <si>
    <t>CCD. AUTOSALES  PUERTO  VA</t>
  </si>
  <si>
    <t>AUTOMOVILES DINAMICOS S  D</t>
  </si>
  <si>
    <t>NIC021002MQ6</t>
  </si>
  <si>
    <t>BALEROS Y RETENES SUAREZ SA DE CV</t>
  </si>
  <si>
    <t>RESTAURANTE GARCIA OPERADORA SA DE CV</t>
  </si>
  <si>
    <t>EUROPITS SA DE CV</t>
  </si>
  <si>
    <t>GBA0406173AA</t>
  </si>
  <si>
    <t>GRUPO BAGUITI SA DE CV</t>
  </si>
  <si>
    <t>AUTOPISTA ARCOS DEL NORTE SA DE CV</t>
  </si>
  <si>
    <t xml:space="preserve">COMBURED SA DE CV </t>
  </si>
  <si>
    <t>OVI800131GQ6</t>
  </si>
  <si>
    <t>OPERADORA VIPS S DE RL DE CV</t>
  </si>
  <si>
    <t>FIDEICOMISO AUTOPISTAS YU PUENTES DEL GOLFO CENTRO</t>
  </si>
  <si>
    <t>SEVIBA SA DE CV</t>
  </si>
  <si>
    <t>MAHR7004188F5</t>
  </si>
  <si>
    <t>MARTINEZ HERNANDEZ RICARDO</t>
  </si>
  <si>
    <t>DSS9403156WA</t>
  </si>
  <si>
    <t>DISTRIBUIDORA DEL SUR DE SALAMANCA SA DE CV</t>
  </si>
  <si>
    <t>CONCESIONARIA AUTOPISTA GUADALAJARA TEPIC SA DE CV</t>
  </si>
  <si>
    <t>CAMINOS Y PUENTES FEDERALES DE INGRESOS Y SER</t>
  </si>
  <si>
    <t>FOOE631220K79</t>
  </si>
  <si>
    <t>EDUARDO AGUSTIN FLORES OCHOA</t>
  </si>
  <si>
    <t>MSM9404288X7</t>
  </si>
  <si>
    <t>MAXISERVICIOS SAN MARTIN SA DE CV</t>
  </si>
  <si>
    <t>LIP0812109H2</t>
  </si>
  <si>
    <t>LIBRAMIENTO ICA LA PIEDAD SA DE CV</t>
  </si>
  <si>
    <t>MGA060309HX1</t>
  </si>
  <si>
    <t>MARCAS GASOLINAS SA DE CV</t>
  </si>
  <si>
    <t>CME0311283EA</t>
  </si>
  <si>
    <t>PABELLON GUADALAJARA</t>
  </si>
  <si>
    <t>MAR680626CH4</t>
  </si>
  <si>
    <t>MARVICA SA DE CV</t>
  </si>
  <si>
    <t>RPDRIGUEZ ARELLANO ALEJANDRO  DIEGO</t>
  </si>
  <si>
    <t>GOMD860303NP4</t>
  </si>
  <si>
    <t>GONZALEZ MARTINEZ DANIEL</t>
  </si>
  <si>
    <t>FARMACIA GUADALAJARA SA DE CV</t>
  </si>
  <si>
    <t>D  3,691</t>
  </si>
  <si>
    <t>0482-TCN17</t>
  </si>
  <si>
    <t>XA06001-0010601</t>
  </si>
  <si>
    <t>D  3,692</t>
  </si>
  <si>
    <t>0483-TCN17</t>
  </si>
  <si>
    <t>XA06001-0010602</t>
  </si>
  <si>
    <t xml:space="preserve">DIFERENCIAS </t>
  </si>
  <si>
    <t>NO PRESENTAR BAJA EN NOV</t>
  </si>
  <si>
    <t>NO PRESENTAR SE DA DE BAJA EN NOV</t>
  </si>
  <si>
    <t xml:space="preserve"> </t>
  </si>
  <si>
    <t>D     22</t>
  </si>
  <si>
    <t>XD06001-0001241</t>
  </si>
  <si>
    <t>0465-TCN17</t>
  </si>
  <si>
    <t>XA06001-0010584</t>
  </si>
  <si>
    <t>0467-TCN17</t>
  </si>
  <si>
    <t>XA06001-0010586</t>
  </si>
  <si>
    <t>TOYOCOAPA S  DE R.L. DE C.V</t>
  </si>
  <si>
    <t>D    270</t>
  </si>
  <si>
    <t>0468-TCN17</t>
  </si>
  <si>
    <t>XA06001-0010587</t>
  </si>
  <si>
    <t>D    430</t>
  </si>
  <si>
    <t>XA06001-0010588</t>
  </si>
  <si>
    <t>CCD.AUTOSALES PUERTO VALLARTA S DE</t>
  </si>
  <si>
    <t>D    437</t>
  </si>
  <si>
    <t>0470-TCN17</t>
  </si>
  <si>
    <t>XA06001-0010589</t>
  </si>
  <si>
    <t>0471-TCN17</t>
  </si>
  <si>
    <t>XA06001-0010590</t>
  </si>
  <si>
    <t>D    512</t>
  </si>
  <si>
    <t>0472-TCN17</t>
  </si>
  <si>
    <t>XA06001-0010591</t>
  </si>
  <si>
    <t>0473-TCN17</t>
  </si>
  <si>
    <t>XA06001-0010592</t>
  </si>
  <si>
    <t>0475-TCN17</t>
  </si>
  <si>
    <t>XA06001-0010594</t>
  </si>
  <si>
    <t>0476-TCN17</t>
  </si>
  <si>
    <t>XA06001-0010595</t>
  </si>
  <si>
    <t>0477-TCN17</t>
  </si>
  <si>
    <t>XA06001-0010596</t>
  </si>
  <si>
    <t>0478-TCN17</t>
  </si>
  <si>
    <t>XA06001-0010597</t>
  </si>
  <si>
    <t>D    644</t>
  </si>
  <si>
    <t>0479-TCN17</t>
  </si>
  <si>
    <t>XA06001-0010598</t>
  </si>
  <si>
    <t>D    645</t>
  </si>
  <si>
    <t>0480-TCN17</t>
  </si>
  <si>
    <t>XA06001-0010599</t>
  </si>
  <si>
    <t>0481-TCN17</t>
  </si>
  <si>
    <t>XA06001-0010600</t>
  </si>
  <si>
    <t>D    675</t>
  </si>
  <si>
    <t>0484-TCN17</t>
  </si>
  <si>
    <t>XA06001-0010603</t>
  </si>
  <si>
    <t>D    700</t>
  </si>
  <si>
    <t>0485-TCN17</t>
  </si>
  <si>
    <t>XA06001-0010604</t>
  </si>
  <si>
    <t>D    711</t>
  </si>
  <si>
    <t>0486-TCN17</t>
  </si>
  <si>
    <t>XA06001-0010605</t>
  </si>
  <si>
    <t>D    718</t>
  </si>
  <si>
    <t>0487-TCN17</t>
  </si>
  <si>
    <t>XA06001-0010606</t>
  </si>
  <si>
    <t>VALOR  MOTRIZ SA  DE CV</t>
  </si>
  <si>
    <t>0488-TCN17</t>
  </si>
  <si>
    <t>XA06001-0010607</t>
  </si>
  <si>
    <t>D    819</t>
  </si>
  <si>
    <t>0489-TCN17</t>
  </si>
  <si>
    <t>XA06001-0010608</t>
  </si>
  <si>
    <t>D    821</t>
  </si>
  <si>
    <t>0490-TCN17</t>
  </si>
  <si>
    <t>XA06001-0010609</t>
  </si>
  <si>
    <t>0493-TCN17</t>
  </si>
  <si>
    <t>XA06001-0010610</t>
  </si>
  <si>
    <t>D    828</t>
  </si>
  <si>
    <t>XD06001-0001244</t>
  </si>
  <si>
    <t>D    829</t>
  </si>
  <si>
    <t>XA06001-0010611</t>
  </si>
  <si>
    <t>0491-TCN17</t>
  </si>
  <si>
    <t>XA06001-0010612</t>
  </si>
  <si>
    <t>UNITED AUTO DE  MONTERREY S DE  RL</t>
  </si>
  <si>
    <t>0492-TCN17</t>
  </si>
  <si>
    <t>XA06001-0010613</t>
  </si>
  <si>
    <t>0494-TCN17</t>
  </si>
  <si>
    <t>D    947</t>
  </si>
  <si>
    <t>XA06001-0010616</t>
  </si>
  <si>
    <t>D  1,005</t>
  </si>
  <si>
    <t>0495-TCN17</t>
  </si>
  <si>
    <t>XA06001-0010617</t>
  </si>
  <si>
    <t>0497-TCN17</t>
  </si>
  <si>
    <t>XA06001-0010618</t>
  </si>
  <si>
    <t>D  1,061</t>
  </si>
  <si>
    <t>0496-TCN17</t>
  </si>
  <si>
    <t>XA06001-0010619</t>
  </si>
  <si>
    <t>D  1,066</t>
  </si>
  <si>
    <t>0498-TCN17</t>
  </si>
  <si>
    <t>XA06001-0010620</t>
  </si>
  <si>
    <t>D  1,125</t>
  </si>
  <si>
    <t>0500-TCN17</t>
  </si>
  <si>
    <t>XA06001-0010622</t>
  </si>
  <si>
    <t>D  1,129</t>
  </si>
  <si>
    <t>0501-TCN17</t>
  </si>
  <si>
    <t>XA06001-0010623</t>
  </si>
  <si>
    <t>0503-TCN17</t>
  </si>
  <si>
    <t>XA06001-0010625</t>
  </si>
  <si>
    <t>DECADA COATZACOALCOS S DE  RL  DE C</t>
  </si>
  <si>
    <t>0504-TCN17</t>
  </si>
  <si>
    <t>XA06001-0010626</t>
  </si>
  <si>
    <t>D  1,185</t>
  </si>
  <si>
    <t>0505-TCN17</t>
  </si>
  <si>
    <t>XA06001-0010627</t>
  </si>
  <si>
    <t>0506-TCN17</t>
  </si>
  <si>
    <t>0507-TCN17</t>
  </si>
  <si>
    <t>XA06001-0010629</t>
  </si>
  <si>
    <t>D  1,192</t>
  </si>
  <si>
    <t>XA06001-0010630</t>
  </si>
  <si>
    <t>D  1,193</t>
  </si>
  <si>
    <t>0508-TCN17</t>
  </si>
  <si>
    <t>XA06001-0010631</t>
  </si>
  <si>
    <t>D  1,195</t>
  </si>
  <si>
    <t>0509-TCN17</t>
  </si>
  <si>
    <t>XA06001-0010632</t>
  </si>
  <si>
    <t>1297-TCN16</t>
  </si>
  <si>
    <t>XA06001-0010633</t>
  </si>
  <si>
    <t>D  1,290</t>
  </si>
  <si>
    <t>0510-TCN17</t>
  </si>
  <si>
    <t>XA06001-0010634</t>
  </si>
  <si>
    <t>0511-TCN17</t>
  </si>
  <si>
    <t>XA06001-0010635</t>
  </si>
  <si>
    <t>0512-TCN17</t>
  </si>
  <si>
    <t>XA06001-0010636</t>
  </si>
  <si>
    <t>0513-TCN17</t>
  </si>
  <si>
    <t>XA06001-0010638</t>
  </si>
  <si>
    <t>0514-TCN17</t>
  </si>
  <si>
    <t>XA06001-0010639</t>
  </si>
  <si>
    <t>0515-TCN17</t>
  </si>
  <si>
    <t>XA06001-0010640</t>
  </si>
  <si>
    <t>CEVER  LOMAS  VERDES   S  DE  RL DE</t>
  </si>
  <si>
    <t>XD06001-0001251</t>
  </si>
  <si>
    <t>CEVER  LOMAS  VERDES S. DE R.L. DE</t>
  </si>
  <si>
    <t>0516-TCN17</t>
  </si>
  <si>
    <t>XA06001-0010641</t>
  </si>
  <si>
    <t>AUTOMOVILES VALLEJO  S  DE  RL DE C</t>
  </si>
  <si>
    <t>D  1,581</t>
  </si>
  <si>
    <t>0517-TCN17</t>
  </si>
  <si>
    <t>XA06001-0010642</t>
  </si>
  <si>
    <t>D  1,585</t>
  </si>
  <si>
    <t>0518-TCN17</t>
  </si>
  <si>
    <t>XA06001-0010643</t>
  </si>
  <si>
    <t>0519-TCN17</t>
  </si>
  <si>
    <t>XA06001-0010644</t>
  </si>
  <si>
    <t>0521-TCN17</t>
  </si>
  <si>
    <t>XA06001-0010645</t>
  </si>
  <si>
    <t>0522-TCN17</t>
  </si>
  <si>
    <t>XA06001-0010646</t>
  </si>
  <si>
    <t>0523-TCN17</t>
  </si>
  <si>
    <t>XA06001-0010647</t>
  </si>
  <si>
    <t>D  1,803</t>
  </si>
  <si>
    <t>0524-TCN17</t>
  </si>
  <si>
    <t>XA06001-0010648</t>
  </si>
  <si>
    <t>TOY  AUTOMOTORES S.A. DE C.V</t>
  </si>
  <si>
    <t>D  1,810</t>
  </si>
  <si>
    <t>0525-TCN17</t>
  </si>
  <si>
    <t>XA06001-0010649</t>
  </si>
  <si>
    <t>0527-TCN17</t>
  </si>
  <si>
    <t>XA06001-0010651</t>
  </si>
  <si>
    <t>D  2,006</t>
  </si>
  <si>
    <t>0529-TCN17</t>
  </si>
  <si>
    <t>XA06001-0010652</t>
  </si>
  <si>
    <t>SAMURAI MOTORS   XALAPA S DE  RL DE</t>
  </si>
  <si>
    <t>D  2,007</t>
  </si>
  <si>
    <t>0530-TCN17</t>
  </si>
  <si>
    <t>XA06001-0010653</t>
  </si>
  <si>
    <t>D  2,015</t>
  </si>
  <si>
    <t>0531-TCN17</t>
  </si>
  <si>
    <t>XA06001-0010654</t>
  </si>
  <si>
    <t>D  2,031</t>
  </si>
  <si>
    <t>0532-TCN17</t>
  </si>
  <si>
    <t>XA06001-0010655</t>
  </si>
  <si>
    <t>0528-TCN17</t>
  </si>
  <si>
    <t>XA06001-0010658</t>
  </si>
  <si>
    <t>0534-TCN17</t>
  </si>
  <si>
    <t>XA06001-0010659</t>
  </si>
  <si>
    <t>0535-TCN17</t>
  </si>
  <si>
    <t>XA06001-0010661</t>
  </si>
  <si>
    <t>0536-TCN17</t>
  </si>
  <si>
    <t>XA06001-0010662</t>
  </si>
  <si>
    <t>TOYOMOTORS DE POLANCO  S  DE  RL DE</t>
  </si>
  <si>
    <t>0537-TCN17</t>
  </si>
  <si>
    <t>XA06001-0010663</t>
  </si>
  <si>
    <t>AUTOMOVILES  VALLEJO S  DE RL DE CV</t>
  </si>
  <si>
    <t>0538-TCN17</t>
  </si>
  <si>
    <t>XA06001-0010664</t>
  </si>
  <si>
    <t>0539-TCN17</t>
  </si>
  <si>
    <t>XA06001-0010665</t>
  </si>
  <si>
    <t>D  2,181</t>
  </si>
  <si>
    <t>0540-TCN17</t>
  </si>
  <si>
    <t>XA06001-0010666</t>
  </si>
  <si>
    <t>TOYOMOTORS DE  POLANCO  S  DE  RL D</t>
  </si>
  <si>
    <t>D  2,192</t>
  </si>
  <si>
    <t>NA21001-0031282</t>
  </si>
  <si>
    <t>0541-TCN17</t>
  </si>
  <si>
    <t>XA06001-0010667</t>
  </si>
  <si>
    <t>0542-TCN17</t>
  </si>
  <si>
    <t>XA06001-0010668</t>
  </si>
  <si>
    <t>D  2,212</t>
  </si>
  <si>
    <t>0543-TCN17</t>
  </si>
  <si>
    <t>XA06001-0010669</t>
  </si>
  <si>
    <t>0544-TCN17</t>
  </si>
  <si>
    <t>XA06001-0010670</t>
  </si>
  <si>
    <t>D  2,221</t>
  </si>
  <si>
    <t>0545-TCN17</t>
  </si>
  <si>
    <t>XA06001-0010671</t>
  </si>
  <si>
    <t>XD06001-0001255</t>
  </si>
  <si>
    <t>XA06001-0010672</t>
  </si>
  <si>
    <t>0546-TCN17</t>
  </si>
  <si>
    <t>XA06001-0010673</t>
  </si>
  <si>
    <t>0547-TCN17</t>
  </si>
  <si>
    <t>XA06001-0010674</t>
  </si>
  <si>
    <t>0548-TCN17</t>
  </si>
  <si>
    <t>XA06001-0010675</t>
  </si>
  <si>
    <t>0549-TCN17</t>
  </si>
  <si>
    <t>XA06001-0010676</t>
  </si>
  <si>
    <t>SAMURAI  MOTORS XALAPA S  DE  RL  D</t>
  </si>
  <si>
    <t>0550-TCN17</t>
  </si>
  <si>
    <t>XA06001-0010677</t>
  </si>
  <si>
    <t>AUTOMOTORES DE LA LAGUNA S  DE  RL</t>
  </si>
  <si>
    <t>D  2,433</t>
  </si>
  <si>
    <t>XD06001-0001256</t>
  </si>
  <si>
    <t>0558-TCN17</t>
  </si>
  <si>
    <t>XA06001-0010678</t>
  </si>
  <si>
    <t>D  2,465</t>
  </si>
  <si>
    <t>0559-TCN17</t>
  </si>
  <si>
    <t>XA06001-0010679</t>
  </si>
  <si>
    <t>DURANGO AUTOMOTORES S  DE  RL  DE C</t>
  </si>
  <si>
    <t>0551-TCN17</t>
  </si>
  <si>
    <t>D  2,471</t>
  </si>
  <si>
    <t>XA06001-0010681</t>
  </si>
  <si>
    <t>0552-TCN17</t>
  </si>
  <si>
    <t>XA06001-0010682</t>
  </si>
  <si>
    <t>0553-TCN17</t>
  </si>
  <si>
    <t>XA06001-0010683</t>
  </si>
  <si>
    <t>D  2,481</t>
  </si>
  <si>
    <t>0554-TCN17</t>
  </si>
  <si>
    <t>XA06001-0010684</t>
  </si>
  <si>
    <t>D  2,483</t>
  </si>
  <si>
    <t>0555-TCN17</t>
  </si>
  <si>
    <t>XA06001-0010685</t>
  </si>
  <si>
    <t>0560-TCN17</t>
  </si>
  <si>
    <t>XA06001-0010686</t>
  </si>
  <si>
    <t>D  2,667</t>
  </si>
  <si>
    <t>0561-TCN17</t>
  </si>
  <si>
    <t>XA06001-0010687</t>
  </si>
  <si>
    <t>PREMIER DE ORIENTE S  DE RL DE CV</t>
  </si>
  <si>
    <t>0562-TCN17</t>
  </si>
  <si>
    <t>XA06001-0010688</t>
  </si>
  <si>
    <t>D  2,689</t>
  </si>
  <si>
    <t>0563-TCN17</t>
  </si>
  <si>
    <t>XA06001-0010689</t>
  </si>
  <si>
    <t>CEVER LOMAS  VERDES   S  DE  RL DE</t>
  </si>
  <si>
    <t>NA21001-0031326</t>
  </si>
  <si>
    <t>0556-TCN17</t>
  </si>
  <si>
    <t>XA06001-0010690</t>
  </si>
  <si>
    <t>0557-TCN17</t>
  </si>
  <si>
    <t>XA06001-0010691</t>
  </si>
  <si>
    <t>0564-TCN17</t>
  </si>
  <si>
    <t>XA06001-0010692</t>
  </si>
  <si>
    <t>0565-TCN17</t>
  </si>
  <si>
    <t>XA06001-0010693</t>
  </si>
  <si>
    <t>0566-TCN17</t>
  </si>
  <si>
    <t>XA06001-0010694</t>
  </si>
  <si>
    <t>0568-TCN17</t>
  </si>
  <si>
    <t>XA06001-0010697</t>
  </si>
  <si>
    <t>0569-TCN17</t>
  </si>
  <si>
    <t>XA06001-0010698</t>
  </si>
  <si>
    <t>0570-TCN17</t>
  </si>
  <si>
    <t>XA06001-0010699</t>
  </si>
  <si>
    <t>D  2,972</t>
  </si>
  <si>
    <t>0572-TCN17</t>
  </si>
  <si>
    <t>XA06001-0010700</t>
  </si>
  <si>
    <t>0571-TCN17</t>
  </si>
  <si>
    <t>XA06001-0010701</t>
  </si>
  <si>
    <t>0573-TCN17</t>
  </si>
  <si>
    <t>XA06001-0010702</t>
  </si>
  <si>
    <t>1298-TCN16</t>
  </si>
  <si>
    <t>XA06001-0010703</t>
  </si>
  <si>
    <t>D  3,192</t>
  </si>
  <si>
    <t>0575-TCN17</t>
  </si>
  <si>
    <t>XA06001-0010704</t>
  </si>
  <si>
    <t>D  3,205</t>
  </si>
  <si>
    <t>NWD0001721</t>
  </si>
  <si>
    <t>XA15001-0014964</t>
  </si>
  <si>
    <t>D  3,207</t>
  </si>
  <si>
    <t>XD06001-0001261</t>
  </si>
  <si>
    <t>D  3,214</t>
  </si>
  <si>
    <t>NWD0001718</t>
  </si>
  <si>
    <t>XA15001-0014965</t>
  </si>
  <si>
    <t>D  3,215</t>
  </si>
  <si>
    <t>NWD0001726</t>
  </si>
  <si>
    <t>XA15001-0014966</t>
  </si>
  <si>
    <t>D  3,216</t>
  </si>
  <si>
    <t>NWD0001729</t>
  </si>
  <si>
    <t>XA15001-0014967</t>
  </si>
  <si>
    <t>P000016884</t>
  </si>
  <si>
    <t>XA15001-0014968</t>
  </si>
  <si>
    <t>P000016885</t>
  </si>
  <si>
    <t>XA15001-0014969</t>
  </si>
  <si>
    <t>0576-TCN17</t>
  </si>
  <si>
    <t>XA06001-0010705</t>
  </si>
  <si>
    <t>0577-TCN17</t>
  </si>
  <si>
    <t>XA06001-0010706</t>
  </si>
  <si>
    <t>1299-TCN16</t>
  </si>
  <si>
    <t>XA06001-0010707</t>
  </si>
  <si>
    <t>0578-TCN17</t>
  </si>
  <si>
    <t>XA06001-0010708</t>
  </si>
  <si>
    <t>D  3,377</t>
  </si>
  <si>
    <t>0579-TCN17</t>
  </si>
  <si>
    <t>XA06001-0010709</t>
  </si>
  <si>
    <t>UNITED  AUTO  DE AGUASCALIENTES S D</t>
  </si>
  <si>
    <t>0580-TCN17</t>
  </si>
  <si>
    <t>XA06001-0010710</t>
  </si>
  <si>
    <t>0581-TCN17</t>
  </si>
  <si>
    <t>XA06001-0010711</t>
  </si>
  <si>
    <t>UNITED  AUTO DE  MONTERREY  S DE  R</t>
  </si>
  <si>
    <t>D  3,448</t>
  </si>
  <si>
    <t>0582-TCN17</t>
  </si>
  <si>
    <t>XA06001-0010712</t>
  </si>
  <si>
    <t>D  3,507</t>
  </si>
  <si>
    <t>INTE INTER</t>
  </si>
  <si>
    <t>NA21001-0031364</t>
  </si>
  <si>
    <t>D  3,544</t>
  </si>
  <si>
    <t>NA21001-0031370</t>
  </si>
  <si>
    <t>D  3,545</t>
  </si>
  <si>
    <t>0583-TCN17</t>
  </si>
  <si>
    <t>XA06001-0010713</t>
  </si>
  <si>
    <t>D  3,548</t>
  </si>
  <si>
    <t>0584-TCN17</t>
  </si>
  <si>
    <t>XA06001-0010714</t>
  </si>
  <si>
    <t>NWD0001783</t>
  </si>
  <si>
    <t>XA15001-0014974</t>
  </si>
  <si>
    <t>0586-TCN17</t>
  </si>
  <si>
    <t>XA06001-0010715</t>
  </si>
  <si>
    <t>LIDERAZGO  AUTOMOTRIZ  DE  PUEBLA</t>
  </si>
  <si>
    <t>D  3,701</t>
  </si>
  <si>
    <t>0587-TCN17</t>
  </si>
  <si>
    <t>XA06001-0010716</t>
  </si>
  <si>
    <t>D  3,704</t>
  </si>
  <si>
    <t>0588-TCN17</t>
  </si>
  <si>
    <t>XA06001-0010717</t>
  </si>
  <si>
    <t>D  3,711</t>
  </si>
  <si>
    <t>0589-TCN17</t>
  </si>
  <si>
    <t>XA06001-0010718</t>
  </si>
  <si>
    <t>D  3,714</t>
  </si>
  <si>
    <t>0590-TCN17</t>
  </si>
  <si>
    <t>XA06001-0010719</t>
  </si>
  <si>
    <t>D  3,719</t>
  </si>
  <si>
    <t>0591-TCN17</t>
  </si>
  <si>
    <t>XA06001-0010720</t>
  </si>
  <si>
    <t>D  3,722</t>
  </si>
  <si>
    <t>0592-TCN17</t>
  </si>
  <si>
    <t>XA06001-0010721</t>
  </si>
  <si>
    <t>D  3,725</t>
  </si>
  <si>
    <t>0593-TCN17</t>
  </si>
  <si>
    <t>XA06001-0010722</t>
  </si>
  <si>
    <t>TOYOMOTORS DE POLANCO S DE  RL DE</t>
  </si>
  <si>
    <t>D  3,732</t>
  </si>
  <si>
    <t>NA21001-0031382</t>
  </si>
  <si>
    <t>COMISIONES BANCARIAS BBVA DIC</t>
  </si>
  <si>
    <t>D  3,733</t>
  </si>
  <si>
    <t>NA21001-0031383</t>
  </si>
  <si>
    <t>D  3,735</t>
  </si>
  <si>
    <t>NA21001-0031385</t>
  </si>
  <si>
    <t>D  3,855</t>
  </si>
  <si>
    <t>R3448</t>
  </si>
  <si>
    <t>NA21001-0031408</t>
  </si>
  <si>
    <t>D  3,856</t>
  </si>
  <si>
    <t>R3449</t>
  </si>
  <si>
    <t>NA21001-0031409</t>
  </si>
  <si>
    <t>D  3,857</t>
  </si>
  <si>
    <t>R3451</t>
  </si>
  <si>
    <t>NA21001-0031410</t>
  </si>
  <si>
    <t>D  3,858</t>
  </si>
  <si>
    <t>R-3456</t>
  </si>
  <si>
    <t>NA21001-0031411</t>
  </si>
  <si>
    <t>D  3,859</t>
  </si>
  <si>
    <t>P16632</t>
  </si>
  <si>
    <t>NA21001-0031412</t>
  </si>
  <si>
    <t>D  3,860</t>
  </si>
  <si>
    <t>P16634</t>
  </si>
  <si>
    <t>NA21001-0031413</t>
  </si>
  <si>
    <t>D  3,861</t>
  </si>
  <si>
    <t>P16635</t>
  </si>
  <si>
    <t>NA21001-0031414</t>
  </si>
  <si>
    <t>D  3,862</t>
  </si>
  <si>
    <t>P16636</t>
  </si>
  <si>
    <t>NA21001-0031415</t>
  </si>
  <si>
    <t>D  3,863</t>
  </si>
  <si>
    <t>P16637</t>
  </si>
  <si>
    <t>NA21001-0031416</t>
  </si>
  <si>
    <t>D  3,864</t>
  </si>
  <si>
    <t>P16638</t>
  </si>
  <si>
    <t>NA21001-0031417</t>
  </si>
  <si>
    <t>D  3,865</t>
  </si>
  <si>
    <t>P16639</t>
  </si>
  <si>
    <t>NA21001-0031418</t>
  </si>
  <si>
    <t>D  3,866</t>
  </si>
  <si>
    <t>P16640</t>
  </si>
  <si>
    <t>NA21001-0031419</t>
  </si>
  <si>
    <t>D  3,867</t>
  </si>
  <si>
    <t>P16641</t>
  </si>
  <si>
    <t>NA21001-0031420</t>
  </si>
  <si>
    <t>D  3,868</t>
  </si>
  <si>
    <t>P16642</t>
  </si>
  <si>
    <t>NA21001-0031421</t>
  </si>
  <si>
    <t>D  3,869</t>
  </si>
  <si>
    <t>P16643</t>
  </si>
  <si>
    <t>NA21001-0031422</t>
  </si>
  <si>
    <t>D  3,870</t>
  </si>
  <si>
    <t>P16644</t>
  </si>
  <si>
    <t>NA21001-0031423</t>
  </si>
  <si>
    <t>D  3,871</t>
  </si>
  <si>
    <t>P16646</t>
  </si>
  <si>
    <t>NA21001-0031424</t>
  </si>
  <si>
    <t>EAFJ871206F90</t>
  </si>
  <si>
    <t>D  3,872</t>
  </si>
  <si>
    <t>P16647</t>
  </si>
  <si>
    <t>NA21001-0031425</t>
  </si>
  <si>
    <t>D  3,873</t>
  </si>
  <si>
    <t>P16648</t>
  </si>
  <si>
    <t>NA21001-0031426</t>
  </si>
  <si>
    <t>D  3,874</t>
  </si>
  <si>
    <t>P16649</t>
  </si>
  <si>
    <t>NA21001-0031427</t>
  </si>
  <si>
    <t>SEVG740411TV3</t>
  </si>
  <si>
    <t>D  3,875</t>
  </si>
  <si>
    <t>P16650</t>
  </si>
  <si>
    <t>NA21001-0031428</t>
  </si>
  <si>
    <t>D  3,877</t>
  </si>
  <si>
    <t>P16652</t>
  </si>
  <si>
    <t>NA21001-0031430</t>
  </si>
  <si>
    <t>D  3,878</t>
  </si>
  <si>
    <t>P16653</t>
  </si>
  <si>
    <t>NA21001-0031431</t>
  </si>
  <si>
    <t>D  3,879</t>
  </si>
  <si>
    <t>P16654</t>
  </si>
  <si>
    <t>NA21001-0031432</t>
  </si>
  <si>
    <t>D  3,880</t>
  </si>
  <si>
    <t>P16655</t>
  </si>
  <si>
    <t>NA21001-0031433</t>
  </si>
  <si>
    <t>ZEPO610721HZ6</t>
  </si>
  <si>
    <t>D  3,883</t>
  </si>
  <si>
    <t>P16657</t>
  </si>
  <si>
    <t>NA21001-0031436</t>
  </si>
  <si>
    <t>D  3,884</t>
  </si>
  <si>
    <t>P16658</t>
  </si>
  <si>
    <t>NA21001-0031437</t>
  </si>
  <si>
    <t>D  3,885</t>
  </si>
  <si>
    <t>P16659</t>
  </si>
  <si>
    <t>NA21001-0031438</t>
  </si>
  <si>
    <t>D  3,886</t>
  </si>
  <si>
    <t>P16660</t>
  </si>
  <si>
    <t>NA21001-0031439</t>
  </si>
  <si>
    <t>D  3,887</t>
  </si>
  <si>
    <t>P16661</t>
  </si>
  <si>
    <t>NA21001-0031440</t>
  </si>
  <si>
    <t>D  3,888</t>
  </si>
  <si>
    <t>0613-TCN17</t>
  </si>
  <si>
    <t>XA06001-0010743</t>
  </si>
  <si>
    <t>D  3,890</t>
  </si>
  <si>
    <t>P16663</t>
  </si>
  <si>
    <t>NA21001-0031442</t>
  </si>
  <si>
    <t>D  3,891</t>
  </si>
  <si>
    <t>0612-TCN17</t>
  </si>
  <si>
    <t>XA06001-0010744</t>
  </si>
  <si>
    <t>D  3,892</t>
  </si>
  <si>
    <t>P16664</t>
  </si>
  <si>
    <t>NA21001-0031443</t>
  </si>
  <si>
    <t>D  3,893</t>
  </si>
  <si>
    <t>P16665</t>
  </si>
  <si>
    <t>NA21001-0031444</t>
  </si>
  <si>
    <t>JAMF861125JN9</t>
  </si>
  <si>
    <t>D  3,894</t>
  </si>
  <si>
    <t>P16666</t>
  </si>
  <si>
    <t>NA21001-0031445</t>
  </si>
  <si>
    <t>D  3,895</t>
  </si>
  <si>
    <t>0614-TCN17</t>
  </si>
  <si>
    <t>XA06001-0010745</t>
  </si>
  <si>
    <t>D  3,897</t>
  </si>
  <si>
    <t>P16668</t>
  </si>
  <si>
    <t>NA21001-0031447</t>
  </si>
  <si>
    <t>D  3,898</t>
  </si>
  <si>
    <t>P16669</t>
  </si>
  <si>
    <t>NA21001-0031448</t>
  </si>
  <si>
    <t>D  3,901</t>
  </si>
  <si>
    <t>NA21001-0031449</t>
  </si>
  <si>
    <t>D  3,902</t>
  </si>
  <si>
    <t>P16675</t>
  </si>
  <si>
    <t>NA21001-0031451</t>
  </si>
  <si>
    <t>D  3,903</t>
  </si>
  <si>
    <t>P16676</t>
  </si>
  <si>
    <t>NA21001-0031452</t>
  </si>
  <si>
    <t>D  3,904</t>
  </si>
  <si>
    <t>P16685</t>
  </si>
  <si>
    <t>NA21001-0031453</t>
  </si>
  <si>
    <t>OSE140424MA2</t>
  </si>
  <si>
    <t>D  3,905</t>
  </si>
  <si>
    <t>P16687</t>
  </si>
  <si>
    <t>NA21001-0031454</t>
  </si>
  <si>
    <t>D  3,906</t>
  </si>
  <si>
    <t>p16689</t>
  </si>
  <si>
    <t>NA21001-0031455</t>
  </si>
  <si>
    <t>ESM9811169R5</t>
  </si>
  <si>
    <t>D  3,910</t>
  </si>
  <si>
    <t>P16691</t>
  </si>
  <si>
    <t>NA21001-0031456</t>
  </si>
  <si>
    <t>D  3,911</t>
  </si>
  <si>
    <t>P16693</t>
  </si>
  <si>
    <t>NA21001-0031457</t>
  </si>
  <si>
    <t>SMG950714DC2</t>
  </si>
  <si>
    <t>D  3,913</t>
  </si>
  <si>
    <t>P16696</t>
  </si>
  <si>
    <t>NA21001-0031459</t>
  </si>
  <si>
    <t>D  3,914</t>
  </si>
  <si>
    <t>P16698</t>
  </si>
  <si>
    <t>NA21001-0031460</t>
  </si>
  <si>
    <t>D  3,915</t>
  </si>
  <si>
    <t>P16700</t>
  </si>
  <si>
    <t>NA21001-0031461</t>
  </si>
  <si>
    <t>D  3,916</t>
  </si>
  <si>
    <t>P16702</t>
  </si>
  <si>
    <t>NA21001-0031462</t>
  </si>
  <si>
    <t>SCO7404174M0</t>
  </si>
  <si>
    <t>TCQ870817Q74</t>
  </si>
  <si>
    <t>D  3,917</t>
  </si>
  <si>
    <t>P16704</t>
  </si>
  <si>
    <t>NA21001-0031463</t>
  </si>
  <si>
    <t>D  3,919</t>
  </si>
  <si>
    <t>P16706</t>
  </si>
  <si>
    <t>NA21001-0031465</t>
  </si>
  <si>
    <t>CGB0804291D4</t>
  </si>
  <si>
    <t>D  3,920</t>
  </si>
  <si>
    <t>P16708</t>
  </si>
  <si>
    <t>NA21001-0031466</t>
  </si>
  <si>
    <t>D  3,921</t>
  </si>
  <si>
    <t>P16710</t>
  </si>
  <si>
    <t>NA21001-0031467</t>
  </si>
  <si>
    <t>D  3,922</t>
  </si>
  <si>
    <t>P16715</t>
  </si>
  <si>
    <t>NA21001-0031468</t>
  </si>
  <si>
    <t>OBE131121CJ1</t>
  </si>
  <si>
    <t>D  3,923</t>
  </si>
  <si>
    <t>P16716</t>
  </si>
  <si>
    <t>NA21001-0031469</t>
  </si>
  <si>
    <t>D  3,926</t>
  </si>
  <si>
    <t>P16718</t>
  </si>
  <si>
    <t>NA21001-0031472</t>
  </si>
  <si>
    <t>D  3,927</t>
  </si>
  <si>
    <t>P16720</t>
  </si>
  <si>
    <t>NA21001-0031473</t>
  </si>
  <si>
    <t>SARJ7404046A9</t>
  </si>
  <si>
    <t>D  3,928</t>
  </si>
  <si>
    <t>P16721</t>
  </si>
  <si>
    <t>NA21001-0031474</t>
  </si>
  <si>
    <t>COMPAÑIA FERRETERA NUEVO MUNDO</t>
  </si>
  <si>
    <t>D  3,929</t>
  </si>
  <si>
    <t>P16722</t>
  </si>
  <si>
    <t>NA21001-0031475</t>
  </si>
  <si>
    <t>D  3,930</t>
  </si>
  <si>
    <t>P16723</t>
  </si>
  <si>
    <t>NA21001-0031476</t>
  </si>
  <si>
    <t>D  3,943</t>
  </si>
  <si>
    <t>P17051</t>
  </si>
  <si>
    <t>NA21001-0031489</t>
  </si>
  <si>
    <t>VHT981105F90</t>
  </si>
  <si>
    <t>D  3,944</t>
  </si>
  <si>
    <t>P17052</t>
  </si>
  <si>
    <t>NA21001-0031490</t>
  </si>
  <si>
    <t>TOLD871004GV6</t>
  </si>
  <si>
    <t>D  3,945</t>
  </si>
  <si>
    <t>P17053</t>
  </si>
  <si>
    <t>NA21001-0031491</t>
  </si>
  <si>
    <t>VTH981105F90</t>
  </si>
  <si>
    <t>D  3,949</t>
  </si>
  <si>
    <t>P16745</t>
  </si>
  <si>
    <t>NA21001-0031495</t>
  </si>
  <si>
    <t>ICV0901082Z5</t>
  </si>
  <si>
    <t>D  3,950</t>
  </si>
  <si>
    <t>P16747</t>
  </si>
  <si>
    <t>NA21001-0031496</t>
  </si>
  <si>
    <t>D  3,951</t>
  </si>
  <si>
    <t>P16749</t>
  </si>
  <si>
    <t>NA21001-0031497</t>
  </si>
  <si>
    <t>D  3,952</t>
  </si>
  <si>
    <t>P17000</t>
  </si>
  <si>
    <t>NA21001-0031498</t>
  </si>
  <si>
    <t>D  3,953</t>
  </si>
  <si>
    <t>P17002</t>
  </si>
  <si>
    <t>NA21001-0031499</t>
  </si>
  <si>
    <t>D  3,954</t>
  </si>
  <si>
    <t>P17004</t>
  </si>
  <si>
    <t>NA21001-0031500</t>
  </si>
  <si>
    <t>CAP081114GMA</t>
  </si>
  <si>
    <t>PSO1403072Z2</t>
  </si>
  <si>
    <t>D  3,955</t>
  </si>
  <si>
    <t>P17006</t>
  </si>
  <si>
    <t>NA21001-0031501</t>
  </si>
  <si>
    <t>GOM040622MRA</t>
  </si>
  <si>
    <t>D  3,956</t>
  </si>
  <si>
    <t>P17008</t>
  </si>
  <si>
    <t>NA21001-0031502</t>
  </si>
  <si>
    <t>D  3,957</t>
  </si>
  <si>
    <t>P17010</t>
  </si>
  <si>
    <t>NA21001-0031503</t>
  </si>
  <si>
    <t>D  3,958</t>
  </si>
  <si>
    <t>P17012</t>
  </si>
  <si>
    <t>NA21001-0031504</t>
  </si>
  <si>
    <t>D  3,959</t>
  </si>
  <si>
    <t>P17014</t>
  </si>
  <si>
    <t>NA21001-0031505</t>
  </si>
  <si>
    <t>D  3,961</t>
  </si>
  <si>
    <t>P17017</t>
  </si>
  <si>
    <t>NA21001-0031507</t>
  </si>
  <si>
    <t>D  3,962</t>
  </si>
  <si>
    <t>P17019</t>
  </si>
  <si>
    <t>NA21001-0031508</t>
  </si>
  <si>
    <t>AAOA610225AV2</t>
  </si>
  <si>
    <t>OSP000113M54</t>
  </si>
  <si>
    <t>D  3,963</t>
  </si>
  <si>
    <t>P17021</t>
  </si>
  <si>
    <t>NA21001-0031509</t>
  </si>
  <si>
    <t>D  3,964</t>
  </si>
  <si>
    <t>P17023</t>
  </si>
  <si>
    <t>NA21001-0031510</t>
  </si>
  <si>
    <t>D  3,965</t>
  </si>
  <si>
    <t>P17025</t>
  </si>
  <si>
    <t>NA21001-0031511</t>
  </si>
  <si>
    <t>D  3,966</t>
  </si>
  <si>
    <t>P17027</t>
  </si>
  <si>
    <t>NA21001-0031512</t>
  </si>
  <si>
    <t>D  3,967</t>
  </si>
  <si>
    <t>P17029</t>
  </si>
  <si>
    <t>NA21001-0031513</t>
  </si>
  <si>
    <t>D  3,968</t>
  </si>
  <si>
    <t>P17031</t>
  </si>
  <si>
    <t>NA21001-0031514</t>
  </si>
  <si>
    <t>GVA9109126K3</t>
  </si>
  <si>
    <t>SME990514H40</t>
  </si>
  <si>
    <t>D  3,971</t>
  </si>
  <si>
    <t>p17035</t>
  </si>
  <si>
    <t>NA21001-0031517</t>
  </si>
  <si>
    <t>D  3,972</t>
  </si>
  <si>
    <t>P17037</t>
  </si>
  <si>
    <t>NA21001-0031518</t>
  </si>
  <si>
    <t>GCA061130TB7</t>
  </si>
  <si>
    <t>OTE021014QR9</t>
  </si>
  <si>
    <t>D  3,973</t>
  </si>
  <si>
    <t>P17039</t>
  </si>
  <si>
    <t>NA21001-0031519</t>
  </si>
  <si>
    <t>D  3,975</t>
  </si>
  <si>
    <t>P17041</t>
  </si>
  <si>
    <t>NA21001-0031521</t>
  </si>
  <si>
    <t>D  3,977</t>
  </si>
  <si>
    <t>P17044</t>
  </si>
  <si>
    <t>NA21001-0031523</t>
  </si>
  <si>
    <t>D  3,978</t>
  </si>
  <si>
    <t>P17046</t>
  </si>
  <si>
    <t>NA21001-0031524</t>
  </si>
  <si>
    <t>SMA950103FQ4</t>
  </si>
  <si>
    <t>D  3,981</t>
  </si>
  <si>
    <t>P17048</t>
  </si>
  <si>
    <t>NA21001-0031527</t>
  </si>
  <si>
    <t>D  3,982</t>
  </si>
  <si>
    <t>P17050</t>
  </si>
  <si>
    <t>NA21001-0031528</t>
  </si>
  <si>
    <t>D  3,989</t>
  </si>
  <si>
    <t>NA21001-0031538</t>
  </si>
  <si>
    <t>D  3,993</t>
  </si>
  <si>
    <t>N/D</t>
  </si>
  <si>
    <t>NA21001-0031554</t>
  </si>
  <si>
    <t>D  3,994</t>
  </si>
  <si>
    <t>NA21001-0031555</t>
  </si>
  <si>
    <t>D  3,995</t>
  </si>
  <si>
    <t>NA21001-0031556</t>
  </si>
  <si>
    <t>D  3,998</t>
  </si>
  <si>
    <t>COMPROBAC</t>
  </si>
  <si>
    <t>NA21001-0031562</t>
  </si>
  <si>
    <t>D  3,999</t>
  </si>
  <si>
    <t>NA21001-0031563</t>
  </si>
  <si>
    <t>D  4,001</t>
  </si>
  <si>
    <t>P16728</t>
  </si>
  <si>
    <t>NA21001-0031565</t>
  </si>
  <si>
    <t>D  4,003</t>
  </si>
  <si>
    <t>P16730</t>
  </si>
  <si>
    <t>NA21001-0031567</t>
  </si>
  <si>
    <t>D  4,004</t>
  </si>
  <si>
    <t>P16731</t>
  </si>
  <si>
    <t>NA21001-0031568</t>
  </si>
  <si>
    <t>D  4,005</t>
  </si>
  <si>
    <t>P16732</t>
  </si>
  <si>
    <t>NA21001-0031569</t>
  </si>
  <si>
    <t>D  4,006</t>
  </si>
  <si>
    <t>P16734</t>
  </si>
  <si>
    <t>NA21001-0031570</t>
  </si>
  <si>
    <t>D  4,007</t>
  </si>
  <si>
    <t>P16735</t>
  </si>
  <si>
    <t>NA21001-0031571</t>
  </si>
  <si>
    <t>D  4,008</t>
  </si>
  <si>
    <t>R3477</t>
  </si>
  <si>
    <t>NA21001-0031572</t>
  </si>
  <si>
    <t>CENTRO DE DISTRIBUICION ORIENT</t>
  </si>
  <si>
    <t>D  4,009</t>
  </si>
  <si>
    <t>R3476</t>
  </si>
  <si>
    <t>NA21001-0031573</t>
  </si>
  <si>
    <t>D  4,010</t>
  </si>
  <si>
    <t>R3474</t>
  </si>
  <si>
    <t>NA21001-0031574</t>
  </si>
  <si>
    <t>D  4,016</t>
  </si>
  <si>
    <t>P16948</t>
  </si>
  <si>
    <t>NA21001-0031576</t>
  </si>
  <si>
    <t>D  4,018</t>
  </si>
  <si>
    <t>P16952</t>
  </si>
  <si>
    <t>NA21001-0031578</t>
  </si>
  <si>
    <t>ODM950304V2A</t>
  </si>
  <si>
    <t>E     15</t>
  </si>
  <si>
    <t>T-3013</t>
  </si>
  <si>
    <t>XD31011-0003013</t>
  </si>
  <si>
    <t>T-3014</t>
  </si>
  <si>
    <t>XD31011-0003014</t>
  </si>
  <si>
    <t>T-3016</t>
  </si>
  <si>
    <t>XD31011-0003016</t>
  </si>
  <si>
    <t>T-3017</t>
  </si>
  <si>
    <t>XD31011-0003017</t>
  </si>
  <si>
    <t>CH-18212</t>
  </si>
  <si>
    <t>XD31001-0018212</t>
  </si>
  <si>
    <t>T-3019</t>
  </si>
  <si>
    <t>XD31011-0003019</t>
  </si>
  <si>
    <t>CH-18221</t>
  </si>
  <si>
    <t>XD31001-0018221</t>
  </si>
  <si>
    <t>T-3021</t>
  </si>
  <si>
    <t>XD31011-0003021</t>
  </si>
  <si>
    <t>CH-18225</t>
  </si>
  <si>
    <t>XD31001-0018225</t>
  </si>
  <si>
    <t>T-3031</t>
  </si>
  <si>
    <t>XD31011-0003031</t>
  </si>
  <si>
    <t>T-3032</t>
  </si>
  <si>
    <t>XD31011-0003032</t>
  </si>
  <si>
    <t>T-3033</t>
  </si>
  <si>
    <t>XD31011-0003033</t>
  </si>
  <si>
    <t>T-3034</t>
  </si>
  <si>
    <t>XD31011-0003034</t>
  </si>
  <si>
    <t>T-3035</t>
  </si>
  <si>
    <t>XD31011-0003035</t>
  </si>
  <si>
    <t>T-3036</t>
  </si>
  <si>
    <t>XD31011-0003036</t>
  </si>
  <si>
    <t>T-3037</t>
  </si>
  <si>
    <t>XD31011-0003037</t>
  </si>
  <si>
    <t>T-3038</t>
  </si>
  <si>
    <t>XD31011-0003038</t>
  </si>
  <si>
    <t>T-3039</t>
  </si>
  <si>
    <t>XD31011-0003039</t>
  </si>
  <si>
    <t>TVR COMUNICACIONES SA DE CV</t>
  </si>
  <si>
    <t>T-3040</t>
  </si>
  <si>
    <t>XD31011-0003040</t>
  </si>
  <si>
    <t>T-3041</t>
  </si>
  <si>
    <t>XD31011-0003041</t>
  </si>
  <si>
    <t>E     65</t>
  </si>
  <si>
    <t>T-3042</t>
  </si>
  <si>
    <t>XD31011-0003042</t>
  </si>
  <si>
    <t>T-3043</t>
  </si>
  <si>
    <t>XD31011-0003043</t>
  </si>
  <si>
    <t>T-3044</t>
  </si>
  <si>
    <t>XD31011-0003044</t>
  </si>
  <si>
    <t>T-3045</t>
  </si>
  <si>
    <t>XD31011-0003045</t>
  </si>
  <si>
    <t>T-3046</t>
  </si>
  <si>
    <t>XD31011-0003046</t>
  </si>
  <si>
    <t>T-3047</t>
  </si>
  <si>
    <t>XD31011-0003047</t>
  </si>
  <si>
    <t>T-3048</t>
  </si>
  <si>
    <t>XD31011-0003048</t>
  </si>
  <si>
    <t>T-3049</t>
  </si>
  <si>
    <t>XD31011-0003049</t>
  </si>
  <si>
    <t>T-3050</t>
  </si>
  <si>
    <t>XD31011-0003050</t>
  </si>
  <si>
    <t>T-3051</t>
  </si>
  <si>
    <t>XD31011-0003051</t>
  </si>
  <si>
    <t>T-3052</t>
  </si>
  <si>
    <t>XD31011-0003052</t>
  </si>
  <si>
    <t>T-3053</t>
  </si>
  <si>
    <t>XD31011-0003053</t>
  </si>
  <si>
    <t>T-3056</t>
  </si>
  <si>
    <t>XD31011-0003056</t>
  </si>
  <si>
    <t>SANCHEZ RAMOS ANTONIO</t>
  </si>
  <si>
    <t>T-3057</t>
  </si>
  <si>
    <t>XD31011-0003057</t>
  </si>
  <si>
    <t>T-3058</t>
  </si>
  <si>
    <t>XD31011-0003058</t>
  </si>
  <si>
    <t>T-3059</t>
  </si>
  <si>
    <t>XD31011-0003059</t>
  </si>
  <si>
    <t>CH-18232</t>
  </si>
  <si>
    <t>XD31001-0018232</t>
  </si>
  <si>
    <t>CH-18233</t>
  </si>
  <si>
    <t>XD31001-0018233</t>
  </si>
  <si>
    <t>CH-18234</t>
  </si>
  <si>
    <t>XD31001-0018234</t>
  </si>
  <si>
    <t>CH-18235</t>
  </si>
  <si>
    <t>XD31001-0018235</t>
  </si>
  <si>
    <t>CH-18239</t>
  </si>
  <si>
    <t>XD31001-0018239</t>
  </si>
  <si>
    <t>T-3068</t>
  </si>
  <si>
    <t>XD31011-0003068</t>
  </si>
  <si>
    <t>T-3069</t>
  </si>
  <si>
    <t>XD31011-0003069</t>
  </si>
  <si>
    <t>T-3070</t>
  </si>
  <si>
    <t>XD31011-0003070</t>
  </si>
  <si>
    <t>T-3077</t>
  </si>
  <si>
    <t>XD31011-0003077</t>
  </si>
  <si>
    <t>T-3078</t>
  </si>
  <si>
    <t>XD31011-0003078</t>
  </si>
  <si>
    <t>T-3079</t>
  </si>
  <si>
    <t>XD31011-0003079</t>
  </si>
  <si>
    <t>T-3080</t>
  </si>
  <si>
    <t>XD31011-0003080</t>
  </si>
  <si>
    <t>T-3081</t>
  </si>
  <si>
    <t>XD31011-0003081</t>
  </si>
  <si>
    <t>T-3082</t>
  </si>
  <si>
    <t>XD31011-0003082</t>
  </si>
  <si>
    <t>T-3084</t>
  </si>
  <si>
    <t>XD31011-0003084</t>
  </si>
  <si>
    <t>T-3085</t>
  </si>
  <si>
    <t>XD31011-0003085</t>
  </si>
  <si>
    <t>T-3086</t>
  </si>
  <si>
    <t>XD31011-0003086</t>
  </si>
  <si>
    <t>T-3087</t>
  </si>
  <si>
    <t>XD31011-0003087</t>
  </si>
  <si>
    <t>T-3088</t>
  </si>
  <si>
    <t>XD31011-0003088</t>
  </si>
  <si>
    <t>T-3089</t>
  </si>
  <si>
    <t>XD31011-0003089</t>
  </si>
  <si>
    <t>RODRIGUEZ MONTOYA RODRIGO</t>
  </si>
  <si>
    <t>T-3090</t>
  </si>
  <si>
    <t>XD31011-0003090</t>
  </si>
  <si>
    <t>T-3091</t>
  </si>
  <si>
    <t>XD31011-0003091</t>
  </si>
  <si>
    <t>T-3092</t>
  </si>
  <si>
    <t>XD31011-0003092</t>
  </si>
  <si>
    <t>T-3093</t>
  </si>
  <si>
    <t>XD31011-0003093</t>
  </si>
  <si>
    <t>T-3094</t>
  </si>
  <si>
    <t>XD31011-0003094</t>
  </si>
  <si>
    <t>T-3095</t>
  </si>
  <si>
    <t>XD31011-0003095</t>
  </si>
  <si>
    <t>CH-18248</t>
  </si>
  <si>
    <t>XD31001-0018248</t>
  </si>
  <si>
    <t>CH-18249</t>
  </si>
  <si>
    <t>XD31001-0018249</t>
  </si>
  <si>
    <t>T-3098</t>
  </si>
  <si>
    <t>XD31011-0003098</t>
  </si>
  <si>
    <t>T-3099</t>
  </si>
  <si>
    <t>XD31011-0003099</t>
  </si>
  <si>
    <t>T-3100</t>
  </si>
  <si>
    <t>XD31011-0003100</t>
  </si>
  <si>
    <t>T-3102</t>
  </si>
  <si>
    <t>XD31011-0003102</t>
  </si>
  <si>
    <t>T-3105</t>
  </si>
  <si>
    <t>XD31011-0003105</t>
  </si>
  <si>
    <t>DE LARRACOECHEA IBARRECHE RICARDO</t>
  </si>
  <si>
    <t>T-3108</t>
  </si>
  <si>
    <t>XD31011-0003108</t>
  </si>
  <si>
    <t>T-3109</t>
  </si>
  <si>
    <t>XD31011-0003109</t>
  </si>
  <si>
    <t>T-3110</t>
  </si>
  <si>
    <t>XD31011-0003110</t>
  </si>
  <si>
    <t>T-3111</t>
  </si>
  <si>
    <t>XD31011-0003111</t>
  </si>
  <si>
    <t>LJIMENEZ:INGENIERIA FISCAL LABORAL</t>
  </si>
  <si>
    <t>T-3112</t>
  </si>
  <si>
    <t>XD31011-0003112</t>
  </si>
  <si>
    <t>T-3114</t>
  </si>
  <si>
    <t>XD31011-0003114</t>
  </si>
  <si>
    <t>T-3116</t>
  </si>
  <si>
    <t>XD31011-0003116</t>
  </si>
  <si>
    <t>T-3117</t>
  </si>
  <si>
    <t>XD31011-0003117</t>
  </si>
  <si>
    <t>GUADALUPE BEATRIZ SOLIS MEDINA</t>
  </si>
  <si>
    <t>CH-18260</t>
  </si>
  <si>
    <t>XD31001-0018260</t>
  </si>
  <si>
    <t>T-3118</t>
  </si>
  <si>
    <t>XD31011-0003118</t>
  </si>
  <si>
    <t>T-3119</t>
  </si>
  <si>
    <t>XD31011-0003119</t>
  </si>
  <si>
    <t>T-3121</t>
  </si>
  <si>
    <t>XD31011-0003121</t>
  </si>
  <si>
    <t>AUTOMOTRIZ CARIBE SA DE CV</t>
  </si>
  <si>
    <t>T-3123</t>
  </si>
  <si>
    <t>XD31011-0003123</t>
  </si>
  <si>
    <t>T-3128</t>
  </si>
  <si>
    <t>XD31011-0003128</t>
  </si>
  <si>
    <t>T-3129</t>
  </si>
  <si>
    <t>XD31011-0003129</t>
  </si>
  <si>
    <t>T-3131</t>
  </si>
  <si>
    <t>XD31011-0003131</t>
  </si>
  <si>
    <t>T-3132</t>
  </si>
  <si>
    <t>XD31011-0003132</t>
  </si>
  <si>
    <t>T-3133</t>
  </si>
  <si>
    <t>XD31011-0003133</t>
  </si>
  <si>
    <t>T-3134</t>
  </si>
  <si>
    <t>XD31011-0003134</t>
  </si>
  <si>
    <t>T-3135</t>
  </si>
  <si>
    <t>XD31011-0003135</t>
  </si>
  <si>
    <t>T-3136</t>
  </si>
  <si>
    <t>XD31011-0003136</t>
  </si>
  <si>
    <t>T-3137</t>
  </si>
  <si>
    <t>XD31011-0003137</t>
  </si>
  <si>
    <t>T-3145</t>
  </si>
  <si>
    <t>XD31011-0003145</t>
  </si>
  <si>
    <t>T-3146</t>
  </si>
  <si>
    <t>XD31011-0003146</t>
  </si>
  <si>
    <t>T-3147</t>
  </si>
  <si>
    <t>XD31011-0003147</t>
  </si>
  <si>
    <t>LJIMENEZ:AUTOBUSES TURISMO TERRESTR</t>
  </si>
  <si>
    <t>T-3151</t>
  </si>
  <si>
    <t>XD31011-0003151</t>
  </si>
  <si>
    <t>AUDIOGLOBE ALARMAS Y ACCESORIOS SA</t>
  </si>
  <si>
    <t>T-3152</t>
  </si>
  <si>
    <t>XD31011-0003152</t>
  </si>
  <si>
    <t>T-3153</t>
  </si>
  <si>
    <t>XD31011-0003153</t>
  </si>
  <si>
    <t>EXTINTORES SECOM S DE RL DE CV</t>
  </si>
  <si>
    <t>T-3154</t>
  </si>
  <si>
    <t>XD31011-0003154</t>
  </si>
  <si>
    <t>T-3155</t>
  </si>
  <si>
    <t>XD31011-0003155</t>
  </si>
  <si>
    <t>T-3156</t>
  </si>
  <si>
    <t>XD31011-0003156</t>
  </si>
  <si>
    <t>T-3157</t>
  </si>
  <si>
    <t>XD31011-0003157</t>
  </si>
  <si>
    <t>T-3158</t>
  </si>
  <si>
    <t>XD31011-0003158</t>
  </si>
  <si>
    <t>T-3159</t>
  </si>
  <si>
    <t>XD31011-0003159</t>
  </si>
  <si>
    <t>T-3164</t>
  </si>
  <si>
    <t>XD31011-0003164</t>
  </si>
  <si>
    <t>T-3165</t>
  </si>
  <si>
    <t>XD31011-0003165</t>
  </si>
  <si>
    <t>T-3166</t>
  </si>
  <si>
    <t>XD31011-0003166</t>
  </si>
  <si>
    <t>T-3167</t>
  </si>
  <si>
    <t>XD31011-0003167</t>
  </si>
  <si>
    <t>T-3168</t>
  </si>
  <si>
    <t>XD31011-0003168</t>
  </si>
  <si>
    <t>T-3169</t>
  </si>
  <si>
    <t>XD31011-0003169</t>
  </si>
  <si>
    <t>T-3170</t>
  </si>
  <si>
    <t>XD31011-0003170</t>
  </si>
  <si>
    <t>T-3172</t>
  </si>
  <si>
    <t>XD31011-0003172</t>
  </si>
  <si>
    <t>T-3173</t>
  </si>
  <si>
    <t>XD31011-0003173</t>
  </si>
  <si>
    <t>T-3174</t>
  </si>
  <si>
    <t>XD31011-0003174</t>
  </si>
  <si>
    <t>T-3175</t>
  </si>
  <si>
    <t>XD31011-0003175</t>
  </si>
  <si>
    <t>T-3176</t>
  </si>
  <si>
    <t>XD31011-0003176</t>
  </si>
  <si>
    <t>T-3177</t>
  </si>
  <si>
    <t>XD31011-0003177</t>
  </si>
  <si>
    <t>T-3178</t>
  </si>
  <si>
    <t>XD31011-0003178</t>
  </si>
  <si>
    <t>T-3179</t>
  </si>
  <si>
    <t>XD31011-0003179</t>
  </si>
  <si>
    <t>E    261</t>
  </si>
  <si>
    <t>T-3180</t>
  </si>
  <si>
    <t>XD31011-0003180</t>
  </si>
  <si>
    <t>T-3181</t>
  </si>
  <si>
    <t>XD31011-0003181</t>
  </si>
  <si>
    <t>T-3182</t>
  </si>
  <si>
    <t>XD31011-0003182</t>
  </si>
  <si>
    <t>T-3183</t>
  </si>
  <si>
    <t>XD31011-0003183</t>
  </si>
  <si>
    <t>T-3184</t>
  </si>
  <si>
    <t>XD31011-0003184</t>
  </si>
  <si>
    <t>T-3185</t>
  </si>
  <si>
    <t>XD31011-0003185</t>
  </si>
  <si>
    <t>T-3186</t>
  </si>
  <si>
    <t>XD31011-0003186</t>
  </si>
  <si>
    <t>T-3187</t>
  </si>
  <si>
    <t>XD31011-0003187</t>
  </si>
  <si>
    <t>T-3188</t>
  </si>
  <si>
    <t>XD31011-0003188</t>
  </si>
  <si>
    <t>CENTRO DE ACOPIO Y SOLUCIONES AMBIE</t>
  </si>
  <si>
    <t>T-3190</t>
  </si>
  <si>
    <t>XD31011-0003190</t>
  </si>
  <si>
    <t>T-3191</t>
  </si>
  <si>
    <t>XD31011-0003191</t>
  </si>
  <si>
    <t>T-3192</t>
  </si>
  <si>
    <t>XD31011-0003192</t>
  </si>
  <si>
    <t>T-3193</t>
  </si>
  <si>
    <t>XD31011-0003193</t>
  </si>
  <si>
    <t>T-3194</t>
  </si>
  <si>
    <t>XD31011-0003194</t>
  </si>
  <si>
    <t>T-3199</t>
  </si>
  <si>
    <t>XD31011-0003199</t>
  </si>
  <si>
    <t>CH-18267</t>
  </si>
  <si>
    <t>XD31001-0018267</t>
  </si>
  <si>
    <t>CH-18266</t>
  </si>
  <si>
    <t>XD31001-0018266</t>
  </si>
  <si>
    <t>T-3201</t>
  </si>
  <si>
    <t>XD31011-0003201</t>
  </si>
  <si>
    <t>T-3202</t>
  </si>
  <si>
    <t>XD31011-0003202</t>
  </si>
  <si>
    <t>T-3204</t>
  </si>
  <si>
    <t>XD31011-0003204</t>
  </si>
  <si>
    <t>T-3205</t>
  </si>
  <si>
    <t>XD31011-0003205</t>
  </si>
  <si>
    <t>T-3208</t>
  </si>
  <si>
    <t>XD31011-0003208</t>
  </si>
  <si>
    <t>T-3209</t>
  </si>
  <si>
    <t>XD31011-0003209</t>
  </si>
  <si>
    <t>E    302</t>
  </si>
  <si>
    <t>T-3212</t>
  </si>
  <si>
    <t>XD31011-T-03212</t>
  </si>
  <si>
    <t>Auxiliar del 01/12/16 AL 31/12/16</t>
  </si>
  <si>
    <t>SSB940929UD5</t>
  </si>
  <si>
    <t>SUOER SERVICIO BELLA VISTA SA DE CV</t>
  </si>
  <si>
    <t>CAM920629K48</t>
  </si>
  <si>
    <t>CONTROL ATMOSFERICO DE MEXICO SA DE CV</t>
  </si>
  <si>
    <t>RAB900831D40</t>
  </si>
  <si>
    <t>RESTAURANTES ASOCIOADOS BELLA VISTA</t>
  </si>
  <si>
    <t>FONDA NACIONAL DE INFRAESTRUCUTURA</t>
  </si>
  <si>
    <t>COMERCIALIZADORA FARMACEUTICA DE CHIAPAS</t>
  </si>
  <si>
    <t>BAGM801020FS7</t>
  </si>
  <si>
    <t>BRAVO GONZALEZ MAURICIO</t>
  </si>
  <si>
    <t>GUME640225R54</t>
  </si>
  <si>
    <t>TCO0912149E7</t>
  </si>
  <si>
    <t>SARA530124J47</t>
  </si>
  <si>
    <t>ROMR7505091C4</t>
  </si>
  <si>
    <t>LAIR6204051H1</t>
  </si>
  <si>
    <t>OGU120814HQ8</t>
  </si>
  <si>
    <t>ACA820322RA6</t>
  </si>
  <si>
    <t>ATI1209046D5</t>
  </si>
  <si>
    <t>AAA050428LX8</t>
  </si>
  <si>
    <t>ESE130315934</t>
  </si>
  <si>
    <t>VAPM570921MN1</t>
  </si>
  <si>
    <t>SERVICIO PROF</t>
  </si>
  <si>
    <t>ALDEN  QUERETARO S  DE  RL</t>
  </si>
  <si>
    <t>ALECSA  PACHUCA  S  DE  RL</t>
  </si>
  <si>
    <t>DCO050712KV5</t>
  </si>
  <si>
    <t>CEVER TOLUCA S  DE  RL  DE</t>
  </si>
  <si>
    <t>DALTON AUTOMOTRIZ  S  DE</t>
  </si>
  <si>
    <t>RESTAURANTES LA PARROQUIA POTOSINA SA</t>
  </si>
  <si>
    <t>OPERADORA ALAMEDA PARK SA DE CV</t>
  </si>
  <si>
    <t>BALEROS Y RETENES SUAREZ SA DECV</t>
  </si>
  <si>
    <t>NUEVA WAL MART DE MEXICO</t>
  </si>
  <si>
    <t>D 4,024</t>
  </si>
  <si>
    <t>FIN DE AÑO</t>
  </si>
  <si>
    <t>ROCG7012155G1</t>
  </si>
  <si>
    <t>ROJO CHAVEZ GUILLERMO</t>
  </si>
  <si>
    <t>INMOBILIARIA TEPEPAN SA DE CV</t>
  </si>
  <si>
    <t>NO SE CAPTURO EN NOV YA QUE SE DIO DE BAJA</t>
  </si>
  <si>
    <t>AUDATEX LTN, S. DE R.L. DE</t>
  </si>
  <si>
    <t>NO SE REGISTRARA PUES EN DIC ESTA LA BAJA</t>
  </si>
  <si>
    <t>CAS140722CF7</t>
  </si>
  <si>
    <t>CH-17084</t>
  </si>
  <si>
    <t>UNIÓN GANADERA REGIONAL DE PORCICULTORES DE GUANAJUATO</t>
  </si>
  <si>
    <t>UGR610105E88</t>
  </si>
  <si>
    <t>CH-17106</t>
  </si>
  <si>
    <t>CH-17107</t>
  </si>
  <si>
    <t>IVG930126MWA</t>
  </si>
  <si>
    <t>INSTITUTO VICENTE GUERRERO DE CELAYA SC</t>
  </si>
  <si>
    <t>CH-17108</t>
  </si>
  <si>
    <t>CAHJ5701248G5</t>
  </si>
  <si>
    <t>CALVO HERNANDEZ JAIME</t>
  </si>
  <si>
    <t>P000012961</t>
  </si>
  <si>
    <t>0340-TCN16</t>
  </si>
  <si>
    <t>0638-TCN15</t>
  </si>
  <si>
    <t>0012-TCU16</t>
  </si>
  <si>
    <t>0016-TCU16</t>
  </si>
  <si>
    <t>0017-TCU16</t>
  </si>
  <si>
    <t>D  2,703</t>
  </si>
  <si>
    <t>D  2,704</t>
  </si>
  <si>
    <t>O12849</t>
  </si>
  <si>
    <t>LJIMENEZ:AJUSTE DIF COMPRAS ENERO 1</t>
  </si>
  <si>
    <t>BAJA S1345</t>
  </si>
  <si>
    <t>ARMANDO JUAREZ ARREDONDO</t>
  </si>
  <si>
    <t>RECLASIFIC</t>
  </si>
  <si>
    <t>RECLASIF</t>
  </si>
  <si>
    <t>INDUSTRIA DISEÑADORA DE AUTOPARTES, SA DE CV</t>
  </si>
  <si>
    <t>ANDRES GRANJA LOPEZ</t>
  </si>
  <si>
    <t>COMPLEMENTARIA</t>
  </si>
  <si>
    <t>CH-17182</t>
  </si>
  <si>
    <t>CH-17218</t>
  </si>
  <si>
    <t>CBW120615I21</t>
  </si>
  <si>
    <t>COMERCIALIZADORA DEL BAJIO WK, S.A. DE C.V.</t>
  </si>
  <si>
    <t>FLORENCIO CANO OROPEZA</t>
  </si>
  <si>
    <t>ARTLUX SA DE CV</t>
  </si>
  <si>
    <t>SEGCOROLLA</t>
  </si>
  <si>
    <t>ASE931116231</t>
  </si>
  <si>
    <t>AXA SEGUROS, S.A. DE C.V.</t>
  </si>
  <si>
    <t>0824-TCN15</t>
  </si>
  <si>
    <t>D    250</t>
  </si>
  <si>
    <t>D    251</t>
  </si>
  <si>
    <t>D    252</t>
  </si>
  <si>
    <t>AJUSTE0378</t>
  </si>
  <si>
    <t>COMVENCION TOYOTA LOS CABOS</t>
  </si>
  <si>
    <t>CH-17345</t>
  </si>
  <si>
    <t>XD31001-0017345</t>
  </si>
  <si>
    <t>CH-17346</t>
  </si>
  <si>
    <t>XD31001-0017346</t>
  </si>
  <si>
    <t>AGRONUTRIENTES Y SEMILLAS DEL BAJIO S.A. DE C.V.</t>
  </si>
  <si>
    <t>ASB100930JCA</t>
  </si>
  <si>
    <t>CMA140331HW4</t>
  </si>
  <si>
    <t>CONCESIONARIA MEXICANA DEL AGUA SA DE CV</t>
  </si>
  <si>
    <t>T-1874</t>
  </si>
  <si>
    <t>XD25026-0001874</t>
  </si>
  <si>
    <t>TRANSFER BANCOMER</t>
  </si>
  <si>
    <t>LJIMENEZ:LUMICENTRO S.A. DE C.V.</t>
  </si>
  <si>
    <t>T-2115</t>
  </si>
  <si>
    <t>XD31011-0002115</t>
  </si>
  <si>
    <t>LUM840316L18</t>
  </si>
  <si>
    <t>P14594</t>
  </si>
  <si>
    <t>NA21001-0029138</t>
  </si>
  <si>
    <t>P14595</t>
  </si>
  <si>
    <t>NA21001-0029139</t>
  </si>
  <si>
    <t>D      2</t>
  </si>
  <si>
    <t>XA12001-P013331</t>
  </si>
  <si>
    <t>D      3</t>
  </si>
  <si>
    <t>XA12001-P013332</t>
  </si>
  <si>
    <t>D      4</t>
  </si>
  <si>
    <t>XA12001-P013333</t>
  </si>
  <si>
    <t>CH-17370</t>
  </si>
  <si>
    <t>CH-17371</t>
  </si>
  <si>
    <t>FISE740920F98</t>
  </si>
  <si>
    <t>EVER AMILCAR FING SOTO</t>
  </si>
  <si>
    <t>T-2043</t>
  </si>
  <si>
    <t>TIN070530730</t>
  </si>
  <si>
    <t>TDS INVERNADEROS SA DE CV</t>
  </si>
  <si>
    <t>D     33</t>
  </si>
  <si>
    <t>XD06001-0001115</t>
  </si>
  <si>
    <t>XA06001-0009446</t>
  </si>
  <si>
    <t>TOY  MOTORS S.A DE  C.V</t>
  </si>
  <si>
    <t>D    592</t>
  </si>
  <si>
    <t>0056-TCU16</t>
  </si>
  <si>
    <t>D  2,489</t>
  </si>
  <si>
    <t>COMIS STD</t>
  </si>
  <si>
    <t>CH-17495</t>
  </si>
  <si>
    <t>CH-17577</t>
  </si>
  <si>
    <t>HPI810424480</t>
  </si>
  <si>
    <t>HOSTALES EL PINAR S.A. DE C.V. SOFOM E.N.R.</t>
  </si>
  <si>
    <t>ESA97040873A</t>
  </si>
  <si>
    <t>EXPORTADORA SANFRA SA DE CV</t>
  </si>
  <si>
    <t>D  2,944</t>
  </si>
  <si>
    <t>0832-TCN17</t>
  </si>
  <si>
    <t>D    682</t>
  </si>
  <si>
    <t>FR2129712</t>
  </si>
  <si>
    <t>FR2128237</t>
  </si>
  <si>
    <t>D  1,747</t>
  </si>
  <si>
    <t>CH-17711</t>
  </si>
  <si>
    <t>CH-17728</t>
  </si>
  <si>
    <t>AABP840422JR1</t>
  </si>
  <si>
    <t>PATRICIA ALVARADO BELTRAN</t>
  </si>
  <si>
    <t>PRIVA AMÉRICA LATINA S.A. DE C.V.</t>
  </si>
  <si>
    <t>PAL1005188C6</t>
  </si>
  <si>
    <t>T-2235</t>
  </si>
  <si>
    <t>T-2212</t>
  </si>
  <si>
    <t>PAGF7007263I0</t>
  </si>
  <si>
    <t>FRANCISCO JAVIER PATIÑO GUERRERO</t>
  </si>
  <si>
    <t>FIC961202F32</t>
  </si>
  <si>
    <t>FERRETERIA INTEGRAL DE CELAYA, S.A DE C.V.</t>
  </si>
  <si>
    <t>D  3,174</t>
  </si>
  <si>
    <t>D  3,158</t>
  </si>
  <si>
    <t>D  3,160</t>
  </si>
  <si>
    <t>D  3,165</t>
  </si>
  <si>
    <t>CH-17826</t>
  </si>
  <si>
    <t>CH-17829</t>
  </si>
  <si>
    <t>HEAO761223BU5</t>
  </si>
  <si>
    <t>OSCAR MANUEL HERNANDEZ ARIAS</t>
  </si>
  <si>
    <t>STR120522EP0</t>
  </si>
  <si>
    <t>SERVICIOS DE TERRACERIA Y RENTA DE MAQUINARIA PESADA DEL BAJIO S DE RL DE CV</t>
  </si>
  <si>
    <t>MERCADOLIBRE  S DE RL DE CV</t>
  </si>
  <si>
    <t>T-2437</t>
  </si>
  <si>
    <t>WGU050808DZ1</t>
  </si>
  <si>
    <t>WEBB GUANAJUATO S.A. DE C.V.</t>
  </si>
  <si>
    <t>D  3,110</t>
  </si>
  <si>
    <t>DEDUCIBLE SEGURO 0824-TCN15</t>
  </si>
  <si>
    <t>AM-356</t>
  </si>
  <si>
    <t>D  3,111</t>
  </si>
  <si>
    <t>CANC ANTIC</t>
  </si>
  <si>
    <t>D    914</t>
  </si>
  <si>
    <t>CH-17894</t>
  </si>
  <si>
    <t>CH-17895</t>
  </si>
  <si>
    <t>CH-17896</t>
  </si>
  <si>
    <t>CH-17897</t>
  </si>
  <si>
    <t>CH-17898</t>
  </si>
  <si>
    <t>CH-17899</t>
  </si>
  <si>
    <t>CH-17900</t>
  </si>
  <si>
    <t>HPR140108G67</t>
  </si>
  <si>
    <t>HERRERA PREMIUM S.A. DE C.V.</t>
  </si>
  <si>
    <t>JET VAN CAR RENTAL SA DE CV</t>
  </si>
  <si>
    <t>CH-17940</t>
  </si>
  <si>
    <t>NOMB6211128Z1</t>
  </si>
  <si>
    <t>BLANCA SILVIA NOVOA MACIAS</t>
  </si>
  <si>
    <t>T-2515</t>
  </si>
  <si>
    <t>ZUAC620926G19</t>
  </si>
  <si>
    <t>MARIA CELINA ZUÑIGA ALVAREZ</t>
  </si>
  <si>
    <t>DEDUCIBLE SEGURO 0997-TCN16</t>
  </si>
  <si>
    <t>D  2,432</t>
  </si>
  <si>
    <t>D  3,097</t>
  </si>
  <si>
    <t>NWD0001429</t>
  </si>
  <si>
    <t>D  3,112</t>
  </si>
  <si>
    <t>GARANTIAS</t>
  </si>
  <si>
    <t>NA21001-0030569</t>
  </si>
  <si>
    <t>Auxiliar del 01/09/16 AL 30/09/16</t>
  </si>
  <si>
    <t>D  2,077</t>
  </si>
  <si>
    <t>0189-TCN17</t>
  </si>
  <si>
    <t>XA06001-0010288</t>
  </si>
  <si>
    <t>D  3,438</t>
  </si>
  <si>
    <t>NA21001-0030886</t>
  </si>
  <si>
    <t>D  3,434</t>
  </si>
  <si>
    <t>DEV RAMAHA</t>
  </si>
  <si>
    <t>NA21001-0030865</t>
  </si>
  <si>
    <t>D  3,460</t>
  </si>
  <si>
    <t>NA21001-0031780</t>
  </si>
  <si>
    <t>GRUPO RAMAHA SC</t>
  </si>
  <si>
    <t>D  3,708</t>
  </si>
  <si>
    <t>0616-TCN17</t>
  </si>
  <si>
    <t>XA06001-0010747</t>
  </si>
  <si>
    <t>D  3,709</t>
  </si>
  <si>
    <t>0617-TCN17</t>
  </si>
  <si>
    <t>XA06001-0010748</t>
  </si>
  <si>
    <t>XA12001-P016328</t>
  </si>
  <si>
    <t>D  3,718</t>
  </si>
  <si>
    <t>NA21001-0033009</t>
  </si>
  <si>
    <t>D  3,726</t>
  </si>
  <si>
    <t>NA21001-0033018</t>
  </si>
  <si>
    <t>CENTRO DE DISTRIBUCION ORIENTE, S.A. DE C.V.</t>
  </si>
  <si>
    <t>MA DEL RAYO FIGUEROA CORNEJO</t>
  </si>
  <si>
    <t>T-3200</t>
  </si>
  <si>
    <t>XD31011-0003200</t>
  </si>
  <si>
    <t>ROBK750301UM7</t>
  </si>
  <si>
    <t>KARINA ROSILLO BOCANEGRA</t>
  </si>
  <si>
    <t>D  4,113</t>
  </si>
  <si>
    <t>NA21001-0033382</t>
  </si>
  <si>
    <t>CANCELACION VARIOS IVAS</t>
  </si>
  <si>
    <t>XA12001-P016804</t>
  </si>
  <si>
    <t>XA12001-P016805</t>
  </si>
  <si>
    <t>XA12001-P016842</t>
  </si>
  <si>
    <t>XA12001-P016843</t>
  </si>
  <si>
    <t>D  4,059</t>
  </si>
  <si>
    <t>NA21001-0031655</t>
  </si>
  <si>
    <t>D  4,075</t>
  </si>
  <si>
    <t>BAJAP13610</t>
  </si>
  <si>
    <t>NA21001-0031844</t>
  </si>
  <si>
    <t>D  4,085</t>
  </si>
  <si>
    <t>VECTOR</t>
  </si>
  <si>
    <t>NA21001-0031896</t>
  </si>
  <si>
    <t>D  4,091</t>
  </si>
  <si>
    <t>BAJA P1417</t>
  </si>
  <si>
    <t>NA21001-0032170</t>
  </si>
  <si>
    <t>JAIME GOMEZ ROCHA</t>
  </si>
  <si>
    <t>VCB870729PH6</t>
  </si>
  <si>
    <t>VECTOR CASA DE BOLSA, S.A. DE C.V.</t>
  </si>
  <si>
    <t>DALTON AUTOMOTRIZ, S. DE RL DE C.V.</t>
  </si>
  <si>
    <t xml:space="preserve">OTRAS AGENCIAS </t>
  </si>
  <si>
    <t>NUEVA WAL MART DE MÉXICO, S. DE R. L. DE C.V.</t>
  </si>
  <si>
    <t>PAPEL DE TRABAJO</t>
  </si>
  <si>
    <t>SIN PRESENTACION EN LA DECLARACION:</t>
  </si>
  <si>
    <t>TOTAL MOV NO PRESENTADOS</t>
  </si>
  <si>
    <t>DURANGO AUTOMOTORES</t>
  </si>
  <si>
    <t>PENDIENTE</t>
  </si>
  <si>
    <t>NO SE PRESENTARON:</t>
  </si>
  <si>
    <t xml:space="preserve">NO PRESENTADO : </t>
  </si>
  <si>
    <t>Auxiliar del 01/03/16 AL 31/03/16</t>
  </si>
  <si>
    <t>JOSE EDUARDO GUERRERO MARQUEZ</t>
  </si>
  <si>
    <t xml:space="preserve">GLOBAL </t>
  </si>
  <si>
    <t>NO FACTURA</t>
  </si>
  <si>
    <t>BANCO SANTANDER (MEXICO), S.A.INSTITUCION DE BANCA MULTIPLE, GRUPO FINANCIERO SANTANDER MEXICO</t>
  </si>
  <si>
    <t>NO SE PRESENTARA YA QUE EN ABRIL 16 SE DA DE BAJA</t>
  </si>
  <si>
    <t xml:space="preserve">NO SE PRESENTARA PUES EN SU MOV ORIGEN EN ENERO 16 , NO SE PRESENTO </t>
  </si>
  <si>
    <t>NO SE PRESENTARA PUES SE DA DE BAJA EN JULIO 16</t>
  </si>
  <si>
    <t xml:space="preserve">NO SE PRESENTARA PUES EN EL MOV DE ORIGEN EN MARZO 16 NO SE HIZO </t>
  </si>
  <si>
    <t>NO SE PRESENTA PUES EN EL MOV ORIGEN EN MAYO 16 NO SE HIZP</t>
  </si>
  <si>
    <t>NO SE PRESENTARA PUES EN SU MOV ORIGEN MAYO 16 NO SE HIZO</t>
  </si>
  <si>
    <t xml:space="preserve">NO SE PRESENTARA PUES SE DA DE BAJA EN JULIO 16 </t>
  </si>
  <si>
    <t>NO SE PRESENTAN:</t>
  </si>
  <si>
    <t>NO SE PRESENTA PUES EN SU MOV ORIGEN MAYO 16 NO SE HIZO</t>
  </si>
  <si>
    <t>NO SE PRESENTARA PUES EN OCT 16 SE DA DE BAJA</t>
  </si>
  <si>
    <t>NO SE PRESENTARA PUES EN SU MOV ORIGEL EN FEB16 NO SE HIZO</t>
  </si>
  <si>
    <t>SE INGRESO MOV YA QUE EN OCT 16 TENEMOS UNA DEVOLUCION D-3434/10</t>
  </si>
  <si>
    <t>SE PRESENTAN ADICIONALES</t>
  </si>
  <si>
    <t xml:space="preserve">NO SE PRESENTARA YA QUE EN JUNIO  SE DESCONTO AL SALDO LA DEV </t>
  </si>
  <si>
    <t>NO SE PRESENTARA PUES SE DA DE BAJA EN DIC 16</t>
  </si>
  <si>
    <t xml:space="preserve">NO SE PRESENTARA SE DA DE BAJA EN NOV 16 </t>
  </si>
  <si>
    <t>NO SE PRESENTARA PUES EL MOV ORIGEN EN AGO 16 NO SE HIZO</t>
  </si>
  <si>
    <t>NO SE PRESENTARA PUES EN EN MOV ORIGEL NOV 16 NO SE HIZO</t>
  </si>
  <si>
    <t>0474-TCN17</t>
  </si>
  <si>
    <t xml:space="preserve">NO SE PRESENTARA PUES DEN DIC SE DA DE BAJA </t>
  </si>
  <si>
    <t>NO SE PRESENTARA PUES ES SU MOV DE ORIGEN MAR 16NO SE PRESENTA</t>
  </si>
  <si>
    <t>NO SE DECLARA PUES EN AGOSTO SE DA DE BAJA</t>
  </si>
  <si>
    <t xml:space="preserve">NO SE PRESENTARA PUES EN SEPTIEMBRE SE DA DE BAJA </t>
  </si>
  <si>
    <t>NO SE PRESENTA PUES EN MARZO16 MOV ORIGEN NO SE HIZO</t>
  </si>
  <si>
    <t>NO SE PRESENTARA PUES NO FACTURA Y SE DA DE BAJA EN NOV</t>
  </si>
  <si>
    <t>NO SE PRESENTARA PUES NO FACTURO EL PROV Y SE DA DE BAJA EN NOV</t>
  </si>
  <si>
    <t>NO SE PRESENTA PUES NO FACTURO EL PROVEEDOR Y SE DA DE BAJA ENNOV</t>
  </si>
  <si>
    <t>BAJA DE MOV MESES ANTERIORES PUES EL PROVEEDOR NO FACTURO ORRECTAMENTE</t>
  </si>
  <si>
    <t>OK</t>
  </si>
  <si>
    <t>BADP590926254</t>
  </si>
  <si>
    <t>ACA980713EMA</t>
  </si>
  <si>
    <t>AUTOS CHAMPS S.A. DE C.V.</t>
  </si>
  <si>
    <t>RAUL CASTELANO MANDUJANO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</si>
</sst>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.00\ _P_t_s_-;\-* #,##0.00\ _P_t_s_-;_-* &quot;-&quot;??\ _P_t_s_-;_-@_-"/>
    <numFmt numFmtId="165" formatCode="#,##0.0000"/>
    <numFmt numFmtId="166" formatCode="_(* #,##0.00_);_(* \(#,##0.00\);_(* &quot;-&quot;??_);_(@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  <scheme val="minor"/>
    </font>
    <font>
      <b/>
      <sz val="10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  <xf numFmtId="43" fontId="2" fillId="0" borderId="0" applyFont="0" applyFill="0" applyBorder="0" applyAlignment="0" applyProtection="0"/>
    <xf numFmtId="0" fontId="2" fillId="23" borderId="4" applyNumberFormat="0" applyFont="0" applyAlignment="0" applyProtection="0"/>
    <xf numFmtId="43" fontId="1" fillId="0" borderId="0" applyFont="0" applyFill="0" applyBorder="0" applyAlignment="0" applyProtection="0"/>
    <xf numFmtId="0" fontId="2" fillId="23" borderId="4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3" borderId="4" applyNumberFormat="0" applyFont="0" applyAlignment="0" applyProtection="0"/>
    <xf numFmtId="43" fontId="1" fillId="0" borderId="0" applyFont="0" applyFill="0" applyBorder="0" applyAlignment="0" applyProtection="0"/>
  </cellStyleXfs>
  <cellXfs count="528">
    <xf numFmtId="0" fontId="0" fillId="0" borderId="0" xfId="0"/>
    <xf numFmtId="0" fontId="2" fillId="0" borderId="0" xfId="1"/>
    <xf numFmtId="0" fontId="21" fillId="0" borderId="0" xfId="1" applyFont="1"/>
    <xf numFmtId="0" fontId="2" fillId="0" borderId="0" xfId="1" applyAlignment="1">
      <alignment horizontal="left"/>
    </xf>
    <xf numFmtId="0" fontId="2" fillId="0" borderId="0" xfId="1" applyBorder="1"/>
    <xf numFmtId="164" fontId="13" fillId="0" borderId="0" xfId="33" applyNumberFormat="1" applyFont="1"/>
    <xf numFmtId="0" fontId="2" fillId="0" borderId="0" xfId="1" applyBorder="1" applyAlignment="1">
      <alignment horizontal="left"/>
    </xf>
    <xf numFmtId="0" fontId="22" fillId="0" borderId="0" xfId="0" applyFont="1" applyProtection="1">
      <protection locked="0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22" fillId="0" borderId="0" xfId="0" applyFont="1" applyFill="1" applyProtection="1">
      <protection locked="0"/>
    </xf>
    <xf numFmtId="0" fontId="0" fillId="24" borderId="0" xfId="0" applyFill="1"/>
    <xf numFmtId="0" fontId="23" fillId="0" borderId="0" xfId="0" applyFont="1"/>
    <xf numFmtId="0" fontId="0" fillId="0" borderId="0" xfId="0" applyFill="1"/>
    <xf numFmtId="0" fontId="0" fillId="0" borderId="0" xfId="0" applyNumberFormat="1" applyFill="1" applyAlignment="1">
      <alignment horizontal="left"/>
    </xf>
    <xf numFmtId="0" fontId="24" fillId="0" borderId="0" xfId="0" applyFont="1" applyFill="1"/>
    <xf numFmtId="0" fontId="0" fillId="0" borderId="0" xfId="0"/>
    <xf numFmtId="4" fontId="0" fillId="0" borderId="0" xfId="0" applyNumberFormat="1"/>
    <xf numFmtId="0" fontId="26" fillId="0" borderId="0" xfId="0" applyFont="1"/>
    <xf numFmtId="4" fontId="25" fillId="0" borderId="11" xfId="0" applyNumberFormat="1" applyFont="1" applyBorder="1"/>
    <xf numFmtId="0" fontId="25" fillId="0" borderId="0" xfId="0" applyFont="1"/>
    <xf numFmtId="4" fontId="23" fillId="0" borderId="0" xfId="0" applyNumberFormat="1" applyFont="1"/>
    <xf numFmtId="0" fontId="0" fillId="25" borderId="0" xfId="0" applyFill="1"/>
    <xf numFmtId="14" fontId="0" fillId="25" borderId="0" xfId="0" applyNumberFormat="1" applyFill="1"/>
    <xf numFmtId="4" fontId="0" fillId="25" borderId="0" xfId="0" applyNumberFormat="1" applyFill="1"/>
    <xf numFmtId="0" fontId="22" fillId="25" borderId="0" xfId="0" applyFont="1" applyFill="1" applyProtection="1">
      <protection locked="0"/>
    </xf>
    <xf numFmtId="0" fontId="13" fillId="0" borderId="0" xfId="0" quotePrefix="1" applyFont="1" applyFill="1"/>
    <xf numFmtId="0" fontId="0" fillId="0" borderId="0" xfId="0" applyFill="1" applyAlignment="1">
      <alignment horizontal="right"/>
    </xf>
    <xf numFmtId="14" fontId="0" fillId="24" borderId="0" xfId="0" applyNumberFormat="1" applyFill="1"/>
    <xf numFmtId="0" fontId="22" fillId="24" borderId="0" xfId="0" applyFont="1" applyFill="1" applyProtection="1">
      <protection locked="0"/>
    </xf>
    <xf numFmtId="0" fontId="29" fillId="0" borderId="0" xfId="0" applyFont="1"/>
    <xf numFmtId="0" fontId="0" fillId="0" borderId="0" xfId="0" applyFont="1" applyProtection="1">
      <protection locked="0"/>
    </xf>
    <xf numFmtId="0" fontId="2" fillId="0" borderId="0" xfId="0" applyFont="1" applyFill="1"/>
    <xf numFmtId="0" fontId="29" fillId="0" borderId="0" xfId="0" applyFont="1" applyFill="1"/>
    <xf numFmtId="0" fontId="0" fillId="0" borderId="0" xfId="0" applyNumberFormat="1" applyFont="1" applyFill="1" applyAlignment="1">
      <alignment horizontal="left"/>
    </xf>
    <xf numFmtId="0" fontId="0" fillId="0" borderId="0" xfId="0" applyFont="1" applyFill="1" applyProtection="1">
      <protection locked="0"/>
    </xf>
    <xf numFmtId="0" fontId="25" fillId="0" borderId="11" xfId="0" applyFont="1" applyBorder="1"/>
    <xf numFmtId="0" fontId="27" fillId="24" borderId="10" xfId="1" applyFont="1" applyFill="1" applyBorder="1"/>
    <xf numFmtId="0" fontId="27" fillId="24" borderId="10" xfId="33" applyNumberFormat="1" applyFont="1" applyFill="1" applyBorder="1" applyAlignment="1" applyProtection="1">
      <alignment horizontal="left" vertical="center"/>
    </xf>
    <xf numFmtId="0" fontId="27" fillId="24" borderId="10" xfId="1" applyNumberFormat="1" applyFont="1" applyFill="1" applyBorder="1" applyAlignment="1" applyProtection="1">
      <alignment horizontal="center" vertical="center"/>
    </xf>
    <xf numFmtId="4" fontId="27" fillId="24" borderId="10" xfId="33" applyNumberFormat="1" applyFont="1" applyFill="1" applyBorder="1" applyAlignment="1" applyProtection="1">
      <alignment horizontal="center"/>
    </xf>
    <xf numFmtId="4" fontId="27" fillId="24" borderId="10" xfId="33" applyNumberFormat="1" applyFont="1" applyFill="1" applyBorder="1" applyAlignment="1" applyProtection="1">
      <alignment horizontal="center" vertical="center"/>
    </xf>
    <xf numFmtId="0" fontId="30" fillId="0" borderId="0" xfId="1" applyFont="1"/>
    <xf numFmtId="0" fontId="31" fillId="0" borderId="0" xfId="1" applyFont="1"/>
    <xf numFmtId="0" fontId="0" fillId="26" borderId="0" xfId="0" applyNumberFormat="1" applyFont="1" applyFill="1" applyAlignment="1">
      <alignment horizontal="left"/>
    </xf>
    <xf numFmtId="0" fontId="32" fillId="0" borderId="0" xfId="0" applyFont="1" applyProtection="1">
      <protection locked="0"/>
    </xf>
    <xf numFmtId="0" fontId="0" fillId="0" borderId="0" xfId="0" applyFont="1"/>
    <xf numFmtId="49" fontId="0" fillId="0" borderId="0" xfId="0" applyNumberFormat="1" applyFont="1" applyFill="1" applyBorder="1" applyAlignment="1">
      <alignment horizontal="left" vertical="center" wrapText="1"/>
    </xf>
    <xf numFmtId="0" fontId="24" fillId="26" borderId="0" xfId="0" applyNumberFormat="1" applyFont="1" applyFill="1" applyAlignment="1">
      <alignment horizontal="left"/>
    </xf>
    <xf numFmtId="0" fontId="24" fillId="0" borderId="0" xfId="0" applyNumberFormat="1" applyFont="1" applyFill="1" applyAlignment="1">
      <alignment horizontal="left"/>
    </xf>
    <xf numFmtId="4" fontId="28" fillId="0" borderId="0" xfId="0" applyNumberFormat="1" applyFont="1"/>
    <xf numFmtId="0" fontId="0" fillId="27" borderId="0" xfId="0" applyFill="1"/>
    <xf numFmtId="14" fontId="0" fillId="27" borderId="0" xfId="0" applyNumberFormat="1" applyFill="1"/>
    <xf numFmtId="0" fontId="0" fillId="0" borderId="0" xfId="0" applyNumberFormat="1"/>
    <xf numFmtId="0" fontId="0" fillId="25" borderId="0" xfId="0" applyNumberFormat="1" applyFill="1"/>
    <xf numFmtId="0" fontId="32" fillId="0" borderId="0" xfId="0" applyNumberFormat="1" applyFont="1" applyProtection="1">
      <protection locked="0"/>
    </xf>
    <xf numFmtId="0" fontId="32" fillId="27" borderId="0" xfId="0" applyNumberFormat="1" applyFont="1" applyFill="1" applyProtection="1">
      <protection locked="0"/>
    </xf>
    <xf numFmtId="0" fontId="0" fillId="0" borderId="0" xfId="0" applyNumberFormat="1" applyFill="1"/>
    <xf numFmtId="0" fontId="22" fillId="25" borderId="0" xfId="0" applyNumberFormat="1" applyFont="1" applyFill="1" applyProtection="1">
      <protection locked="0"/>
    </xf>
    <xf numFmtId="0" fontId="0" fillId="0" borderId="0" xfId="0" applyNumberFormat="1" applyFont="1" applyProtection="1">
      <protection locked="0"/>
    </xf>
    <xf numFmtId="0" fontId="24" fillId="0" borderId="0" xfId="0" applyNumberFormat="1" applyFont="1"/>
    <xf numFmtId="4" fontId="0" fillId="28" borderId="0" xfId="0" applyNumberFormat="1" applyFill="1"/>
    <xf numFmtId="0" fontId="0" fillId="28" borderId="0" xfId="0" applyNumberFormat="1" applyFont="1" applyFill="1" applyAlignment="1">
      <alignment horizontal="left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0" borderId="0" xfId="0" applyNumberFormat="1" applyFill="1"/>
    <xf numFmtId="0" fontId="22" fillId="0" borderId="0" xfId="0" applyFont="1" applyProtection="1">
      <protection locked="0"/>
    </xf>
    <xf numFmtId="0" fontId="24" fillId="0" borderId="0" xfId="0" applyNumberFormat="1" applyFont="1" applyFill="1"/>
    <xf numFmtId="0" fontId="0" fillId="0" borderId="0" xfId="0" applyFont="1" applyFill="1"/>
    <xf numFmtId="0" fontId="33" fillId="0" borderId="0" xfId="0" applyFont="1" applyFill="1" applyProtection="1">
      <protection locked="0"/>
    </xf>
    <xf numFmtId="14" fontId="0" fillId="0" borderId="0" xfId="0" applyNumberFormat="1" applyFill="1"/>
    <xf numFmtId="4" fontId="0" fillId="26" borderId="0" xfId="0" applyNumberFormat="1" applyFill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25" fillId="0" borderId="0" xfId="0" applyFont="1" applyAlignment="1">
      <alignment horizontal="right"/>
    </xf>
    <xf numFmtId="4" fontId="25" fillId="0" borderId="0" xfId="0" applyNumberFormat="1" applyFont="1"/>
    <xf numFmtId="0" fontId="28" fillId="0" borderId="0" xfId="0" applyFon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22" fillId="0" borderId="0" xfId="0" applyFont="1"/>
    <xf numFmtId="4" fontId="0" fillId="0" borderId="11" xfId="0" applyNumberFormat="1" applyBorder="1"/>
    <xf numFmtId="43" fontId="22" fillId="27" borderId="0" xfId="48" applyFont="1" applyFill="1" applyProtection="1">
      <protection locked="0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3" fillId="0" borderId="0" xfId="0" applyFont="1" applyProtection="1">
      <protection locked="0"/>
    </xf>
    <xf numFmtId="0" fontId="34" fillId="0" borderId="0" xfId="0" applyFont="1"/>
    <xf numFmtId="16" fontId="34" fillId="0" borderId="0" xfId="0" applyNumberFormat="1" applyFon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164" fontId="21" fillId="0" borderId="0" xfId="33" applyNumberFormat="1" applyFont="1"/>
    <xf numFmtId="2" fontId="0" fillId="0" borderId="0" xfId="0" applyNumberFormat="1"/>
    <xf numFmtId="2" fontId="25" fillId="0" borderId="11" xfId="0" applyNumberFormat="1" applyFont="1" applyBorder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0" fontId="33" fillId="25" borderId="0" xfId="0" applyFont="1" applyFill="1" applyProtection="1">
      <protection locked="0"/>
    </xf>
    <xf numFmtId="0" fontId="24" fillId="25" borderId="0" xfId="0" applyFont="1" applyFill="1"/>
    <xf numFmtId="0" fontId="34" fillId="0" borderId="0" xfId="0" applyFont="1" applyProtection="1">
      <protection locked="0"/>
    </xf>
    <xf numFmtId="0" fontId="0" fillId="0" borderId="0" xfId="0" quotePrefix="1" applyFill="1" applyAlignment="1">
      <alignment horizontal="right"/>
    </xf>
    <xf numFmtId="0" fontId="27" fillId="24" borderId="0" xfId="1" applyFont="1" applyFill="1" applyBorder="1"/>
    <xf numFmtId="0" fontId="27" fillId="24" borderId="0" xfId="33" applyNumberFormat="1" applyFont="1" applyFill="1" applyBorder="1" applyAlignment="1" applyProtection="1">
      <alignment horizontal="left" vertical="center"/>
    </xf>
    <xf numFmtId="0" fontId="27" fillId="24" borderId="0" xfId="1" applyNumberFormat="1" applyFont="1" applyFill="1" applyBorder="1" applyAlignment="1" applyProtection="1">
      <alignment horizontal="center" vertical="center"/>
    </xf>
    <xf numFmtId="4" fontId="27" fillId="24" borderId="0" xfId="33" applyNumberFormat="1" applyFont="1" applyFill="1" applyBorder="1" applyAlignment="1" applyProtection="1">
      <alignment horizontal="center"/>
    </xf>
    <xf numFmtId="4" fontId="27" fillId="24" borderId="0" xfId="33" applyNumberFormat="1" applyFont="1" applyFill="1" applyBorder="1" applyAlignment="1" applyProtection="1">
      <alignment horizontal="center" vertical="center"/>
    </xf>
    <xf numFmtId="0" fontId="34" fillId="0" borderId="0" xfId="0" applyFont="1" applyFill="1" applyProtection="1">
      <protection locked="0"/>
    </xf>
    <xf numFmtId="4" fontId="0" fillId="0" borderId="0" xfId="0" applyNumberFormat="1"/>
    <xf numFmtId="43" fontId="22" fillId="0" borderId="0" xfId="48" applyFont="1" applyProtection="1">
      <protection locked="0"/>
    </xf>
    <xf numFmtId="0" fontId="33" fillId="0" borderId="0" xfId="0" applyFont="1" applyAlignment="1" applyProtection="1">
      <alignment horizontal="left"/>
      <protection locked="0"/>
    </xf>
    <xf numFmtId="14" fontId="23" fillId="0" borderId="0" xfId="0" applyNumberFormat="1" applyFont="1"/>
    <xf numFmtId="2" fontId="23" fillId="0" borderId="0" xfId="0" applyNumberFormat="1" applyFont="1"/>
    <xf numFmtId="2" fontId="0" fillId="24" borderId="0" xfId="0" applyNumberFormat="1" applyFill="1"/>
    <xf numFmtId="2" fontId="25" fillId="0" borderId="0" xfId="0" applyNumberFormat="1" applyFont="1"/>
    <xf numFmtId="2" fontId="0" fillId="0" borderId="0" xfId="0" applyNumberFormat="1" applyFont="1"/>
    <xf numFmtId="2" fontId="0" fillId="0" borderId="0" xfId="0" applyNumberFormat="1" applyFill="1"/>
    <xf numFmtId="0" fontId="33" fillId="0" borderId="0" xfId="0" applyFont="1" applyFill="1" applyAlignment="1" applyProtection="1">
      <alignment horizontal="left"/>
      <protection locked="0"/>
    </xf>
    <xf numFmtId="0" fontId="0" fillId="0" borderId="0" xfId="0"/>
    <xf numFmtId="0" fontId="23" fillId="0" borderId="0" xfId="0" applyFont="1" applyFill="1"/>
    <xf numFmtId="0" fontId="0" fillId="0" borderId="0" xfId="0"/>
    <xf numFmtId="0" fontId="22" fillId="0" borderId="0" xfId="0" applyFont="1" applyProtection="1">
      <protection locked="0"/>
    </xf>
    <xf numFmtId="0" fontId="22" fillId="0" borderId="0" xfId="0" applyFont="1"/>
    <xf numFmtId="0" fontId="33" fillId="0" borderId="0" xfId="0" applyFont="1" applyProtection="1">
      <protection locked="0"/>
    </xf>
    <xf numFmtId="0" fontId="33" fillId="0" borderId="0" xfId="0" applyFont="1" applyAlignment="1" applyProtection="1">
      <alignment horizontal="left"/>
      <protection locked="0"/>
    </xf>
    <xf numFmtId="0" fontId="27" fillId="0" borderId="0" xfId="1" applyFont="1" applyFill="1" applyBorder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4" fontId="27" fillId="0" borderId="0" xfId="33" applyNumberFormat="1" applyFont="1" applyFill="1" applyBorder="1" applyAlignment="1" applyProtection="1">
      <alignment horizontal="center" vertical="center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4" fontId="24" fillId="0" borderId="0" xfId="0" applyNumberFormat="1" applyFon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 applyFill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4" fontId="25" fillId="0" borderId="11" xfId="0" applyNumberFormat="1" applyFont="1" applyFill="1" applyBorder="1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24" borderId="0" xfId="0" applyNumberFormat="1" applyFill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24" borderId="0" xfId="0" applyFill="1"/>
    <xf numFmtId="14" fontId="0" fillId="24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14" fontId="0" fillId="24" borderId="0" xfId="0" applyNumberFormat="1" applyFill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4" fontId="0" fillId="29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27" borderId="0" xfId="0" applyFill="1"/>
    <xf numFmtId="4" fontId="0" fillId="27" borderId="0" xfId="0" applyNumberFormat="1" applyFill="1"/>
    <xf numFmtId="4" fontId="0" fillId="0" borderId="0" xfId="0" applyNumberFormat="1" applyFill="1"/>
    <xf numFmtId="0" fontId="0" fillId="0" borderId="0" xfId="0"/>
    <xf numFmtId="4" fontId="0" fillId="0" borderId="0" xfId="0" applyNumberFormat="1"/>
    <xf numFmtId="0" fontId="0" fillId="27" borderId="0" xfId="0" applyFill="1"/>
    <xf numFmtId="4" fontId="0" fillId="27" borderId="0" xfId="0" applyNumberFormat="1" applyFill="1"/>
    <xf numFmtId="0" fontId="0" fillId="0" borderId="0" xfId="0"/>
    <xf numFmtId="14" fontId="0" fillId="0" borderId="0" xfId="0" applyNumberFormat="1"/>
    <xf numFmtId="4" fontId="0" fillId="27" borderId="0" xfId="0" applyNumberFormat="1" applyFill="1"/>
    <xf numFmtId="4" fontId="25" fillId="0" borderId="0" xfId="0" applyNumberFormat="1" applyFont="1" applyBorder="1"/>
    <xf numFmtId="4" fontId="36" fillId="24" borderId="0" xfId="33" applyNumberFormat="1" applyFont="1" applyFill="1" applyBorder="1" applyAlignment="1" applyProtection="1">
      <alignment horizontal="center" vertical="center"/>
    </xf>
    <xf numFmtId="4" fontId="36" fillId="24" borderId="0" xfId="33" applyNumberFormat="1" applyFont="1" applyFill="1" applyBorder="1" applyAlignment="1" applyProtection="1">
      <alignment horizontal="center"/>
    </xf>
    <xf numFmtId="4" fontId="36" fillId="0" borderId="0" xfId="33" applyNumberFormat="1" applyFont="1" applyFill="1" applyBorder="1" applyAlignment="1" applyProtection="1">
      <alignment horizontal="center"/>
    </xf>
    <xf numFmtId="4" fontId="36" fillId="0" borderId="0" xfId="33" applyNumberFormat="1" applyFont="1" applyFill="1" applyBorder="1" applyAlignment="1" applyProtection="1">
      <alignment horizontal="center" vertical="center"/>
    </xf>
    <xf numFmtId="0" fontId="30" fillId="0" borderId="0" xfId="1" applyFont="1" applyAlignment="1">
      <alignment horizontal="left"/>
    </xf>
    <xf numFmtId="0" fontId="0" fillId="0" borderId="0" xfId="0"/>
    <xf numFmtId="0" fontId="22" fillId="0" borderId="0" xfId="0" applyFont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Fill="1"/>
    <xf numFmtId="0" fontId="0" fillId="0" borderId="0" xfId="0" applyNumberFormat="1" applyFill="1" applyAlignment="1">
      <alignment horizontal="left"/>
    </xf>
    <xf numFmtId="0" fontId="24" fillId="0" borderId="0" xfId="0" applyFont="1" applyFill="1"/>
    <xf numFmtId="0" fontId="0" fillId="25" borderId="0" xfId="0" applyFill="1"/>
    <xf numFmtId="0" fontId="22" fillId="25" borderId="0" xfId="0" applyFont="1" applyFill="1" applyProtection="1">
      <protection locked="0"/>
    </xf>
    <xf numFmtId="0" fontId="0" fillId="26" borderId="0" xfId="0" applyNumberFormat="1" applyFont="1" applyFill="1" applyAlignment="1">
      <alignment horizontal="left"/>
    </xf>
    <xf numFmtId="0" fontId="33" fillId="0" borderId="0" xfId="0" applyFont="1" applyAlignment="1" applyProtection="1">
      <alignment horizontal="left"/>
      <protection locked="0"/>
    </xf>
    <xf numFmtId="0" fontId="0" fillId="0" borderId="0" xfId="0"/>
    <xf numFmtId="0" fontId="22" fillId="0" borderId="0" xfId="0" applyFont="1" applyProtection="1">
      <protection locked="0"/>
    </xf>
    <xf numFmtId="0" fontId="0" fillId="24" borderId="0" xfId="0" applyFill="1"/>
    <xf numFmtId="0" fontId="0" fillId="0" borderId="0" xfId="0" applyFill="1"/>
    <xf numFmtId="0" fontId="33" fillId="0" borderId="0" xfId="0" applyFont="1" applyAlignment="1" applyProtection="1">
      <alignment horizontal="left"/>
      <protection locked="0"/>
    </xf>
    <xf numFmtId="0" fontId="0" fillId="24" borderId="0" xfId="0" applyNumberFormat="1" applyFill="1"/>
    <xf numFmtId="0" fontId="24" fillId="0" borderId="0" xfId="0" applyFont="1"/>
    <xf numFmtId="0" fontId="0" fillId="0" borderId="0" xfId="0"/>
    <xf numFmtId="0" fontId="22" fillId="0" borderId="0" xfId="0" applyFont="1" applyProtection="1">
      <protection locked="0"/>
    </xf>
    <xf numFmtId="0" fontId="0" fillId="24" borderId="0" xfId="0" applyFill="1"/>
    <xf numFmtId="0" fontId="0" fillId="0" borderId="0" xfId="0" applyFill="1"/>
    <xf numFmtId="0" fontId="24" fillId="0" borderId="0" xfId="0" applyFont="1" applyFill="1"/>
    <xf numFmtId="0" fontId="0" fillId="25" borderId="0" xfId="0" applyFill="1"/>
    <xf numFmtId="0" fontId="22" fillId="25" borderId="0" xfId="0" applyFont="1" applyFill="1" applyProtection="1">
      <protection locked="0"/>
    </xf>
    <xf numFmtId="0" fontId="0" fillId="26" borderId="0" xfId="0" applyNumberFormat="1" applyFont="1" applyFill="1" applyAlignment="1">
      <alignment horizontal="left"/>
    </xf>
    <xf numFmtId="0" fontId="33" fillId="0" borderId="0" xfId="0" applyFont="1" applyAlignment="1" applyProtection="1">
      <alignment horizontal="left"/>
      <protection locked="0"/>
    </xf>
    <xf numFmtId="0" fontId="29" fillId="0" borderId="0" xfId="0" applyFont="1"/>
    <xf numFmtId="0" fontId="0" fillId="0" borderId="0" xfId="0" applyFont="1" applyProtection="1">
      <protection locked="0"/>
    </xf>
    <xf numFmtId="0" fontId="2" fillId="0" borderId="0" xfId="0" applyFont="1" applyFill="1"/>
    <xf numFmtId="0" fontId="0" fillId="0" borderId="0" xfId="0"/>
    <xf numFmtId="0" fontId="0" fillId="24" borderId="0" xfId="0" applyFill="1"/>
    <xf numFmtId="0" fontId="0" fillId="0" borderId="0" xfId="0" applyFill="1"/>
    <xf numFmtId="0" fontId="0" fillId="0" borderId="0" xfId="0" applyNumberFormat="1" applyFill="1" applyAlignment="1">
      <alignment horizontal="left"/>
    </xf>
    <xf numFmtId="0" fontId="0" fillId="25" borderId="0" xfId="0" applyFill="1"/>
    <xf numFmtId="0" fontId="0" fillId="26" borderId="0" xfId="0" applyNumberFormat="1" applyFont="1" applyFill="1" applyAlignment="1">
      <alignment horizontal="left"/>
    </xf>
    <xf numFmtId="0" fontId="33" fillId="0" borderId="0" xfId="0" applyFont="1" applyAlignment="1" applyProtection="1">
      <alignment horizontal="left"/>
      <protection locked="0"/>
    </xf>
    <xf numFmtId="0" fontId="32" fillId="0" borderId="0" xfId="0" applyFont="1" applyProtection="1">
      <protection locked="0"/>
    </xf>
    <xf numFmtId="0" fontId="0" fillId="0" borderId="0" xfId="0" applyFont="1"/>
    <xf numFmtId="49" fontId="0" fillId="0" borderId="0" xfId="0" applyNumberFormat="1" applyFont="1" applyFill="1" applyBorder="1" applyAlignment="1">
      <alignment horizontal="left" vertical="center" wrapText="1"/>
    </xf>
    <xf numFmtId="0" fontId="24" fillId="26" borderId="0" xfId="0" applyNumberFormat="1" applyFont="1" applyFill="1" applyAlignment="1">
      <alignment horizontal="left"/>
    </xf>
    <xf numFmtId="0" fontId="24" fillId="0" borderId="0" xfId="0" applyNumberFormat="1" applyFont="1" applyFill="1" applyAlignment="1">
      <alignment horizontal="left"/>
    </xf>
    <xf numFmtId="0" fontId="0" fillId="0" borderId="0" xfId="0" applyNumberFormat="1"/>
    <xf numFmtId="0" fontId="0" fillId="25" borderId="0" xfId="0" applyNumberFormat="1" applyFill="1"/>
    <xf numFmtId="0" fontId="32" fillId="0" borderId="0" xfId="0" applyNumberFormat="1" applyFont="1" applyProtection="1">
      <protection locked="0"/>
    </xf>
    <xf numFmtId="0" fontId="0" fillId="0" borderId="0" xfId="0" applyNumberFormat="1" applyFill="1"/>
    <xf numFmtId="0" fontId="22" fillId="25" borderId="0" xfId="0" applyNumberFormat="1" applyFont="1" applyFill="1" applyProtection="1">
      <protection locked="0"/>
    </xf>
    <xf numFmtId="0" fontId="0" fillId="0" borderId="0" xfId="0" applyNumberFormat="1" applyFont="1" applyProtection="1">
      <protection locked="0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/>
    <xf numFmtId="0" fontId="32" fillId="24" borderId="0" xfId="0" applyNumberFormat="1" applyFont="1" applyFill="1" applyProtection="1">
      <protection locked="0"/>
    </xf>
    <xf numFmtId="0" fontId="22" fillId="30" borderId="0" xfId="0" applyFont="1" applyFill="1" applyProtection="1">
      <protection locked="0"/>
    </xf>
    <xf numFmtId="4" fontId="22" fillId="24" borderId="0" xfId="0" applyNumberFormat="1" applyFont="1" applyFill="1"/>
    <xf numFmtId="0" fontId="22" fillId="0" borderId="0" xfId="0" applyFont="1" applyFill="1"/>
    <xf numFmtId="0" fontId="28" fillId="0" borderId="0" xfId="0" applyFont="1" applyFill="1"/>
    <xf numFmtId="2" fontId="24" fillId="24" borderId="0" xfId="0" applyNumberFormat="1" applyFont="1" applyFill="1"/>
    <xf numFmtId="0" fontId="23" fillId="24" borderId="0" xfId="0" applyFont="1" applyFill="1"/>
    <xf numFmtId="0" fontId="33" fillId="24" borderId="0" xfId="0" applyFont="1" applyFill="1" applyAlignment="1" applyProtection="1">
      <alignment horizontal="left"/>
      <protection locked="0"/>
    </xf>
    <xf numFmtId="1" fontId="0" fillId="0" borderId="0" xfId="0" applyNumberFormat="1" applyFill="1"/>
    <xf numFmtId="2" fontId="0" fillId="0" borderId="0" xfId="0" applyNumberFormat="1" applyFill="1" applyBorder="1"/>
    <xf numFmtId="4" fontId="24" fillId="0" borderId="0" xfId="0" applyNumberFormat="1" applyFont="1" applyFill="1"/>
    <xf numFmtId="4" fontId="0" fillId="0" borderId="0" xfId="0" applyNumberFormat="1" applyFill="1" applyBorder="1"/>
    <xf numFmtId="14" fontId="24" fillId="24" borderId="0" xfId="0" applyNumberFormat="1" applyFont="1" applyFill="1"/>
    <xf numFmtId="0" fontId="0" fillId="0" borderId="0" xfId="0"/>
    <xf numFmtId="0" fontId="22" fillId="0" borderId="0" xfId="0" applyFont="1" applyProtection="1">
      <protection locked="0"/>
    </xf>
    <xf numFmtId="4" fontId="0" fillId="0" borderId="0" xfId="0" applyNumberFormat="1"/>
    <xf numFmtId="0" fontId="22" fillId="0" borderId="0" xfId="0" applyFont="1" applyFill="1" applyProtection="1">
      <protection locked="0"/>
    </xf>
    <xf numFmtId="0" fontId="0" fillId="0" borderId="0" xfId="0" applyFill="1"/>
    <xf numFmtId="0" fontId="0" fillId="0" borderId="0" xfId="0" applyNumberFormat="1" applyFill="1" applyAlignment="1">
      <alignment horizontal="left"/>
    </xf>
    <xf numFmtId="0" fontId="25" fillId="0" borderId="0" xfId="0" applyFont="1"/>
    <xf numFmtId="0" fontId="0" fillId="25" borderId="0" xfId="0" applyFill="1"/>
    <xf numFmtId="4" fontId="0" fillId="25" borderId="0" xfId="0" applyNumberFormat="1" applyFill="1"/>
    <xf numFmtId="0" fontId="22" fillId="25" borderId="0" xfId="0" applyFont="1" applyFill="1" applyProtection="1">
      <protection locked="0"/>
    </xf>
    <xf numFmtId="0" fontId="0" fillId="26" borderId="0" xfId="0" applyNumberFormat="1" applyFont="1" applyFill="1" applyAlignment="1">
      <alignment horizontal="left"/>
    </xf>
    <xf numFmtId="0" fontId="0" fillId="0" borderId="0" xfId="0" applyFont="1"/>
    <xf numFmtId="0" fontId="0" fillId="0" borderId="0" xfId="0" applyNumberFormat="1"/>
    <xf numFmtId="0" fontId="0" fillId="0" borderId="0" xfId="0" applyNumberFormat="1" applyFill="1"/>
    <xf numFmtId="0" fontId="24" fillId="0" borderId="0" xfId="0" applyNumberFormat="1" applyFont="1"/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Fill="1"/>
    <xf numFmtId="4" fontId="22" fillId="0" borderId="0" xfId="0" applyNumberFormat="1" applyFont="1" applyFill="1"/>
    <xf numFmtId="0" fontId="0" fillId="0" borderId="0" xfId="0"/>
    <xf numFmtId="0" fontId="22" fillId="0" borderId="0" xfId="0" applyFont="1" applyProtection="1">
      <protection locked="0"/>
    </xf>
    <xf numFmtId="4" fontId="0" fillId="0" borderId="0" xfId="0" applyNumberFormat="1"/>
    <xf numFmtId="0" fontId="0" fillId="0" borderId="0" xfId="0" applyFill="1"/>
    <xf numFmtId="0" fontId="0" fillId="0" borderId="0" xfId="0" applyNumberFormat="1" applyFill="1" applyAlignment="1">
      <alignment horizontal="left"/>
    </xf>
    <xf numFmtId="0" fontId="0" fillId="26" borderId="0" xfId="0" applyNumberFormat="1" applyFont="1" applyFill="1" applyAlignment="1">
      <alignment horizontal="left"/>
    </xf>
    <xf numFmtId="0" fontId="33" fillId="0" borderId="0" xfId="0" applyFont="1" applyAlignment="1" applyProtection="1">
      <alignment horizontal="left"/>
      <protection locked="0"/>
    </xf>
    <xf numFmtId="0" fontId="24" fillId="0" borderId="0" xfId="0" applyFont="1" applyFill="1"/>
    <xf numFmtId="0" fontId="24" fillId="0" borderId="0" xfId="0" applyNumberFormat="1" applyFont="1" applyFill="1" applyAlignment="1">
      <alignment horizontal="left"/>
    </xf>
    <xf numFmtId="0" fontId="24" fillId="0" borderId="0" xfId="0" applyNumberFormat="1" applyFont="1" applyFill="1"/>
    <xf numFmtId="4" fontId="24" fillId="24" borderId="0" xfId="0" applyNumberFormat="1" applyFont="1" applyFill="1"/>
    <xf numFmtId="0" fontId="0" fillId="0" borderId="0" xfId="0"/>
    <xf numFmtId="0" fontId="22" fillId="0" borderId="0" xfId="0" applyFont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Fill="1"/>
    <xf numFmtId="0" fontId="25" fillId="0" borderId="0" xfId="0" applyFont="1"/>
    <xf numFmtId="0" fontId="33" fillId="0" borderId="0" xfId="0" applyFont="1" applyAlignment="1" applyProtection="1">
      <alignment horizontal="left"/>
      <protection locked="0"/>
    </xf>
    <xf numFmtId="0" fontId="24" fillId="0" borderId="0" xfId="0" applyFont="1" applyFill="1"/>
    <xf numFmtId="0" fontId="24" fillId="0" borderId="0" xfId="0" applyNumberFormat="1" applyFont="1" applyFill="1"/>
    <xf numFmtId="0" fontId="22" fillId="0" borderId="0" xfId="0" applyFont="1"/>
    <xf numFmtId="0" fontId="22" fillId="24" borderId="0" xfId="0" applyFont="1" applyFill="1"/>
    <xf numFmtId="0" fontId="22" fillId="30" borderId="0" xfId="0" applyFont="1" applyFill="1" applyProtection="1">
      <protection locked="0"/>
    </xf>
    <xf numFmtId="0" fontId="0" fillId="0" borderId="0" xfId="0"/>
    <xf numFmtId="0" fontId="22" fillId="0" borderId="0" xfId="0" applyFont="1" applyProtection="1">
      <protection locked="0"/>
    </xf>
    <xf numFmtId="4" fontId="0" fillId="0" borderId="0" xfId="0" applyNumberFormat="1"/>
    <xf numFmtId="0" fontId="0" fillId="0" borderId="0" xfId="0" applyFill="1"/>
    <xf numFmtId="0" fontId="33" fillId="0" borderId="0" xfId="0" applyFont="1" applyAlignment="1" applyProtection="1">
      <alignment horizontal="left"/>
      <protection locked="0"/>
    </xf>
    <xf numFmtId="0" fontId="24" fillId="0" borderId="0" xfId="0" applyFont="1" applyFill="1"/>
    <xf numFmtId="0" fontId="24" fillId="0" borderId="0" xfId="0" applyNumberFormat="1" applyFont="1" applyFill="1"/>
    <xf numFmtId="0" fontId="22" fillId="24" borderId="0" xfId="0" applyFont="1" applyFill="1" applyProtection="1">
      <protection locked="0"/>
    </xf>
    <xf numFmtId="0" fontId="22" fillId="0" borderId="0" xfId="0" applyFont="1"/>
    <xf numFmtId="0" fontId="22" fillId="24" borderId="0" xfId="0" applyFont="1" applyFill="1"/>
    <xf numFmtId="0" fontId="33" fillId="0" borderId="0" xfId="0" applyFont="1" applyFill="1" applyProtection="1">
      <protection locked="0"/>
    </xf>
    <xf numFmtId="0" fontId="33" fillId="0" borderId="0" xfId="0" applyFont="1" applyProtection="1">
      <protection locked="0"/>
    </xf>
    <xf numFmtId="0" fontId="33" fillId="0" borderId="0" xfId="0" applyFont="1" applyFill="1" applyAlignment="1" applyProtection="1">
      <alignment horizontal="left"/>
      <protection locked="0"/>
    </xf>
    <xf numFmtId="0" fontId="24" fillId="24" borderId="0" xfId="0" applyFont="1" applyFill="1"/>
    <xf numFmtId="0" fontId="0" fillId="0" borderId="0" xfId="0"/>
    <xf numFmtId="0" fontId="22" fillId="0" borderId="0" xfId="0" applyFont="1" applyProtection="1">
      <protection locked="0"/>
    </xf>
    <xf numFmtId="4" fontId="0" fillId="0" borderId="0" xfId="0" applyNumberFormat="1"/>
    <xf numFmtId="0" fontId="0" fillId="0" borderId="0" xfId="0" applyFill="1"/>
    <xf numFmtId="0" fontId="25" fillId="0" borderId="0" xfId="0" applyFont="1"/>
    <xf numFmtId="0" fontId="33" fillId="0" borderId="0" xfId="0" applyFont="1" applyAlignment="1" applyProtection="1">
      <alignment horizontal="left"/>
      <protection locked="0"/>
    </xf>
    <xf numFmtId="0" fontId="24" fillId="0" borderId="0" xfId="0" applyFont="1" applyFill="1"/>
    <xf numFmtId="0" fontId="24" fillId="0" borderId="0" xfId="0" applyNumberFormat="1" applyFont="1" applyFill="1"/>
    <xf numFmtId="0" fontId="22" fillId="0" borderId="0" xfId="0" applyFont="1"/>
    <xf numFmtId="0" fontId="33" fillId="0" borderId="0" xfId="0" applyFont="1" applyProtection="1">
      <protection locked="0"/>
    </xf>
    <xf numFmtId="0" fontId="0" fillId="24" borderId="0" xfId="0" applyFill="1"/>
    <xf numFmtId="0" fontId="34" fillId="0" borderId="0" xfId="0" applyFont="1" applyProtection="1">
      <protection locked="0"/>
    </xf>
    <xf numFmtId="0" fontId="33" fillId="24" borderId="0" xfId="0" applyFont="1" applyFill="1" applyProtection="1">
      <protection locked="0"/>
    </xf>
    <xf numFmtId="0" fontId="0" fillId="0" borderId="0" xfId="0"/>
    <xf numFmtId="0" fontId="22" fillId="0" borderId="0" xfId="0" applyFont="1" applyProtection="1">
      <protection locked="0"/>
    </xf>
    <xf numFmtId="4" fontId="0" fillId="0" borderId="0" xfId="0" applyNumberFormat="1"/>
    <xf numFmtId="0" fontId="0" fillId="0" borderId="0" xfId="0" applyFill="1"/>
    <xf numFmtId="0" fontId="0" fillId="0" borderId="0" xfId="0" applyNumberFormat="1" applyFill="1" applyAlignment="1">
      <alignment horizontal="left"/>
    </xf>
    <xf numFmtId="0" fontId="25" fillId="0" borderId="0" xfId="0" applyFont="1"/>
    <xf numFmtId="0" fontId="0" fillId="26" borderId="0" xfId="0" applyNumberFormat="1" applyFont="1" applyFill="1" applyAlignment="1">
      <alignment horizontal="left"/>
    </xf>
    <xf numFmtId="0" fontId="33" fillId="0" borderId="0" xfId="0" applyFont="1" applyAlignment="1" applyProtection="1">
      <alignment horizontal="left"/>
      <protection locked="0"/>
    </xf>
    <xf numFmtId="0" fontId="24" fillId="0" borderId="0" xfId="0" applyFont="1" applyFill="1"/>
    <xf numFmtId="0" fontId="24" fillId="0" borderId="0" xfId="0" applyNumberFormat="1" applyFont="1" applyFill="1"/>
    <xf numFmtId="0" fontId="22" fillId="0" borderId="0" xfId="0" applyFont="1"/>
    <xf numFmtId="0" fontId="33" fillId="0" borderId="0" xfId="0" applyFont="1" applyProtection="1">
      <protection locked="0"/>
    </xf>
    <xf numFmtId="0" fontId="33" fillId="0" borderId="0" xfId="0" applyFont="1" applyFill="1" applyAlignment="1" applyProtection="1">
      <alignment horizontal="left"/>
      <protection locked="0"/>
    </xf>
    <xf numFmtId="0" fontId="0" fillId="24" borderId="0" xfId="0" applyFill="1"/>
    <xf numFmtId="0" fontId="34" fillId="0" borderId="0" xfId="0" applyFont="1" applyProtection="1">
      <protection locked="0"/>
    </xf>
    <xf numFmtId="0" fontId="34" fillId="0" borderId="0" xfId="0" applyFont="1" applyFill="1" applyProtection="1">
      <protection locked="0"/>
    </xf>
    <xf numFmtId="0" fontId="0" fillId="0" borderId="0" xfId="0"/>
    <xf numFmtId="4" fontId="0" fillId="0" borderId="0" xfId="0" applyNumberFormat="1"/>
    <xf numFmtId="0" fontId="22" fillId="0" borderId="0" xfId="0" applyFont="1" applyFill="1" applyProtection="1">
      <protection locked="0"/>
    </xf>
    <xf numFmtId="0" fontId="0" fillId="0" borderId="0" xfId="0" applyFill="1"/>
    <xf numFmtId="0" fontId="25" fillId="0" borderId="0" xfId="0" applyFont="1"/>
    <xf numFmtId="0" fontId="0" fillId="26" borderId="0" xfId="0" applyNumberFormat="1" applyFont="1" applyFill="1" applyAlignment="1">
      <alignment horizontal="left"/>
    </xf>
    <xf numFmtId="0" fontId="33" fillId="0" borderId="0" xfId="0" applyFont="1" applyAlignment="1" applyProtection="1">
      <alignment horizontal="left"/>
      <protection locked="0"/>
    </xf>
    <xf numFmtId="0" fontId="24" fillId="0" borderId="0" xfId="0" applyFont="1" applyFill="1"/>
    <xf numFmtId="0" fontId="24" fillId="0" borderId="0" xfId="0" applyNumberFormat="1" applyFont="1" applyFill="1"/>
    <xf numFmtId="0" fontId="22" fillId="0" borderId="0" xfId="0" applyFont="1"/>
    <xf numFmtId="0" fontId="33" fillId="0" borderId="0" xfId="0" applyFont="1" applyProtection="1">
      <protection locked="0"/>
    </xf>
    <xf numFmtId="0" fontId="0" fillId="24" borderId="0" xfId="0" applyFill="1"/>
    <xf numFmtId="0" fontId="34" fillId="0" borderId="0" xfId="0" applyFont="1" applyProtection="1">
      <protection locked="0"/>
    </xf>
    <xf numFmtId="0" fontId="33" fillId="24" borderId="0" xfId="0" applyFont="1" applyFill="1" applyProtection="1">
      <protection locked="0"/>
    </xf>
    <xf numFmtId="0" fontId="23" fillId="0" borderId="0" xfId="0" applyFont="1"/>
    <xf numFmtId="0" fontId="35" fillId="0" borderId="0" xfId="0" applyFont="1" applyAlignment="1" applyProtection="1">
      <alignment horizontal="left"/>
      <protection locked="0"/>
    </xf>
    <xf numFmtId="165" fontId="0" fillId="0" borderId="0" xfId="0" applyNumberFormat="1"/>
    <xf numFmtId="4" fontId="28" fillId="0" borderId="0" xfId="0" applyNumberFormat="1" applyFont="1" applyFill="1"/>
    <xf numFmtId="4" fontId="0" fillId="0" borderId="0" xfId="0" applyNumberFormat="1"/>
    <xf numFmtId="0" fontId="0" fillId="0" borderId="0" xfId="0" applyFill="1"/>
    <xf numFmtId="0" fontId="0" fillId="0" borderId="0" xfId="0"/>
    <xf numFmtId="0" fontId="22" fillId="0" borderId="0" xfId="0" applyFont="1" applyProtection="1">
      <protection locked="0"/>
    </xf>
    <xf numFmtId="4" fontId="0" fillId="0" borderId="0" xfId="0" applyNumberFormat="1"/>
    <xf numFmtId="0" fontId="22" fillId="0" borderId="0" xfId="0" applyFont="1" applyFill="1" applyProtection="1">
      <protection locked="0"/>
    </xf>
    <xf numFmtId="0" fontId="0" fillId="0" borderId="0" xfId="0" applyFill="1"/>
    <xf numFmtId="0" fontId="25" fillId="0" borderId="0" xfId="0" applyFont="1"/>
    <xf numFmtId="0" fontId="33" fillId="0" borderId="0" xfId="0" applyFont="1" applyAlignment="1" applyProtection="1">
      <alignment horizontal="left"/>
      <protection locked="0"/>
    </xf>
    <xf numFmtId="0" fontId="24" fillId="0" borderId="0" xfId="0" applyFont="1" applyFill="1"/>
    <xf numFmtId="0" fontId="24" fillId="0" borderId="0" xfId="0" applyNumberFormat="1" applyFont="1" applyFill="1"/>
    <xf numFmtId="0" fontId="22" fillId="0" borderId="0" xfId="0" applyFont="1"/>
    <xf numFmtId="0" fontId="33" fillId="0" borderId="0" xfId="0" applyFont="1" applyFill="1" applyProtection="1">
      <protection locked="0"/>
    </xf>
    <xf numFmtId="0" fontId="33" fillId="0" borderId="0" xfId="0" applyFont="1" applyProtection="1">
      <protection locked="0"/>
    </xf>
    <xf numFmtId="0" fontId="0" fillId="24" borderId="0" xfId="0" applyFill="1"/>
    <xf numFmtId="0" fontId="33" fillId="24" borderId="0" xfId="0" applyFont="1" applyFill="1" applyProtection="1">
      <protection locked="0"/>
    </xf>
    <xf numFmtId="0" fontId="34" fillId="0" borderId="0" xfId="0" applyFont="1" applyFill="1" applyProtection="1">
      <protection locked="0"/>
    </xf>
    <xf numFmtId="0" fontId="0" fillId="27" borderId="0" xfId="0" applyFill="1"/>
    <xf numFmtId="0" fontId="0" fillId="0" borderId="0" xfId="0"/>
    <xf numFmtId="0" fontId="22" fillId="0" borderId="0" xfId="0" applyFont="1" applyProtection="1">
      <protection locked="0"/>
    </xf>
    <xf numFmtId="4" fontId="0" fillId="0" borderId="0" xfId="0" applyNumberFormat="1"/>
    <xf numFmtId="0" fontId="0" fillId="0" borderId="0" xfId="0" applyFill="1"/>
    <xf numFmtId="0" fontId="25" fillId="0" borderId="0" xfId="0" applyFont="1"/>
    <xf numFmtId="0" fontId="0" fillId="0" borderId="0" xfId="0" applyNumberFormat="1"/>
    <xf numFmtId="0" fontId="33" fillId="0" borderId="0" xfId="0" applyFont="1" applyAlignment="1" applyProtection="1">
      <alignment horizontal="left"/>
      <protection locked="0"/>
    </xf>
    <xf numFmtId="0" fontId="24" fillId="0" borderId="0" xfId="0" applyFont="1" applyFill="1"/>
    <xf numFmtId="0" fontId="24" fillId="0" borderId="0" xfId="0" applyNumberFormat="1" applyFont="1" applyFill="1"/>
    <xf numFmtId="0" fontId="22" fillId="24" borderId="0" xfId="0" applyFont="1" applyFill="1" applyProtection="1">
      <protection locked="0"/>
    </xf>
    <xf numFmtId="0" fontId="22" fillId="0" borderId="0" xfId="0" applyFont="1"/>
    <xf numFmtId="0" fontId="22" fillId="24" borderId="0" xfId="0" applyFont="1" applyFill="1"/>
    <xf numFmtId="0" fontId="33" fillId="0" borderId="0" xfId="0" applyFont="1" applyProtection="1">
      <protection locked="0"/>
    </xf>
    <xf numFmtId="0" fontId="0" fillId="24" borderId="0" xfId="0" applyFill="1"/>
    <xf numFmtId="0" fontId="34" fillId="0" borderId="0" xfId="0" applyFont="1" applyProtection="1">
      <protection locked="0"/>
    </xf>
    <xf numFmtId="0" fontId="33" fillId="24" borderId="0" xfId="0" applyFont="1" applyFill="1" applyProtection="1">
      <protection locked="0"/>
    </xf>
    <xf numFmtId="0" fontId="33" fillId="24" borderId="0" xfId="0" applyFont="1" applyFill="1" applyAlignment="1" applyProtection="1">
      <alignment horizontal="left"/>
      <protection locked="0"/>
    </xf>
    <xf numFmtId="166" fontId="33" fillId="0" borderId="0" xfId="53" applyNumberFormat="1" applyFont="1" applyFill="1" applyAlignment="1" applyProtection="1">
      <alignment horizontal="left"/>
      <protection locked="0"/>
    </xf>
    <xf numFmtId="0" fontId="2" fillId="0" borderId="0" xfId="0" quotePrefix="1" applyFont="1" applyFill="1"/>
  </cellXfs>
  <cellStyles count="5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Incorrecto 2" xfId="32"/>
    <cellStyle name="Millares" xfId="53" builtinId="3"/>
    <cellStyle name="Millares 2" xfId="34"/>
    <cellStyle name="Millares 2 2" xfId="46"/>
    <cellStyle name="Millares 2 3" xfId="51"/>
    <cellStyle name="Millares 2 4" xfId="50"/>
    <cellStyle name="Millares 3" xfId="33"/>
    <cellStyle name="Millares 3 2" xfId="48"/>
    <cellStyle name="Neutral 2" xfId="35"/>
    <cellStyle name="Normal" xfId="0" builtinId="0"/>
    <cellStyle name="Normal 2" xfId="36"/>
    <cellStyle name="Normal 3" xfId="1"/>
    <cellStyle name="Notas 2" xfId="37"/>
    <cellStyle name="Notas 2 2" xfId="47"/>
    <cellStyle name="Notas 2 3" xfId="52"/>
    <cellStyle name="Notas 2 4" xfId="49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9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0</xdr:rowOff>
    </xdr:from>
    <xdr:to>
      <xdr:col>2</xdr:col>
      <xdr:colOff>720112</xdr:colOff>
      <xdr:row>3</xdr:row>
      <xdr:rowOff>148500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1600" y="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449</xdr:row>
      <xdr:rowOff>57150</xdr:rowOff>
    </xdr:from>
    <xdr:to>
      <xdr:col>2</xdr:col>
      <xdr:colOff>758212</xdr:colOff>
      <xdr:row>453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72512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767737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633</xdr:row>
      <xdr:rowOff>0</xdr:rowOff>
    </xdr:from>
    <xdr:to>
      <xdr:col>2</xdr:col>
      <xdr:colOff>720112</xdr:colOff>
      <xdr:row>636</xdr:row>
      <xdr:rowOff>148500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1600" y="0"/>
          <a:ext cx="872512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630</xdr:row>
      <xdr:rowOff>0</xdr:rowOff>
    </xdr:from>
    <xdr:to>
      <xdr:col>2</xdr:col>
      <xdr:colOff>720112</xdr:colOff>
      <xdr:row>633</xdr:row>
      <xdr:rowOff>148500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1600" y="120805575"/>
          <a:ext cx="872512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507</xdr:row>
      <xdr:rowOff>57150</xdr:rowOff>
    </xdr:from>
    <xdr:to>
      <xdr:col>2</xdr:col>
      <xdr:colOff>758212</xdr:colOff>
      <xdr:row>511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117224175"/>
          <a:ext cx="862987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551</xdr:row>
      <xdr:rowOff>57150</xdr:rowOff>
    </xdr:from>
    <xdr:to>
      <xdr:col>2</xdr:col>
      <xdr:colOff>758212</xdr:colOff>
      <xdr:row>555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27517725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591</xdr:row>
      <xdr:rowOff>57150</xdr:rowOff>
    </xdr:from>
    <xdr:to>
      <xdr:col>2</xdr:col>
      <xdr:colOff>758212</xdr:colOff>
      <xdr:row>595</xdr:row>
      <xdr:rowOff>15150</xdr:rowOff>
    </xdr:to>
    <xdr:pic>
      <xdr:nvPicPr>
        <xdr:cNvPr id="5" name="4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103908225"/>
          <a:ext cx="862987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607</xdr:row>
      <xdr:rowOff>57150</xdr:rowOff>
    </xdr:from>
    <xdr:to>
      <xdr:col>2</xdr:col>
      <xdr:colOff>758212</xdr:colOff>
      <xdr:row>611</xdr:row>
      <xdr:rowOff>15150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110385225"/>
          <a:ext cx="862987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611</xdr:row>
      <xdr:rowOff>57150</xdr:rowOff>
    </xdr:from>
    <xdr:to>
      <xdr:col>2</xdr:col>
      <xdr:colOff>758212</xdr:colOff>
      <xdr:row>615</xdr:row>
      <xdr:rowOff>15150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113804700"/>
          <a:ext cx="862987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716</xdr:row>
      <xdr:rowOff>28575</xdr:rowOff>
    </xdr:from>
    <xdr:to>
      <xdr:col>2</xdr:col>
      <xdr:colOff>657225</xdr:colOff>
      <xdr:row>719</xdr:row>
      <xdr:rowOff>177075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" y="135112125"/>
          <a:ext cx="100965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5" name="4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550</xdr:row>
      <xdr:rowOff>28575</xdr:rowOff>
    </xdr:from>
    <xdr:to>
      <xdr:col>2</xdr:col>
      <xdr:colOff>657225</xdr:colOff>
      <xdr:row>553</xdr:row>
      <xdr:rowOff>177075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" y="136236075"/>
          <a:ext cx="1009650" cy="72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624</xdr:row>
      <xdr:rowOff>28575</xdr:rowOff>
    </xdr:from>
    <xdr:to>
      <xdr:col>2</xdr:col>
      <xdr:colOff>657225</xdr:colOff>
      <xdr:row>627</xdr:row>
      <xdr:rowOff>177075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" y="104232075"/>
          <a:ext cx="1009650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57150</xdr:rowOff>
    </xdr:from>
    <xdr:to>
      <xdr:col>3</xdr:col>
      <xdr:colOff>129562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657225</xdr:colOff>
      <xdr:row>0</xdr:row>
      <xdr:rowOff>57150</xdr:rowOff>
    </xdr:from>
    <xdr:to>
      <xdr:col>4</xdr:col>
      <xdr:colOff>571500</xdr:colOff>
      <xdr:row>4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1225" y="57150"/>
          <a:ext cx="809625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590</xdr:row>
      <xdr:rowOff>28575</xdr:rowOff>
    </xdr:from>
    <xdr:to>
      <xdr:col>2</xdr:col>
      <xdr:colOff>657225</xdr:colOff>
      <xdr:row>593</xdr:row>
      <xdr:rowOff>177075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" y="118157625"/>
          <a:ext cx="100965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0"/>
  <sheetViews>
    <sheetView topLeftCell="A133" workbookViewId="0">
      <selection activeCell="A155" sqref="A155"/>
    </sheetView>
  </sheetViews>
  <sheetFormatPr baseColWidth="10" defaultRowHeight="11.25"/>
  <cols>
    <col min="1" max="1" width="30.7109375" style="22" bestFit="1" customWidth="1"/>
    <col min="2" max="2" width="45.28515625" style="22" bestFit="1" customWidth="1"/>
    <col min="3" max="16384" width="11.42578125" style="22"/>
  </cols>
  <sheetData>
    <row r="1" spans="1:2" ht="15">
      <c r="A1" s="20" t="s">
        <v>900</v>
      </c>
      <c r="B1" s="20" t="s">
        <v>901</v>
      </c>
    </row>
    <row r="2" spans="1:2" ht="15">
      <c r="A2" s="18" t="s">
        <v>9</v>
      </c>
      <c r="B2" s="18" t="s">
        <v>991</v>
      </c>
    </row>
    <row r="3" spans="1:2" ht="15">
      <c r="A3" s="20" t="s">
        <v>785</v>
      </c>
      <c r="B3" s="20" t="s">
        <v>784</v>
      </c>
    </row>
    <row r="4" spans="1:2" ht="15">
      <c r="A4" s="20" t="s">
        <v>747</v>
      </c>
      <c r="B4" s="20" t="s">
        <v>748</v>
      </c>
    </row>
    <row r="5" spans="1:2" ht="12.75">
      <c r="A5" s="7" t="s">
        <v>981</v>
      </c>
      <c r="B5" s="7" t="s">
        <v>982</v>
      </c>
    </row>
    <row r="6" spans="1:2" ht="15">
      <c r="A6" s="20" t="s">
        <v>733</v>
      </c>
      <c r="B6" s="20" t="s">
        <v>734</v>
      </c>
    </row>
    <row r="7" spans="1:2" ht="15">
      <c r="A7" s="20" t="s">
        <v>935</v>
      </c>
      <c r="B7" s="20" t="s">
        <v>936</v>
      </c>
    </row>
    <row r="8" spans="1:2" ht="15">
      <c r="A8" s="20" t="s">
        <v>886</v>
      </c>
      <c r="B8" s="20" t="s">
        <v>887</v>
      </c>
    </row>
    <row r="9" spans="1:2" ht="15">
      <c r="A9" s="20" t="s">
        <v>668</v>
      </c>
      <c r="B9" s="20" t="s">
        <v>669</v>
      </c>
    </row>
    <row r="10" spans="1:2" ht="15">
      <c r="A10" s="20" t="s">
        <v>767</v>
      </c>
      <c r="B10" s="20" t="s">
        <v>766</v>
      </c>
    </row>
    <row r="11" spans="1:2" ht="15">
      <c r="A11" s="7" t="s">
        <v>870</v>
      </c>
      <c r="B11" s="20" t="s">
        <v>871</v>
      </c>
    </row>
    <row r="12" spans="1:2" ht="15">
      <c r="A12" s="7" t="s">
        <v>838</v>
      </c>
      <c r="B12" s="20" t="s">
        <v>839</v>
      </c>
    </row>
    <row r="13" spans="1:2" ht="15">
      <c r="A13" s="20" t="s">
        <v>889</v>
      </c>
      <c r="B13" s="20" t="s">
        <v>874</v>
      </c>
    </row>
    <row r="14" spans="1:2" ht="15">
      <c r="A14" s="20" t="s">
        <v>659</v>
      </c>
      <c r="B14" s="20" t="s">
        <v>717</v>
      </c>
    </row>
    <row r="15" spans="1:2" ht="15">
      <c r="A15" s="20" t="s">
        <v>776</v>
      </c>
      <c r="B15" s="20" t="s">
        <v>777</v>
      </c>
    </row>
    <row r="16" spans="1:2" ht="15">
      <c r="A16" s="20" t="s">
        <v>953</v>
      </c>
      <c r="B16" s="20" t="s">
        <v>655</v>
      </c>
    </row>
    <row r="17" spans="1:2" ht="15">
      <c r="A17" s="7" t="s">
        <v>877</v>
      </c>
      <c r="B17" s="20" t="s">
        <v>878</v>
      </c>
    </row>
    <row r="18" spans="1:2" ht="15">
      <c r="A18" s="20" t="s">
        <v>744</v>
      </c>
      <c r="B18" s="20" t="s">
        <v>743</v>
      </c>
    </row>
    <row r="19" spans="1:2" ht="15">
      <c r="A19" s="7" t="s">
        <v>884</v>
      </c>
      <c r="B19" s="20" t="s">
        <v>885</v>
      </c>
    </row>
    <row r="20" spans="1:2" ht="15">
      <c r="A20" s="20" t="s">
        <v>758</v>
      </c>
      <c r="B20" s="20" t="s">
        <v>759</v>
      </c>
    </row>
    <row r="21" spans="1:2" ht="15">
      <c r="A21" s="17" t="s">
        <v>998</v>
      </c>
      <c r="B21" s="20" t="s">
        <v>980</v>
      </c>
    </row>
    <row r="22" spans="1:2" ht="15">
      <c r="A22" s="20" t="s">
        <v>951</v>
      </c>
      <c r="B22" s="20" t="s">
        <v>952</v>
      </c>
    </row>
    <row r="23" spans="1:2" ht="15">
      <c r="A23" s="19" t="s">
        <v>996</v>
      </c>
      <c r="B23" s="20" t="s">
        <v>995</v>
      </c>
    </row>
    <row r="24" spans="1:2" ht="15">
      <c r="A24" s="7" t="s">
        <v>979</v>
      </c>
      <c r="B24" s="20" t="s">
        <v>997</v>
      </c>
    </row>
    <row r="25" spans="1:2" ht="15">
      <c r="A25" s="20" t="s">
        <v>913</v>
      </c>
      <c r="B25" s="20" t="s">
        <v>914</v>
      </c>
    </row>
    <row r="26" spans="1:2" ht="15">
      <c r="A26" s="20" t="s">
        <v>942</v>
      </c>
      <c r="B26" s="20" t="s">
        <v>941</v>
      </c>
    </row>
    <row r="27" spans="1:2" ht="15">
      <c r="A27" s="20" t="s">
        <v>742</v>
      </c>
      <c r="B27" s="20" t="s">
        <v>741</v>
      </c>
    </row>
    <row r="28" spans="1:2" ht="15">
      <c r="A28" s="20" t="s">
        <v>827</v>
      </c>
      <c r="B28" s="20" t="s">
        <v>828</v>
      </c>
    </row>
    <row r="29" spans="1:2" ht="15">
      <c r="A29" s="20" t="s">
        <v>795</v>
      </c>
      <c r="B29" s="20" t="s">
        <v>794</v>
      </c>
    </row>
    <row r="30" spans="1:2" ht="15">
      <c r="A30" s="7" t="s">
        <v>858</v>
      </c>
      <c r="B30" s="20" t="s">
        <v>859</v>
      </c>
    </row>
    <row r="31" spans="1:2" ht="15">
      <c r="A31" s="20" t="s">
        <v>771</v>
      </c>
      <c r="B31" s="20" t="s">
        <v>770</v>
      </c>
    </row>
    <row r="32" spans="1:2" ht="15">
      <c r="A32" s="20" t="s">
        <v>893</v>
      </c>
      <c r="B32" s="20" t="s">
        <v>892</v>
      </c>
    </row>
    <row r="33" spans="1:2" ht="15">
      <c r="A33" s="20" t="s">
        <v>960</v>
      </c>
      <c r="B33" s="20" t="s">
        <v>961</v>
      </c>
    </row>
    <row r="34" spans="1:2" ht="15">
      <c r="A34" s="20" t="s">
        <v>695</v>
      </c>
      <c r="B34" s="20" t="s">
        <v>696</v>
      </c>
    </row>
    <row r="35" spans="1:2" ht="15">
      <c r="A35" s="20" t="s">
        <v>807</v>
      </c>
      <c r="B35" s="20" t="s">
        <v>806</v>
      </c>
    </row>
    <row r="36" spans="1:2" ht="15">
      <c r="A36" s="20" t="s">
        <v>678</v>
      </c>
      <c r="B36" s="20" t="s">
        <v>679</v>
      </c>
    </row>
    <row r="37" spans="1:2" ht="15">
      <c r="A37" s="20" t="s">
        <v>658</v>
      </c>
      <c r="B37" s="20" t="s">
        <v>790</v>
      </c>
    </row>
    <row r="38" spans="1:2" ht="15">
      <c r="A38" s="20" t="s">
        <v>949</v>
      </c>
      <c r="B38" s="20" t="s">
        <v>950</v>
      </c>
    </row>
    <row r="39" spans="1:2" ht="15">
      <c r="A39" s="20" t="s">
        <v>778</v>
      </c>
      <c r="B39" s="20" t="s">
        <v>779</v>
      </c>
    </row>
    <row r="40" spans="1:2" ht="15">
      <c r="A40" s="7" t="s">
        <v>808</v>
      </c>
      <c r="B40" s="20" t="s">
        <v>846</v>
      </c>
    </row>
    <row r="41" spans="1:2" ht="15">
      <c r="A41" s="20" t="s">
        <v>847</v>
      </c>
      <c r="B41" s="20" t="s">
        <v>848</v>
      </c>
    </row>
    <row r="42" spans="1:2" ht="15">
      <c r="A42" s="7" t="s">
        <v>866</v>
      </c>
      <c r="B42" s="20" t="s">
        <v>867</v>
      </c>
    </row>
    <row r="43" spans="1:2" ht="15">
      <c r="A43" s="20" t="s">
        <v>930</v>
      </c>
      <c r="B43" s="20" t="s">
        <v>931</v>
      </c>
    </row>
    <row r="44" spans="1:2" ht="15">
      <c r="A44" s="20" t="s">
        <v>666</v>
      </c>
      <c r="B44" s="20" t="s">
        <v>667</v>
      </c>
    </row>
    <row r="45" spans="1:2" ht="15">
      <c r="A45" s="20" t="s">
        <v>670</v>
      </c>
      <c r="B45" s="20" t="s">
        <v>671</v>
      </c>
    </row>
    <row r="46" spans="1:2" ht="15">
      <c r="A46" s="20" t="s">
        <v>911</v>
      </c>
      <c r="B46" s="20" t="s">
        <v>912</v>
      </c>
    </row>
    <row r="47" spans="1:2" ht="15">
      <c r="A47" s="20" t="s">
        <v>664</v>
      </c>
      <c r="B47" s="20" t="s">
        <v>663</v>
      </c>
    </row>
    <row r="48" spans="1:2" ht="15">
      <c r="A48" s="20" t="s">
        <v>768</v>
      </c>
      <c r="B48" s="20" t="s">
        <v>769</v>
      </c>
    </row>
    <row r="49" spans="1:2" ht="15">
      <c r="A49" s="20" t="s">
        <v>962</v>
      </c>
      <c r="B49" s="20" t="s">
        <v>963</v>
      </c>
    </row>
    <row r="50" spans="1:2" ht="15">
      <c r="A50" s="18" t="s">
        <v>992</v>
      </c>
      <c r="B50" s="18" t="s">
        <v>993</v>
      </c>
    </row>
    <row r="51" spans="1:2" ht="15">
      <c r="A51" s="20" t="s">
        <v>975</v>
      </c>
      <c r="B51" s="20" t="s">
        <v>976</v>
      </c>
    </row>
    <row r="52" spans="1:2" ht="15">
      <c r="A52" s="20" t="s">
        <v>829</v>
      </c>
      <c r="B52" s="20" t="s">
        <v>830</v>
      </c>
    </row>
    <row r="53" spans="1:2" ht="15">
      <c r="A53" s="20" t="s">
        <v>691</v>
      </c>
      <c r="B53" s="20" t="s">
        <v>692</v>
      </c>
    </row>
    <row r="54" spans="1:2" ht="15">
      <c r="A54" s="20" t="s">
        <v>811</v>
      </c>
      <c r="B54" s="20" t="s">
        <v>810</v>
      </c>
    </row>
    <row r="55" spans="1:2" ht="15">
      <c r="A55" s="18" t="s">
        <v>729</v>
      </c>
      <c r="B55" s="18" t="s">
        <v>730</v>
      </c>
    </row>
    <row r="56" spans="1:2" ht="15">
      <c r="A56" s="20" t="s">
        <v>738</v>
      </c>
      <c r="B56" s="20" t="s">
        <v>737</v>
      </c>
    </row>
    <row r="57" spans="1:2" ht="15">
      <c r="A57" s="7" t="s">
        <v>863</v>
      </c>
      <c r="B57" s="20" t="s">
        <v>864</v>
      </c>
    </row>
    <row r="58" spans="1:2" ht="15">
      <c r="A58" s="20" t="s">
        <v>699</v>
      </c>
      <c r="B58" s="20" t="s">
        <v>700</v>
      </c>
    </row>
    <row r="59" spans="1:2" ht="15">
      <c r="A59" s="20" t="s">
        <v>674</v>
      </c>
      <c r="B59" s="20" t="s">
        <v>824</v>
      </c>
    </row>
    <row r="60" spans="1:2" ht="15">
      <c r="A60" s="20" t="s">
        <v>947</v>
      </c>
      <c r="B60" s="20" t="s">
        <v>948</v>
      </c>
    </row>
    <row r="61" spans="1:2" ht="15">
      <c r="A61" s="20" t="s">
        <v>905</v>
      </c>
      <c r="B61" s="20" t="s">
        <v>906</v>
      </c>
    </row>
    <row r="62" spans="1:2" ht="15">
      <c r="A62" s="20" t="s">
        <v>814</v>
      </c>
      <c r="B62" s="20" t="s">
        <v>815</v>
      </c>
    </row>
    <row r="63" spans="1:2" ht="15">
      <c r="A63" s="15" t="s">
        <v>1000</v>
      </c>
      <c r="B63" s="20" t="s">
        <v>657</v>
      </c>
    </row>
    <row r="64" spans="1:2" ht="15">
      <c r="A64" s="20" t="s">
        <v>740</v>
      </c>
      <c r="B64" s="20" t="s">
        <v>739</v>
      </c>
    </row>
    <row r="65" spans="1:2" ht="15">
      <c r="A65" s="20" t="s">
        <v>973</v>
      </c>
      <c r="B65" s="20" t="s">
        <v>974</v>
      </c>
    </row>
    <row r="66" spans="1:2" ht="15">
      <c r="A66" s="20" t="s">
        <v>826</v>
      </c>
      <c r="B66" s="20" t="s">
        <v>825</v>
      </c>
    </row>
    <row r="67" spans="1:2" ht="15">
      <c r="A67" s="20" t="s">
        <v>707</v>
      </c>
      <c r="B67" s="20" t="s">
        <v>708</v>
      </c>
    </row>
    <row r="68" spans="1:2" ht="15">
      <c r="A68" s="18" t="s">
        <v>787</v>
      </c>
      <c r="B68" s="18" t="s">
        <v>786</v>
      </c>
    </row>
    <row r="69" spans="1:2" ht="15">
      <c r="A69" s="14" t="s">
        <v>865</v>
      </c>
      <c r="B69" s="20" t="s">
        <v>651</v>
      </c>
    </row>
    <row r="70" spans="1:2" ht="15">
      <c r="A70" s="20" t="s">
        <v>783</v>
      </c>
      <c r="B70" s="20" t="s">
        <v>782</v>
      </c>
    </row>
    <row r="71" spans="1:2" ht="15">
      <c r="A71" s="20" t="s">
        <v>720</v>
      </c>
      <c r="B71" s="20" t="s">
        <v>721</v>
      </c>
    </row>
    <row r="72" spans="1:2" ht="15">
      <c r="A72" s="20" t="s">
        <v>660</v>
      </c>
      <c r="B72" s="20" t="s">
        <v>791</v>
      </c>
    </row>
    <row r="73" spans="1:2" ht="15">
      <c r="A73" s="18" t="s">
        <v>989</v>
      </c>
      <c r="B73" s="18" t="s">
        <v>990</v>
      </c>
    </row>
    <row r="74" spans="1:2" ht="15">
      <c r="A74" s="20" t="s">
        <v>943</v>
      </c>
      <c r="B74" s="20" t="s">
        <v>944</v>
      </c>
    </row>
    <row r="75" spans="1:2" ht="15">
      <c r="A75" s="20" t="s">
        <v>789</v>
      </c>
      <c r="B75" s="20" t="s">
        <v>788</v>
      </c>
    </row>
    <row r="76" spans="1:2" ht="15">
      <c r="A76" s="20" t="s">
        <v>822</v>
      </c>
      <c r="B76" s="20" t="s">
        <v>902</v>
      </c>
    </row>
    <row r="77" spans="1:2" ht="15">
      <c r="A77" s="20" t="s">
        <v>926</v>
      </c>
      <c r="B77" s="20" t="s">
        <v>927</v>
      </c>
    </row>
    <row r="78" spans="1:2" ht="15">
      <c r="A78" s="20" t="s">
        <v>713</v>
      </c>
      <c r="B78" s="20" t="s">
        <v>714</v>
      </c>
    </row>
    <row r="79" spans="1:2" ht="15">
      <c r="A79" s="20" t="s">
        <v>987</v>
      </c>
      <c r="B79" s="20" t="s">
        <v>988</v>
      </c>
    </row>
    <row r="80" spans="1:2" ht="15">
      <c r="A80" s="20" t="s">
        <v>964</v>
      </c>
      <c r="B80" s="20" t="s">
        <v>965</v>
      </c>
    </row>
    <row r="81" spans="1:2" ht="15">
      <c r="A81" s="20" t="s">
        <v>915</v>
      </c>
      <c r="B81" s="20" t="s">
        <v>916</v>
      </c>
    </row>
    <row r="82" spans="1:2" ht="15">
      <c r="A82" s="20" t="s">
        <v>799</v>
      </c>
      <c r="B82" s="20" t="s">
        <v>798</v>
      </c>
    </row>
    <row r="83" spans="1:2" ht="15">
      <c r="A83" s="20" t="s">
        <v>968</v>
      </c>
      <c r="B83" s="20" t="s">
        <v>969</v>
      </c>
    </row>
    <row r="84" spans="1:2" ht="15">
      <c r="A84" s="20" t="s">
        <v>891</v>
      </c>
      <c r="B84" s="20" t="s">
        <v>890</v>
      </c>
    </row>
    <row r="85" spans="1:2" ht="15">
      <c r="A85" s="17" t="s">
        <v>972</v>
      </c>
      <c r="B85" s="17" t="s">
        <v>652</v>
      </c>
    </row>
    <row r="86" spans="1:2" ht="15">
      <c r="A86" s="7" t="s">
        <v>1001</v>
      </c>
      <c r="B86" s="20" t="s">
        <v>650</v>
      </c>
    </row>
    <row r="87" spans="1:2" ht="15">
      <c r="A87" s="20" t="s">
        <v>675</v>
      </c>
      <c r="B87" s="20" t="s">
        <v>682</v>
      </c>
    </row>
    <row r="88" spans="1:2" ht="15">
      <c r="A88" s="20" t="s">
        <v>680</v>
      </c>
      <c r="B88" s="20" t="s">
        <v>681</v>
      </c>
    </row>
    <row r="89" spans="1:2" ht="15">
      <c r="A89" s="20" t="s">
        <v>909</v>
      </c>
      <c r="B89" s="20" t="s">
        <v>910</v>
      </c>
    </row>
    <row r="90" spans="1:2" ht="15">
      <c r="A90" s="20" t="s">
        <v>924</v>
      </c>
      <c r="B90" s="20" t="s">
        <v>925</v>
      </c>
    </row>
    <row r="91" spans="1:2" ht="15">
      <c r="A91" s="20" t="s">
        <v>761</v>
      </c>
      <c r="B91" s="20" t="s">
        <v>760</v>
      </c>
    </row>
    <row r="92" spans="1:2" ht="15">
      <c r="A92" s="20" t="s">
        <v>922</v>
      </c>
      <c r="B92" s="20" t="s">
        <v>923</v>
      </c>
    </row>
    <row r="93" spans="1:2" ht="15">
      <c r="A93" s="20" t="s">
        <v>816</v>
      </c>
      <c r="B93" s="20" t="s">
        <v>817</v>
      </c>
    </row>
    <row r="94" spans="1:2" ht="15">
      <c r="A94" s="20" t="s">
        <v>977</v>
      </c>
      <c r="B94" s="20" t="s">
        <v>978</v>
      </c>
    </row>
    <row r="95" spans="1:2" ht="15">
      <c r="A95" s="20" t="s">
        <v>672</v>
      </c>
      <c r="B95" s="20" t="s">
        <v>673</v>
      </c>
    </row>
    <row r="96" spans="1:2" ht="15">
      <c r="A96" s="20" t="s">
        <v>897</v>
      </c>
      <c r="B96" s="20" t="s">
        <v>898</v>
      </c>
    </row>
    <row r="97" spans="1:2" ht="15">
      <c r="A97" s="20" t="s">
        <v>701</v>
      </c>
      <c r="B97" s="20" t="s">
        <v>702</v>
      </c>
    </row>
    <row r="98" spans="1:2" ht="15">
      <c r="A98" s="20" t="s">
        <v>856</v>
      </c>
      <c r="B98" s="20" t="s">
        <v>857</v>
      </c>
    </row>
    <row r="99" spans="1:2" ht="15">
      <c r="A99" s="20" t="s">
        <v>920</v>
      </c>
      <c r="B99" s="20" t="s">
        <v>921</v>
      </c>
    </row>
    <row r="100" spans="1:2" ht="15">
      <c r="A100" s="20" t="s">
        <v>831</v>
      </c>
      <c r="B100" s="20" t="s">
        <v>832</v>
      </c>
    </row>
    <row r="101" spans="1:2" ht="15">
      <c r="A101" s="14" t="s">
        <v>971</v>
      </c>
      <c r="B101" s="17" t="s">
        <v>970</v>
      </c>
    </row>
    <row r="102" spans="1:2" ht="15">
      <c r="A102" s="20" t="s">
        <v>983</v>
      </c>
      <c r="B102" s="20" t="s">
        <v>984</v>
      </c>
    </row>
    <row r="103" spans="1:2" ht="15">
      <c r="A103" s="20" t="s">
        <v>683</v>
      </c>
      <c r="B103" s="20" t="s">
        <v>684</v>
      </c>
    </row>
    <row r="104" spans="1:2" ht="15">
      <c r="A104" s="7" t="s">
        <v>834</v>
      </c>
      <c r="B104" s="20" t="s">
        <v>833</v>
      </c>
    </row>
    <row r="105" spans="1:2" ht="15">
      <c r="A105" s="20" t="s">
        <v>685</v>
      </c>
      <c r="B105" s="20" t="s">
        <v>686</v>
      </c>
    </row>
    <row r="106" spans="1:2" ht="15">
      <c r="A106" s="20" t="s">
        <v>773</v>
      </c>
      <c r="B106" s="20" t="s">
        <v>772</v>
      </c>
    </row>
    <row r="107" spans="1:2" ht="15">
      <c r="A107" s="20" t="s">
        <v>813</v>
      </c>
      <c r="B107" s="20" t="s">
        <v>812</v>
      </c>
    </row>
    <row r="108" spans="1:2" ht="15">
      <c r="A108" s="20" t="s">
        <v>805</v>
      </c>
      <c r="B108" s="20" t="s">
        <v>804</v>
      </c>
    </row>
    <row r="109" spans="1:2" ht="15">
      <c r="A109" s="20" t="s">
        <v>723</v>
      </c>
      <c r="B109" s="20" t="s">
        <v>724</v>
      </c>
    </row>
    <row r="110" spans="1:2" ht="15">
      <c r="A110" s="20" t="s">
        <v>775</v>
      </c>
      <c r="B110" s="20" t="s">
        <v>774</v>
      </c>
    </row>
    <row r="111" spans="1:2" ht="15">
      <c r="A111" s="20" t="s">
        <v>904</v>
      </c>
      <c r="B111" s="20" t="s">
        <v>903</v>
      </c>
    </row>
    <row r="112" spans="1:2" ht="15">
      <c r="A112" s="20" t="s">
        <v>709</v>
      </c>
      <c r="B112" s="20" t="s">
        <v>710</v>
      </c>
    </row>
    <row r="113" spans="1:2" ht="15">
      <c r="A113" s="20" t="s">
        <v>820</v>
      </c>
      <c r="B113" s="20" t="s">
        <v>821</v>
      </c>
    </row>
    <row r="114" spans="1:2" ht="15">
      <c r="A114" s="20" t="s">
        <v>932</v>
      </c>
      <c r="B114" s="20" t="s">
        <v>933</v>
      </c>
    </row>
    <row r="115" spans="1:2" ht="15">
      <c r="A115" s="20" t="s">
        <v>735</v>
      </c>
      <c r="B115" s="20" t="s">
        <v>736</v>
      </c>
    </row>
    <row r="116" spans="1:2" ht="15">
      <c r="A116" s="20" t="s">
        <v>894</v>
      </c>
      <c r="B116" s="20" t="s">
        <v>895</v>
      </c>
    </row>
    <row r="117" spans="1:2" ht="15">
      <c r="A117" s="20" t="s">
        <v>934</v>
      </c>
      <c r="B117" s="20" t="s">
        <v>895</v>
      </c>
    </row>
    <row r="118" spans="1:2" ht="15">
      <c r="A118" s="20" t="s">
        <v>697</v>
      </c>
      <c r="B118" s="20" t="s">
        <v>896</v>
      </c>
    </row>
    <row r="119" spans="1:2" ht="15">
      <c r="A119" s="20" t="s">
        <v>955</v>
      </c>
      <c r="B119" s="20" t="s">
        <v>956</v>
      </c>
    </row>
    <row r="120" spans="1:2" ht="15">
      <c r="A120" s="20" t="s">
        <v>715</v>
      </c>
      <c r="B120" s="20" t="s">
        <v>716</v>
      </c>
    </row>
    <row r="121" spans="1:2" ht="15">
      <c r="A121" s="20" t="s">
        <v>755</v>
      </c>
      <c r="B121" s="20" t="s">
        <v>754</v>
      </c>
    </row>
    <row r="122" spans="1:2" ht="15">
      <c r="A122" s="20" t="s">
        <v>689</v>
      </c>
      <c r="B122" s="20" t="s">
        <v>690</v>
      </c>
    </row>
    <row r="123" spans="1:2" ht="15">
      <c r="A123" s="20" t="s">
        <v>985</v>
      </c>
      <c r="B123" s="20" t="s">
        <v>986</v>
      </c>
    </row>
    <row r="124" spans="1:2" ht="15">
      <c r="A124" s="20" t="s">
        <v>718</v>
      </c>
      <c r="B124" s="20" t="s">
        <v>719</v>
      </c>
    </row>
    <row r="125" spans="1:2" ht="15">
      <c r="A125" s="20" t="s">
        <v>753</v>
      </c>
      <c r="B125" s="20" t="s">
        <v>752</v>
      </c>
    </row>
    <row r="126" spans="1:2" ht="15">
      <c r="A126" s="20" t="s">
        <v>907</v>
      </c>
      <c r="B126" s="20" t="s">
        <v>908</v>
      </c>
    </row>
    <row r="127" spans="1:2" ht="15">
      <c r="A127" s="20" t="s">
        <v>693</v>
      </c>
      <c r="B127" s="20" t="s">
        <v>694</v>
      </c>
    </row>
    <row r="128" spans="1:2" ht="15">
      <c r="A128" s="20" t="s">
        <v>765</v>
      </c>
      <c r="B128" s="20" t="s">
        <v>764</v>
      </c>
    </row>
    <row r="129" spans="1:2" ht="15">
      <c r="A129" s="20" t="s">
        <v>939</v>
      </c>
      <c r="B129" s="20" t="s">
        <v>940</v>
      </c>
    </row>
    <row r="130" spans="1:2" ht="15">
      <c r="A130" s="20" t="s">
        <v>801</v>
      </c>
      <c r="B130" s="20" t="s">
        <v>800</v>
      </c>
    </row>
    <row r="131" spans="1:2" ht="15">
      <c r="A131" s="20" t="s">
        <v>725</v>
      </c>
      <c r="B131" s="20" t="s">
        <v>726</v>
      </c>
    </row>
    <row r="132" spans="1:2" ht="15">
      <c r="A132" s="20" t="s">
        <v>757</v>
      </c>
      <c r="B132" s="20" t="s">
        <v>756</v>
      </c>
    </row>
    <row r="133" spans="1:2" ht="15">
      <c r="A133" s="20" t="s">
        <v>762</v>
      </c>
      <c r="B133" s="20" t="s">
        <v>763</v>
      </c>
    </row>
    <row r="134" spans="1:2" ht="15">
      <c r="A134" s="20" t="s">
        <v>749</v>
      </c>
      <c r="B134" s="20" t="s">
        <v>750</v>
      </c>
    </row>
    <row r="135" spans="1:2" ht="15">
      <c r="A135" s="20" t="s">
        <v>661</v>
      </c>
      <c r="B135" s="20" t="s">
        <v>792</v>
      </c>
    </row>
    <row r="136" spans="1:2" ht="15">
      <c r="A136" s="20" t="s">
        <v>918</v>
      </c>
      <c r="B136" s="20" t="s">
        <v>919</v>
      </c>
    </row>
    <row r="137" spans="1:2" ht="15">
      <c r="A137" s="20" t="s">
        <v>957</v>
      </c>
      <c r="B137" s="20" t="s">
        <v>958</v>
      </c>
    </row>
    <row r="138" spans="1:2" ht="15">
      <c r="A138" s="20" t="s">
        <v>803</v>
      </c>
      <c r="B138" s="20" t="s">
        <v>802</v>
      </c>
    </row>
    <row r="139" spans="1:2" ht="15">
      <c r="A139" s="7" t="s">
        <v>873</v>
      </c>
      <c r="B139" s="20" t="s">
        <v>654</v>
      </c>
    </row>
    <row r="140" spans="1:2" ht="15">
      <c r="A140" s="20" t="s">
        <v>746</v>
      </c>
      <c r="B140" s="20" t="s">
        <v>745</v>
      </c>
    </row>
    <row r="141" spans="1:2" ht="15">
      <c r="A141" s="20" t="s">
        <v>966</v>
      </c>
      <c r="B141" s="20" t="s">
        <v>967</v>
      </c>
    </row>
    <row r="142" spans="1:2" ht="15">
      <c r="A142" s="7" t="s">
        <v>868</v>
      </c>
      <c r="B142" s="20" t="s">
        <v>869</v>
      </c>
    </row>
    <row r="143" spans="1:2" ht="15">
      <c r="A143" s="48" t="s">
        <v>840</v>
      </c>
      <c r="B143" s="48" t="s">
        <v>841</v>
      </c>
    </row>
    <row r="144" spans="1:2" ht="15">
      <c r="A144" s="7" t="s">
        <v>842</v>
      </c>
      <c r="B144" s="20" t="s">
        <v>843</v>
      </c>
    </row>
    <row r="145" spans="1:2" ht="15">
      <c r="A145" s="20" t="s">
        <v>676</v>
      </c>
      <c r="B145" s="20" t="s">
        <v>677</v>
      </c>
    </row>
    <row r="146" spans="1:2" ht="15">
      <c r="A146" s="20" t="s">
        <v>727</v>
      </c>
      <c r="B146" s="20" t="s">
        <v>728</v>
      </c>
    </row>
    <row r="147" spans="1:2" ht="15">
      <c r="A147" s="20" t="s">
        <v>665</v>
      </c>
      <c r="B147" s="20" t="s">
        <v>662</v>
      </c>
    </row>
    <row r="148" spans="1:2" ht="15">
      <c r="A148" s="20" t="s">
        <v>861</v>
      </c>
      <c r="B148" s="20" t="s">
        <v>862</v>
      </c>
    </row>
    <row r="149" spans="1:2" ht="15">
      <c r="A149" s="7" t="s">
        <v>882</v>
      </c>
      <c r="B149" s="20" t="s">
        <v>883</v>
      </c>
    </row>
    <row r="150" spans="1:2" ht="15">
      <c r="A150" s="20" t="s">
        <v>819</v>
      </c>
      <c r="B150" s="20" t="s">
        <v>818</v>
      </c>
    </row>
    <row r="151" spans="1:2" ht="15">
      <c r="A151" s="20" t="s">
        <v>928</v>
      </c>
      <c r="B151" s="20" t="s">
        <v>929</v>
      </c>
    </row>
    <row r="152" spans="1:2" ht="15">
      <c r="A152" s="20" t="s">
        <v>781</v>
      </c>
      <c r="B152" s="20" t="s">
        <v>780</v>
      </c>
    </row>
    <row r="153" spans="1:2" ht="15">
      <c r="A153" s="20" t="s">
        <v>687</v>
      </c>
      <c r="B153" s="20" t="s">
        <v>688</v>
      </c>
    </row>
    <row r="154" spans="1:2" ht="15">
      <c r="A154" s="20" t="s">
        <v>937</v>
      </c>
      <c r="B154" s="20" t="s">
        <v>938</v>
      </c>
    </row>
    <row r="155" spans="1:2" ht="15">
      <c r="A155" s="20" t="s">
        <v>945</v>
      </c>
      <c r="B155" s="20" t="s">
        <v>946</v>
      </c>
    </row>
    <row r="156" spans="1:2" ht="15">
      <c r="A156" s="20" t="s">
        <v>711</v>
      </c>
      <c r="B156" s="20" t="s">
        <v>712</v>
      </c>
    </row>
    <row r="157" spans="1:2" ht="15">
      <c r="A157" s="20" t="s">
        <v>797</v>
      </c>
      <c r="B157" s="20" t="s">
        <v>796</v>
      </c>
    </row>
    <row r="158" spans="1:2" ht="15">
      <c r="A158" s="20" t="s">
        <v>705</v>
      </c>
      <c r="B158" s="20" t="s">
        <v>706</v>
      </c>
    </row>
    <row r="159" spans="1:2" ht="15">
      <c r="A159" s="20" t="s">
        <v>888</v>
      </c>
      <c r="B159" s="20" t="s">
        <v>879</v>
      </c>
    </row>
    <row r="160" spans="1:2" ht="15">
      <c r="A160" s="20" t="s">
        <v>703</v>
      </c>
      <c r="B160" s="20" t="s">
        <v>704</v>
      </c>
    </row>
  </sheetData>
  <sortState ref="A1:B420">
    <sortCondition ref="A1:A420"/>
  </sortState>
  <conditionalFormatting sqref="A161:A1048576">
    <cfRule type="duplicateValues" dxfId="98" priority="2"/>
    <cfRule type="duplicateValues" dxfId="97" priority="4"/>
  </conditionalFormatting>
  <conditionalFormatting sqref="A1:A1048576">
    <cfRule type="duplicateValues" dxfId="96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620"/>
  <sheetViews>
    <sheetView topLeftCell="A605" workbookViewId="0">
      <selection activeCell="K624" sqref="K624"/>
    </sheetView>
  </sheetViews>
  <sheetFormatPr baseColWidth="10" defaultRowHeight="15"/>
  <cols>
    <col min="4" max="6" width="1.42578125" customWidth="1"/>
    <col min="7" max="7" width="16.85546875" bestFit="1" customWidth="1"/>
    <col min="8" max="8" width="62.85546875" bestFit="1" customWidth="1"/>
    <col min="9" max="9" width="18.28515625" bestFit="1" customWidth="1"/>
    <col min="10" max="10" width="12.28515625" bestFit="1" customWidth="1"/>
  </cols>
  <sheetData>
    <row r="1" spans="1:16">
      <c r="A1" s="46"/>
      <c r="B1" s="47"/>
      <c r="C1" s="47"/>
      <c r="D1" s="1"/>
      <c r="E1" s="1"/>
      <c r="F1" s="1"/>
      <c r="G1" s="3"/>
      <c r="H1" s="46" t="s">
        <v>0</v>
      </c>
      <c r="I1" s="47"/>
      <c r="J1" s="47"/>
    </row>
    <row r="2" spans="1:16">
      <c r="A2" s="46"/>
      <c r="B2" s="47"/>
      <c r="C2" s="47"/>
      <c r="D2" s="1"/>
      <c r="E2" s="1"/>
      <c r="F2" s="1"/>
      <c r="G2" s="3"/>
      <c r="H2" s="46" t="s">
        <v>10</v>
      </c>
      <c r="I2" s="47"/>
      <c r="J2" s="47"/>
    </row>
    <row r="3" spans="1:16">
      <c r="A3" s="46"/>
      <c r="B3" s="47"/>
      <c r="C3" s="47"/>
      <c r="D3" s="1"/>
      <c r="E3" s="1"/>
      <c r="F3" s="1"/>
      <c r="G3" s="3"/>
      <c r="H3" s="46" t="s">
        <v>1</v>
      </c>
      <c r="I3" s="47"/>
      <c r="J3" s="47"/>
    </row>
    <row r="4" spans="1:16">
      <c r="A4" s="1"/>
      <c r="B4" s="1"/>
      <c r="C4" s="1"/>
      <c r="D4" s="1"/>
      <c r="E4" s="1"/>
      <c r="F4" s="1"/>
      <c r="G4" s="3"/>
      <c r="H4" s="46" t="s">
        <v>10779</v>
      </c>
      <c r="I4" s="1"/>
      <c r="J4" s="1"/>
    </row>
    <row r="5" spans="1:16">
      <c r="A5" s="1"/>
      <c r="B5" s="1"/>
      <c r="C5" s="1"/>
      <c r="D5" s="1"/>
      <c r="E5" s="1"/>
      <c r="F5" s="1"/>
      <c r="G5" s="6"/>
      <c r="H5" s="4"/>
      <c r="I5" s="4"/>
      <c r="J5" s="4"/>
    </row>
    <row r="6" spans="1:16" ht="17.25" thickBot="1">
      <c r="A6" s="41" t="s">
        <v>2</v>
      </c>
      <c r="B6" s="41" t="s">
        <v>3</v>
      </c>
      <c r="C6" s="41" t="s">
        <v>4</v>
      </c>
      <c r="D6" s="41"/>
      <c r="E6" s="41"/>
      <c r="F6" s="41"/>
      <c r="G6" s="42" t="s">
        <v>5</v>
      </c>
      <c r="H6" s="43" t="s">
        <v>6</v>
      </c>
      <c r="I6" s="44" t="s">
        <v>7</v>
      </c>
      <c r="J6" s="45" t="s">
        <v>8</v>
      </c>
      <c r="K6" s="45" t="s">
        <v>1003</v>
      </c>
    </row>
    <row r="7" spans="1:16" s="195" customFormat="1" ht="16.5">
      <c r="A7" s="196" t="s">
        <v>2298</v>
      </c>
      <c r="B7" s="197">
        <v>42395</v>
      </c>
      <c r="C7" s="196" t="s">
        <v>10766</v>
      </c>
      <c r="D7" s="196">
        <v>1</v>
      </c>
      <c r="E7" s="196"/>
      <c r="F7" s="196"/>
      <c r="G7" s="178" t="s">
        <v>4209</v>
      </c>
      <c r="H7" s="178" t="s">
        <v>8370</v>
      </c>
      <c r="I7" s="316">
        <f>+J7/0.16</f>
        <v>8620.6875</v>
      </c>
      <c r="J7" s="314">
        <v>1379.31</v>
      </c>
      <c r="K7" s="189"/>
    </row>
    <row r="8" spans="1:16" s="195" customFormat="1" ht="16.5">
      <c r="A8" s="196" t="s">
        <v>3185</v>
      </c>
      <c r="B8" s="197">
        <v>42395</v>
      </c>
      <c r="C8" s="196" t="s">
        <v>10767</v>
      </c>
      <c r="D8" s="196">
        <v>1</v>
      </c>
      <c r="E8" s="196"/>
      <c r="F8" s="196"/>
      <c r="G8" s="178" t="s">
        <v>4209</v>
      </c>
      <c r="H8" s="178" t="s">
        <v>8370</v>
      </c>
      <c r="I8" s="316">
        <f t="shared" ref="I8:I70" si="0">+J8/0.16</f>
        <v>3448.25</v>
      </c>
      <c r="J8" s="17">
        <v>551.72</v>
      </c>
      <c r="K8" s="189"/>
    </row>
    <row r="9" spans="1:16" s="195" customFormat="1" ht="16.5">
      <c r="A9" s="196" t="s">
        <v>2310</v>
      </c>
      <c r="B9" s="197">
        <v>42395</v>
      </c>
      <c r="C9" s="196" t="s">
        <v>10768</v>
      </c>
      <c r="D9" s="196">
        <v>1</v>
      </c>
      <c r="E9" s="196"/>
      <c r="F9" s="196"/>
      <c r="G9" s="178" t="s">
        <v>4209</v>
      </c>
      <c r="H9" s="178" t="s">
        <v>8370</v>
      </c>
      <c r="I9" s="316">
        <f t="shared" si="0"/>
        <v>4310.375</v>
      </c>
      <c r="J9" s="17">
        <v>689.66</v>
      </c>
      <c r="K9" s="189"/>
    </row>
    <row r="10" spans="1:16">
      <c r="A10" s="8" t="s">
        <v>41</v>
      </c>
      <c r="B10" s="9">
        <v>42376</v>
      </c>
      <c r="C10" s="8" t="s">
        <v>42</v>
      </c>
      <c r="G10" s="20" t="s">
        <v>891</v>
      </c>
      <c r="H10" s="12" t="s">
        <v>890</v>
      </c>
      <c r="I10" s="316">
        <f t="shared" si="0"/>
        <v>6430</v>
      </c>
      <c r="J10" s="314">
        <v>1028.8</v>
      </c>
      <c r="K10" s="12"/>
      <c r="N10" s="21"/>
      <c r="O10" s="20"/>
      <c r="P10" s="13"/>
    </row>
    <row r="11" spans="1:16">
      <c r="A11" s="8" t="s">
        <v>43</v>
      </c>
      <c r="B11" s="9">
        <v>42376</v>
      </c>
      <c r="C11" s="8" t="s">
        <v>44</v>
      </c>
      <c r="G11" s="20" t="s">
        <v>893</v>
      </c>
      <c r="H11" s="12" t="s">
        <v>892</v>
      </c>
      <c r="I11" s="316">
        <f t="shared" si="0"/>
        <v>4784.5</v>
      </c>
      <c r="J11" s="17">
        <v>765.52</v>
      </c>
      <c r="K11" s="12"/>
      <c r="N11" s="21"/>
      <c r="O11" s="20"/>
      <c r="P11" s="21"/>
    </row>
    <row r="12" spans="1:16">
      <c r="A12" s="8" t="s">
        <v>256</v>
      </c>
      <c r="B12" s="9">
        <v>42388</v>
      </c>
      <c r="C12" s="8" t="s">
        <v>212</v>
      </c>
      <c r="G12" s="18" t="s">
        <v>9</v>
      </c>
      <c r="H12" s="18" t="s">
        <v>991</v>
      </c>
      <c r="I12" s="316">
        <f t="shared" si="0"/>
        <v>305.1875</v>
      </c>
      <c r="J12" s="314">
        <v>48.83</v>
      </c>
      <c r="K12" s="12"/>
      <c r="N12" s="21"/>
      <c r="O12" s="20"/>
      <c r="P12" s="21"/>
    </row>
    <row r="13" spans="1:16" s="186" customFormat="1">
      <c r="A13" s="17" t="s">
        <v>4317</v>
      </c>
      <c r="B13" s="80">
        <v>42390</v>
      </c>
      <c r="C13" s="17" t="s">
        <v>10763</v>
      </c>
      <c r="D13" s="17"/>
      <c r="E13" s="17"/>
      <c r="F13" s="17"/>
      <c r="G13" s="178" t="s">
        <v>683</v>
      </c>
      <c r="H13" s="178" t="s">
        <v>10954</v>
      </c>
      <c r="I13" s="316">
        <f t="shared" si="0"/>
        <v>3878.4374999999995</v>
      </c>
      <c r="J13" s="17">
        <v>620.54999999999995</v>
      </c>
      <c r="N13" s="188"/>
      <c r="P13" s="188"/>
    </row>
    <row r="14" spans="1:16">
      <c r="A14" s="8" t="s">
        <v>471</v>
      </c>
      <c r="B14" s="9">
        <v>42400</v>
      </c>
      <c r="C14" s="8" t="s">
        <v>472</v>
      </c>
      <c r="G14" s="20" t="s">
        <v>664</v>
      </c>
      <c r="H14" s="12" t="s">
        <v>663</v>
      </c>
      <c r="I14" s="316">
        <f t="shared" si="0"/>
        <v>65.5</v>
      </c>
      <c r="J14" s="17">
        <v>10.48</v>
      </c>
      <c r="K14" s="12"/>
      <c r="N14" s="21"/>
      <c r="O14" s="20"/>
      <c r="P14" s="21"/>
    </row>
    <row r="15" spans="1:16">
      <c r="A15" s="8" t="s">
        <v>473</v>
      </c>
      <c r="B15" s="9">
        <v>42400</v>
      </c>
      <c r="C15" s="8" t="s">
        <v>474</v>
      </c>
      <c r="G15" s="20" t="s">
        <v>666</v>
      </c>
      <c r="H15" s="12" t="s">
        <v>667</v>
      </c>
      <c r="I15" s="316">
        <f t="shared" si="0"/>
        <v>54.312499999999993</v>
      </c>
      <c r="J15" s="17">
        <v>8.69</v>
      </c>
      <c r="K15" s="20"/>
      <c r="N15" s="21"/>
      <c r="O15" s="21"/>
      <c r="P15" s="21"/>
    </row>
    <row r="16" spans="1:16">
      <c r="A16" s="8" t="s">
        <v>476</v>
      </c>
      <c r="B16" s="9">
        <v>42400</v>
      </c>
      <c r="C16" s="8" t="s">
        <v>477</v>
      </c>
      <c r="G16" s="20" t="s">
        <v>668</v>
      </c>
      <c r="H16" s="20" t="s">
        <v>669</v>
      </c>
      <c r="I16" s="316">
        <f t="shared" si="0"/>
        <v>775.1875</v>
      </c>
      <c r="J16" s="17">
        <v>124.03</v>
      </c>
      <c r="K16" s="20"/>
      <c r="N16" s="21"/>
      <c r="O16" s="21"/>
      <c r="P16" s="21"/>
    </row>
    <row r="17" spans="1:16">
      <c r="A17" s="8" t="s">
        <v>478</v>
      </c>
      <c r="B17" s="9">
        <v>42400</v>
      </c>
      <c r="C17" s="8" t="s">
        <v>479</v>
      </c>
      <c r="G17" s="20" t="s">
        <v>670</v>
      </c>
      <c r="H17" s="12" t="s">
        <v>671</v>
      </c>
      <c r="I17" s="316">
        <f t="shared" si="0"/>
        <v>215.49999999999997</v>
      </c>
      <c r="J17" s="17">
        <v>34.479999999999997</v>
      </c>
      <c r="K17" s="12"/>
      <c r="N17" s="21"/>
      <c r="O17" s="20"/>
      <c r="P17" s="21"/>
    </row>
    <row r="18" spans="1:16">
      <c r="A18" s="8" t="s">
        <v>480</v>
      </c>
      <c r="B18" s="9">
        <v>42400</v>
      </c>
      <c r="C18" s="8" t="s">
        <v>481</v>
      </c>
      <c r="G18" s="11" t="s">
        <v>672</v>
      </c>
      <c r="H18" s="12" t="s">
        <v>673</v>
      </c>
      <c r="I18" s="316">
        <f t="shared" si="0"/>
        <v>172.4375</v>
      </c>
      <c r="J18" s="17">
        <v>27.59</v>
      </c>
      <c r="K18" s="12"/>
      <c r="N18" s="21"/>
      <c r="O18" s="20"/>
      <c r="P18" s="21"/>
    </row>
    <row r="19" spans="1:16">
      <c r="A19" s="8" t="s">
        <v>648</v>
      </c>
      <c r="B19" s="9">
        <v>42400</v>
      </c>
      <c r="C19" s="8" t="s">
        <v>649</v>
      </c>
      <c r="G19" s="7" t="s">
        <v>981</v>
      </c>
      <c r="H19" s="7" t="s">
        <v>982</v>
      </c>
      <c r="I19" s="316">
        <f t="shared" si="0"/>
        <v>1259.875</v>
      </c>
      <c r="J19" s="17">
        <v>201.58</v>
      </c>
      <c r="K19" s="12"/>
      <c r="N19" s="21"/>
      <c r="O19" s="20"/>
      <c r="P19" s="21"/>
    </row>
    <row r="20" spans="1:16">
      <c r="A20" s="8" t="s">
        <v>229</v>
      </c>
      <c r="B20" s="9">
        <v>42383</v>
      </c>
      <c r="C20" s="8" t="s">
        <v>230</v>
      </c>
      <c r="G20" s="11" t="s">
        <v>674</v>
      </c>
      <c r="H20" s="12" t="s">
        <v>824</v>
      </c>
      <c r="I20" s="316">
        <f t="shared" si="0"/>
        <v>133.5625</v>
      </c>
      <c r="J20" s="17">
        <v>21.37</v>
      </c>
      <c r="K20" s="12"/>
      <c r="N20" s="21"/>
      <c r="O20" s="20"/>
      <c r="P20" s="21"/>
    </row>
    <row r="21" spans="1:16">
      <c r="A21" s="8" t="s">
        <v>482</v>
      </c>
      <c r="B21" s="9">
        <v>42400</v>
      </c>
      <c r="C21" s="8" t="s">
        <v>483</v>
      </c>
      <c r="G21" s="12" t="s">
        <v>672</v>
      </c>
      <c r="H21" s="12" t="s">
        <v>673</v>
      </c>
      <c r="I21" s="316">
        <f t="shared" si="0"/>
        <v>577.375</v>
      </c>
      <c r="J21" s="17">
        <v>92.38</v>
      </c>
      <c r="K21" s="20"/>
      <c r="L21" s="20"/>
      <c r="N21" s="21"/>
      <c r="O21" s="20"/>
      <c r="P21" s="21"/>
    </row>
    <row r="22" spans="1:16">
      <c r="A22" s="8" t="s">
        <v>484</v>
      </c>
      <c r="B22" s="9">
        <v>42400</v>
      </c>
      <c r="C22" s="8" t="s">
        <v>485</v>
      </c>
      <c r="G22" s="12" t="s">
        <v>675</v>
      </c>
      <c r="H22" s="12" t="s">
        <v>682</v>
      </c>
      <c r="I22" s="316">
        <f t="shared" si="0"/>
        <v>640</v>
      </c>
      <c r="J22" s="17">
        <v>102.4</v>
      </c>
      <c r="K22" s="12"/>
      <c r="N22" s="21"/>
      <c r="O22" s="20"/>
      <c r="P22" s="21"/>
    </row>
    <row r="23" spans="1:16">
      <c r="A23" s="8" t="s">
        <v>486</v>
      </c>
      <c r="B23" s="9">
        <v>42400</v>
      </c>
      <c r="C23" s="8" t="s">
        <v>487</v>
      </c>
      <c r="G23" s="12" t="s">
        <v>676</v>
      </c>
      <c r="H23" s="12" t="s">
        <v>677</v>
      </c>
      <c r="I23" s="316">
        <f t="shared" si="0"/>
        <v>380</v>
      </c>
      <c r="J23" s="17">
        <v>60.8</v>
      </c>
      <c r="K23" s="12"/>
      <c r="N23" s="20"/>
      <c r="O23" s="20"/>
      <c r="P23" s="21"/>
    </row>
    <row r="24" spans="1:16">
      <c r="A24" s="8" t="s">
        <v>488</v>
      </c>
      <c r="B24" s="9">
        <v>42400</v>
      </c>
      <c r="C24" s="8" t="s">
        <v>489</v>
      </c>
      <c r="G24" s="11" t="s">
        <v>678</v>
      </c>
      <c r="H24" s="10" t="s">
        <v>679</v>
      </c>
      <c r="I24" s="316">
        <f t="shared" si="0"/>
        <v>148.3125</v>
      </c>
      <c r="J24" s="17">
        <v>23.73</v>
      </c>
      <c r="K24" s="12"/>
      <c r="N24" s="21"/>
      <c r="O24" s="20"/>
      <c r="P24" s="21"/>
    </row>
    <row r="25" spans="1:16">
      <c r="A25" s="8" t="s">
        <v>490</v>
      </c>
      <c r="B25" s="9">
        <v>42400</v>
      </c>
      <c r="C25" s="8" t="s">
        <v>491</v>
      </c>
      <c r="G25" s="20" t="s">
        <v>680</v>
      </c>
      <c r="H25" s="12" t="s">
        <v>681</v>
      </c>
      <c r="I25" s="316">
        <f t="shared" si="0"/>
        <v>454.43749999999994</v>
      </c>
      <c r="J25" s="17">
        <v>72.709999999999994</v>
      </c>
      <c r="K25" s="12"/>
      <c r="N25" s="21"/>
      <c r="O25" s="20"/>
      <c r="P25" s="21"/>
    </row>
    <row r="26" spans="1:16">
      <c r="A26" s="8" t="s">
        <v>45</v>
      </c>
      <c r="B26" s="9">
        <v>42376</v>
      </c>
      <c r="C26" s="8" t="s">
        <v>46</v>
      </c>
      <c r="G26" s="12" t="s">
        <v>894</v>
      </c>
      <c r="H26" s="12" t="s">
        <v>895</v>
      </c>
      <c r="I26" s="316">
        <f t="shared" si="0"/>
        <v>300</v>
      </c>
      <c r="J26" s="17">
        <v>48</v>
      </c>
      <c r="K26" s="12"/>
      <c r="N26" s="20"/>
      <c r="O26" s="20"/>
      <c r="P26" s="21"/>
    </row>
    <row r="27" spans="1:16">
      <c r="A27" s="8" t="s">
        <v>492</v>
      </c>
      <c r="B27" s="9">
        <v>42400</v>
      </c>
      <c r="C27" s="8" t="s">
        <v>493</v>
      </c>
      <c r="G27" s="12" t="s">
        <v>683</v>
      </c>
      <c r="H27" s="12" t="s">
        <v>684</v>
      </c>
      <c r="I27" s="316">
        <f t="shared" si="0"/>
        <v>370.8125</v>
      </c>
      <c r="J27" s="17">
        <v>59.33</v>
      </c>
      <c r="K27" s="12"/>
      <c r="N27" s="20"/>
      <c r="O27" s="20"/>
      <c r="P27" s="21"/>
    </row>
    <row r="28" spans="1:16">
      <c r="A28" s="8" t="s">
        <v>463</v>
      </c>
      <c r="B28" s="9">
        <v>42400</v>
      </c>
      <c r="C28" s="8" t="s">
        <v>464</v>
      </c>
      <c r="G28" s="12" t="s">
        <v>665</v>
      </c>
      <c r="H28" s="12" t="s">
        <v>662</v>
      </c>
      <c r="I28" s="316">
        <f t="shared" si="0"/>
        <v>156.375</v>
      </c>
      <c r="J28" s="17">
        <v>25.02</v>
      </c>
      <c r="K28" s="12"/>
      <c r="N28" s="21"/>
      <c r="O28" s="20"/>
      <c r="P28" s="21"/>
    </row>
    <row r="29" spans="1:16">
      <c r="A29" s="8" t="s">
        <v>496</v>
      </c>
      <c r="B29" s="9">
        <v>42400</v>
      </c>
      <c r="C29" s="8" t="s">
        <v>497</v>
      </c>
      <c r="G29" s="12" t="s">
        <v>672</v>
      </c>
      <c r="H29" s="12" t="s">
        <v>673</v>
      </c>
      <c r="I29" s="316">
        <f t="shared" si="0"/>
        <v>140</v>
      </c>
      <c r="J29" s="17">
        <v>22.4</v>
      </c>
      <c r="K29" s="12"/>
      <c r="N29" s="21"/>
      <c r="O29" s="20"/>
      <c r="P29" s="21"/>
    </row>
    <row r="30" spans="1:16">
      <c r="A30" s="8" t="s">
        <v>498</v>
      </c>
      <c r="B30" s="9">
        <v>42400</v>
      </c>
      <c r="C30" s="8" t="s">
        <v>499</v>
      </c>
      <c r="G30" s="12" t="s">
        <v>685</v>
      </c>
      <c r="H30" s="12" t="s">
        <v>686</v>
      </c>
      <c r="I30" s="316">
        <f t="shared" si="0"/>
        <v>245.6875</v>
      </c>
      <c r="J30" s="17">
        <v>39.31</v>
      </c>
      <c r="K30" s="12"/>
      <c r="N30" s="20"/>
      <c r="O30" s="20"/>
      <c r="P30" s="21"/>
    </row>
    <row r="31" spans="1:16">
      <c r="A31" s="8" t="s">
        <v>502</v>
      </c>
      <c r="B31" s="9">
        <v>42400</v>
      </c>
      <c r="C31" s="8" t="s">
        <v>503</v>
      </c>
      <c r="G31" s="12" t="s">
        <v>689</v>
      </c>
      <c r="H31" s="12" t="s">
        <v>690</v>
      </c>
      <c r="I31" s="316">
        <f t="shared" si="0"/>
        <v>565.5</v>
      </c>
      <c r="J31" s="17">
        <v>90.48</v>
      </c>
      <c r="K31" s="12"/>
      <c r="N31" s="20"/>
      <c r="O31" s="20"/>
      <c r="P31" s="21"/>
    </row>
    <row r="32" spans="1:16">
      <c r="A32" s="8" t="s">
        <v>504</v>
      </c>
      <c r="B32" s="9">
        <v>42400</v>
      </c>
      <c r="C32" s="8" t="s">
        <v>505</v>
      </c>
      <c r="G32" s="12" t="s">
        <v>668</v>
      </c>
      <c r="H32" s="12" t="s">
        <v>669</v>
      </c>
      <c r="I32" s="316">
        <f t="shared" si="0"/>
        <v>129.25</v>
      </c>
      <c r="J32" s="17">
        <v>20.68</v>
      </c>
      <c r="K32" s="12"/>
      <c r="N32" s="20"/>
      <c r="O32" s="20"/>
      <c r="P32" s="21"/>
    </row>
    <row r="33" spans="1:16">
      <c r="A33" s="8" t="s">
        <v>506</v>
      </c>
      <c r="B33" s="9">
        <v>42400</v>
      </c>
      <c r="C33" s="8" t="s">
        <v>507</v>
      </c>
      <c r="G33" s="12" t="s">
        <v>683</v>
      </c>
      <c r="H33" s="12" t="s">
        <v>684</v>
      </c>
      <c r="I33" s="316">
        <f t="shared" si="0"/>
        <v>608.25</v>
      </c>
      <c r="J33" s="17">
        <v>97.32</v>
      </c>
      <c r="K33" s="12"/>
      <c r="N33" s="21"/>
      <c r="O33" s="20"/>
      <c r="P33" s="21"/>
    </row>
    <row r="34" spans="1:16" s="193" customFormat="1">
      <c r="A34" s="17" t="s">
        <v>2768</v>
      </c>
      <c r="B34" s="80">
        <v>42371</v>
      </c>
      <c r="C34" s="17" t="s">
        <v>10765</v>
      </c>
      <c r="D34" s="17">
        <v>1</v>
      </c>
      <c r="E34" s="17"/>
      <c r="F34" s="17"/>
      <c r="G34" s="17" t="s">
        <v>1000</v>
      </c>
      <c r="H34" s="17" t="s">
        <v>10953</v>
      </c>
      <c r="I34" s="316">
        <f t="shared" si="0"/>
        <v>862.0625</v>
      </c>
      <c r="J34" s="17">
        <v>137.93</v>
      </c>
      <c r="N34" s="194"/>
      <c r="P34" s="194"/>
    </row>
    <row r="35" spans="1:16" s="193" customFormat="1">
      <c r="A35" s="17" t="s">
        <v>2774</v>
      </c>
      <c r="B35" s="80">
        <v>42371</v>
      </c>
      <c r="C35" s="17" t="s">
        <v>10764</v>
      </c>
      <c r="D35" s="17">
        <v>1</v>
      </c>
      <c r="E35" s="17"/>
      <c r="F35" s="17"/>
      <c r="G35" s="178" t="s">
        <v>834</v>
      </c>
      <c r="H35" s="178" t="s">
        <v>4774</v>
      </c>
      <c r="I35" s="316">
        <f t="shared" si="0"/>
        <v>-691.375</v>
      </c>
      <c r="J35" s="17">
        <v>-110.62</v>
      </c>
      <c r="N35" s="194"/>
      <c r="P35" s="194"/>
    </row>
    <row r="36" spans="1:16">
      <c r="A36" s="8" t="s">
        <v>19</v>
      </c>
      <c r="B36" s="9">
        <v>42373</v>
      </c>
      <c r="C36" s="8" t="s">
        <v>20</v>
      </c>
      <c r="G36" s="7" t="s">
        <v>842</v>
      </c>
      <c r="H36" s="12" t="s">
        <v>844</v>
      </c>
      <c r="I36" s="316">
        <f t="shared" si="0"/>
        <v>-170465.6875</v>
      </c>
      <c r="J36" s="314">
        <v>-27274.51</v>
      </c>
      <c r="K36" s="192"/>
      <c r="N36" s="21"/>
      <c r="O36" s="20"/>
      <c r="P36" s="21"/>
    </row>
    <row r="37" spans="1:16">
      <c r="A37" s="8" t="s">
        <v>119</v>
      </c>
      <c r="B37" s="9">
        <v>42381</v>
      </c>
      <c r="C37" s="8" t="s">
        <v>120</v>
      </c>
      <c r="G37" s="48" t="s">
        <v>840</v>
      </c>
      <c r="H37" s="48" t="s">
        <v>841</v>
      </c>
      <c r="I37" s="316">
        <f t="shared" si="0"/>
        <v>-318008.75</v>
      </c>
      <c r="J37" s="314">
        <v>-50881.4</v>
      </c>
      <c r="K37" s="21"/>
      <c r="N37" s="20"/>
      <c r="O37" s="20"/>
      <c r="P37" s="21"/>
    </row>
    <row r="38" spans="1:16">
      <c r="A38" s="8" t="s">
        <v>89</v>
      </c>
      <c r="B38" s="9">
        <v>42378</v>
      </c>
      <c r="C38" s="8" t="s">
        <v>90</v>
      </c>
      <c r="G38" s="48" t="s">
        <v>840</v>
      </c>
      <c r="H38" s="48" t="s">
        <v>841</v>
      </c>
      <c r="I38" s="316">
        <f t="shared" si="0"/>
        <v>-318009</v>
      </c>
      <c r="J38" s="314">
        <v>-50881.440000000002</v>
      </c>
      <c r="K38" s="192"/>
      <c r="N38" s="21"/>
      <c r="O38" s="20"/>
      <c r="P38" s="21"/>
    </row>
    <row r="39" spans="1:16">
      <c r="A39" s="8" t="s">
        <v>12</v>
      </c>
      <c r="B39" s="9">
        <v>42373</v>
      </c>
      <c r="C39" s="8" t="s">
        <v>11</v>
      </c>
      <c r="G39" s="7" t="s">
        <v>834</v>
      </c>
      <c r="H39" s="10" t="s">
        <v>833</v>
      </c>
      <c r="I39" s="316">
        <f t="shared" si="0"/>
        <v>189517.9375</v>
      </c>
      <c r="J39" s="314">
        <v>30322.87</v>
      </c>
      <c r="K39" s="12"/>
      <c r="N39" s="20"/>
      <c r="O39" s="20"/>
      <c r="P39" s="21"/>
    </row>
    <row r="40" spans="1:16">
      <c r="A40" s="8" t="s">
        <v>13</v>
      </c>
      <c r="B40" s="9">
        <v>42373</v>
      </c>
      <c r="C40" s="8" t="s">
        <v>14</v>
      </c>
      <c r="G40" s="175" t="s">
        <v>838</v>
      </c>
      <c r="H40" s="12" t="s">
        <v>839</v>
      </c>
      <c r="I40" s="316">
        <f t="shared" si="0"/>
        <v>243817.8125</v>
      </c>
      <c r="J40" s="314">
        <v>39010.85</v>
      </c>
      <c r="K40" s="20"/>
      <c r="N40" s="20"/>
      <c r="O40" s="21"/>
      <c r="P40" s="21"/>
    </row>
    <row r="41" spans="1:16">
      <c r="A41" s="8" t="s">
        <v>211</v>
      </c>
      <c r="B41" s="9">
        <v>42382</v>
      </c>
      <c r="C41" s="8" t="s">
        <v>212</v>
      </c>
      <c r="G41" s="20" t="s">
        <v>659</v>
      </c>
      <c r="H41" s="20" t="s">
        <v>717</v>
      </c>
      <c r="I41" s="316">
        <f t="shared" si="0"/>
        <v>334.5</v>
      </c>
      <c r="J41" s="314">
        <f>9.38+7.86+36.28</f>
        <v>53.52</v>
      </c>
      <c r="K41" s="12"/>
      <c r="N41" s="21"/>
      <c r="O41" s="20"/>
      <c r="P41" s="21"/>
    </row>
    <row r="42" spans="1:16">
      <c r="A42" s="8" t="s">
        <v>508</v>
      </c>
      <c r="B42" s="9">
        <v>42400</v>
      </c>
      <c r="C42" s="8" t="s">
        <v>509</v>
      </c>
      <c r="G42" s="20" t="s">
        <v>691</v>
      </c>
      <c r="H42" s="20" t="s">
        <v>692</v>
      </c>
      <c r="I42" s="316">
        <f t="shared" si="0"/>
        <v>84</v>
      </c>
      <c r="J42" s="17">
        <v>13.44</v>
      </c>
      <c r="K42" s="12"/>
      <c r="N42" s="21"/>
      <c r="O42" s="20"/>
      <c r="P42" s="21"/>
    </row>
    <row r="43" spans="1:16">
      <c r="A43" s="8" t="s">
        <v>510</v>
      </c>
      <c r="B43" s="9">
        <v>42400</v>
      </c>
      <c r="C43" s="8" t="s">
        <v>511</v>
      </c>
      <c r="G43" s="20" t="s">
        <v>678</v>
      </c>
      <c r="H43" s="20" t="s">
        <v>679</v>
      </c>
      <c r="I43" s="316">
        <f t="shared" si="0"/>
        <v>148.3125</v>
      </c>
      <c r="J43" s="17">
        <v>23.73</v>
      </c>
      <c r="K43" s="12"/>
      <c r="N43" s="21"/>
      <c r="O43" s="20"/>
      <c r="P43" s="21"/>
    </row>
    <row r="44" spans="1:16">
      <c r="A44" s="8" t="s">
        <v>512</v>
      </c>
      <c r="B44" s="9">
        <v>42400</v>
      </c>
      <c r="C44" s="8" t="s">
        <v>513</v>
      </c>
      <c r="G44" s="20" t="s">
        <v>664</v>
      </c>
      <c r="H44" s="12" t="s">
        <v>663</v>
      </c>
      <c r="I44" s="316">
        <f t="shared" si="0"/>
        <v>215.49999999999997</v>
      </c>
      <c r="J44" s="17">
        <v>34.479999999999997</v>
      </c>
      <c r="K44" s="12"/>
      <c r="N44" s="21"/>
      <c r="O44" s="20"/>
      <c r="P44" s="21"/>
    </row>
    <row r="45" spans="1:16">
      <c r="A45" s="8" t="s">
        <v>514</v>
      </c>
      <c r="B45" s="9">
        <v>42400</v>
      </c>
      <c r="C45" s="8" t="s">
        <v>515</v>
      </c>
      <c r="G45" s="12" t="s">
        <v>685</v>
      </c>
      <c r="H45" s="12" t="s">
        <v>686</v>
      </c>
      <c r="I45" s="316">
        <f t="shared" si="0"/>
        <v>137.0625</v>
      </c>
      <c r="J45" s="17">
        <v>21.93</v>
      </c>
      <c r="K45" s="12"/>
      <c r="N45" s="20"/>
      <c r="O45" s="20"/>
      <c r="P45" s="21"/>
    </row>
    <row r="46" spans="1:16">
      <c r="A46" s="8" t="s">
        <v>516</v>
      </c>
      <c r="B46" s="9">
        <v>42400</v>
      </c>
      <c r="C46" s="8" t="s">
        <v>517</v>
      </c>
      <c r="G46" s="12" t="s">
        <v>693</v>
      </c>
      <c r="H46" s="12" t="s">
        <v>694</v>
      </c>
      <c r="I46" s="316">
        <f t="shared" si="0"/>
        <v>423.25</v>
      </c>
      <c r="J46" s="17">
        <v>67.72</v>
      </c>
      <c r="K46" s="12"/>
      <c r="N46" s="21"/>
      <c r="O46" s="20"/>
      <c r="P46" s="21"/>
    </row>
    <row r="47" spans="1:16">
      <c r="A47" s="8" t="s">
        <v>518</v>
      </c>
      <c r="B47" s="9">
        <v>42400</v>
      </c>
      <c r="C47" s="8" t="s">
        <v>519</v>
      </c>
      <c r="G47" s="12" t="s">
        <v>695</v>
      </c>
      <c r="H47" s="12" t="s">
        <v>696</v>
      </c>
      <c r="I47" s="316">
        <f t="shared" si="0"/>
        <v>68.9375</v>
      </c>
      <c r="J47" s="17">
        <v>11.03</v>
      </c>
      <c r="K47" s="12"/>
      <c r="N47" s="21"/>
      <c r="O47" s="20"/>
      <c r="P47" s="21"/>
    </row>
    <row r="48" spans="1:16">
      <c r="A48" s="8" t="s">
        <v>520</v>
      </c>
      <c r="B48" s="9">
        <v>42400</v>
      </c>
      <c r="C48" s="8" t="s">
        <v>521</v>
      </c>
      <c r="G48" s="12" t="s">
        <v>668</v>
      </c>
      <c r="H48" s="12" t="s">
        <v>669</v>
      </c>
      <c r="I48" s="316">
        <f t="shared" si="0"/>
        <v>344.5</v>
      </c>
      <c r="J48" s="17">
        <v>55.12</v>
      </c>
      <c r="K48" s="20"/>
      <c r="L48" s="20"/>
      <c r="N48" s="21"/>
      <c r="O48" s="20"/>
      <c r="P48" s="21"/>
    </row>
    <row r="49" spans="1:16">
      <c r="A49" s="8" t="s">
        <v>522</v>
      </c>
      <c r="B49" s="9">
        <v>42400</v>
      </c>
      <c r="C49" s="8" t="s">
        <v>523</v>
      </c>
      <c r="G49" s="11" t="s">
        <v>697</v>
      </c>
      <c r="H49" s="12" t="s">
        <v>698</v>
      </c>
      <c r="I49" s="316">
        <f t="shared" si="0"/>
        <v>243.125</v>
      </c>
      <c r="J49" s="17">
        <v>38.9</v>
      </c>
      <c r="K49" s="12"/>
      <c r="N49" s="21"/>
      <c r="O49" s="20"/>
      <c r="P49" s="21"/>
    </row>
    <row r="50" spans="1:16">
      <c r="A50" s="8" t="s">
        <v>526</v>
      </c>
      <c r="B50" s="9">
        <v>42400</v>
      </c>
      <c r="C50" s="8" t="s">
        <v>527</v>
      </c>
      <c r="G50" s="20" t="s">
        <v>701</v>
      </c>
      <c r="H50" s="20" t="s">
        <v>702</v>
      </c>
      <c r="I50" s="316">
        <f t="shared" si="0"/>
        <v>556.9375</v>
      </c>
      <c r="J50" s="17">
        <v>89.11</v>
      </c>
      <c r="K50" s="20"/>
      <c r="N50" s="20"/>
      <c r="O50" s="21"/>
      <c r="P50" s="21"/>
    </row>
    <row r="51" spans="1:16">
      <c r="A51" s="8" t="s">
        <v>524</v>
      </c>
      <c r="B51" s="9">
        <v>42400</v>
      </c>
      <c r="C51" s="8" t="s">
        <v>525</v>
      </c>
      <c r="G51" s="20" t="s">
        <v>699</v>
      </c>
      <c r="H51" s="20" t="s">
        <v>700</v>
      </c>
      <c r="I51" s="316">
        <f t="shared" si="0"/>
        <v>1300</v>
      </c>
      <c r="J51" s="17">
        <v>208</v>
      </c>
      <c r="K51" s="12"/>
      <c r="N51" s="21"/>
      <c r="O51" s="20"/>
      <c r="P51" s="21"/>
    </row>
    <row r="52" spans="1:16">
      <c r="A52" s="8" t="s">
        <v>528</v>
      </c>
      <c r="B52" s="9">
        <v>42400</v>
      </c>
      <c r="C52" s="8" t="s">
        <v>529</v>
      </c>
      <c r="G52" s="20" t="s">
        <v>703</v>
      </c>
      <c r="H52" s="20" t="s">
        <v>704</v>
      </c>
      <c r="I52" s="316">
        <f t="shared" si="0"/>
        <v>737.93749999999989</v>
      </c>
      <c r="J52" s="17">
        <v>118.07</v>
      </c>
      <c r="K52" s="20"/>
      <c r="N52" s="20"/>
      <c r="O52" s="21"/>
      <c r="P52" s="21"/>
    </row>
    <row r="53" spans="1:16">
      <c r="A53" s="8" t="s">
        <v>530</v>
      </c>
      <c r="B53" s="9">
        <v>42400</v>
      </c>
      <c r="C53" s="8" t="s">
        <v>531</v>
      </c>
      <c r="G53" s="20" t="s">
        <v>665</v>
      </c>
      <c r="H53" s="20" t="s">
        <v>662</v>
      </c>
      <c r="I53" s="316">
        <f t="shared" si="0"/>
        <v>40.3125</v>
      </c>
      <c r="J53" s="17">
        <v>6.45</v>
      </c>
      <c r="K53" s="12"/>
      <c r="N53" s="21"/>
      <c r="O53" s="20"/>
      <c r="P53" s="21"/>
    </row>
    <row r="54" spans="1:16">
      <c r="A54" s="8" t="s">
        <v>532</v>
      </c>
      <c r="B54" s="9">
        <v>42400</v>
      </c>
      <c r="C54" s="8" t="s">
        <v>533</v>
      </c>
      <c r="G54" s="20" t="s">
        <v>683</v>
      </c>
      <c r="H54" s="12" t="s">
        <v>684</v>
      </c>
      <c r="I54" s="316">
        <f t="shared" si="0"/>
        <v>372.9375</v>
      </c>
      <c r="J54" s="17">
        <v>59.67</v>
      </c>
      <c r="K54" s="12"/>
      <c r="N54" s="21"/>
      <c r="O54" s="20"/>
      <c r="P54" s="21"/>
    </row>
    <row r="55" spans="1:16">
      <c r="A55" s="8" t="s">
        <v>534</v>
      </c>
      <c r="B55" s="9">
        <v>42400</v>
      </c>
      <c r="C55" s="8" t="s">
        <v>535</v>
      </c>
      <c r="G55" s="20" t="s">
        <v>705</v>
      </c>
      <c r="H55" s="10" t="s">
        <v>706</v>
      </c>
      <c r="I55" s="316">
        <f t="shared" si="0"/>
        <v>258.625</v>
      </c>
      <c r="J55" s="17">
        <v>41.38</v>
      </c>
      <c r="K55" s="12"/>
      <c r="N55" s="21"/>
      <c r="O55" s="20"/>
      <c r="P55" s="21"/>
    </row>
    <row r="56" spans="1:16">
      <c r="A56" s="8" t="s">
        <v>536</v>
      </c>
      <c r="B56" s="9">
        <v>42400</v>
      </c>
      <c r="C56" s="8" t="s">
        <v>537</v>
      </c>
      <c r="G56" s="12" t="s">
        <v>695</v>
      </c>
      <c r="H56" s="12" t="s">
        <v>696</v>
      </c>
      <c r="I56" s="316">
        <f t="shared" si="0"/>
        <v>68.9375</v>
      </c>
      <c r="J56" s="17">
        <v>11.03</v>
      </c>
      <c r="K56" s="12"/>
      <c r="N56" s="21"/>
      <c r="O56" s="20"/>
      <c r="P56" s="21"/>
    </row>
    <row r="57" spans="1:16">
      <c r="A57" s="8" t="s">
        <v>538</v>
      </c>
      <c r="B57" s="9">
        <v>42400</v>
      </c>
      <c r="C57" s="8" t="s">
        <v>539</v>
      </c>
      <c r="G57" s="20" t="s">
        <v>707</v>
      </c>
      <c r="H57" s="20" t="s">
        <v>708</v>
      </c>
      <c r="I57" s="316">
        <f t="shared" si="0"/>
        <v>800</v>
      </c>
      <c r="J57" s="17">
        <v>128</v>
      </c>
      <c r="K57" s="12"/>
      <c r="N57" s="21"/>
      <c r="O57" s="20"/>
      <c r="P57" s="21"/>
    </row>
    <row r="58" spans="1:16">
      <c r="A58" s="8" t="s">
        <v>540</v>
      </c>
      <c r="B58" s="9">
        <v>42400</v>
      </c>
      <c r="C58" s="8" t="s">
        <v>541</v>
      </c>
      <c r="G58" s="20" t="s">
        <v>709</v>
      </c>
      <c r="H58" s="20" t="s">
        <v>710</v>
      </c>
      <c r="I58" s="316">
        <f t="shared" si="0"/>
        <v>646.25</v>
      </c>
      <c r="J58" s="17">
        <v>103.4</v>
      </c>
      <c r="K58" s="12"/>
      <c r="N58" s="21"/>
      <c r="O58" s="20"/>
      <c r="P58" s="21"/>
    </row>
    <row r="59" spans="1:16">
      <c r="A59" s="8" t="s">
        <v>47</v>
      </c>
      <c r="B59" s="9">
        <v>42376</v>
      </c>
      <c r="C59" s="8" t="s">
        <v>48</v>
      </c>
      <c r="G59" s="12" t="s">
        <v>697</v>
      </c>
      <c r="H59" s="12" t="s">
        <v>896</v>
      </c>
      <c r="I59" s="316">
        <f t="shared" si="0"/>
        <v>4398.6875</v>
      </c>
      <c r="J59" s="17">
        <v>703.79</v>
      </c>
      <c r="K59" s="12"/>
      <c r="N59" s="21"/>
      <c r="O59" s="20"/>
      <c r="P59" s="21"/>
    </row>
    <row r="60" spans="1:16">
      <c r="A60" s="20" t="s">
        <v>15</v>
      </c>
      <c r="B60" s="9">
        <v>42373</v>
      </c>
      <c r="C60" s="20" t="s">
        <v>16</v>
      </c>
      <c r="D60" s="20"/>
      <c r="E60" s="20"/>
      <c r="F60" s="20"/>
      <c r="G60" s="48" t="s">
        <v>840</v>
      </c>
      <c r="H60" s="48" t="s">
        <v>841</v>
      </c>
      <c r="I60" s="316">
        <f t="shared" si="0"/>
        <v>333013.25</v>
      </c>
      <c r="J60" s="314">
        <v>53282.12</v>
      </c>
      <c r="K60" s="12"/>
      <c r="N60" s="21"/>
      <c r="O60" s="20"/>
      <c r="P60" s="21"/>
    </row>
    <row r="61" spans="1:16">
      <c r="A61" s="20" t="s">
        <v>17</v>
      </c>
      <c r="B61" s="9">
        <v>42373</v>
      </c>
      <c r="C61" s="20" t="s">
        <v>18</v>
      </c>
      <c r="D61" s="20"/>
      <c r="E61" s="20"/>
      <c r="F61" s="20"/>
      <c r="G61" s="7" t="s">
        <v>842</v>
      </c>
      <c r="H61" s="20" t="s">
        <v>843</v>
      </c>
      <c r="I61" s="316">
        <f t="shared" si="0"/>
        <v>170465.6875</v>
      </c>
      <c r="J61" s="314">
        <v>27274.51</v>
      </c>
      <c r="K61" s="12"/>
      <c r="N61" s="21"/>
      <c r="O61" s="20"/>
      <c r="P61" s="21"/>
    </row>
    <row r="62" spans="1:16">
      <c r="A62" s="8" t="s">
        <v>25</v>
      </c>
      <c r="B62" s="9">
        <v>42375</v>
      </c>
      <c r="C62" s="8" t="s">
        <v>26</v>
      </c>
      <c r="G62" s="7" t="s">
        <v>808</v>
      </c>
      <c r="H62" s="12" t="s">
        <v>846</v>
      </c>
      <c r="I62" s="316">
        <f t="shared" si="0"/>
        <v>233308.125</v>
      </c>
      <c r="J62" s="314">
        <v>37329.300000000003</v>
      </c>
      <c r="K62" s="190"/>
      <c r="L62" s="20"/>
      <c r="N62" s="21"/>
      <c r="O62" s="20"/>
      <c r="P62" s="21"/>
    </row>
    <row r="63" spans="1:16">
      <c r="A63" s="8" t="s">
        <v>27</v>
      </c>
      <c r="B63" s="9">
        <v>42375</v>
      </c>
      <c r="C63" s="8" t="s">
        <v>28</v>
      </c>
      <c r="G63" s="190" t="s">
        <v>847</v>
      </c>
      <c r="H63" s="12" t="s">
        <v>848</v>
      </c>
      <c r="I63" s="316">
        <f t="shared" si="0"/>
        <v>233308.125</v>
      </c>
      <c r="J63" s="314">
        <v>37329.300000000003</v>
      </c>
      <c r="K63" s="20"/>
      <c r="L63" s="20"/>
      <c r="N63" s="21"/>
      <c r="O63" s="20"/>
      <c r="P63" s="21"/>
    </row>
    <row r="64" spans="1:16">
      <c r="A64" s="8" t="s">
        <v>542</v>
      </c>
      <c r="B64" s="9">
        <v>42400</v>
      </c>
      <c r="C64" s="8" t="s">
        <v>543</v>
      </c>
      <c r="G64" s="20" t="s">
        <v>705</v>
      </c>
      <c r="H64" s="20" t="s">
        <v>706</v>
      </c>
      <c r="I64" s="316">
        <f t="shared" si="0"/>
        <v>258.625</v>
      </c>
      <c r="J64" s="17">
        <v>41.38</v>
      </c>
      <c r="K64" s="20"/>
      <c r="N64" s="20"/>
      <c r="O64" s="21"/>
      <c r="P64" s="21"/>
    </row>
    <row r="65" spans="1:16">
      <c r="A65" s="8" t="s">
        <v>29</v>
      </c>
      <c r="B65" s="9">
        <v>42375</v>
      </c>
      <c r="C65" s="8" t="s">
        <v>30</v>
      </c>
      <c r="G65" s="190" t="s">
        <v>847</v>
      </c>
      <c r="H65" s="20" t="s">
        <v>849</v>
      </c>
      <c r="I65" s="316">
        <f t="shared" si="0"/>
        <v>213304.62499999997</v>
      </c>
      <c r="J65" s="314">
        <v>34128.74</v>
      </c>
      <c r="K65" s="12"/>
      <c r="N65" s="21"/>
      <c r="O65" s="20"/>
      <c r="P65" s="21"/>
    </row>
    <row r="66" spans="1:16">
      <c r="A66" s="8" t="s">
        <v>544</v>
      </c>
      <c r="B66" s="9">
        <v>42400</v>
      </c>
      <c r="C66" s="8" t="s">
        <v>545</v>
      </c>
      <c r="G66" s="20" t="s">
        <v>683</v>
      </c>
      <c r="H66" s="20" t="s">
        <v>684</v>
      </c>
      <c r="I66" s="316">
        <f t="shared" si="0"/>
        <v>77.625</v>
      </c>
      <c r="J66" s="17">
        <v>12.42</v>
      </c>
      <c r="K66" s="20"/>
      <c r="N66" s="20"/>
      <c r="O66" s="21"/>
      <c r="P66" s="21"/>
    </row>
    <row r="67" spans="1:16">
      <c r="A67" s="8" t="s">
        <v>646</v>
      </c>
      <c r="B67" s="9">
        <v>42400</v>
      </c>
      <c r="C67" s="8" t="s">
        <v>647</v>
      </c>
      <c r="G67" s="17" t="s">
        <v>998</v>
      </c>
      <c r="H67" s="20" t="s">
        <v>980</v>
      </c>
      <c r="I67" s="316">
        <f t="shared" si="0"/>
        <v>14409</v>
      </c>
      <c r="J67" s="314">
        <v>2305.44</v>
      </c>
      <c r="K67" s="12"/>
      <c r="N67" s="21"/>
      <c r="O67" s="20"/>
      <c r="P67" s="21"/>
    </row>
    <row r="68" spans="1:16">
      <c r="A68" s="8" t="s">
        <v>49</v>
      </c>
      <c r="B68" s="9">
        <v>42376</v>
      </c>
      <c r="C68" s="8" t="s">
        <v>50</v>
      </c>
      <c r="G68" s="20" t="s">
        <v>897</v>
      </c>
      <c r="H68" s="20" t="s">
        <v>898</v>
      </c>
      <c r="I68" s="316">
        <f t="shared" si="0"/>
        <v>9500</v>
      </c>
      <c r="J68" s="314">
        <v>1520</v>
      </c>
      <c r="K68" s="12"/>
      <c r="N68" s="21"/>
      <c r="O68" s="20"/>
      <c r="P68" s="21"/>
    </row>
    <row r="69" spans="1:16">
      <c r="A69" s="8" t="s">
        <v>434</v>
      </c>
      <c r="B69" s="9">
        <v>42398</v>
      </c>
      <c r="C69" s="8" t="s">
        <v>435</v>
      </c>
      <c r="G69" s="19" t="s">
        <v>996</v>
      </c>
      <c r="H69" s="20" t="s">
        <v>995</v>
      </c>
      <c r="I69" s="316">
        <f t="shared" si="0"/>
        <v>56.000000000000007</v>
      </c>
      <c r="J69" s="17">
        <v>8.9600000000000009</v>
      </c>
      <c r="K69" s="12"/>
      <c r="N69" s="21"/>
      <c r="O69" s="20"/>
      <c r="P69" s="21"/>
    </row>
    <row r="70" spans="1:16">
      <c r="A70" s="8" t="s">
        <v>455</v>
      </c>
      <c r="B70" s="9">
        <v>42400</v>
      </c>
      <c r="C70" s="8" t="s">
        <v>456</v>
      </c>
      <c r="G70" s="7" t="s">
        <v>979</v>
      </c>
      <c r="H70" s="20" t="s">
        <v>997</v>
      </c>
      <c r="I70" s="316">
        <f t="shared" si="0"/>
        <v>7465.4375</v>
      </c>
      <c r="J70" s="314">
        <v>1194.47</v>
      </c>
      <c r="K70" s="12"/>
      <c r="N70" s="21"/>
      <c r="O70" s="20"/>
      <c r="P70" s="21"/>
    </row>
    <row r="71" spans="1:16">
      <c r="A71" s="8" t="s">
        <v>21</v>
      </c>
      <c r="B71" s="9">
        <v>42374</v>
      </c>
      <c r="C71" s="8" t="s">
        <v>22</v>
      </c>
      <c r="G71" s="20" t="s">
        <v>957</v>
      </c>
      <c r="H71" s="20" t="s">
        <v>958</v>
      </c>
      <c r="I71" s="316">
        <f t="shared" ref="I71:I134" si="1">+J71/0.16</f>
        <v>600547</v>
      </c>
      <c r="J71" s="314">
        <v>96087.52</v>
      </c>
      <c r="K71" s="174"/>
      <c r="L71" s="16" t="s">
        <v>959</v>
      </c>
      <c r="N71" s="21"/>
      <c r="O71" s="20"/>
      <c r="P71" s="21"/>
    </row>
    <row r="72" spans="1:16">
      <c r="A72" s="8" t="s">
        <v>33</v>
      </c>
      <c r="B72" s="9">
        <v>42375</v>
      </c>
      <c r="C72" s="8" t="s">
        <v>34</v>
      </c>
      <c r="G72" s="20" t="s">
        <v>913</v>
      </c>
      <c r="H72" s="20" t="s">
        <v>914</v>
      </c>
      <c r="I72" s="316">
        <f t="shared" si="1"/>
        <v>159575</v>
      </c>
      <c r="J72" s="314">
        <v>25532</v>
      </c>
      <c r="K72" s="16"/>
      <c r="L72" s="16" t="s">
        <v>959</v>
      </c>
      <c r="N72" s="21"/>
      <c r="O72" s="20"/>
      <c r="P72" s="21"/>
    </row>
    <row r="73" spans="1:16">
      <c r="A73" s="8" t="s">
        <v>35</v>
      </c>
      <c r="B73" s="9">
        <v>42376</v>
      </c>
      <c r="C73" s="8" t="s">
        <v>36</v>
      </c>
      <c r="G73" s="20" t="s">
        <v>960</v>
      </c>
      <c r="H73" s="20" t="s">
        <v>961</v>
      </c>
      <c r="I73" s="316">
        <f t="shared" si="1"/>
        <v>18923.8125</v>
      </c>
      <c r="J73" s="314">
        <v>3027.81</v>
      </c>
      <c r="K73" s="174"/>
      <c r="L73" s="16" t="s">
        <v>959</v>
      </c>
      <c r="N73" s="21"/>
      <c r="O73" s="20"/>
      <c r="P73" s="21"/>
    </row>
    <row r="74" spans="1:16">
      <c r="A74" s="8" t="s">
        <v>37</v>
      </c>
      <c r="B74" s="9">
        <v>42376</v>
      </c>
      <c r="C74" s="8" t="s">
        <v>38</v>
      </c>
      <c r="G74" s="20" t="s">
        <v>962</v>
      </c>
      <c r="H74" s="20" t="s">
        <v>963</v>
      </c>
      <c r="I74" s="316">
        <f t="shared" si="1"/>
        <v>5041.375</v>
      </c>
      <c r="J74" s="17">
        <v>806.62</v>
      </c>
      <c r="K74" s="174"/>
      <c r="L74" s="16" t="s">
        <v>959</v>
      </c>
      <c r="N74" s="21"/>
      <c r="O74" s="20"/>
      <c r="P74" s="21"/>
    </row>
    <row r="75" spans="1:16">
      <c r="A75" s="8" t="s">
        <v>51</v>
      </c>
      <c r="B75" s="9">
        <v>42376</v>
      </c>
      <c r="C75" s="8" t="s">
        <v>52</v>
      </c>
      <c r="G75" s="20" t="s">
        <v>723</v>
      </c>
      <c r="H75" s="20" t="s">
        <v>724</v>
      </c>
      <c r="I75" s="316">
        <f t="shared" si="1"/>
        <v>15137.5</v>
      </c>
      <c r="J75" s="314">
        <v>2422</v>
      </c>
      <c r="K75" s="12"/>
      <c r="N75" s="21"/>
      <c r="O75" s="20"/>
      <c r="P75" s="21"/>
    </row>
    <row r="76" spans="1:16">
      <c r="A76" s="26" t="s">
        <v>79</v>
      </c>
      <c r="B76" s="27">
        <v>42377</v>
      </c>
      <c r="C76" s="26" t="s">
        <v>80</v>
      </c>
      <c r="D76" s="26"/>
      <c r="E76" s="26"/>
      <c r="F76" s="26"/>
      <c r="G76" s="26" t="s">
        <v>964</v>
      </c>
      <c r="H76" s="26" t="s">
        <v>965</v>
      </c>
      <c r="I76" s="316">
        <f t="shared" si="1"/>
        <v>190.625</v>
      </c>
      <c r="J76" s="17">
        <v>30.5</v>
      </c>
      <c r="K76" s="26">
        <v>2.5499999999999998</v>
      </c>
      <c r="N76" s="21"/>
      <c r="O76" s="20"/>
      <c r="P76" s="21"/>
    </row>
    <row r="77" spans="1:16">
      <c r="A77" s="8" t="s">
        <v>81</v>
      </c>
      <c r="B77" s="9">
        <v>42377</v>
      </c>
      <c r="C77" s="8" t="s">
        <v>82</v>
      </c>
      <c r="G77" s="20" t="s">
        <v>966</v>
      </c>
      <c r="H77" s="20" t="s">
        <v>967</v>
      </c>
      <c r="I77" s="316">
        <f t="shared" si="1"/>
        <v>6445</v>
      </c>
      <c r="J77" s="314">
        <v>1031.2</v>
      </c>
      <c r="K77" s="12"/>
      <c r="N77" s="21"/>
      <c r="O77" s="20"/>
      <c r="P77" s="21"/>
    </row>
    <row r="78" spans="1:16">
      <c r="A78" s="8" t="s">
        <v>83</v>
      </c>
      <c r="B78" s="9">
        <v>42377</v>
      </c>
      <c r="C78" s="8" t="s">
        <v>84</v>
      </c>
      <c r="G78" s="20" t="s">
        <v>966</v>
      </c>
      <c r="H78" s="20" t="s">
        <v>967</v>
      </c>
      <c r="I78" s="316">
        <f t="shared" si="1"/>
        <v>10961.75</v>
      </c>
      <c r="J78" s="314">
        <v>1753.88</v>
      </c>
      <c r="K78" s="12"/>
      <c r="N78" s="21"/>
      <c r="O78" s="20"/>
      <c r="P78" s="21"/>
    </row>
    <row r="79" spans="1:16">
      <c r="A79" s="8" t="s">
        <v>85</v>
      </c>
      <c r="B79" s="9">
        <v>42377</v>
      </c>
      <c r="C79" s="8" t="s">
        <v>86</v>
      </c>
      <c r="G79" s="20" t="s">
        <v>913</v>
      </c>
      <c r="H79" s="20" t="s">
        <v>914</v>
      </c>
      <c r="I79" s="316">
        <f t="shared" si="1"/>
        <v>105585.0625</v>
      </c>
      <c r="J79" s="314">
        <v>16893.61</v>
      </c>
      <c r="K79" s="16"/>
      <c r="N79" s="21"/>
      <c r="O79" s="20"/>
      <c r="P79" s="21"/>
    </row>
    <row r="80" spans="1:16">
      <c r="A80" s="8" t="s">
        <v>113</v>
      </c>
      <c r="B80" s="9">
        <v>42380</v>
      </c>
      <c r="C80" s="8" t="s">
        <v>114</v>
      </c>
      <c r="G80" s="20" t="s">
        <v>913</v>
      </c>
      <c r="H80" s="20" t="s">
        <v>914</v>
      </c>
      <c r="I80" s="316">
        <f t="shared" si="1"/>
        <v>33646.25</v>
      </c>
      <c r="J80" s="314">
        <v>5383.4</v>
      </c>
      <c r="K80" s="16"/>
      <c r="N80" s="21"/>
      <c r="O80" s="20"/>
      <c r="P80" s="21"/>
    </row>
    <row r="81" spans="1:16">
      <c r="A81" s="8" t="s">
        <v>111</v>
      </c>
      <c r="B81" s="9">
        <v>42380</v>
      </c>
      <c r="C81" s="8" t="s">
        <v>112</v>
      </c>
      <c r="G81" s="20" t="s">
        <v>913</v>
      </c>
      <c r="H81" s="20" t="s">
        <v>914</v>
      </c>
      <c r="I81" s="316">
        <f t="shared" si="1"/>
        <v>21276.75</v>
      </c>
      <c r="J81" s="314">
        <v>3404.28</v>
      </c>
      <c r="K81" s="16"/>
      <c r="N81" s="21"/>
      <c r="O81" s="20"/>
      <c r="P81" s="21"/>
    </row>
    <row r="82" spans="1:16">
      <c r="A82" s="8" t="s">
        <v>105</v>
      </c>
      <c r="B82" s="9">
        <v>42380</v>
      </c>
      <c r="C82" s="8" t="s">
        <v>106</v>
      </c>
      <c r="G82" s="20" t="s">
        <v>968</v>
      </c>
      <c r="H82" s="20" t="s">
        <v>969</v>
      </c>
      <c r="I82" s="316">
        <f t="shared" si="1"/>
        <v>35273.0625</v>
      </c>
      <c r="J82" s="314">
        <v>5643.69</v>
      </c>
      <c r="K82" s="12"/>
      <c r="N82" s="21"/>
      <c r="O82" s="20"/>
      <c r="P82" s="21"/>
    </row>
    <row r="83" spans="1:16">
      <c r="A83" s="26" t="s">
        <v>107</v>
      </c>
      <c r="B83" s="27">
        <v>42380</v>
      </c>
      <c r="C83" s="26" t="s">
        <v>108</v>
      </c>
      <c r="D83" s="26"/>
      <c r="E83" s="26"/>
      <c r="F83" s="26"/>
      <c r="G83" s="29" t="s">
        <v>971</v>
      </c>
      <c r="H83" s="26" t="s">
        <v>970</v>
      </c>
      <c r="I83" s="316">
        <f t="shared" si="1"/>
        <v>133928.5625</v>
      </c>
      <c r="J83" s="314">
        <v>21428.57</v>
      </c>
      <c r="K83" s="26">
        <v>14285.72</v>
      </c>
      <c r="N83" s="21"/>
      <c r="O83" s="20"/>
      <c r="P83" s="21"/>
    </row>
    <row r="84" spans="1:16">
      <c r="A84" s="26" t="s">
        <v>109</v>
      </c>
      <c r="B84" s="27">
        <v>42380</v>
      </c>
      <c r="C84" s="26" t="s">
        <v>110</v>
      </c>
      <c r="D84" s="26"/>
      <c r="E84" s="26"/>
      <c r="F84" s="26"/>
      <c r="G84" s="26" t="s">
        <v>972</v>
      </c>
      <c r="H84" s="26" t="s">
        <v>1642</v>
      </c>
      <c r="I84" s="316">
        <f t="shared" si="1"/>
        <v>133928.5625</v>
      </c>
      <c r="J84" s="314">
        <v>21428.57</v>
      </c>
      <c r="K84" s="26">
        <v>14285.72</v>
      </c>
      <c r="N84" s="21"/>
      <c r="O84" s="20"/>
      <c r="P84" s="21"/>
    </row>
    <row r="85" spans="1:16">
      <c r="A85" s="8" t="s">
        <v>213</v>
      </c>
      <c r="B85" s="9">
        <v>42382</v>
      </c>
      <c r="C85" s="8" t="s">
        <v>214</v>
      </c>
      <c r="G85" s="20" t="s">
        <v>973</v>
      </c>
      <c r="H85" s="20" t="s">
        <v>974</v>
      </c>
      <c r="I85" s="316">
        <f t="shared" si="1"/>
        <v>3800.875</v>
      </c>
      <c r="J85" s="17">
        <v>608.14</v>
      </c>
      <c r="K85" s="12"/>
      <c r="N85" s="21"/>
      <c r="O85" s="20"/>
      <c r="P85" s="21"/>
    </row>
    <row r="86" spans="1:16">
      <c r="A86" s="8" t="s">
        <v>231</v>
      </c>
      <c r="B86" s="9">
        <v>42383</v>
      </c>
      <c r="C86" s="8" t="s">
        <v>232</v>
      </c>
      <c r="G86" s="20" t="s">
        <v>913</v>
      </c>
      <c r="H86" s="20" t="s">
        <v>914</v>
      </c>
      <c r="I86" s="316">
        <f t="shared" si="1"/>
        <v>4950</v>
      </c>
      <c r="J86" s="17">
        <v>792</v>
      </c>
      <c r="K86" s="12"/>
      <c r="N86" s="21"/>
      <c r="O86" s="20"/>
      <c r="P86" s="21"/>
    </row>
    <row r="87" spans="1:16">
      <c r="A87" s="8" t="s">
        <v>233</v>
      </c>
      <c r="B87" s="9">
        <v>42383</v>
      </c>
      <c r="C87" s="8" t="s">
        <v>234</v>
      </c>
      <c r="G87" s="20" t="s">
        <v>913</v>
      </c>
      <c r="H87" s="20" t="s">
        <v>914</v>
      </c>
      <c r="I87" s="316">
        <f t="shared" si="1"/>
        <v>754942.75</v>
      </c>
      <c r="J87" s="314">
        <v>120790.84</v>
      </c>
      <c r="K87" s="12"/>
      <c r="N87" s="21"/>
      <c r="O87" s="20"/>
      <c r="P87" s="21"/>
    </row>
    <row r="88" spans="1:16">
      <c r="A88" s="8" t="s">
        <v>53</v>
      </c>
      <c r="B88" s="9">
        <v>42376</v>
      </c>
      <c r="C88" s="8" t="s">
        <v>54</v>
      </c>
      <c r="G88" s="20" t="s">
        <v>685</v>
      </c>
      <c r="H88" s="20" t="s">
        <v>899</v>
      </c>
      <c r="I88" s="316">
        <f t="shared" si="1"/>
        <v>684.5625</v>
      </c>
      <c r="J88" s="17">
        <v>109.53</v>
      </c>
      <c r="K88" s="12"/>
      <c r="N88" s="21"/>
      <c r="O88" s="20"/>
      <c r="P88" s="21"/>
    </row>
    <row r="89" spans="1:16">
      <c r="A89" s="8" t="s">
        <v>55</v>
      </c>
      <c r="B89" s="9">
        <v>42376</v>
      </c>
      <c r="C89" s="8" t="s">
        <v>56</v>
      </c>
      <c r="G89" s="20" t="s">
        <v>900</v>
      </c>
      <c r="H89" s="20" t="s">
        <v>901</v>
      </c>
      <c r="I89" s="316">
        <f t="shared" si="1"/>
        <v>1900</v>
      </c>
      <c r="J89" s="17">
        <v>304</v>
      </c>
      <c r="K89" s="12"/>
      <c r="N89" s="21"/>
      <c r="O89" s="20"/>
      <c r="P89" s="21"/>
    </row>
    <row r="90" spans="1:16">
      <c r="A90" s="8" t="s">
        <v>57</v>
      </c>
      <c r="B90" s="9">
        <v>42376</v>
      </c>
      <c r="C90" s="8" t="s">
        <v>58</v>
      </c>
      <c r="G90" s="20" t="s">
        <v>822</v>
      </c>
      <c r="H90" s="20" t="s">
        <v>902</v>
      </c>
      <c r="I90" s="316">
        <f t="shared" si="1"/>
        <v>2241.375</v>
      </c>
      <c r="J90" s="17">
        <v>358.62</v>
      </c>
      <c r="K90" s="12"/>
      <c r="N90" s="21"/>
      <c r="O90" s="20"/>
      <c r="P90" s="21"/>
    </row>
    <row r="91" spans="1:16">
      <c r="A91" s="8" t="s">
        <v>235</v>
      </c>
      <c r="B91" s="9">
        <v>42383</v>
      </c>
      <c r="C91" s="8" t="s">
        <v>236</v>
      </c>
      <c r="G91" s="20" t="s">
        <v>913</v>
      </c>
      <c r="H91" s="20" t="s">
        <v>914</v>
      </c>
      <c r="I91" s="316">
        <f t="shared" si="1"/>
        <v>15949.5</v>
      </c>
      <c r="J91" s="314">
        <v>2551.92</v>
      </c>
      <c r="K91" s="12"/>
      <c r="N91" s="21"/>
      <c r="O91" s="20"/>
      <c r="P91" s="21"/>
    </row>
    <row r="92" spans="1:16">
      <c r="A92" s="8" t="s">
        <v>242</v>
      </c>
      <c r="B92" s="9">
        <v>42384</v>
      </c>
      <c r="C92" s="8" t="s">
        <v>243</v>
      </c>
      <c r="G92" s="20" t="s">
        <v>913</v>
      </c>
      <c r="H92" s="20" t="s">
        <v>914</v>
      </c>
      <c r="I92" s="316">
        <f t="shared" si="1"/>
        <v>111210.0625</v>
      </c>
      <c r="J92" s="314">
        <v>17793.61</v>
      </c>
      <c r="K92" s="12"/>
      <c r="N92" s="21"/>
      <c r="O92" s="20"/>
      <c r="P92" s="21"/>
    </row>
    <row r="93" spans="1:16">
      <c r="A93" s="8" t="s">
        <v>59</v>
      </c>
      <c r="B93" s="9">
        <v>42376</v>
      </c>
      <c r="C93" s="8" t="s">
        <v>60</v>
      </c>
      <c r="G93" s="20" t="s">
        <v>831</v>
      </c>
      <c r="H93" s="20" t="s">
        <v>832</v>
      </c>
      <c r="I93" s="316">
        <f t="shared" si="1"/>
        <v>6400</v>
      </c>
      <c r="J93" s="314">
        <v>1024</v>
      </c>
      <c r="K93" s="12"/>
      <c r="N93" s="21"/>
      <c r="O93" s="20"/>
      <c r="P93" s="21"/>
    </row>
    <row r="94" spans="1:16">
      <c r="A94" s="8" t="s">
        <v>546</v>
      </c>
      <c r="B94" s="9">
        <v>42400</v>
      </c>
      <c r="C94" s="8" t="s">
        <v>547</v>
      </c>
      <c r="G94" s="20" t="s">
        <v>711</v>
      </c>
      <c r="H94" s="20" t="s">
        <v>712</v>
      </c>
      <c r="I94" s="316">
        <f t="shared" si="1"/>
        <v>310.375</v>
      </c>
      <c r="J94" s="17">
        <v>49.66</v>
      </c>
      <c r="K94" s="12"/>
      <c r="N94" s="21"/>
      <c r="O94" s="20"/>
      <c r="P94" s="21"/>
    </row>
    <row r="95" spans="1:16">
      <c r="A95" s="8" t="s">
        <v>461</v>
      </c>
      <c r="B95" s="9">
        <v>42400</v>
      </c>
      <c r="C95" s="8" t="s">
        <v>462</v>
      </c>
      <c r="G95" s="20" t="s">
        <v>827</v>
      </c>
      <c r="H95" s="20" t="s">
        <v>828</v>
      </c>
      <c r="I95" s="316">
        <f t="shared" si="1"/>
        <v>60.375</v>
      </c>
      <c r="J95" s="17">
        <v>9.66</v>
      </c>
      <c r="K95" s="12"/>
      <c r="N95" s="21"/>
      <c r="O95" s="20"/>
      <c r="P95" s="21"/>
    </row>
    <row r="96" spans="1:16">
      <c r="A96" s="8" t="s">
        <v>548</v>
      </c>
      <c r="B96" s="9">
        <v>42400</v>
      </c>
      <c r="C96" s="8" t="s">
        <v>549</v>
      </c>
      <c r="G96" s="12" t="s">
        <v>713</v>
      </c>
      <c r="H96" s="12" t="s">
        <v>714</v>
      </c>
      <c r="I96" s="316">
        <f t="shared" si="1"/>
        <v>1450.8125</v>
      </c>
      <c r="J96" s="17">
        <v>232.13</v>
      </c>
      <c r="K96" s="12"/>
      <c r="N96" s="21"/>
      <c r="O96" s="20"/>
      <c r="P96" s="21"/>
    </row>
    <row r="97" spans="1:21">
      <c r="A97" s="8" t="s">
        <v>31</v>
      </c>
      <c r="B97" s="9">
        <v>42375</v>
      </c>
      <c r="C97" s="8" t="s">
        <v>32</v>
      </c>
      <c r="G97" s="190" t="s">
        <v>834</v>
      </c>
      <c r="H97" s="12" t="s">
        <v>835</v>
      </c>
      <c r="I97" s="316">
        <f t="shared" si="1"/>
        <v>233308.125</v>
      </c>
      <c r="J97" s="314">
        <v>37329.300000000003</v>
      </c>
      <c r="K97" s="12"/>
      <c r="N97" s="21"/>
      <c r="O97" s="20"/>
      <c r="P97" s="21"/>
    </row>
    <row r="98" spans="1:21">
      <c r="A98" s="8" t="s">
        <v>131</v>
      </c>
      <c r="B98" s="9">
        <v>42381</v>
      </c>
      <c r="C98" s="8" t="s">
        <v>132</v>
      </c>
      <c r="G98" s="48" t="s">
        <v>840</v>
      </c>
      <c r="H98" s="48" t="s">
        <v>841</v>
      </c>
      <c r="I98" s="316">
        <f t="shared" si="1"/>
        <v>166217.125</v>
      </c>
      <c r="J98" s="314">
        <v>26594.74</v>
      </c>
      <c r="K98" s="12"/>
      <c r="N98" s="21"/>
      <c r="O98" s="20"/>
      <c r="P98" s="21"/>
    </row>
    <row r="99" spans="1:21">
      <c r="A99" s="8" t="s">
        <v>125</v>
      </c>
      <c r="B99" s="9">
        <v>42381</v>
      </c>
      <c r="C99" s="8" t="s">
        <v>126</v>
      </c>
      <c r="G99" s="48" t="s">
        <v>840</v>
      </c>
      <c r="H99" s="48" t="s">
        <v>841</v>
      </c>
      <c r="I99" s="316">
        <f t="shared" si="1"/>
        <v>166217.125</v>
      </c>
      <c r="J99" s="314">
        <v>26594.74</v>
      </c>
      <c r="K99" s="12"/>
      <c r="N99" s="21"/>
      <c r="O99" s="20"/>
      <c r="P99" s="21"/>
    </row>
    <row r="100" spans="1:21">
      <c r="A100" s="8" t="s">
        <v>163</v>
      </c>
      <c r="B100" s="9">
        <v>42381</v>
      </c>
      <c r="C100" s="8" t="s">
        <v>164</v>
      </c>
      <c r="G100" s="48" t="s">
        <v>840</v>
      </c>
      <c r="H100" s="48" t="s">
        <v>841</v>
      </c>
      <c r="I100" s="316">
        <f t="shared" si="1"/>
        <v>166217.125</v>
      </c>
      <c r="J100" s="314">
        <v>26594.74</v>
      </c>
      <c r="K100" s="12"/>
      <c r="N100" s="20"/>
      <c r="O100" s="20"/>
      <c r="P100" s="21"/>
    </row>
    <row r="101" spans="1:21">
      <c r="A101" s="8" t="s">
        <v>550</v>
      </c>
      <c r="B101" s="9">
        <v>42400</v>
      </c>
      <c r="C101" s="8" t="s">
        <v>551</v>
      </c>
      <c r="G101" s="12" t="s">
        <v>715</v>
      </c>
      <c r="H101" s="12" t="s">
        <v>716</v>
      </c>
      <c r="I101" s="316">
        <f t="shared" si="1"/>
        <v>629.6875</v>
      </c>
      <c r="J101" s="17">
        <v>100.75</v>
      </c>
      <c r="K101" s="12"/>
      <c r="N101" s="21"/>
      <c r="O101" s="20"/>
      <c r="P101" s="21"/>
    </row>
    <row r="102" spans="1:21">
      <c r="A102" s="8" t="s">
        <v>61</v>
      </c>
      <c r="B102" s="9">
        <v>42376</v>
      </c>
      <c r="C102" s="8" t="s">
        <v>62</v>
      </c>
      <c r="G102" s="12" t="s">
        <v>904</v>
      </c>
      <c r="H102" s="12" t="s">
        <v>903</v>
      </c>
      <c r="I102" s="316">
        <f t="shared" si="1"/>
        <v>14690</v>
      </c>
      <c r="J102" s="314">
        <v>2350.4</v>
      </c>
      <c r="K102" s="12"/>
      <c r="N102" s="21"/>
      <c r="O102" s="20"/>
      <c r="P102" s="21"/>
    </row>
    <row r="103" spans="1:21">
      <c r="A103" s="8" t="s">
        <v>254</v>
      </c>
      <c r="B103" s="9">
        <v>42387</v>
      </c>
      <c r="C103" s="8" t="s">
        <v>255</v>
      </c>
      <c r="G103" s="12" t="s">
        <v>913</v>
      </c>
      <c r="H103" s="12" t="s">
        <v>914</v>
      </c>
      <c r="I103" s="316">
        <f t="shared" si="1"/>
        <v>92708.6875</v>
      </c>
      <c r="J103" s="314">
        <v>14833.39</v>
      </c>
      <c r="K103" s="12"/>
      <c r="N103" s="20"/>
      <c r="O103" s="20"/>
      <c r="P103" s="21"/>
    </row>
    <row r="104" spans="1:21">
      <c r="A104" s="8" t="s">
        <v>552</v>
      </c>
      <c r="B104" s="9">
        <v>42400</v>
      </c>
      <c r="C104" s="8" t="s">
        <v>553</v>
      </c>
      <c r="G104" s="12" t="s">
        <v>665</v>
      </c>
      <c r="H104" s="12" t="s">
        <v>662</v>
      </c>
      <c r="I104" s="316">
        <f t="shared" si="1"/>
        <v>600.3125</v>
      </c>
      <c r="J104" s="17">
        <v>96.05</v>
      </c>
      <c r="K104" s="12"/>
      <c r="N104" s="20"/>
      <c r="O104" s="20"/>
      <c r="P104" s="21"/>
    </row>
    <row r="105" spans="1:21">
      <c r="A105" s="8" t="s">
        <v>554</v>
      </c>
      <c r="B105" s="9">
        <v>42400</v>
      </c>
      <c r="C105" s="8" t="s">
        <v>555</v>
      </c>
      <c r="G105" s="12" t="s">
        <v>659</v>
      </c>
      <c r="H105" s="12" t="s">
        <v>717</v>
      </c>
      <c r="I105" s="316">
        <f t="shared" si="1"/>
        <v>49.125</v>
      </c>
      <c r="J105" s="17">
        <v>7.86</v>
      </c>
      <c r="K105" s="12"/>
      <c r="N105" s="20"/>
      <c r="O105" s="20"/>
      <c r="P105" s="21"/>
    </row>
    <row r="106" spans="1:21">
      <c r="A106" s="8" t="s">
        <v>556</v>
      </c>
      <c r="B106" s="9">
        <v>42400</v>
      </c>
      <c r="C106" s="8" t="s">
        <v>557</v>
      </c>
      <c r="G106" s="12" t="s">
        <v>664</v>
      </c>
      <c r="H106" s="12" t="s">
        <v>663</v>
      </c>
      <c r="I106" s="316">
        <f t="shared" si="1"/>
        <v>893</v>
      </c>
      <c r="J106" s="17">
        <v>142.88</v>
      </c>
      <c r="K106" s="12"/>
      <c r="N106" s="21"/>
      <c r="O106" s="20"/>
      <c r="P106" s="21"/>
    </row>
    <row r="107" spans="1:21">
      <c r="A107" s="8" t="s">
        <v>558</v>
      </c>
      <c r="B107" s="9">
        <v>42400</v>
      </c>
      <c r="C107" s="8" t="s">
        <v>559</v>
      </c>
      <c r="G107" s="12" t="s">
        <v>718</v>
      </c>
      <c r="H107" s="12" t="s">
        <v>719</v>
      </c>
      <c r="I107" s="316">
        <f t="shared" si="1"/>
        <v>251.43749999999997</v>
      </c>
      <c r="J107" s="17">
        <v>40.229999999999997</v>
      </c>
      <c r="K107" s="12"/>
      <c r="N107" s="20"/>
      <c r="O107" s="20"/>
      <c r="P107" s="21"/>
    </row>
    <row r="108" spans="1:21">
      <c r="A108" s="8" t="s">
        <v>560</v>
      </c>
      <c r="B108" s="9">
        <v>42400</v>
      </c>
      <c r="C108" s="8" t="s">
        <v>561</v>
      </c>
      <c r="G108" s="12" t="s">
        <v>685</v>
      </c>
      <c r="H108" s="12" t="s">
        <v>686</v>
      </c>
      <c r="I108" s="316">
        <f t="shared" si="1"/>
        <v>79.625</v>
      </c>
      <c r="J108" s="17">
        <v>12.74</v>
      </c>
      <c r="K108" s="12"/>
      <c r="N108" s="21"/>
      <c r="O108" s="20"/>
      <c r="P108" s="21"/>
    </row>
    <row r="109" spans="1:21">
      <c r="A109" s="8" t="s">
        <v>562</v>
      </c>
      <c r="B109" s="9">
        <v>42400</v>
      </c>
      <c r="C109" s="8" t="s">
        <v>563</v>
      </c>
      <c r="G109" s="12" t="s">
        <v>701</v>
      </c>
      <c r="H109" s="12" t="s">
        <v>702</v>
      </c>
      <c r="I109" s="316">
        <f t="shared" si="1"/>
        <v>556.9375</v>
      </c>
      <c r="J109" s="17">
        <v>89.11</v>
      </c>
      <c r="K109" s="12"/>
      <c r="N109" s="21"/>
      <c r="O109" s="20"/>
      <c r="P109" s="21"/>
    </row>
    <row r="110" spans="1:21">
      <c r="A110" s="8" t="s">
        <v>564</v>
      </c>
      <c r="B110" s="9">
        <v>42400</v>
      </c>
      <c r="C110" s="8" t="s">
        <v>565</v>
      </c>
      <c r="G110" s="20" t="s">
        <v>701</v>
      </c>
      <c r="H110" s="12" t="s">
        <v>702</v>
      </c>
      <c r="I110" s="316">
        <f t="shared" si="1"/>
        <v>30.5</v>
      </c>
      <c r="J110" s="17">
        <v>4.88</v>
      </c>
      <c r="K110" s="12"/>
      <c r="N110" s="21"/>
      <c r="O110" s="20"/>
      <c r="P110" s="21"/>
    </row>
    <row r="111" spans="1:21">
      <c r="A111" s="8" t="s">
        <v>566</v>
      </c>
      <c r="B111" s="9">
        <v>42400</v>
      </c>
      <c r="C111" s="8" t="s">
        <v>567</v>
      </c>
      <c r="G111" s="12" t="s">
        <v>1008</v>
      </c>
      <c r="H111" s="12" t="s">
        <v>721</v>
      </c>
      <c r="I111" s="316">
        <f t="shared" si="1"/>
        <v>87.9375</v>
      </c>
      <c r="J111" s="17">
        <v>14.07</v>
      </c>
      <c r="K111" s="12"/>
      <c r="N111" s="20"/>
      <c r="O111" s="20"/>
      <c r="P111" s="21"/>
      <c r="U111" s="20">
        <v>370.95</v>
      </c>
    </row>
    <row r="112" spans="1:21">
      <c r="A112" s="8" t="s">
        <v>568</v>
      </c>
      <c r="B112" s="9">
        <v>42400</v>
      </c>
      <c r="C112" s="8" t="s">
        <v>569</v>
      </c>
      <c r="G112" s="20" t="s">
        <v>691</v>
      </c>
      <c r="H112" s="10" t="s">
        <v>692</v>
      </c>
      <c r="I112" s="316">
        <f t="shared" si="1"/>
        <v>93.125</v>
      </c>
      <c r="J112" s="17">
        <v>14.9</v>
      </c>
      <c r="K112" s="12"/>
      <c r="N112" s="21"/>
      <c r="O112" s="20"/>
      <c r="P112" s="21"/>
    </row>
    <row r="113" spans="1:16">
      <c r="A113" s="8" t="s">
        <v>570</v>
      </c>
      <c r="B113" s="9">
        <v>42400</v>
      </c>
      <c r="C113" s="8" t="s">
        <v>571</v>
      </c>
      <c r="G113" s="20" t="s">
        <v>711</v>
      </c>
      <c r="H113" s="20" t="s">
        <v>712</v>
      </c>
      <c r="I113" s="316">
        <f t="shared" si="1"/>
        <v>310.375</v>
      </c>
      <c r="J113" s="17">
        <v>49.66</v>
      </c>
      <c r="K113" s="12"/>
      <c r="N113" s="21"/>
      <c r="O113" s="20"/>
      <c r="P113" s="21"/>
    </row>
    <row r="114" spans="1:16">
      <c r="A114" s="8" t="s">
        <v>63</v>
      </c>
      <c r="B114" s="9">
        <v>42376</v>
      </c>
      <c r="C114" s="8" t="s">
        <v>64</v>
      </c>
      <c r="G114" s="20" t="s">
        <v>905</v>
      </c>
      <c r="H114" s="20" t="s">
        <v>906</v>
      </c>
      <c r="I114" s="316">
        <f t="shared" si="1"/>
        <v>593.125</v>
      </c>
      <c r="J114" s="17">
        <v>94.9</v>
      </c>
      <c r="K114" s="12"/>
      <c r="N114" s="21"/>
      <c r="O114" s="20"/>
      <c r="P114" s="21"/>
    </row>
    <row r="115" spans="1:16">
      <c r="A115" s="8" t="s">
        <v>572</v>
      </c>
      <c r="B115" s="9">
        <v>42400</v>
      </c>
      <c r="C115" s="8" t="s">
        <v>573</v>
      </c>
      <c r="G115" s="20" t="s">
        <v>676</v>
      </c>
      <c r="H115" s="20" t="s">
        <v>677</v>
      </c>
      <c r="I115" s="316">
        <f t="shared" si="1"/>
        <v>380</v>
      </c>
      <c r="J115" s="17">
        <v>60.8</v>
      </c>
      <c r="K115" s="12"/>
      <c r="N115" s="21"/>
      <c r="O115" s="20"/>
      <c r="P115" s="21"/>
    </row>
    <row r="116" spans="1:16">
      <c r="A116" s="8" t="s">
        <v>165</v>
      </c>
      <c r="B116" s="9">
        <v>42381</v>
      </c>
      <c r="C116" s="8" t="s">
        <v>166</v>
      </c>
      <c r="G116" s="48" t="s">
        <v>840</v>
      </c>
      <c r="H116" s="48" t="s">
        <v>841</v>
      </c>
      <c r="I116" s="316">
        <f t="shared" si="1"/>
        <v>171570.5625</v>
      </c>
      <c r="J116" s="314">
        <v>27451.29</v>
      </c>
      <c r="K116" s="12"/>
      <c r="N116" s="21"/>
      <c r="O116" s="20"/>
      <c r="P116" s="21"/>
    </row>
    <row r="117" spans="1:16">
      <c r="A117" s="8" t="s">
        <v>129</v>
      </c>
      <c r="B117" s="9">
        <v>42381</v>
      </c>
      <c r="C117" s="8" t="s">
        <v>130</v>
      </c>
      <c r="G117" s="48" t="s">
        <v>840</v>
      </c>
      <c r="H117" s="48" t="s">
        <v>841</v>
      </c>
      <c r="I117" s="316">
        <f t="shared" si="1"/>
        <v>171570.5625</v>
      </c>
      <c r="J117" s="314">
        <v>27451.29</v>
      </c>
      <c r="K117" s="12"/>
      <c r="N117" s="21"/>
      <c r="O117" s="20"/>
      <c r="P117" s="21"/>
    </row>
    <row r="118" spans="1:16">
      <c r="A118" s="8" t="s">
        <v>127</v>
      </c>
      <c r="B118" s="9">
        <v>42381</v>
      </c>
      <c r="C118" s="8" t="s">
        <v>128</v>
      </c>
      <c r="G118" s="48" t="s">
        <v>840</v>
      </c>
      <c r="H118" s="48" t="s">
        <v>841</v>
      </c>
      <c r="I118" s="316">
        <f t="shared" si="1"/>
        <v>171570.5625</v>
      </c>
      <c r="J118" s="314">
        <v>27451.29</v>
      </c>
      <c r="K118" s="12"/>
      <c r="N118" s="21"/>
      <c r="O118" s="20"/>
      <c r="P118" s="21"/>
    </row>
    <row r="119" spans="1:16">
      <c r="A119" s="8" t="s">
        <v>167</v>
      </c>
      <c r="B119" s="9">
        <v>42381</v>
      </c>
      <c r="C119" s="8" t="s">
        <v>168</v>
      </c>
      <c r="G119" s="48" t="s">
        <v>840</v>
      </c>
      <c r="H119" s="48" t="s">
        <v>841</v>
      </c>
      <c r="I119" s="316">
        <f t="shared" si="1"/>
        <v>171570.5625</v>
      </c>
      <c r="J119" s="314">
        <v>27451.29</v>
      </c>
      <c r="K119" s="190"/>
      <c r="N119" s="20"/>
      <c r="O119" s="20"/>
      <c r="P119" s="21"/>
    </row>
    <row r="120" spans="1:16">
      <c r="A120" s="8" t="s">
        <v>175</v>
      </c>
      <c r="B120" s="9">
        <v>42381</v>
      </c>
      <c r="C120" s="8" t="s">
        <v>176</v>
      </c>
      <c r="G120" s="48" t="s">
        <v>840</v>
      </c>
      <c r="H120" s="48" t="s">
        <v>841</v>
      </c>
      <c r="I120" s="316">
        <f t="shared" si="1"/>
        <v>282434.6875</v>
      </c>
      <c r="J120" s="314">
        <v>45189.55</v>
      </c>
      <c r="K120" s="12"/>
      <c r="N120" s="20"/>
      <c r="O120" s="20"/>
      <c r="P120" s="21"/>
    </row>
    <row r="121" spans="1:16">
      <c r="A121" s="8" t="s">
        <v>574</v>
      </c>
      <c r="B121" s="9">
        <v>42400</v>
      </c>
      <c r="C121" s="8" t="s">
        <v>575</v>
      </c>
      <c r="G121" s="12" t="s">
        <v>683</v>
      </c>
      <c r="H121" s="12" t="s">
        <v>684</v>
      </c>
      <c r="I121" s="316">
        <f t="shared" si="1"/>
        <v>377.125</v>
      </c>
      <c r="J121" s="17">
        <v>60.34</v>
      </c>
      <c r="K121" s="12"/>
      <c r="N121" s="21"/>
      <c r="O121" s="20"/>
      <c r="P121" s="21"/>
    </row>
    <row r="122" spans="1:16">
      <c r="A122" s="8" t="s">
        <v>576</v>
      </c>
      <c r="B122" s="9">
        <v>42400</v>
      </c>
      <c r="C122" s="8" t="s">
        <v>577</v>
      </c>
      <c r="G122" s="12" t="s">
        <v>674</v>
      </c>
      <c r="H122" s="12" t="s">
        <v>722</v>
      </c>
      <c r="I122" s="316">
        <f t="shared" si="1"/>
        <v>103.4375</v>
      </c>
      <c r="J122" s="17">
        <v>16.55</v>
      </c>
      <c r="K122" s="12"/>
      <c r="N122" s="21"/>
      <c r="O122" s="20"/>
      <c r="P122" s="21"/>
    </row>
    <row r="123" spans="1:16">
      <c r="A123" s="8" t="s">
        <v>169</v>
      </c>
      <c r="B123" s="9">
        <v>42381</v>
      </c>
      <c r="C123" s="8" t="s">
        <v>170</v>
      </c>
      <c r="G123" s="48" t="s">
        <v>840</v>
      </c>
      <c r="H123" s="48" t="s">
        <v>841</v>
      </c>
      <c r="I123" s="316">
        <f t="shared" si="1"/>
        <v>333013.4375</v>
      </c>
      <c r="J123" s="314">
        <v>53282.15</v>
      </c>
      <c r="K123" s="12"/>
      <c r="N123" s="21"/>
      <c r="O123" s="20"/>
      <c r="P123" s="21"/>
    </row>
    <row r="124" spans="1:16">
      <c r="A124" s="8" t="s">
        <v>133</v>
      </c>
      <c r="B124" s="9">
        <v>42381</v>
      </c>
      <c r="C124" s="8" t="s">
        <v>134</v>
      </c>
      <c r="G124" s="48" t="s">
        <v>840</v>
      </c>
      <c r="H124" s="48" t="s">
        <v>841</v>
      </c>
      <c r="I124" s="316">
        <f t="shared" si="1"/>
        <v>141460.25</v>
      </c>
      <c r="J124" s="314">
        <v>22633.64</v>
      </c>
      <c r="K124" s="20"/>
      <c r="N124" s="20"/>
      <c r="O124" s="21"/>
      <c r="P124" s="21"/>
    </row>
    <row r="125" spans="1:16">
      <c r="A125" s="8" t="s">
        <v>135</v>
      </c>
      <c r="B125" s="9">
        <v>42381</v>
      </c>
      <c r="C125" s="8" t="s">
        <v>136</v>
      </c>
      <c r="G125" s="48" t="s">
        <v>840</v>
      </c>
      <c r="H125" s="48" t="s">
        <v>841</v>
      </c>
      <c r="I125" s="316">
        <f t="shared" si="1"/>
        <v>149994.75</v>
      </c>
      <c r="J125" s="314">
        <v>23999.16</v>
      </c>
      <c r="K125" s="12"/>
      <c r="N125" s="21"/>
      <c r="O125" s="20"/>
      <c r="P125" s="21"/>
    </row>
    <row r="126" spans="1:16">
      <c r="A126" s="8" t="s">
        <v>404</v>
      </c>
      <c r="B126" s="9">
        <v>42396</v>
      </c>
      <c r="C126" s="8" t="s">
        <v>136</v>
      </c>
      <c r="G126" s="48" t="s">
        <v>840</v>
      </c>
      <c r="H126" s="48" t="s">
        <v>841</v>
      </c>
      <c r="I126" s="316">
        <f t="shared" si="1"/>
        <v>-149994.75</v>
      </c>
      <c r="J126" s="17">
        <v>-23999.16</v>
      </c>
      <c r="K126" s="192"/>
      <c r="N126" s="21"/>
      <c r="O126" s="20"/>
      <c r="P126" s="21"/>
    </row>
    <row r="127" spans="1:16">
      <c r="A127" s="8" t="s">
        <v>405</v>
      </c>
      <c r="B127" s="9">
        <v>42396</v>
      </c>
      <c r="C127" s="8" t="s">
        <v>136</v>
      </c>
      <c r="G127" s="48" t="s">
        <v>840</v>
      </c>
      <c r="H127" s="48" t="s">
        <v>841</v>
      </c>
      <c r="I127" s="316">
        <f t="shared" si="1"/>
        <v>149303.375</v>
      </c>
      <c r="J127" s="314">
        <v>23888.54</v>
      </c>
      <c r="K127" s="12"/>
      <c r="N127" s="21"/>
      <c r="O127" s="20"/>
      <c r="P127" s="21"/>
    </row>
    <row r="128" spans="1:16">
      <c r="A128" s="8" t="s">
        <v>171</v>
      </c>
      <c r="B128" s="9">
        <v>42381</v>
      </c>
      <c r="C128" s="8" t="s">
        <v>172</v>
      </c>
      <c r="G128" s="48" t="s">
        <v>840</v>
      </c>
      <c r="H128" s="48" t="s">
        <v>841</v>
      </c>
      <c r="I128" s="316">
        <f t="shared" si="1"/>
        <v>149994.75</v>
      </c>
      <c r="J128" s="314">
        <v>23999.16</v>
      </c>
      <c r="K128" s="12"/>
      <c r="N128" s="21"/>
      <c r="O128" s="20"/>
      <c r="P128" s="21"/>
    </row>
    <row r="129" spans="1:16">
      <c r="A129" s="8" t="s">
        <v>402</v>
      </c>
      <c r="B129" s="9">
        <v>42396</v>
      </c>
      <c r="C129" s="8" t="s">
        <v>172</v>
      </c>
      <c r="G129" s="48" t="s">
        <v>840</v>
      </c>
      <c r="H129" s="48" t="s">
        <v>841</v>
      </c>
      <c r="I129" s="316">
        <f t="shared" si="1"/>
        <v>-149994.75</v>
      </c>
      <c r="J129" s="17">
        <v>-23999.16</v>
      </c>
      <c r="K129" s="192"/>
      <c r="N129" s="21"/>
      <c r="O129" s="20"/>
      <c r="P129" s="21"/>
    </row>
    <row r="130" spans="1:16">
      <c r="A130" s="8" t="s">
        <v>403</v>
      </c>
      <c r="B130" s="9">
        <v>42396</v>
      </c>
      <c r="C130" s="8" t="s">
        <v>172</v>
      </c>
      <c r="G130" s="48" t="s">
        <v>840</v>
      </c>
      <c r="H130" s="48" t="s">
        <v>841</v>
      </c>
      <c r="I130" s="316">
        <f t="shared" si="1"/>
        <v>149303.375</v>
      </c>
      <c r="J130" s="314">
        <v>23888.54</v>
      </c>
      <c r="K130" s="12"/>
      <c r="N130" s="21"/>
      <c r="O130" s="20"/>
      <c r="P130" s="21"/>
    </row>
    <row r="131" spans="1:16">
      <c r="A131" s="8" t="s">
        <v>139</v>
      </c>
      <c r="B131" s="9">
        <v>42381</v>
      </c>
      <c r="C131" s="8" t="s">
        <v>140</v>
      </c>
      <c r="G131" s="48" t="s">
        <v>840</v>
      </c>
      <c r="H131" s="48" t="s">
        <v>841</v>
      </c>
      <c r="I131" s="316">
        <f t="shared" si="1"/>
        <v>157753.375</v>
      </c>
      <c r="J131" s="314">
        <v>25240.54</v>
      </c>
      <c r="K131" s="12"/>
      <c r="N131" s="21"/>
      <c r="O131" s="20"/>
      <c r="P131" s="21"/>
    </row>
    <row r="132" spans="1:16">
      <c r="A132" s="8" t="s">
        <v>141</v>
      </c>
      <c r="B132" s="9">
        <v>42381</v>
      </c>
      <c r="C132" s="8" t="s">
        <v>142</v>
      </c>
      <c r="G132" s="48" t="s">
        <v>840</v>
      </c>
      <c r="H132" s="48" t="s">
        <v>841</v>
      </c>
      <c r="I132" s="316">
        <f t="shared" si="1"/>
        <v>157753.375</v>
      </c>
      <c r="J132" s="314">
        <v>25240.54</v>
      </c>
      <c r="K132" s="12"/>
      <c r="N132" s="21"/>
      <c r="O132" s="20"/>
      <c r="P132" s="21"/>
    </row>
    <row r="133" spans="1:16" s="12" customFormat="1">
      <c r="A133" s="12" t="s">
        <v>137</v>
      </c>
      <c r="B133" s="9">
        <v>42381</v>
      </c>
      <c r="C133" s="12" t="s">
        <v>138</v>
      </c>
      <c r="G133" s="48" t="s">
        <v>840</v>
      </c>
      <c r="H133" s="48" t="s">
        <v>841</v>
      </c>
      <c r="I133" s="316">
        <f t="shared" si="1"/>
        <v>157753.375</v>
      </c>
      <c r="J133" s="314">
        <v>25240.54</v>
      </c>
      <c r="N133" s="20"/>
      <c r="O133" s="20"/>
      <c r="P133" s="21"/>
    </row>
    <row r="134" spans="1:16" s="12" customFormat="1">
      <c r="A134" s="12" t="s">
        <v>143</v>
      </c>
      <c r="B134" s="9">
        <v>42381</v>
      </c>
      <c r="C134" s="12" t="s">
        <v>144</v>
      </c>
      <c r="G134" s="48" t="s">
        <v>840</v>
      </c>
      <c r="H134" s="48" t="s">
        <v>841</v>
      </c>
      <c r="I134" s="316">
        <f t="shared" si="1"/>
        <v>264512.5</v>
      </c>
      <c r="J134" s="314">
        <v>42322</v>
      </c>
      <c r="N134" s="21"/>
      <c r="O134" s="20"/>
      <c r="P134" s="21"/>
    </row>
    <row r="135" spans="1:16" s="12" customFormat="1">
      <c r="A135" s="12" t="s">
        <v>145</v>
      </c>
      <c r="B135" s="9">
        <v>42381</v>
      </c>
      <c r="C135" s="12" t="s">
        <v>146</v>
      </c>
      <c r="G135" s="48" t="s">
        <v>840</v>
      </c>
      <c r="H135" s="48" t="s">
        <v>841</v>
      </c>
      <c r="I135" s="316">
        <f t="shared" ref="I135:I198" si="2">+J135/0.16</f>
        <v>217188.99999999997</v>
      </c>
      <c r="J135" s="314">
        <v>34750.239999999998</v>
      </c>
      <c r="N135" s="21"/>
      <c r="O135" s="20"/>
      <c r="P135" s="21"/>
    </row>
    <row r="136" spans="1:16" s="12" customFormat="1">
      <c r="A136" s="12" t="s">
        <v>65</v>
      </c>
      <c r="B136" s="9">
        <v>42376</v>
      </c>
      <c r="C136" s="12" t="s">
        <v>66</v>
      </c>
      <c r="G136" s="12" t="s">
        <v>907</v>
      </c>
      <c r="H136" s="12" t="s">
        <v>908</v>
      </c>
      <c r="I136" s="316">
        <f t="shared" si="2"/>
        <v>23607.5</v>
      </c>
      <c r="J136" s="314">
        <v>3777.2</v>
      </c>
      <c r="N136" s="20"/>
      <c r="O136" s="20"/>
      <c r="P136" s="21"/>
    </row>
    <row r="137" spans="1:16">
      <c r="A137" s="8" t="s">
        <v>579</v>
      </c>
      <c r="B137" s="9">
        <v>42400</v>
      </c>
      <c r="C137" s="8" t="s">
        <v>580</v>
      </c>
      <c r="G137" s="12" t="s">
        <v>713</v>
      </c>
      <c r="H137" s="12" t="s">
        <v>714</v>
      </c>
      <c r="I137" s="316">
        <f t="shared" si="2"/>
        <v>758.625</v>
      </c>
      <c r="J137" s="17">
        <v>121.38</v>
      </c>
      <c r="K137" s="12"/>
      <c r="N137" s="21"/>
      <c r="O137" s="20"/>
      <c r="P137" s="21"/>
    </row>
    <row r="138" spans="1:16">
      <c r="A138" s="8" t="s">
        <v>459</v>
      </c>
      <c r="B138" s="9">
        <v>42400</v>
      </c>
      <c r="C138" s="8" t="s">
        <v>460</v>
      </c>
      <c r="G138" s="11" t="s">
        <v>670</v>
      </c>
      <c r="H138" s="12" t="s">
        <v>671</v>
      </c>
      <c r="I138" s="316">
        <f t="shared" si="2"/>
        <v>215.49999999999997</v>
      </c>
      <c r="J138" s="17">
        <v>34.479999999999997</v>
      </c>
      <c r="K138" s="12"/>
      <c r="N138" s="21"/>
      <c r="O138" s="20"/>
      <c r="P138" s="21"/>
    </row>
    <row r="139" spans="1:16">
      <c r="A139" s="8" t="s">
        <v>469</v>
      </c>
      <c r="B139" s="9">
        <v>42400</v>
      </c>
      <c r="C139" s="8" t="s">
        <v>470</v>
      </c>
      <c r="G139" s="12" t="s">
        <v>670</v>
      </c>
      <c r="H139" s="12" t="s">
        <v>671</v>
      </c>
      <c r="I139" s="316">
        <f t="shared" si="2"/>
        <v>215.49999999999997</v>
      </c>
      <c r="J139" s="17">
        <v>34.479999999999997</v>
      </c>
      <c r="K139" s="12"/>
      <c r="N139" s="21"/>
      <c r="O139" s="20"/>
      <c r="P139" s="21"/>
    </row>
    <row r="140" spans="1:16">
      <c r="A140" s="8" t="s">
        <v>581</v>
      </c>
      <c r="B140" s="9">
        <v>42400</v>
      </c>
      <c r="C140" s="8" t="s">
        <v>582</v>
      </c>
      <c r="G140" s="20" t="s">
        <v>659</v>
      </c>
      <c r="H140" s="12" t="s">
        <v>717</v>
      </c>
      <c r="I140" s="316">
        <f t="shared" si="2"/>
        <v>328.4375</v>
      </c>
      <c r="J140" s="17">
        <v>52.55</v>
      </c>
      <c r="K140" s="12"/>
      <c r="N140" s="21"/>
      <c r="O140" s="20"/>
      <c r="P140" s="21"/>
    </row>
    <row r="141" spans="1:16">
      <c r="A141" s="8" t="s">
        <v>181</v>
      </c>
      <c r="B141" s="9">
        <v>42381</v>
      </c>
      <c r="C141" s="8" t="s">
        <v>182</v>
      </c>
      <c r="G141" s="20" t="s">
        <v>909</v>
      </c>
      <c r="H141" s="12" t="s">
        <v>910</v>
      </c>
      <c r="I141" s="316">
        <f t="shared" si="2"/>
        <v>17430</v>
      </c>
      <c r="J141" s="314">
        <v>2788.8</v>
      </c>
      <c r="K141" s="12"/>
      <c r="N141" s="21"/>
      <c r="O141" s="20"/>
      <c r="P141" s="21"/>
    </row>
    <row r="142" spans="1:16">
      <c r="A142" s="8" t="s">
        <v>581</v>
      </c>
      <c r="B142" s="9">
        <v>42400</v>
      </c>
      <c r="C142" s="8" t="s">
        <v>582</v>
      </c>
      <c r="G142" s="12" t="s">
        <v>729</v>
      </c>
      <c r="H142" s="12" t="s">
        <v>730</v>
      </c>
      <c r="I142" s="316">
        <f t="shared" si="2"/>
        <v>176.75</v>
      </c>
      <c r="J142" s="17">
        <v>28.28</v>
      </c>
      <c r="K142" s="12"/>
      <c r="N142" s="21"/>
      <c r="O142" s="20"/>
      <c r="P142" s="21"/>
    </row>
    <row r="143" spans="1:16">
      <c r="A143" s="8" t="s">
        <v>581</v>
      </c>
      <c r="B143" s="9">
        <v>42400</v>
      </c>
      <c r="C143" s="8" t="s">
        <v>582</v>
      </c>
      <c r="G143" s="12" t="s">
        <v>725</v>
      </c>
      <c r="H143" s="12" t="s">
        <v>726</v>
      </c>
      <c r="I143" s="316">
        <f t="shared" si="2"/>
        <v>503.06249999999994</v>
      </c>
      <c r="J143" s="17">
        <v>80.489999999999995</v>
      </c>
      <c r="K143" s="12"/>
      <c r="N143" s="20"/>
      <c r="O143" s="20"/>
      <c r="P143" s="21"/>
    </row>
    <row r="144" spans="1:16">
      <c r="A144" s="8" t="s">
        <v>581</v>
      </c>
      <c r="B144" s="9">
        <v>42400</v>
      </c>
      <c r="C144" s="8" t="s">
        <v>582</v>
      </c>
      <c r="G144" s="12" t="s">
        <v>727</v>
      </c>
      <c r="H144" s="12" t="s">
        <v>728</v>
      </c>
      <c r="I144" s="316">
        <f t="shared" si="2"/>
        <v>86.187499999999986</v>
      </c>
      <c r="J144" s="17">
        <v>13.79</v>
      </c>
      <c r="K144" s="12"/>
      <c r="N144" s="20"/>
      <c r="O144" s="20"/>
      <c r="P144" s="21"/>
    </row>
    <row r="145" spans="1:16">
      <c r="A145" s="8" t="s">
        <v>583</v>
      </c>
      <c r="B145" s="9">
        <v>42400</v>
      </c>
      <c r="C145" s="8" t="s">
        <v>584</v>
      </c>
      <c r="G145" s="12" t="s">
        <v>733</v>
      </c>
      <c r="H145" s="12" t="s">
        <v>734</v>
      </c>
      <c r="I145" s="316">
        <f t="shared" si="2"/>
        <v>419.00000000000006</v>
      </c>
      <c r="J145" s="17">
        <v>67.040000000000006</v>
      </c>
      <c r="K145" s="12"/>
      <c r="N145" s="20"/>
      <c r="O145" s="20"/>
      <c r="P145" s="21"/>
    </row>
    <row r="146" spans="1:16">
      <c r="A146" s="8" t="s">
        <v>252</v>
      </c>
      <c r="B146" s="9">
        <v>42387</v>
      </c>
      <c r="C146" s="8" t="s">
        <v>253</v>
      </c>
      <c r="G146" s="12" t="s">
        <v>913</v>
      </c>
      <c r="H146" s="12" t="s">
        <v>914</v>
      </c>
      <c r="I146" s="316">
        <f t="shared" si="2"/>
        <v>12958.375</v>
      </c>
      <c r="J146" s="314">
        <v>2073.34</v>
      </c>
      <c r="K146" s="12"/>
      <c r="N146" s="20"/>
      <c r="O146" s="20"/>
      <c r="P146" s="21"/>
    </row>
    <row r="147" spans="1:16" s="174" customFormat="1">
      <c r="A147" s="180" t="s">
        <v>2106</v>
      </c>
      <c r="B147" s="181">
        <v>42387</v>
      </c>
      <c r="C147" s="180" t="s">
        <v>10753</v>
      </c>
      <c r="D147" s="180">
        <v>1</v>
      </c>
      <c r="E147" s="180"/>
      <c r="F147" s="180"/>
      <c r="G147" s="178" t="s">
        <v>10755</v>
      </c>
      <c r="H147" s="178" t="s">
        <v>10754</v>
      </c>
      <c r="I147" s="316">
        <f t="shared" si="2"/>
        <v>136206.875</v>
      </c>
      <c r="J147" s="314">
        <v>21793.1</v>
      </c>
      <c r="P147" s="162"/>
    </row>
    <row r="148" spans="1:16">
      <c r="A148" s="8" t="s">
        <v>267</v>
      </c>
      <c r="B148" s="9">
        <v>42388</v>
      </c>
      <c r="C148" s="8" t="s">
        <v>268</v>
      </c>
      <c r="G148" s="12" t="s">
        <v>913</v>
      </c>
      <c r="H148" s="12" t="s">
        <v>914</v>
      </c>
      <c r="I148" s="316">
        <f t="shared" si="2"/>
        <v>30797.4375</v>
      </c>
      <c r="J148" s="314">
        <v>4927.59</v>
      </c>
      <c r="K148" s="12"/>
      <c r="N148" s="20"/>
      <c r="O148" s="20"/>
      <c r="P148" s="21"/>
    </row>
    <row r="149" spans="1:16">
      <c r="A149" s="8" t="s">
        <v>256</v>
      </c>
      <c r="B149" s="9">
        <v>42388</v>
      </c>
      <c r="C149" s="8" t="s">
        <v>212</v>
      </c>
      <c r="G149" s="18" t="s">
        <v>992</v>
      </c>
      <c r="H149" s="18" t="s">
        <v>993</v>
      </c>
      <c r="I149" s="316">
        <f t="shared" si="2"/>
        <v>127.62500000000001</v>
      </c>
      <c r="J149" s="314">
        <v>20.420000000000002</v>
      </c>
      <c r="K149" s="12"/>
      <c r="N149" s="20"/>
      <c r="O149" s="20"/>
      <c r="P149" s="21"/>
    </row>
    <row r="150" spans="1:16">
      <c r="A150" s="8" t="s">
        <v>334</v>
      </c>
      <c r="B150" s="9">
        <v>42391</v>
      </c>
      <c r="C150" s="8" t="s">
        <v>335</v>
      </c>
      <c r="G150" s="12" t="s">
        <v>913</v>
      </c>
      <c r="H150" s="12" t="s">
        <v>914</v>
      </c>
      <c r="I150" s="316">
        <f t="shared" si="2"/>
        <v>216375.56249999997</v>
      </c>
      <c r="J150" s="314">
        <v>34620.089999999997</v>
      </c>
      <c r="K150" s="12"/>
      <c r="N150" s="20"/>
      <c r="O150" s="20"/>
      <c r="P150" s="21"/>
    </row>
    <row r="151" spans="1:16">
      <c r="A151" s="26" t="s">
        <v>465</v>
      </c>
      <c r="B151" s="27">
        <v>42400</v>
      </c>
      <c r="C151" s="26" t="s">
        <v>466</v>
      </c>
      <c r="D151" s="26"/>
      <c r="E151" s="26"/>
      <c r="F151" s="26"/>
      <c r="G151" s="26" t="s">
        <v>829</v>
      </c>
      <c r="H151" s="26" t="s">
        <v>830</v>
      </c>
      <c r="I151" s="316">
        <f t="shared" si="2"/>
        <v>310.6875</v>
      </c>
      <c r="J151" s="17">
        <v>49.71</v>
      </c>
      <c r="K151" s="26">
        <v>12.43</v>
      </c>
      <c r="N151" s="21"/>
      <c r="O151" s="20"/>
      <c r="P151" s="21"/>
    </row>
    <row r="152" spans="1:16">
      <c r="A152" s="26" t="s">
        <v>467</v>
      </c>
      <c r="B152" s="27">
        <v>42400</v>
      </c>
      <c r="C152" s="26" t="s">
        <v>468</v>
      </c>
      <c r="D152" s="26"/>
      <c r="E152" s="26"/>
      <c r="F152" s="26"/>
      <c r="G152" s="26" t="s">
        <v>829</v>
      </c>
      <c r="H152" s="26" t="s">
        <v>830</v>
      </c>
      <c r="I152" s="316">
        <f t="shared" si="2"/>
        <v>310.6875</v>
      </c>
      <c r="J152" s="17">
        <v>49.71</v>
      </c>
      <c r="K152" s="26">
        <v>12.43</v>
      </c>
      <c r="N152" s="20"/>
      <c r="O152" s="20"/>
      <c r="P152" s="21"/>
    </row>
    <row r="153" spans="1:16">
      <c r="A153" s="8" t="s">
        <v>583</v>
      </c>
      <c r="B153" s="9">
        <v>42400</v>
      </c>
      <c r="C153" s="8" t="s">
        <v>584</v>
      </c>
      <c r="G153" s="12" t="s">
        <v>659</v>
      </c>
      <c r="H153" s="12" t="s">
        <v>717</v>
      </c>
      <c r="I153" s="316">
        <f t="shared" si="2"/>
        <v>396.5625</v>
      </c>
      <c r="J153" s="17">
        <v>63.45</v>
      </c>
      <c r="K153" s="12"/>
      <c r="N153" s="21"/>
      <c r="O153" s="20"/>
      <c r="P153" s="21"/>
    </row>
    <row r="154" spans="1:16">
      <c r="A154" s="8" t="s">
        <v>583</v>
      </c>
      <c r="B154" s="9">
        <v>42400</v>
      </c>
      <c r="C154" s="8" t="s">
        <v>584</v>
      </c>
      <c r="G154" s="12" t="s">
        <v>731</v>
      </c>
      <c r="H154" s="12" t="s">
        <v>732</v>
      </c>
      <c r="I154" s="316">
        <f t="shared" si="2"/>
        <v>37.0625</v>
      </c>
      <c r="J154" s="17">
        <v>5.93</v>
      </c>
      <c r="K154" s="12"/>
      <c r="N154" s="20"/>
      <c r="O154" s="20"/>
      <c r="P154" s="21"/>
    </row>
    <row r="155" spans="1:16">
      <c r="A155" s="8" t="s">
        <v>583</v>
      </c>
      <c r="B155" s="9">
        <v>42400</v>
      </c>
      <c r="C155" s="8" t="s">
        <v>584</v>
      </c>
      <c r="G155" s="12" t="s">
        <v>729</v>
      </c>
      <c r="H155" s="12" t="s">
        <v>730</v>
      </c>
      <c r="I155" s="316">
        <f t="shared" si="2"/>
        <v>30.1875</v>
      </c>
      <c r="J155" s="17">
        <v>4.83</v>
      </c>
      <c r="K155" s="12"/>
      <c r="N155" s="20"/>
      <c r="O155" s="20"/>
      <c r="P155" s="21"/>
    </row>
    <row r="156" spans="1:16">
      <c r="A156" s="8" t="s">
        <v>583</v>
      </c>
      <c r="B156" s="9">
        <v>42400</v>
      </c>
      <c r="C156" s="8" t="s">
        <v>584</v>
      </c>
      <c r="G156" s="12" t="s">
        <v>738</v>
      </c>
      <c r="H156" s="12" t="s">
        <v>737</v>
      </c>
      <c r="I156" s="316">
        <f t="shared" si="2"/>
        <v>75</v>
      </c>
      <c r="J156" s="17">
        <v>12</v>
      </c>
      <c r="K156" s="12"/>
      <c r="N156" s="21"/>
      <c r="O156" s="20"/>
      <c r="P156" s="21"/>
    </row>
    <row r="157" spans="1:16">
      <c r="A157" s="8" t="s">
        <v>583</v>
      </c>
      <c r="B157" s="9">
        <v>42400</v>
      </c>
      <c r="C157" s="8" t="s">
        <v>584</v>
      </c>
      <c r="G157" s="12" t="s">
        <v>735</v>
      </c>
      <c r="H157" s="12" t="s">
        <v>736</v>
      </c>
      <c r="I157" s="316">
        <f t="shared" si="2"/>
        <v>389.625</v>
      </c>
      <c r="J157" s="17">
        <v>62.34</v>
      </c>
      <c r="K157" s="12"/>
      <c r="N157" s="20"/>
      <c r="O157" s="20"/>
      <c r="P157" s="21"/>
    </row>
    <row r="158" spans="1:16">
      <c r="A158" s="8" t="s">
        <v>256</v>
      </c>
      <c r="B158" s="9">
        <v>42388</v>
      </c>
      <c r="C158" s="8" t="s">
        <v>212</v>
      </c>
      <c r="G158" s="18" t="s">
        <v>729</v>
      </c>
      <c r="H158" s="18" t="s">
        <v>730</v>
      </c>
      <c r="I158" s="316">
        <f t="shared" si="2"/>
        <v>167.375</v>
      </c>
      <c r="J158" s="314">
        <v>26.78</v>
      </c>
      <c r="K158" s="12"/>
      <c r="N158" s="20"/>
      <c r="O158" s="20"/>
      <c r="P158" s="21"/>
    </row>
    <row r="159" spans="1:16">
      <c r="A159" s="8" t="s">
        <v>585</v>
      </c>
      <c r="B159" s="9">
        <v>42400</v>
      </c>
      <c r="C159" s="8" t="s">
        <v>586</v>
      </c>
      <c r="G159" s="12" t="s">
        <v>731</v>
      </c>
      <c r="H159" s="12" t="s">
        <v>732</v>
      </c>
      <c r="I159" s="316">
        <f t="shared" si="2"/>
        <v>92.25</v>
      </c>
      <c r="J159" s="17">
        <v>14.76</v>
      </c>
      <c r="K159" s="12"/>
      <c r="N159" s="20"/>
      <c r="O159" s="20"/>
      <c r="P159" s="21"/>
    </row>
    <row r="160" spans="1:16">
      <c r="A160" s="8" t="s">
        <v>585</v>
      </c>
      <c r="B160" s="9">
        <v>42400</v>
      </c>
      <c r="C160" s="8" t="s">
        <v>586</v>
      </c>
      <c r="G160" s="20" t="s">
        <v>729</v>
      </c>
      <c r="H160" s="20" t="s">
        <v>730</v>
      </c>
      <c r="I160" s="316">
        <f t="shared" si="2"/>
        <v>30.1875</v>
      </c>
      <c r="J160" s="17">
        <v>4.83</v>
      </c>
      <c r="K160" s="12"/>
      <c r="N160" s="21"/>
      <c r="O160" s="20"/>
      <c r="P160" s="21"/>
    </row>
    <row r="161" spans="1:16">
      <c r="A161" s="8" t="s">
        <v>585</v>
      </c>
      <c r="B161" s="9">
        <v>42400</v>
      </c>
      <c r="C161" s="8" t="s">
        <v>586</v>
      </c>
      <c r="G161" s="20" t="s">
        <v>735</v>
      </c>
      <c r="H161" s="12" t="s">
        <v>736</v>
      </c>
      <c r="I161" s="316">
        <f t="shared" si="2"/>
        <v>35.375</v>
      </c>
      <c r="J161" s="17">
        <v>5.66</v>
      </c>
      <c r="K161" s="20"/>
      <c r="N161" s="20"/>
      <c r="O161" s="21"/>
      <c r="P161" s="21"/>
    </row>
    <row r="162" spans="1:16">
      <c r="A162" s="8" t="s">
        <v>587</v>
      </c>
      <c r="B162" s="9">
        <v>42400</v>
      </c>
      <c r="C162" s="8" t="s">
        <v>588</v>
      </c>
      <c r="G162" s="20" t="s">
        <v>733</v>
      </c>
      <c r="H162" s="12" t="s">
        <v>734</v>
      </c>
      <c r="I162" s="316">
        <f t="shared" si="2"/>
        <v>335.1875</v>
      </c>
      <c r="J162" s="17">
        <v>53.63</v>
      </c>
      <c r="K162" s="12"/>
      <c r="N162" s="21"/>
      <c r="O162" s="20"/>
      <c r="P162" s="21"/>
    </row>
    <row r="163" spans="1:16">
      <c r="A163" s="8" t="s">
        <v>587</v>
      </c>
      <c r="B163" s="9">
        <v>42400</v>
      </c>
      <c r="C163" s="8" t="s">
        <v>588</v>
      </c>
      <c r="G163" s="20" t="s">
        <v>659</v>
      </c>
      <c r="H163" s="20" t="s">
        <v>717</v>
      </c>
      <c r="I163" s="316">
        <f t="shared" si="2"/>
        <v>845.6875</v>
      </c>
      <c r="J163" s="17">
        <v>135.31</v>
      </c>
      <c r="K163" s="12"/>
      <c r="N163" s="21"/>
      <c r="O163" s="20"/>
      <c r="P163" s="21"/>
    </row>
    <row r="164" spans="1:16">
      <c r="A164" s="8" t="s">
        <v>587</v>
      </c>
      <c r="B164" s="9">
        <v>42400</v>
      </c>
      <c r="C164" s="8" t="s">
        <v>588</v>
      </c>
      <c r="G164" s="20" t="s">
        <v>744</v>
      </c>
      <c r="H164" s="20" t="s">
        <v>743</v>
      </c>
      <c r="I164" s="316">
        <f t="shared" si="2"/>
        <v>91.375</v>
      </c>
      <c r="J164" s="17">
        <v>14.62</v>
      </c>
      <c r="K164" s="12"/>
      <c r="N164" s="21"/>
      <c r="O164" s="20"/>
      <c r="P164" s="21"/>
    </row>
    <row r="165" spans="1:16">
      <c r="A165" s="8" t="s">
        <v>587</v>
      </c>
      <c r="B165" s="9">
        <v>42400</v>
      </c>
      <c r="C165" s="8" t="s">
        <v>588</v>
      </c>
      <c r="G165" s="20" t="s">
        <v>742</v>
      </c>
      <c r="H165" s="20" t="s">
        <v>741</v>
      </c>
      <c r="I165" s="316">
        <f t="shared" si="2"/>
        <v>256.9375</v>
      </c>
      <c r="J165" s="17">
        <v>41.11</v>
      </c>
      <c r="K165" s="12"/>
      <c r="N165" s="21"/>
      <c r="O165" s="20"/>
      <c r="P165" s="21"/>
    </row>
    <row r="166" spans="1:16">
      <c r="A166" s="8" t="s">
        <v>587</v>
      </c>
      <c r="B166" s="9">
        <v>42400</v>
      </c>
      <c r="C166" s="8" t="s">
        <v>588</v>
      </c>
      <c r="G166" s="12" t="s">
        <v>729</v>
      </c>
      <c r="H166" s="12" t="s">
        <v>730</v>
      </c>
      <c r="I166" s="316">
        <f t="shared" si="2"/>
        <v>86.187499999999986</v>
      </c>
      <c r="J166" s="17">
        <v>13.79</v>
      </c>
      <c r="K166" s="12"/>
      <c r="N166" s="21"/>
      <c r="O166" s="20"/>
      <c r="P166" s="21"/>
    </row>
    <row r="167" spans="1:16">
      <c r="A167" s="8" t="s">
        <v>587</v>
      </c>
      <c r="B167" s="9">
        <v>42400</v>
      </c>
      <c r="C167" s="8" t="s">
        <v>588</v>
      </c>
      <c r="G167" s="12" t="s">
        <v>740</v>
      </c>
      <c r="H167" s="12" t="s">
        <v>739</v>
      </c>
      <c r="I167" s="316">
        <f t="shared" si="2"/>
        <v>727.1875</v>
      </c>
      <c r="J167" s="17">
        <v>116.35</v>
      </c>
      <c r="K167" s="20"/>
      <c r="N167" s="21"/>
      <c r="O167" s="21"/>
      <c r="P167" s="21"/>
    </row>
    <row r="168" spans="1:16">
      <c r="A168" s="8" t="s">
        <v>587</v>
      </c>
      <c r="B168" s="9">
        <v>42400</v>
      </c>
      <c r="C168" s="8" t="s">
        <v>588</v>
      </c>
      <c r="G168" s="12" t="s">
        <v>735</v>
      </c>
      <c r="H168" s="12" t="s">
        <v>736</v>
      </c>
      <c r="I168" s="316">
        <f t="shared" si="2"/>
        <v>389.625</v>
      </c>
      <c r="J168" s="17">
        <v>62.34</v>
      </c>
      <c r="K168" s="12"/>
      <c r="N168" s="21"/>
      <c r="O168" s="20"/>
      <c r="P168" s="21"/>
    </row>
    <row r="169" spans="1:16">
      <c r="A169" s="8" t="s">
        <v>589</v>
      </c>
      <c r="B169" s="9">
        <v>42400</v>
      </c>
      <c r="C169" s="8" t="s">
        <v>590</v>
      </c>
      <c r="G169" s="20" t="s">
        <v>9</v>
      </c>
      <c r="H169" s="20" t="s">
        <v>751</v>
      </c>
      <c r="I169" s="316">
        <f t="shared" si="2"/>
        <v>215.49999999999997</v>
      </c>
      <c r="J169" s="17">
        <v>34.479999999999997</v>
      </c>
      <c r="K169" s="12"/>
      <c r="N169" s="21"/>
      <c r="O169" s="20"/>
      <c r="P169" s="21"/>
    </row>
    <row r="170" spans="1:16">
      <c r="A170" s="8" t="s">
        <v>589</v>
      </c>
      <c r="B170" s="9">
        <v>42400</v>
      </c>
      <c r="C170" s="8" t="s">
        <v>590</v>
      </c>
      <c r="G170" s="20" t="s">
        <v>747</v>
      </c>
      <c r="H170" s="20" t="s">
        <v>748</v>
      </c>
      <c r="I170" s="316">
        <f t="shared" si="2"/>
        <v>294.875</v>
      </c>
      <c r="J170" s="17">
        <v>47.18</v>
      </c>
      <c r="K170" s="20"/>
      <c r="N170" s="20"/>
      <c r="O170" s="21"/>
      <c r="P170" s="21"/>
    </row>
    <row r="171" spans="1:16">
      <c r="A171" s="8" t="s">
        <v>589</v>
      </c>
      <c r="B171" s="9">
        <v>42400</v>
      </c>
      <c r="C171" s="8" t="s">
        <v>590</v>
      </c>
      <c r="G171" s="20" t="s">
        <v>747</v>
      </c>
      <c r="H171" s="12" t="s">
        <v>748</v>
      </c>
      <c r="I171" s="316">
        <f t="shared" si="2"/>
        <v>167.25</v>
      </c>
      <c r="J171" s="17">
        <v>26.76</v>
      </c>
      <c r="K171" s="12"/>
      <c r="N171" s="21"/>
      <c r="O171" s="20"/>
      <c r="P171" s="21"/>
    </row>
    <row r="172" spans="1:16">
      <c r="A172" s="8" t="s">
        <v>589</v>
      </c>
      <c r="B172" s="9">
        <v>42400</v>
      </c>
      <c r="C172" s="8" t="s">
        <v>590</v>
      </c>
      <c r="G172" s="20" t="s">
        <v>729</v>
      </c>
      <c r="H172" s="12" t="s">
        <v>730</v>
      </c>
      <c r="I172" s="316">
        <f t="shared" si="2"/>
        <v>116.375</v>
      </c>
      <c r="J172" s="17">
        <v>18.62</v>
      </c>
      <c r="K172" s="12"/>
      <c r="N172" s="21"/>
      <c r="O172" s="20"/>
      <c r="P172" s="21"/>
    </row>
    <row r="173" spans="1:16">
      <c r="A173" s="8" t="s">
        <v>589</v>
      </c>
      <c r="B173" s="9">
        <v>42400</v>
      </c>
      <c r="C173" s="8" t="s">
        <v>590</v>
      </c>
      <c r="G173" s="11" t="s">
        <v>749</v>
      </c>
      <c r="H173" s="12" t="s">
        <v>750</v>
      </c>
      <c r="I173" s="316">
        <f t="shared" si="2"/>
        <v>419.625</v>
      </c>
      <c r="J173" s="17">
        <v>67.14</v>
      </c>
      <c r="K173" s="12"/>
      <c r="N173" s="21"/>
      <c r="O173" s="20"/>
      <c r="P173" s="21"/>
    </row>
    <row r="174" spans="1:16">
      <c r="A174" s="8" t="s">
        <v>589</v>
      </c>
      <c r="B174" s="9">
        <v>42400</v>
      </c>
      <c r="C174" s="8" t="s">
        <v>590</v>
      </c>
      <c r="G174" s="11" t="s">
        <v>746</v>
      </c>
      <c r="H174" s="12" t="s">
        <v>745</v>
      </c>
      <c r="I174" s="316">
        <f t="shared" si="2"/>
        <v>64.625</v>
      </c>
      <c r="J174" s="17">
        <v>10.34</v>
      </c>
      <c r="K174" s="12"/>
      <c r="N174" s="21"/>
      <c r="O174" s="20"/>
      <c r="P174" s="21"/>
    </row>
    <row r="175" spans="1:16">
      <c r="A175" s="8" t="s">
        <v>589</v>
      </c>
      <c r="B175" s="9">
        <v>42400</v>
      </c>
      <c r="C175" s="8" t="s">
        <v>590</v>
      </c>
      <c r="G175" s="20" t="s">
        <v>727</v>
      </c>
      <c r="H175" s="20" t="s">
        <v>728</v>
      </c>
      <c r="I175" s="316">
        <f t="shared" si="2"/>
        <v>94.8125</v>
      </c>
      <c r="J175" s="17">
        <v>15.17</v>
      </c>
      <c r="K175" s="12"/>
      <c r="N175" s="21"/>
      <c r="O175" s="20"/>
      <c r="P175" s="21"/>
    </row>
    <row r="176" spans="1:16">
      <c r="A176" s="8" t="s">
        <v>591</v>
      </c>
      <c r="B176" s="9">
        <v>42400</v>
      </c>
      <c r="C176" s="8" t="s">
        <v>592</v>
      </c>
      <c r="G176" s="11" t="s">
        <v>659</v>
      </c>
      <c r="H176" s="12" t="s">
        <v>717</v>
      </c>
      <c r="I176" s="316">
        <f t="shared" si="2"/>
        <v>167.25</v>
      </c>
      <c r="J176" s="17">
        <v>26.76</v>
      </c>
      <c r="K176" s="12"/>
      <c r="N176" s="21"/>
      <c r="O176" s="20"/>
      <c r="P176" s="21"/>
    </row>
    <row r="177" spans="1:16">
      <c r="A177" s="8" t="s">
        <v>591</v>
      </c>
      <c r="B177" s="9">
        <v>42400</v>
      </c>
      <c r="C177" s="8" t="s">
        <v>592</v>
      </c>
      <c r="G177" s="20" t="s">
        <v>731</v>
      </c>
      <c r="H177" s="20" t="s">
        <v>732</v>
      </c>
      <c r="I177" s="316">
        <f t="shared" si="2"/>
        <v>37.0625</v>
      </c>
      <c r="J177" s="17">
        <v>5.93</v>
      </c>
      <c r="K177" s="12"/>
      <c r="N177" s="21"/>
      <c r="O177" s="20"/>
      <c r="P177" s="21"/>
    </row>
    <row r="178" spans="1:16">
      <c r="A178" s="8" t="s">
        <v>591</v>
      </c>
      <c r="B178" s="9">
        <v>42400</v>
      </c>
      <c r="C178" s="8" t="s">
        <v>592</v>
      </c>
      <c r="G178" s="12" t="s">
        <v>729</v>
      </c>
      <c r="H178" s="12" t="s">
        <v>730</v>
      </c>
      <c r="I178" s="316">
        <f t="shared" si="2"/>
        <v>30.1875</v>
      </c>
      <c r="J178" s="17">
        <v>4.83</v>
      </c>
      <c r="K178" s="12"/>
      <c r="N178" s="21"/>
      <c r="O178" s="20"/>
      <c r="P178" s="21"/>
    </row>
    <row r="179" spans="1:16">
      <c r="A179" s="8" t="s">
        <v>147</v>
      </c>
      <c r="B179" s="9">
        <v>42381</v>
      </c>
      <c r="C179" s="8" t="s">
        <v>148</v>
      </c>
      <c r="G179" s="48" t="s">
        <v>840</v>
      </c>
      <c r="H179" s="48" t="s">
        <v>841</v>
      </c>
      <c r="I179" s="316">
        <f t="shared" si="2"/>
        <v>212994.25</v>
      </c>
      <c r="J179" s="314">
        <v>34079.08</v>
      </c>
      <c r="K179" s="12"/>
      <c r="N179" s="21"/>
      <c r="O179" s="20"/>
      <c r="P179" s="21"/>
    </row>
    <row r="180" spans="1:16">
      <c r="A180" s="8" t="s">
        <v>149</v>
      </c>
      <c r="B180" s="9">
        <v>42381</v>
      </c>
      <c r="C180" s="8" t="s">
        <v>150</v>
      </c>
      <c r="G180" s="48" t="s">
        <v>840</v>
      </c>
      <c r="H180" s="48" t="s">
        <v>841</v>
      </c>
      <c r="I180" s="316">
        <f t="shared" si="2"/>
        <v>282434.6875</v>
      </c>
      <c r="J180" s="314">
        <v>45189.55</v>
      </c>
      <c r="K180" s="12"/>
      <c r="N180" s="21"/>
      <c r="O180" s="20"/>
      <c r="P180" s="21"/>
    </row>
    <row r="181" spans="1:16">
      <c r="A181" s="8" t="s">
        <v>593</v>
      </c>
      <c r="B181" s="9">
        <v>42400</v>
      </c>
      <c r="C181" s="8" t="s">
        <v>594</v>
      </c>
      <c r="G181" s="20" t="s">
        <v>747</v>
      </c>
      <c r="H181" s="12" t="s">
        <v>748</v>
      </c>
      <c r="I181" s="316">
        <f t="shared" si="2"/>
        <v>338.8125</v>
      </c>
      <c r="J181" s="17">
        <v>54.21</v>
      </c>
      <c r="K181" s="12"/>
      <c r="N181" s="21"/>
      <c r="O181" s="20"/>
      <c r="P181" s="21"/>
    </row>
    <row r="182" spans="1:16">
      <c r="A182" s="8" t="s">
        <v>593</v>
      </c>
      <c r="B182" s="9">
        <v>42400</v>
      </c>
      <c r="C182" s="8" t="s">
        <v>594</v>
      </c>
      <c r="G182" s="20" t="s">
        <v>659</v>
      </c>
      <c r="H182" s="20" t="s">
        <v>717</v>
      </c>
      <c r="I182" s="316">
        <f t="shared" si="2"/>
        <v>58.625000000000007</v>
      </c>
      <c r="J182" s="17">
        <v>9.3800000000000008</v>
      </c>
      <c r="K182" s="12"/>
      <c r="N182" s="21"/>
      <c r="O182" s="20"/>
      <c r="P182" s="21"/>
    </row>
    <row r="183" spans="1:16">
      <c r="A183" s="8" t="s">
        <v>593</v>
      </c>
      <c r="B183" s="9">
        <v>42400</v>
      </c>
      <c r="C183" s="8" t="s">
        <v>594</v>
      </c>
      <c r="G183" s="20" t="s">
        <v>729</v>
      </c>
      <c r="H183" s="12" t="s">
        <v>730</v>
      </c>
      <c r="I183" s="316">
        <f t="shared" si="2"/>
        <v>237.0625</v>
      </c>
      <c r="J183" s="17">
        <v>37.93</v>
      </c>
      <c r="K183" s="12"/>
      <c r="N183" s="21"/>
      <c r="O183" s="20"/>
      <c r="P183" s="21"/>
    </row>
    <row r="184" spans="1:16">
      <c r="A184" s="8" t="s">
        <v>183</v>
      </c>
      <c r="B184" s="9">
        <v>42381</v>
      </c>
      <c r="C184" s="8" t="s">
        <v>184</v>
      </c>
      <c r="G184" s="20" t="s">
        <v>911</v>
      </c>
      <c r="H184" s="12" t="s">
        <v>912</v>
      </c>
      <c r="I184" s="316">
        <f t="shared" si="2"/>
        <v>17240.125</v>
      </c>
      <c r="J184" s="314">
        <v>2758.42</v>
      </c>
      <c r="K184" s="12"/>
      <c r="N184" s="21"/>
      <c r="O184" s="20"/>
      <c r="P184" s="21"/>
    </row>
    <row r="185" spans="1:16">
      <c r="A185" s="8" t="s">
        <v>185</v>
      </c>
      <c r="B185" s="9">
        <v>42381</v>
      </c>
      <c r="C185" s="8" t="s">
        <v>186</v>
      </c>
      <c r="G185" s="12" t="s">
        <v>913</v>
      </c>
      <c r="H185" s="12" t="s">
        <v>914</v>
      </c>
      <c r="I185" s="316">
        <f t="shared" si="2"/>
        <v>11428.5</v>
      </c>
      <c r="J185" s="314">
        <v>1828.56</v>
      </c>
      <c r="K185" s="12"/>
      <c r="N185" s="21"/>
      <c r="O185" s="20"/>
      <c r="P185" s="21"/>
    </row>
    <row r="186" spans="1:16">
      <c r="A186" s="8" t="s">
        <v>187</v>
      </c>
      <c r="B186" s="9">
        <v>42381</v>
      </c>
      <c r="C186" s="8" t="s">
        <v>188</v>
      </c>
      <c r="G186" s="20" t="s">
        <v>915</v>
      </c>
      <c r="H186" s="12" t="s">
        <v>916</v>
      </c>
      <c r="I186" s="316">
        <f t="shared" si="2"/>
        <v>2093</v>
      </c>
      <c r="J186" s="17">
        <v>334.88</v>
      </c>
      <c r="K186" s="12"/>
      <c r="N186" s="21"/>
      <c r="O186" s="20"/>
      <c r="P186" s="21"/>
    </row>
    <row r="187" spans="1:16">
      <c r="A187" s="8" t="s">
        <v>593</v>
      </c>
      <c r="B187" s="9">
        <v>42400</v>
      </c>
      <c r="C187" s="8" t="s">
        <v>594</v>
      </c>
      <c r="G187" s="20" t="s">
        <v>753</v>
      </c>
      <c r="H187" s="20" t="s">
        <v>752</v>
      </c>
      <c r="I187" s="316">
        <f t="shared" si="2"/>
        <v>586.9375</v>
      </c>
      <c r="J187" s="17">
        <v>93.91</v>
      </c>
      <c r="K187" s="12"/>
      <c r="N187" s="21"/>
      <c r="O187" s="20"/>
      <c r="P187" s="21"/>
    </row>
    <row r="188" spans="1:16">
      <c r="A188" s="8" t="s">
        <v>593</v>
      </c>
      <c r="B188" s="9">
        <v>42400</v>
      </c>
      <c r="C188" s="8" t="s">
        <v>594</v>
      </c>
      <c r="G188" s="20" t="s">
        <v>727</v>
      </c>
      <c r="H188" s="20" t="s">
        <v>728</v>
      </c>
      <c r="I188" s="316">
        <f t="shared" si="2"/>
        <v>86.187499999999986</v>
      </c>
      <c r="J188" s="17">
        <v>13.79</v>
      </c>
      <c r="K188" s="12"/>
      <c r="N188" s="21"/>
      <c r="O188" s="20"/>
      <c r="P188" s="21"/>
    </row>
    <row r="189" spans="1:16">
      <c r="A189" s="26" t="s">
        <v>356</v>
      </c>
      <c r="B189" s="27">
        <v>42394</v>
      </c>
      <c r="C189" s="26" t="s">
        <v>357</v>
      </c>
      <c r="D189" s="26"/>
      <c r="E189" s="26"/>
      <c r="F189" s="26"/>
      <c r="G189" s="26" t="s">
        <v>964</v>
      </c>
      <c r="H189" s="26" t="s">
        <v>965</v>
      </c>
      <c r="I189" s="316">
        <f t="shared" si="2"/>
        <v>236.375</v>
      </c>
      <c r="J189" s="17">
        <v>37.82</v>
      </c>
      <c r="K189" s="26">
        <v>4.0999999999999996</v>
      </c>
      <c r="N189" s="20"/>
      <c r="O189" s="20"/>
      <c r="P189" s="21"/>
    </row>
    <row r="190" spans="1:16">
      <c r="A190" s="8" t="s">
        <v>595</v>
      </c>
      <c r="B190" s="9">
        <v>42400</v>
      </c>
      <c r="C190" s="8" t="s">
        <v>596</v>
      </c>
      <c r="G190" s="20" t="s">
        <v>733</v>
      </c>
      <c r="H190" s="20" t="s">
        <v>734</v>
      </c>
      <c r="I190" s="316">
        <f t="shared" si="2"/>
        <v>502.8125</v>
      </c>
      <c r="J190" s="17">
        <v>80.45</v>
      </c>
      <c r="K190" s="12"/>
      <c r="N190" s="21"/>
      <c r="O190" s="20"/>
      <c r="P190" s="21"/>
    </row>
    <row r="191" spans="1:16">
      <c r="A191" s="8" t="s">
        <v>256</v>
      </c>
      <c r="B191" s="9">
        <v>42388</v>
      </c>
      <c r="C191" s="8" t="s">
        <v>212</v>
      </c>
      <c r="G191" s="18" t="s">
        <v>787</v>
      </c>
      <c r="H191" s="18" t="s">
        <v>786</v>
      </c>
      <c r="I191" s="316">
        <f t="shared" si="2"/>
        <v>284.9375</v>
      </c>
      <c r="J191" s="314">
        <v>45.59</v>
      </c>
      <c r="K191" s="12"/>
      <c r="N191" s="21"/>
      <c r="O191" s="20"/>
      <c r="P191" s="21"/>
    </row>
    <row r="192" spans="1:16">
      <c r="A192" s="8" t="s">
        <v>595</v>
      </c>
      <c r="B192" s="9">
        <v>42400</v>
      </c>
      <c r="C192" s="8" t="s">
        <v>596</v>
      </c>
      <c r="G192" s="20" t="s">
        <v>659</v>
      </c>
      <c r="H192" s="12" t="s">
        <v>717</v>
      </c>
      <c r="I192" s="316">
        <f t="shared" si="2"/>
        <v>396.5625</v>
      </c>
      <c r="J192" s="17">
        <v>63.45</v>
      </c>
      <c r="K192" s="12"/>
      <c r="N192" s="21"/>
      <c r="O192" s="20"/>
      <c r="P192" s="21"/>
    </row>
    <row r="193" spans="1:16">
      <c r="A193" s="8" t="s">
        <v>101</v>
      </c>
      <c r="B193" s="9">
        <v>42380</v>
      </c>
      <c r="C193" s="8" t="s">
        <v>102</v>
      </c>
      <c r="G193" s="48" t="s">
        <v>840</v>
      </c>
      <c r="H193" s="48" t="s">
        <v>841</v>
      </c>
      <c r="I193" s="316">
        <f t="shared" si="2"/>
        <v>282434.6875</v>
      </c>
      <c r="J193" s="314">
        <v>45189.55</v>
      </c>
      <c r="K193" s="12"/>
      <c r="N193" s="21"/>
      <c r="O193" s="20"/>
      <c r="P193" s="21"/>
    </row>
    <row r="194" spans="1:16">
      <c r="A194" s="8" t="s">
        <v>155</v>
      </c>
      <c r="B194" s="9">
        <v>42381</v>
      </c>
      <c r="C194" s="8" t="s">
        <v>156</v>
      </c>
      <c r="G194" s="48" t="s">
        <v>840</v>
      </c>
      <c r="H194" s="48" t="s">
        <v>841</v>
      </c>
      <c r="I194" s="316">
        <f t="shared" si="2"/>
        <v>304774.125</v>
      </c>
      <c r="J194" s="314">
        <v>48763.86</v>
      </c>
      <c r="K194" s="12"/>
      <c r="N194" s="21"/>
      <c r="O194" s="20"/>
      <c r="P194" s="21"/>
    </row>
    <row r="195" spans="1:16">
      <c r="A195" s="8" t="s">
        <v>595</v>
      </c>
      <c r="B195" s="9">
        <v>42400</v>
      </c>
      <c r="C195" s="8" t="s">
        <v>596</v>
      </c>
      <c r="G195" s="12" t="s">
        <v>729</v>
      </c>
      <c r="H195" s="12" t="s">
        <v>730</v>
      </c>
      <c r="I195" s="316">
        <f t="shared" si="2"/>
        <v>56.0625</v>
      </c>
      <c r="J195" s="17">
        <v>8.9700000000000006</v>
      </c>
      <c r="K195" s="12"/>
      <c r="N195" s="21"/>
      <c r="O195" s="20"/>
      <c r="P195" s="21"/>
    </row>
    <row r="196" spans="1:16">
      <c r="A196" s="8" t="s">
        <v>595</v>
      </c>
      <c r="B196" s="9">
        <v>42400</v>
      </c>
      <c r="C196" s="8" t="s">
        <v>596</v>
      </c>
      <c r="G196" s="20" t="s">
        <v>735</v>
      </c>
      <c r="H196" s="12" t="s">
        <v>736</v>
      </c>
      <c r="I196" s="316">
        <f t="shared" si="2"/>
        <v>398.375</v>
      </c>
      <c r="J196" s="17">
        <v>63.74</v>
      </c>
      <c r="K196" s="12"/>
      <c r="N196" s="21"/>
      <c r="O196" s="20"/>
      <c r="P196" s="21"/>
    </row>
    <row r="197" spans="1:16">
      <c r="A197" s="8" t="s">
        <v>595</v>
      </c>
      <c r="B197" s="9">
        <v>42400</v>
      </c>
      <c r="C197" s="8" t="s">
        <v>596</v>
      </c>
      <c r="G197" s="12" t="s">
        <v>793</v>
      </c>
      <c r="H197" s="12" t="s">
        <v>754</v>
      </c>
      <c r="I197" s="316">
        <f t="shared" si="2"/>
        <v>103.4375</v>
      </c>
      <c r="J197" s="17">
        <v>16.55</v>
      </c>
      <c r="K197" s="12"/>
      <c r="N197" s="20"/>
      <c r="O197" s="20"/>
      <c r="P197" s="21"/>
    </row>
    <row r="198" spans="1:16">
      <c r="A198" s="8" t="s">
        <v>256</v>
      </c>
      <c r="B198" s="9">
        <v>42388</v>
      </c>
      <c r="C198" s="8" t="s">
        <v>212</v>
      </c>
      <c r="G198" s="18" t="s">
        <v>989</v>
      </c>
      <c r="H198" s="18" t="s">
        <v>990</v>
      </c>
      <c r="I198" s="316">
        <f t="shared" si="2"/>
        <v>310</v>
      </c>
      <c r="J198" s="314">
        <v>49.6</v>
      </c>
      <c r="K198" s="12" t="s">
        <v>994</v>
      </c>
      <c r="N198" s="20"/>
      <c r="O198" s="20"/>
      <c r="P198" s="21"/>
    </row>
    <row r="199" spans="1:16">
      <c r="A199" s="8" t="s">
        <v>189</v>
      </c>
      <c r="B199" s="9">
        <v>42381</v>
      </c>
      <c r="C199" s="8" t="s">
        <v>190</v>
      </c>
      <c r="G199" s="12" t="s">
        <v>723</v>
      </c>
      <c r="H199" s="12" t="s">
        <v>917</v>
      </c>
      <c r="I199" s="316">
        <f t="shared" ref="I199:I261" si="3">+J199/0.16</f>
        <v>16850</v>
      </c>
      <c r="J199" s="314">
        <v>2696</v>
      </c>
      <c r="K199" s="12"/>
      <c r="N199" s="20"/>
      <c r="O199" s="20"/>
      <c r="P199" s="21"/>
    </row>
    <row r="200" spans="1:16">
      <c r="A200" s="8" t="s">
        <v>597</v>
      </c>
      <c r="B200" s="9">
        <v>42400</v>
      </c>
      <c r="C200" s="8" t="s">
        <v>598</v>
      </c>
      <c r="G200" s="12" t="s">
        <v>733</v>
      </c>
      <c r="H200" s="12" t="s">
        <v>734</v>
      </c>
      <c r="I200" s="316">
        <f t="shared" si="3"/>
        <v>502.8125</v>
      </c>
      <c r="J200" s="17">
        <v>80.45</v>
      </c>
      <c r="K200" s="12"/>
      <c r="N200" s="20"/>
      <c r="O200" s="20"/>
      <c r="P200" s="21"/>
    </row>
    <row r="201" spans="1:16">
      <c r="A201" s="8" t="s">
        <v>191</v>
      </c>
      <c r="B201" s="9">
        <v>42381</v>
      </c>
      <c r="C201" s="8" t="s">
        <v>192</v>
      </c>
      <c r="G201" s="12" t="s">
        <v>918</v>
      </c>
      <c r="H201" s="12" t="s">
        <v>919</v>
      </c>
      <c r="I201" s="316">
        <f t="shared" si="3"/>
        <v>12000</v>
      </c>
      <c r="J201" s="314">
        <v>1920</v>
      </c>
      <c r="K201" s="12"/>
      <c r="N201" s="20"/>
      <c r="O201" s="20"/>
      <c r="P201" s="21"/>
    </row>
    <row r="202" spans="1:16">
      <c r="A202" s="8" t="s">
        <v>193</v>
      </c>
      <c r="B202" s="9">
        <v>42381</v>
      </c>
      <c r="C202" s="8" t="s">
        <v>194</v>
      </c>
      <c r="G202" s="12" t="s">
        <v>920</v>
      </c>
      <c r="H202" s="12" t="s">
        <v>921</v>
      </c>
      <c r="I202" s="316">
        <f t="shared" si="3"/>
        <v>3150</v>
      </c>
      <c r="J202" s="17">
        <v>504</v>
      </c>
      <c r="K202" s="12"/>
      <c r="N202" s="20"/>
      <c r="O202" s="20"/>
      <c r="P202" s="21"/>
    </row>
    <row r="203" spans="1:16">
      <c r="A203" s="8" t="s">
        <v>494</v>
      </c>
      <c r="B203" s="9">
        <v>42400</v>
      </c>
      <c r="C203" s="8" t="s">
        <v>495</v>
      </c>
      <c r="G203" s="12" t="s">
        <v>822</v>
      </c>
      <c r="H203" s="10" t="s">
        <v>823</v>
      </c>
      <c r="I203" s="316">
        <f t="shared" si="3"/>
        <v>1095.3125</v>
      </c>
      <c r="J203" s="17">
        <v>175.25</v>
      </c>
      <c r="K203" s="12"/>
      <c r="N203" s="20"/>
      <c r="O203" s="20"/>
      <c r="P203" s="21"/>
    </row>
    <row r="204" spans="1:16">
      <c r="A204" s="8" t="s">
        <v>195</v>
      </c>
      <c r="B204" s="9">
        <v>42381</v>
      </c>
      <c r="C204" s="8" t="s">
        <v>196</v>
      </c>
      <c r="G204" s="12" t="s">
        <v>922</v>
      </c>
      <c r="H204" s="12" t="s">
        <v>923</v>
      </c>
      <c r="I204" s="316">
        <f t="shared" si="3"/>
        <v>6588.0624999999991</v>
      </c>
      <c r="J204" s="314">
        <v>1054.0899999999999</v>
      </c>
      <c r="K204" s="12"/>
      <c r="N204" s="20"/>
      <c r="O204" s="20"/>
      <c r="P204" s="21"/>
    </row>
    <row r="205" spans="1:16">
      <c r="A205" s="8" t="s">
        <v>597</v>
      </c>
      <c r="B205" s="9">
        <v>42400</v>
      </c>
      <c r="C205" s="8" t="s">
        <v>598</v>
      </c>
      <c r="G205" s="12" t="s">
        <v>659</v>
      </c>
      <c r="H205" s="12" t="s">
        <v>717</v>
      </c>
      <c r="I205" s="316">
        <f t="shared" si="3"/>
        <v>396.5625</v>
      </c>
      <c r="J205" s="17">
        <v>63.45</v>
      </c>
      <c r="K205" s="12"/>
      <c r="N205" s="21"/>
      <c r="O205" s="20"/>
      <c r="P205" s="21"/>
    </row>
    <row r="206" spans="1:16">
      <c r="A206" s="8" t="s">
        <v>597</v>
      </c>
      <c r="B206" s="9">
        <v>42400</v>
      </c>
      <c r="C206" s="8" t="s">
        <v>598</v>
      </c>
      <c r="G206" s="12" t="s">
        <v>729</v>
      </c>
      <c r="H206" s="12" t="s">
        <v>730</v>
      </c>
      <c r="I206" s="316">
        <f t="shared" si="3"/>
        <v>56.0625</v>
      </c>
      <c r="J206" s="17">
        <v>8.9700000000000006</v>
      </c>
      <c r="K206" s="12"/>
      <c r="N206" s="20"/>
      <c r="O206" s="20"/>
      <c r="P206" s="21"/>
    </row>
    <row r="207" spans="1:16">
      <c r="A207" s="8" t="s">
        <v>211</v>
      </c>
      <c r="B207" s="9">
        <v>42382</v>
      </c>
      <c r="C207" s="8" t="s">
        <v>212</v>
      </c>
      <c r="G207" s="12" t="s">
        <v>987</v>
      </c>
      <c r="H207" s="12" t="s">
        <v>988</v>
      </c>
      <c r="I207" s="316">
        <f t="shared" si="3"/>
        <v>1771.875</v>
      </c>
      <c r="J207" s="314">
        <v>283.5</v>
      </c>
      <c r="K207" s="12"/>
      <c r="N207" s="20"/>
      <c r="O207" s="20"/>
      <c r="P207" s="21"/>
    </row>
    <row r="208" spans="1:16">
      <c r="A208" s="8" t="s">
        <v>256</v>
      </c>
      <c r="B208" s="9">
        <v>42388</v>
      </c>
      <c r="C208" s="8" t="s">
        <v>212</v>
      </c>
      <c r="G208" s="18" t="s">
        <v>987</v>
      </c>
      <c r="H208" s="18" t="s">
        <v>988</v>
      </c>
      <c r="I208" s="316">
        <f t="shared" si="3"/>
        <v>1771.875</v>
      </c>
      <c r="J208" s="314">
        <v>283.5</v>
      </c>
      <c r="K208" s="12"/>
      <c r="N208" s="20"/>
      <c r="O208" s="20"/>
      <c r="P208" s="21"/>
    </row>
    <row r="209" spans="1:16">
      <c r="A209" s="174" t="s">
        <v>358</v>
      </c>
      <c r="B209" s="148">
        <v>42394</v>
      </c>
      <c r="C209" s="174" t="s">
        <v>359</v>
      </c>
      <c r="D209" s="174"/>
      <c r="E209" s="174"/>
      <c r="F209" s="174"/>
      <c r="G209" s="174" t="s">
        <v>975</v>
      </c>
      <c r="H209" s="174" t="s">
        <v>976</v>
      </c>
      <c r="I209" s="316">
        <f t="shared" si="3"/>
        <v>21646.4375</v>
      </c>
      <c r="J209" s="314">
        <v>3463.43</v>
      </c>
      <c r="K209" s="174"/>
      <c r="N209" s="21"/>
      <c r="O209" s="20"/>
      <c r="P209" s="21"/>
    </row>
    <row r="210" spans="1:16" s="180" customFormat="1">
      <c r="A210" s="183" t="s">
        <v>1254</v>
      </c>
      <c r="B210" s="184">
        <v>42395</v>
      </c>
      <c r="C210" s="183" t="s">
        <v>10756</v>
      </c>
      <c r="D210" s="183">
        <v>1</v>
      </c>
      <c r="E210" s="183"/>
      <c r="F210" s="183"/>
      <c r="G210" s="178" t="s">
        <v>10758</v>
      </c>
      <c r="H210" s="178" t="s">
        <v>10759</v>
      </c>
      <c r="I210" s="316">
        <f t="shared" si="3"/>
        <v>109913.81249999999</v>
      </c>
      <c r="J210" s="314">
        <v>17586.21</v>
      </c>
      <c r="N210" s="182"/>
      <c r="P210" s="182"/>
    </row>
    <row r="211" spans="1:16" s="180" customFormat="1">
      <c r="A211" s="183" t="s">
        <v>5912</v>
      </c>
      <c r="B211" s="184">
        <v>42395</v>
      </c>
      <c r="C211" s="183" t="s">
        <v>10757</v>
      </c>
      <c r="D211" s="183">
        <v>1</v>
      </c>
      <c r="E211" s="183"/>
      <c r="F211" s="183"/>
      <c r="G211" s="178" t="s">
        <v>10758</v>
      </c>
      <c r="H211" s="178" t="s">
        <v>10759</v>
      </c>
      <c r="I211" s="316">
        <f t="shared" si="3"/>
        <v>109913.81249999999</v>
      </c>
      <c r="J211" s="314">
        <v>17586.21</v>
      </c>
      <c r="N211" s="182"/>
      <c r="P211" s="182"/>
    </row>
    <row r="212" spans="1:16" s="183" customFormat="1">
      <c r="A212" s="186" t="s">
        <v>5353</v>
      </c>
      <c r="B212" s="187">
        <v>42395</v>
      </c>
      <c r="C212" s="186" t="s">
        <v>10760</v>
      </c>
      <c r="D212" s="186">
        <v>1</v>
      </c>
      <c r="E212" s="186"/>
      <c r="F212" s="186"/>
      <c r="G212" s="178" t="s">
        <v>10761</v>
      </c>
      <c r="H212" s="186" t="s">
        <v>10762</v>
      </c>
      <c r="I212" s="316">
        <f t="shared" si="3"/>
        <v>68965.5</v>
      </c>
      <c r="J212" s="314">
        <v>11034.48</v>
      </c>
      <c r="N212" s="185"/>
      <c r="P212" s="185"/>
    </row>
    <row r="213" spans="1:16">
      <c r="A213" s="174" t="s">
        <v>370</v>
      </c>
      <c r="B213" s="148">
        <v>42395</v>
      </c>
      <c r="C213" s="174" t="s">
        <v>371</v>
      </c>
      <c r="D213" s="174"/>
      <c r="E213" s="174"/>
      <c r="F213" s="174"/>
      <c r="G213" s="174" t="s">
        <v>913</v>
      </c>
      <c r="H213" s="174" t="s">
        <v>914</v>
      </c>
      <c r="I213" s="316">
        <f t="shared" si="3"/>
        <v>9324.4375</v>
      </c>
      <c r="J213" s="314">
        <v>1491.91</v>
      </c>
      <c r="K213" s="174"/>
      <c r="N213" s="20"/>
      <c r="O213" s="21"/>
      <c r="P213" s="21"/>
    </row>
    <row r="214" spans="1:16">
      <c r="A214" s="8" t="s">
        <v>197</v>
      </c>
      <c r="B214" s="9">
        <v>42381</v>
      </c>
      <c r="C214" s="8" t="s">
        <v>198</v>
      </c>
      <c r="G214" s="20" t="s">
        <v>924</v>
      </c>
      <c r="H214" s="20" t="s">
        <v>925</v>
      </c>
      <c r="I214" s="316">
        <f t="shared" si="3"/>
        <v>1720</v>
      </c>
      <c r="J214" s="17">
        <v>275.2</v>
      </c>
      <c r="K214" s="12"/>
      <c r="N214" s="21"/>
      <c r="O214" s="20"/>
      <c r="P214" s="21"/>
    </row>
    <row r="215" spans="1:16">
      <c r="A215" s="8" t="s">
        <v>199</v>
      </c>
      <c r="B215" s="9">
        <v>42381</v>
      </c>
      <c r="C215" s="8" t="s">
        <v>200</v>
      </c>
      <c r="G215" s="20" t="s">
        <v>718</v>
      </c>
      <c r="H215" s="20" t="s">
        <v>719</v>
      </c>
      <c r="I215" s="316">
        <f t="shared" si="3"/>
        <v>587.125</v>
      </c>
      <c r="J215" s="17">
        <v>93.94</v>
      </c>
      <c r="K215" s="20"/>
      <c r="N215" s="20"/>
      <c r="O215" s="21"/>
      <c r="P215" s="21"/>
    </row>
    <row r="216" spans="1:16">
      <c r="A216" s="8" t="s">
        <v>597</v>
      </c>
      <c r="B216" s="9">
        <v>42400</v>
      </c>
      <c r="C216" s="8" t="s">
        <v>598</v>
      </c>
      <c r="G216" s="20" t="s">
        <v>738</v>
      </c>
      <c r="H216" s="20" t="s">
        <v>737</v>
      </c>
      <c r="I216" s="316">
        <f t="shared" si="3"/>
        <v>75</v>
      </c>
      <c r="J216" s="17">
        <v>12</v>
      </c>
      <c r="K216" s="12"/>
      <c r="N216" s="21"/>
      <c r="O216" s="20"/>
      <c r="P216" s="21"/>
    </row>
    <row r="217" spans="1:16">
      <c r="A217" s="8" t="s">
        <v>372</v>
      </c>
      <c r="B217" s="9">
        <v>42395</v>
      </c>
      <c r="C217" s="8" t="s">
        <v>373</v>
      </c>
      <c r="G217" s="20" t="s">
        <v>913</v>
      </c>
      <c r="H217" s="20" t="s">
        <v>914</v>
      </c>
      <c r="I217" s="316">
        <f t="shared" si="3"/>
        <v>11737.0625</v>
      </c>
      <c r="J217" s="314">
        <v>1877.93</v>
      </c>
      <c r="K217" s="20"/>
      <c r="N217" s="20"/>
      <c r="O217" s="21"/>
      <c r="P217" s="21"/>
    </row>
    <row r="218" spans="1:16">
      <c r="A218" s="8" t="s">
        <v>201</v>
      </c>
      <c r="B218" s="9">
        <v>42381</v>
      </c>
      <c r="C218" s="8" t="s">
        <v>202</v>
      </c>
      <c r="G218" s="20" t="s">
        <v>926</v>
      </c>
      <c r="H218" s="20" t="s">
        <v>927</v>
      </c>
      <c r="I218" s="316">
        <f t="shared" si="3"/>
        <v>8295</v>
      </c>
      <c r="J218" s="314">
        <v>1327.2</v>
      </c>
      <c r="K218" s="12"/>
      <c r="N218" s="21"/>
      <c r="O218" s="20"/>
      <c r="P218" s="21"/>
    </row>
    <row r="219" spans="1:16">
      <c r="A219" s="8" t="s">
        <v>203</v>
      </c>
      <c r="B219" s="9">
        <v>42381</v>
      </c>
      <c r="C219" s="8" t="s">
        <v>204</v>
      </c>
      <c r="G219" s="12" t="s">
        <v>928</v>
      </c>
      <c r="H219" s="12" t="s">
        <v>929</v>
      </c>
      <c r="I219" s="316">
        <f t="shared" si="3"/>
        <v>1810.8125</v>
      </c>
      <c r="J219" s="17">
        <v>289.73</v>
      </c>
      <c r="K219" s="12"/>
      <c r="N219" s="21"/>
      <c r="O219" s="20"/>
      <c r="P219" s="21"/>
    </row>
    <row r="220" spans="1:16">
      <c r="A220" s="174" t="s">
        <v>422</v>
      </c>
      <c r="B220" s="148">
        <v>42397</v>
      </c>
      <c r="C220" s="174" t="s">
        <v>423</v>
      </c>
      <c r="D220" s="174"/>
      <c r="E220" s="174"/>
      <c r="F220" s="174"/>
      <c r="G220" s="174" t="s">
        <v>977</v>
      </c>
      <c r="H220" s="174" t="s">
        <v>978</v>
      </c>
      <c r="I220" s="316">
        <f t="shared" si="3"/>
        <v>4223.25</v>
      </c>
      <c r="J220" s="17">
        <v>675.72</v>
      </c>
      <c r="K220" s="174"/>
      <c r="N220" s="21"/>
      <c r="O220" s="20"/>
      <c r="P220" s="21"/>
    </row>
    <row r="221" spans="1:16">
      <c r="A221" s="8" t="s">
        <v>67</v>
      </c>
      <c r="B221" s="9">
        <v>42376</v>
      </c>
      <c r="C221" s="8" t="s">
        <v>68</v>
      </c>
      <c r="G221" s="7" t="s">
        <v>1001</v>
      </c>
      <c r="H221" s="12" t="s">
        <v>650</v>
      </c>
      <c r="I221" s="316">
        <f t="shared" si="3"/>
        <v>200</v>
      </c>
      <c r="J221" s="17">
        <v>32</v>
      </c>
      <c r="K221" s="12"/>
      <c r="N221" s="21"/>
      <c r="O221" s="20"/>
      <c r="P221" s="21"/>
    </row>
    <row r="222" spans="1:16">
      <c r="A222" s="8" t="s">
        <v>597</v>
      </c>
      <c r="B222" s="9">
        <v>42400</v>
      </c>
      <c r="C222" s="8" t="s">
        <v>598</v>
      </c>
      <c r="G222" s="186" t="s">
        <v>735</v>
      </c>
      <c r="H222" s="186" t="s">
        <v>736</v>
      </c>
      <c r="I222" s="316">
        <f t="shared" si="3"/>
        <v>389.625</v>
      </c>
      <c r="J222" s="17">
        <v>62.34</v>
      </c>
      <c r="K222" s="12"/>
      <c r="N222" s="21"/>
      <c r="O222" s="20"/>
      <c r="P222" s="21"/>
    </row>
    <row r="223" spans="1:16">
      <c r="A223" s="8" t="s">
        <v>599</v>
      </c>
      <c r="B223" s="9">
        <v>42400</v>
      </c>
      <c r="C223" s="8" t="s">
        <v>600</v>
      </c>
      <c r="G223" s="12" t="s">
        <v>758</v>
      </c>
      <c r="H223" s="12" t="s">
        <v>759</v>
      </c>
      <c r="I223" s="316">
        <f t="shared" si="3"/>
        <v>99.125</v>
      </c>
      <c r="J223" s="17">
        <v>15.86</v>
      </c>
      <c r="K223" s="12"/>
      <c r="N223" s="21"/>
      <c r="O223" s="20"/>
      <c r="P223" s="21"/>
    </row>
    <row r="224" spans="1:16">
      <c r="A224" s="8" t="s">
        <v>599</v>
      </c>
      <c r="B224" s="9">
        <v>42400</v>
      </c>
      <c r="C224" s="8" t="s">
        <v>600</v>
      </c>
      <c r="G224" s="20" t="s">
        <v>729</v>
      </c>
      <c r="H224" s="12" t="s">
        <v>730</v>
      </c>
      <c r="I224" s="316">
        <f t="shared" si="3"/>
        <v>30.1875</v>
      </c>
      <c r="J224" s="17">
        <v>4.83</v>
      </c>
      <c r="K224" s="12"/>
      <c r="N224" s="21"/>
      <c r="O224" s="20"/>
      <c r="P224" s="21"/>
    </row>
    <row r="225" spans="1:16">
      <c r="A225" s="8" t="s">
        <v>205</v>
      </c>
      <c r="B225" s="9">
        <v>42381</v>
      </c>
      <c r="C225" s="8" t="s">
        <v>206</v>
      </c>
      <c r="G225" s="20" t="s">
        <v>930</v>
      </c>
      <c r="H225" s="10" t="s">
        <v>931</v>
      </c>
      <c r="I225" s="316">
        <f t="shared" si="3"/>
        <v>176862.125</v>
      </c>
      <c r="J225" s="314">
        <v>28297.94</v>
      </c>
      <c r="K225" s="12"/>
      <c r="N225" s="21"/>
      <c r="O225" s="20"/>
      <c r="P225" s="21"/>
    </row>
    <row r="226" spans="1:16">
      <c r="A226" s="8" t="s">
        <v>207</v>
      </c>
      <c r="B226" s="9">
        <v>42381</v>
      </c>
      <c r="C226" s="8" t="s">
        <v>208</v>
      </c>
      <c r="G226" s="12" t="s">
        <v>932</v>
      </c>
      <c r="H226" s="12" t="s">
        <v>933</v>
      </c>
      <c r="I226" s="316">
        <f t="shared" si="3"/>
        <v>24882</v>
      </c>
      <c r="J226" s="314">
        <v>3981.12</v>
      </c>
      <c r="K226" s="12"/>
      <c r="N226" s="21"/>
      <c r="O226" s="20"/>
      <c r="P226" s="21"/>
    </row>
    <row r="227" spans="1:16">
      <c r="A227" s="8" t="s">
        <v>599</v>
      </c>
      <c r="B227" s="9">
        <v>42400</v>
      </c>
      <c r="C227" s="8" t="s">
        <v>600</v>
      </c>
      <c r="G227" s="12" t="s">
        <v>757</v>
      </c>
      <c r="H227" s="12" t="s">
        <v>756</v>
      </c>
      <c r="I227" s="316">
        <f t="shared" si="3"/>
        <v>251.5625</v>
      </c>
      <c r="J227" s="17">
        <v>40.25</v>
      </c>
      <c r="K227" s="12"/>
      <c r="N227" s="20"/>
      <c r="O227" s="20"/>
      <c r="P227" s="21"/>
    </row>
    <row r="228" spans="1:16">
      <c r="A228" s="8" t="s">
        <v>269</v>
      </c>
      <c r="B228" s="9">
        <v>42388</v>
      </c>
      <c r="C228" s="8" t="s">
        <v>270</v>
      </c>
      <c r="G228" s="12" t="s">
        <v>894</v>
      </c>
      <c r="H228" s="12" t="s">
        <v>895</v>
      </c>
      <c r="I228" s="316">
        <f t="shared" si="3"/>
        <v>300</v>
      </c>
      <c r="J228" s="17">
        <v>48</v>
      </c>
      <c r="K228" s="12"/>
      <c r="N228" s="21"/>
      <c r="O228" s="20"/>
      <c r="P228" s="21"/>
    </row>
    <row r="229" spans="1:16">
      <c r="A229" s="8" t="s">
        <v>271</v>
      </c>
      <c r="B229" s="9">
        <v>42388</v>
      </c>
      <c r="C229" s="8" t="s">
        <v>272</v>
      </c>
      <c r="G229" s="20" t="s">
        <v>915</v>
      </c>
      <c r="H229" s="20" t="s">
        <v>916</v>
      </c>
      <c r="I229" s="316">
        <f t="shared" si="3"/>
        <v>1550.5</v>
      </c>
      <c r="J229" s="17">
        <v>248.08</v>
      </c>
      <c r="K229" s="12"/>
      <c r="N229" s="21"/>
      <c r="O229" s="20"/>
      <c r="P229" s="21"/>
    </row>
    <row r="230" spans="1:16">
      <c r="A230" s="8" t="s">
        <v>601</v>
      </c>
      <c r="B230" s="9">
        <v>42400</v>
      </c>
      <c r="C230" s="8" t="s">
        <v>602</v>
      </c>
      <c r="G230" s="20" t="s">
        <v>659</v>
      </c>
      <c r="H230" s="12" t="s">
        <v>717</v>
      </c>
      <c r="I230" s="316">
        <f t="shared" si="3"/>
        <v>315.5</v>
      </c>
      <c r="J230" s="17">
        <v>50.48</v>
      </c>
      <c r="K230" s="12"/>
      <c r="N230" s="21"/>
      <c r="O230" s="20"/>
      <c r="P230" s="21"/>
    </row>
    <row r="231" spans="1:16">
      <c r="A231" s="8" t="s">
        <v>420</v>
      </c>
      <c r="B231" s="9">
        <v>42397</v>
      </c>
      <c r="C231" s="8" t="s">
        <v>421</v>
      </c>
      <c r="G231" s="20" t="s">
        <v>913</v>
      </c>
      <c r="H231" s="12" t="s">
        <v>914</v>
      </c>
      <c r="I231" s="316">
        <f t="shared" si="3"/>
        <v>38456.0625</v>
      </c>
      <c r="J231" s="314">
        <v>6152.97</v>
      </c>
      <c r="K231" s="20"/>
      <c r="N231" s="20"/>
      <c r="O231" s="21"/>
      <c r="P231" s="21"/>
    </row>
    <row r="232" spans="1:16">
      <c r="A232" s="8" t="s">
        <v>601</v>
      </c>
      <c r="B232" s="9">
        <v>42400</v>
      </c>
      <c r="C232" s="8" t="s">
        <v>602</v>
      </c>
      <c r="G232" s="20" t="s">
        <v>729</v>
      </c>
      <c r="H232" s="12" t="s">
        <v>730</v>
      </c>
      <c r="I232" s="316">
        <f t="shared" si="3"/>
        <v>47.4375</v>
      </c>
      <c r="J232" s="17">
        <v>7.59</v>
      </c>
      <c r="K232" s="12"/>
      <c r="N232" s="21"/>
      <c r="O232" s="20"/>
      <c r="P232" s="21"/>
    </row>
    <row r="233" spans="1:16">
      <c r="A233" s="8" t="s">
        <v>601</v>
      </c>
      <c r="B233" s="9">
        <v>42400</v>
      </c>
      <c r="C233" s="8" t="s">
        <v>602</v>
      </c>
      <c r="G233" s="20" t="s">
        <v>761</v>
      </c>
      <c r="H233" s="20" t="s">
        <v>760</v>
      </c>
      <c r="I233" s="316">
        <f t="shared" si="3"/>
        <v>100</v>
      </c>
      <c r="J233" s="17">
        <v>16</v>
      </c>
      <c r="K233" s="12"/>
      <c r="N233" s="21"/>
      <c r="O233" s="20"/>
      <c r="P233" s="21"/>
    </row>
    <row r="234" spans="1:16" s="12" customFormat="1">
      <c r="A234" s="12" t="s">
        <v>601</v>
      </c>
      <c r="B234" s="9">
        <v>42400</v>
      </c>
      <c r="C234" s="12" t="s">
        <v>602</v>
      </c>
      <c r="G234" s="20" t="s">
        <v>762</v>
      </c>
      <c r="H234" s="20" t="s">
        <v>763</v>
      </c>
      <c r="I234" s="316">
        <f t="shared" si="3"/>
        <v>419.00000000000006</v>
      </c>
      <c r="J234" s="17">
        <v>67.040000000000006</v>
      </c>
      <c r="N234" s="20"/>
      <c r="O234" s="20"/>
      <c r="P234" s="21"/>
    </row>
    <row r="235" spans="1:16" s="12" customFormat="1">
      <c r="A235" s="12" t="s">
        <v>273</v>
      </c>
      <c r="B235" s="9">
        <v>42388</v>
      </c>
      <c r="C235" s="12" t="s">
        <v>274</v>
      </c>
      <c r="G235" s="20" t="s">
        <v>935</v>
      </c>
      <c r="H235" s="20" t="s">
        <v>936</v>
      </c>
      <c r="I235" s="316">
        <f t="shared" si="3"/>
        <v>1415.0625</v>
      </c>
      <c r="J235" s="17">
        <v>226.41</v>
      </c>
      <c r="N235" s="21"/>
      <c r="O235" s="20"/>
      <c r="P235" s="21"/>
    </row>
    <row r="236" spans="1:16" s="12" customFormat="1">
      <c r="A236" s="12" t="s">
        <v>603</v>
      </c>
      <c r="B236" s="9">
        <v>42400</v>
      </c>
      <c r="C236" s="12" t="s">
        <v>604</v>
      </c>
      <c r="G236" s="20" t="s">
        <v>767</v>
      </c>
      <c r="H236" s="20" t="s">
        <v>766</v>
      </c>
      <c r="I236" s="316">
        <f t="shared" si="3"/>
        <v>94.8125</v>
      </c>
      <c r="J236" s="17">
        <v>15.17</v>
      </c>
      <c r="N236" s="20"/>
      <c r="O236" s="20"/>
      <c r="P236" s="21"/>
    </row>
    <row r="237" spans="1:16" s="12" customFormat="1">
      <c r="A237" s="12" t="s">
        <v>603</v>
      </c>
      <c r="B237" s="9">
        <v>42400</v>
      </c>
      <c r="C237" s="12" t="s">
        <v>604</v>
      </c>
      <c r="G237" s="20" t="s">
        <v>659</v>
      </c>
      <c r="H237" s="20" t="s">
        <v>717</v>
      </c>
      <c r="I237" s="316">
        <f t="shared" si="3"/>
        <v>662.0625</v>
      </c>
      <c r="J237" s="17">
        <v>105.93</v>
      </c>
      <c r="N237" s="21"/>
      <c r="O237" s="20"/>
      <c r="P237" s="21"/>
    </row>
    <row r="238" spans="1:16" s="12" customFormat="1">
      <c r="A238" s="12" t="s">
        <v>603</v>
      </c>
      <c r="B238" s="9">
        <v>42400</v>
      </c>
      <c r="C238" s="12" t="s">
        <v>604</v>
      </c>
      <c r="G238" s="20" t="s">
        <v>729</v>
      </c>
      <c r="H238" s="20" t="s">
        <v>730</v>
      </c>
      <c r="I238" s="316">
        <f t="shared" si="3"/>
        <v>176.75</v>
      </c>
      <c r="J238" s="17">
        <v>28.28</v>
      </c>
      <c r="N238" s="20"/>
      <c r="O238" s="20"/>
      <c r="P238" s="21"/>
    </row>
    <row r="239" spans="1:16" s="12" customFormat="1">
      <c r="A239" s="190" t="s">
        <v>159</v>
      </c>
      <c r="B239" s="191">
        <v>42381</v>
      </c>
      <c r="C239" s="190" t="s">
        <v>160</v>
      </c>
      <c r="D239" s="190"/>
      <c r="E239" s="190"/>
      <c r="F239" s="190"/>
      <c r="G239" s="48" t="s">
        <v>840</v>
      </c>
      <c r="H239" s="48" t="s">
        <v>841</v>
      </c>
      <c r="I239" s="316">
        <f t="shared" si="3"/>
        <v>382370.5</v>
      </c>
      <c r="J239" s="314">
        <v>61179.28</v>
      </c>
      <c r="K239" s="190"/>
      <c r="N239" s="21"/>
      <c r="O239" s="20"/>
      <c r="P239" s="21"/>
    </row>
    <row r="240" spans="1:16" s="12" customFormat="1">
      <c r="A240" s="190" t="s">
        <v>408</v>
      </c>
      <c r="B240" s="191">
        <v>42396</v>
      </c>
      <c r="C240" s="190" t="s">
        <v>409</v>
      </c>
      <c r="D240" s="190"/>
      <c r="E240" s="190"/>
      <c r="F240" s="190"/>
      <c r="G240" s="48" t="s">
        <v>840</v>
      </c>
      <c r="H240" s="48" t="s">
        <v>841</v>
      </c>
      <c r="I240" s="316">
        <f t="shared" si="3"/>
        <v>267453.8125</v>
      </c>
      <c r="J240" s="314">
        <v>42792.61</v>
      </c>
      <c r="N240" s="21"/>
      <c r="O240" s="20"/>
      <c r="P240" s="21"/>
    </row>
    <row r="241" spans="1:16">
      <c r="A241" s="8" t="s">
        <v>275</v>
      </c>
      <c r="B241" s="9">
        <v>42388</v>
      </c>
      <c r="C241" s="8" t="s">
        <v>276</v>
      </c>
      <c r="G241" s="20" t="s">
        <v>937</v>
      </c>
      <c r="H241" s="12" t="s">
        <v>938</v>
      </c>
      <c r="I241" s="316">
        <f t="shared" si="3"/>
        <v>2250</v>
      </c>
      <c r="J241" s="17">
        <v>360</v>
      </c>
      <c r="K241" s="12"/>
      <c r="N241" s="21"/>
      <c r="O241" s="20"/>
      <c r="P241" s="21"/>
    </row>
    <row r="242" spans="1:16">
      <c r="A242" s="8" t="s">
        <v>277</v>
      </c>
      <c r="B242" s="9">
        <v>42388</v>
      </c>
      <c r="C242" s="8" t="s">
        <v>278</v>
      </c>
      <c r="G242" s="12" t="s">
        <v>900</v>
      </c>
      <c r="H242" s="12" t="s">
        <v>901</v>
      </c>
      <c r="I242" s="316">
        <f t="shared" si="3"/>
        <v>4200</v>
      </c>
      <c r="J242" s="17">
        <v>672</v>
      </c>
      <c r="K242" s="12"/>
      <c r="N242" s="21"/>
      <c r="O242" s="20"/>
      <c r="P242" s="21"/>
    </row>
    <row r="243" spans="1:16">
      <c r="A243" s="8" t="s">
        <v>279</v>
      </c>
      <c r="B243" s="9">
        <v>42388</v>
      </c>
      <c r="C243" s="8" t="s">
        <v>280</v>
      </c>
      <c r="G243" s="12" t="s">
        <v>939</v>
      </c>
      <c r="H243" s="12" t="s">
        <v>940</v>
      </c>
      <c r="I243" s="316">
        <f t="shared" si="3"/>
        <v>2650</v>
      </c>
      <c r="J243" s="17">
        <v>424</v>
      </c>
      <c r="K243" s="12"/>
      <c r="N243" s="20"/>
      <c r="O243" s="20"/>
      <c r="P243" s="21"/>
    </row>
    <row r="244" spans="1:16">
      <c r="A244" s="8" t="s">
        <v>281</v>
      </c>
      <c r="B244" s="9">
        <v>42388</v>
      </c>
      <c r="C244" s="8" t="s">
        <v>282</v>
      </c>
      <c r="G244" s="12" t="s">
        <v>718</v>
      </c>
      <c r="H244" s="12" t="s">
        <v>719</v>
      </c>
      <c r="I244" s="316">
        <f t="shared" si="3"/>
        <v>1508.625</v>
      </c>
      <c r="J244" s="17">
        <v>241.38</v>
      </c>
      <c r="K244" s="12"/>
      <c r="N244" s="21"/>
      <c r="O244" s="20"/>
      <c r="P244" s="21"/>
    </row>
    <row r="245" spans="1:16">
      <c r="A245" s="174" t="s">
        <v>442</v>
      </c>
      <c r="B245" s="148">
        <v>42398</v>
      </c>
      <c r="C245" s="174" t="s">
        <v>443</v>
      </c>
      <c r="D245" s="174"/>
      <c r="E245" s="174"/>
      <c r="F245" s="174"/>
      <c r="G245" s="174" t="s">
        <v>962</v>
      </c>
      <c r="H245" s="174" t="s">
        <v>963</v>
      </c>
      <c r="I245" s="316">
        <f t="shared" si="3"/>
        <v>5041.375</v>
      </c>
      <c r="J245" s="17">
        <v>806.62</v>
      </c>
      <c r="K245" s="174"/>
      <c r="N245" s="21"/>
      <c r="O245" s="20"/>
      <c r="P245" s="21"/>
    </row>
    <row r="246" spans="1:16">
      <c r="A246" s="8" t="s">
        <v>211</v>
      </c>
      <c r="B246" s="9">
        <v>42382</v>
      </c>
      <c r="C246" s="8" t="s">
        <v>212</v>
      </c>
      <c r="G246" s="20" t="s">
        <v>1009</v>
      </c>
      <c r="H246" s="12" t="s">
        <v>984</v>
      </c>
      <c r="I246" s="316">
        <f t="shared" si="3"/>
        <v>137.9375</v>
      </c>
      <c r="J246" s="314">
        <v>22.07</v>
      </c>
      <c r="K246" s="12"/>
      <c r="N246" s="21"/>
      <c r="O246" s="20"/>
      <c r="P246" s="21"/>
    </row>
    <row r="247" spans="1:16">
      <c r="A247" s="8" t="s">
        <v>603</v>
      </c>
      <c r="B247" s="9">
        <v>42400</v>
      </c>
      <c r="C247" s="8" t="s">
        <v>604</v>
      </c>
      <c r="G247" s="20" t="s">
        <v>765</v>
      </c>
      <c r="H247" s="12" t="s">
        <v>764</v>
      </c>
      <c r="I247" s="316">
        <f t="shared" si="3"/>
        <v>330.875</v>
      </c>
      <c r="J247" s="17">
        <v>52.94</v>
      </c>
      <c r="K247" s="12"/>
      <c r="N247" s="21"/>
      <c r="O247" s="20"/>
      <c r="P247" s="21"/>
    </row>
    <row r="248" spans="1:16">
      <c r="A248" s="8" t="s">
        <v>605</v>
      </c>
      <c r="B248" s="9">
        <v>42400</v>
      </c>
      <c r="C248" s="8" t="s">
        <v>606</v>
      </c>
      <c r="G248" s="20" t="s">
        <v>9</v>
      </c>
      <c r="H248" s="10" t="s">
        <v>751</v>
      </c>
      <c r="I248" s="316">
        <f t="shared" si="3"/>
        <v>265.5</v>
      </c>
      <c r="J248" s="17">
        <v>42.48</v>
      </c>
      <c r="K248" s="12"/>
      <c r="N248" s="20"/>
      <c r="O248" s="20"/>
      <c r="P248" s="21"/>
    </row>
    <row r="249" spans="1:16">
      <c r="A249" s="8" t="s">
        <v>605</v>
      </c>
      <c r="B249" s="9">
        <v>42400</v>
      </c>
      <c r="C249" s="8" t="s">
        <v>606</v>
      </c>
      <c r="G249" s="12" t="s">
        <v>659</v>
      </c>
      <c r="H249" s="12" t="s">
        <v>717</v>
      </c>
      <c r="I249" s="316">
        <f t="shared" si="3"/>
        <v>253.43749999999997</v>
      </c>
      <c r="J249" s="17">
        <v>40.549999999999997</v>
      </c>
      <c r="K249" s="12"/>
      <c r="N249" s="21"/>
      <c r="O249" s="20"/>
      <c r="P249" s="21"/>
    </row>
    <row r="250" spans="1:16">
      <c r="A250" s="8" t="s">
        <v>605</v>
      </c>
      <c r="B250" s="9">
        <v>42400</v>
      </c>
      <c r="C250" s="8" t="s">
        <v>606</v>
      </c>
      <c r="G250" s="12" t="s">
        <v>776</v>
      </c>
      <c r="H250" s="12" t="s">
        <v>777</v>
      </c>
      <c r="I250" s="316">
        <f t="shared" si="3"/>
        <v>774.1875</v>
      </c>
      <c r="J250" s="17">
        <v>123.87</v>
      </c>
      <c r="K250" s="12"/>
      <c r="N250" s="20"/>
      <c r="O250" s="20"/>
      <c r="P250" s="21"/>
    </row>
    <row r="251" spans="1:16">
      <c r="A251" s="8" t="s">
        <v>605</v>
      </c>
      <c r="B251" s="9">
        <v>42400</v>
      </c>
      <c r="C251" s="8" t="s">
        <v>606</v>
      </c>
      <c r="G251" s="20" t="s">
        <v>771</v>
      </c>
      <c r="H251" s="12" t="s">
        <v>770</v>
      </c>
      <c r="I251" s="316">
        <f t="shared" si="3"/>
        <v>5.625</v>
      </c>
      <c r="J251" s="17">
        <v>0.9</v>
      </c>
      <c r="K251" s="12"/>
      <c r="N251" s="21"/>
      <c r="O251" s="20"/>
      <c r="P251" s="21"/>
    </row>
    <row r="252" spans="1:16">
      <c r="A252" s="8" t="s">
        <v>605</v>
      </c>
      <c r="B252" s="9">
        <v>42400</v>
      </c>
      <c r="C252" s="8" t="s">
        <v>606</v>
      </c>
      <c r="G252" s="12" t="s">
        <v>778</v>
      </c>
      <c r="H252" s="12" t="s">
        <v>779</v>
      </c>
      <c r="I252" s="316">
        <f t="shared" si="3"/>
        <v>100.875</v>
      </c>
      <c r="J252" s="17">
        <v>16.14</v>
      </c>
      <c r="K252" s="12"/>
      <c r="N252" s="20"/>
      <c r="O252" s="20"/>
      <c r="P252" s="21"/>
    </row>
    <row r="253" spans="1:16">
      <c r="A253" s="8" t="s">
        <v>75</v>
      </c>
      <c r="B253" s="9">
        <v>42377</v>
      </c>
      <c r="C253" s="8" t="s">
        <v>76</v>
      </c>
      <c r="G253" s="48" t="s">
        <v>840</v>
      </c>
      <c r="H253" s="48" t="s">
        <v>841</v>
      </c>
      <c r="I253" s="316">
        <f t="shared" si="3"/>
        <v>329127</v>
      </c>
      <c r="J253" s="314">
        <v>52660.32</v>
      </c>
      <c r="K253" s="12"/>
      <c r="N253" s="20"/>
      <c r="O253" s="20"/>
      <c r="P253" s="21"/>
    </row>
    <row r="254" spans="1:16">
      <c r="A254" s="8" t="s">
        <v>71</v>
      </c>
      <c r="B254" s="9">
        <v>42377</v>
      </c>
      <c r="C254" s="8" t="s">
        <v>72</v>
      </c>
      <c r="G254" s="48" t="s">
        <v>840</v>
      </c>
      <c r="H254" s="48" t="s">
        <v>841</v>
      </c>
      <c r="I254" s="316">
        <f t="shared" si="3"/>
        <v>282434.6875</v>
      </c>
      <c r="J254" s="314">
        <v>45189.55</v>
      </c>
      <c r="K254" s="12"/>
      <c r="N254" s="20"/>
      <c r="O254" s="20"/>
      <c r="P254" s="21"/>
    </row>
    <row r="255" spans="1:16">
      <c r="A255" s="8" t="s">
        <v>73</v>
      </c>
      <c r="B255" s="9">
        <v>42377</v>
      </c>
      <c r="C255" s="8" t="s">
        <v>74</v>
      </c>
      <c r="G255" s="48" t="s">
        <v>840</v>
      </c>
      <c r="H255" s="48" t="s">
        <v>841</v>
      </c>
      <c r="I255" s="316">
        <f t="shared" si="3"/>
        <v>194887.3125</v>
      </c>
      <c r="J255" s="314">
        <v>31181.97</v>
      </c>
      <c r="K255" s="12"/>
      <c r="N255" s="20"/>
      <c r="O255" s="20"/>
      <c r="P255" s="21"/>
    </row>
    <row r="256" spans="1:16">
      <c r="A256" s="8" t="s">
        <v>77</v>
      </c>
      <c r="B256" s="9">
        <v>42377</v>
      </c>
      <c r="C256" s="8" t="s">
        <v>78</v>
      </c>
      <c r="G256" s="175" t="s">
        <v>858</v>
      </c>
      <c r="H256" s="12" t="s">
        <v>859</v>
      </c>
      <c r="I256" s="316">
        <f t="shared" si="3"/>
        <v>171880.9375</v>
      </c>
      <c r="J256" s="314">
        <v>27500.95</v>
      </c>
      <c r="K256" s="12"/>
      <c r="N256" s="20"/>
      <c r="O256" s="20"/>
      <c r="P256" s="21"/>
    </row>
    <row r="257" spans="1:16">
      <c r="A257" s="8" t="s">
        <v>87</v>
      </c>
      <c r="B257" s="9">
        <v>42378</v>
      </c>
      <c r="C257" s="8" t="s">
        <v>88</v>
      </c>
      <c r="G257" s="12" t="s">
        <v>861</v>
      </c>
      <c r="H257" s="12" t="s">
        <v>862</v>
      </c>
      <c r="I257" s="316">
        <f t="shared" si="3"/>
        <v>282745</v>
      </c>
      <c r="J257" s="314">
        <v>45239.199999999997</v>
      </c>
      <c r="K257" s="12"/>
      <c r="N257" s="20"/>
      <c r="O257" s="20"/>
      <c r="P257" s="21"/>
    </row>
    <row r="258" spans="1:16">
      <c r="A258" s="8" t="s">
        <v>173</v>
      </c>
      <c r="B258" s="9">
        <v>42381</v>
      </c>
      <c r="C258" s="8" t="s">
        <v>174</v>
      </c>
      <c r="G258" s="48" t="s">
        <v>840</v>
      </c>
      <c r="H258" s="48" t="s">
        <v>841</v>
      </c>
      <c r="I258" s="316">
        <f t="shared" si="3"/>
        <v>245993.125</v>
      </c>
      <c r="J258" s="314">
        <v>39358.9</v>
      </c>
      <c r="K258" s="190"/>
      <c r="L258" s="12"/>
      <c r="N258" s="20"/>
      <c r="O258" s="20"/>
      <c r="P258" s="21"/>
    </row>
    <row r="259" spans="1:16">
      <c r="A259" s="8" t="s">
        <v>177</v>
      </c>
      <c r="B259" s="9">
        <v>42381</v>
      </c>
      <c r="C259" s="8" t="s">
        <v>178</v>
      </c>
      <c r="G259" s="48" t="s">
        <v>840</v>
      </c>
      <c r="H259" s="48" t="s">
        <v>841</v>
      </c>
      <c r="I259" s="316">
        <f t="shared" si="3"/>
        <v>212994.25</v>
      </c>
      <c r="J259" s="314">
        <v>34079.08</v>
      </c>
      <c r="K259" s="12"/>
      <c r="N259" s="20"/>
      <c r="O259" s="20"/>
      <c r="P259" s="21"/>
    </row>
    <row r="260" spans="1:16">
      <c r="A260" s="8" t="s">
        <v>161</v>
      </c>
      <c r="B260" s="9">
        <v>42381</v>
      </c>
      <c r="C260" s="8" t="s">
        <v>162</v>
      </c>
      <c r="G260" s="48" t="s">
        <v>840</v>
      </c>
      <c r="H260" s="48" t="s">
        <v>841</v>
      </c>
      <c r="I260" s="316">
        <f t="shared" si="3"/>
        <v>304774.125</v>
      </c>
      <c r="J260" s="314">
        <v>48763.86</v>
      </c>
      <c r="K260" s="12"/>
      <c r="N260" s="20"/>
      <c r="O260" s="20"/>
      <c r="P260" s="21"/>
    </row>
    <row r="261" spans="1:16">
      <c r="A261" s="8" t="s">
        <v>605</v>
      </c>
      <c r="B261" s="9">
        <v>42400</v>
      </c>
      <c r="C261" s="8" t="s">
        <v>606</v>
      </c>
      <c r="G261" s="20" t="s">
        <v>768</v>
      </c>
      <c r="H261" s="12" t="s">
        <v>769</v>
      </c>
      <c r="I261" s="316">
        <f t="shared" si="3"/>
        <v>860.24999999999989</v>
      </c>
      <c r="J261" s="17">
        <v>137.63999999999999</v>
      </c>
      <c r="K261" s="12"/>
      <c r="N261" s="20"/>
      <c r="O261" s="20"/>
      <c r="P261" s="21"/>
    </row>
    <row r="262" spans="1:16">
      <c r="A262" s="8" t="s">
        <v>283</v>
      </c>
      <c r="B262" s="9">
        <v>42388</v>
      </c>
      <c r="C262" s="12" t="s">
        <v>284</v>
      </c>
      <c r="G262" s="12" t="s">
        <v>942</v>
      </c>
      <c r="H262" s="12" t="s">
        <v>941</v>
      </c>
      <c r="I262" s="511">
        <f>+J262/0.16</f>
        <v>36890.4375</v>
      </c>
      <c r="J262" s="314">
        <v>5902.47</v>
      </c>
      <c r="K262" s="526">
        <v>3934.98</v>
      </c>
      <c r="N262" s="20"/>
      <c r="O262" s="20"/>
      <c r="P262" s="21"/>
    </row>
    <row r="263" spans="1:16">
      <c r="A263" s="8" t="s">
        <v>285</v>
      </c>
      <c r="B263" s="9">
        <v>42388</v>
      </c>
      <c r="C263" s="8" t="s">
        <v>286</v>
      </c>
      <c r="G263" s="12" t="s">
        <v>943</v>
      </c>
      <c r="H263" s="12" t="s">
        <v>944</v>
      </c>
      <c r="I263" s="316">
        <f t="shared" ref="I263:I326" si="4">+J263/0.16</f>
        <v>692.1875</v>
      </c>
      <c r="J263" s="17">
        <v>110.75</v>
      </c>
      <c r="K263" s="12"/>
      <c r="N263" s="20"/>
      <c r="O263" s="20"/>
      <c r="P263" s="21"/>
    </row>
    <row r="264" spans="1:16">
      <c r="A264" s="8" t="s">
        <v>287</v>
      </c>
      <c r="B264" s="9">
        <v>42388</v>
      </c>
      <c r="C264" s="8" t="s">
        <v>288</v>
      </c>
      <c r="G264" s="12" t="s">
        <v>945</v>
      </c>
      <c r="H264" s="12" t="s">
        <v>946</v>
      </c>
      <c r="I264" s="316">
        <f t="shared" si="4"/>
        <v>137370</v>
      </c>
      <c r="J264" s="314">
        <v>21979.200000000001</v>
      </c>
      <c r="K264" s="12"/>
      <c r="N264" s="20"/>
      <c r="O264" s="20"/>
      <c r="P264" s="21"/>
    </row>
    <row r="265" spans="1:16">
      <c r="A265" s="8" t="s">
        <v>605</v>
      </c>
      <c r="B265" s="9">
        <v>42400</v>
      </c>
      <c r="C265" s="8" t="s">
        <v>606</v>
      </c>
      <c r="G265" s="12" t="s">
        <v>729</v>
      </c>
      <c r="H265" s="12" t="s">
        <v>730</v>
      </c>
      <c r="I265" s="316">
        <f t="shared" si="4"/>
        <v>353.4375</v>
      </c>
      <c r="J265" s="17">
        <v>56.55</v>
      </c>
      <c r="K265" s="12"/>
      <c r="N265" s="20"/>
      <c r="O265" s="20"/>
      <c r="P265" s="21"/>
    </row>
    <row r="266" spans="1:16">
      <c r="A266" s="8" t="s">
        <v>605</v>
      </c>
      <c r="B266" s="9">
        <v>42400</v>
      </c>
      <c r="C266" s="8" t="s">
        <v>606</v>
      </c>
      <c r="G266" s="12" t="s">
        <v>773</v>
      </c>
      <c r="H266" s="10" t="s">
        <v>772</v>
      </c>
      <c r="I266" s="316">
        <f t="shared" si="4"/>
        <v>813.00000000000011</v>
      </c>
      <c r="J266" s="17">
        <v>130.08000000000001</v>
      </c>
      <c r="K266" s="12"/>
      <c r="N266" s="20"/>
      <c r="O266" s="20"/>
      <c r="P266" s="21"/>
    </row>
    <row r="267" spans="1:16">
      <c r="A267" s="8" t="s">
        <v>605</v>
      </c>
      <c r="B267" s="9">
        <v>42400</v>
      </c>
      <c r="C267" s="8" t="s">
        <v>606</v>
      </c>
      <c r="G267" s="12" t="s">
        <v>775</v>
      </c>
      <c r="H267" s="12" t="s">
        <v>774</v>
      </c>
      <c r="I267" s="316">
        <f t="shared" si="4"/>
        <v>167.0625</v>
      </c>
      <c r="J267" s="17">
        <v>26.73</v>
      </c>
      <c r="K267" s="12"/>
      <c r="N267" s="20"/>
      <c r="O267" s="20"/>
      <c r="P267" s="21"/>
    </row>
    <row r="268" spans="1:16">
      <c r="A268" s="8" t="s">
        <v>628</v>
      </c>
      <c r="B268" s="9">
        <v>42400</v>
      </c>
      <c r="C268" s="8" t="s">
        <v>629</v>
      </c>
      <c r="G268" s="12" t="s">
        <v>659</v>
      </c>
      <c r="H268" s="12" t="s">
        <v>717</v>
      </c>
      <c r="I268" s="316">
        <f t="shared" si="4"/>
        <v>333.625</v>
      </c>
      <c r="J268" s="17">
        <v>53.38</v>
      </c>
      <c r="K268" s="12"/>
      <c r="N268" s="20"/>
      <c r="O268" s="20"/>
      <c r="P268" s="21"/>
    </row>
    <row r="269" spans="1:16">
      <c r="A269" s="8" t="s">
        <v>628</v>
      </c>
      <c r="B269" s="9">
        <v>42400</v>
      </c>
      <c r="C269" s="8" t="s">
        <v>629</v>
      </c>
      <c r="G269" s="12" t="s">
        <v>658</v>
      </c>
      <c r="H269" s="12" t="s">
        <v>790</v>
      </c>
      <c r="I269" s="316">
        <f t="shared" si="4"/>
        <v>100.875</v>
      </c>
      <c r="J269" s="17">
        <v>16.14</v>
      </c>
      <c r="K269" s="12"/>
      <c r="N269" s="20"/>
      <c r="O269" s="20"/>
      <c r="P269" s="21"/>
    </row>
    <row r="270" spans="1:16">
      <c r="A270" s="8" t="s">
        <v>628</v>
      </c>
      <c r="B270" s="9">
        <v>42400</v>
      </c>
      <c r="C270" s="8" t="s">
        <v>629</v>
      </c>
      <c r="G270" s="12" t="s">
        <v>729</v>
      </c>
      <c r="H270" s="12" t="s">
        <v>730</v>
      </c>
      <c r="I270" s="316">
        <f t="shared" si="4"/>
        <v>176.75</v>
      </c>
      <c r="J270" s="17">
        <v>28.28</v>
      </c>
      <c r="K270" s="12"/>
      <c r="N270" s="20"/>
      <c r="O270" s="20"/>
      <c r="P270" s="21"/>
    </row>
    <row r="271" spans="1:16">
      <c r="A271" s="8" t="s">
        <v>628</v>
      </c>
      <c r="B271" s="9">
        <v>42400</v>
      </c>
      <c r="C271" s="8" t="s">
        <v>629</v>
      </c>
      <c r="G271" s="12" t="s">
        <v>660</v>
      </c>
      <c r="H271" s="12" t="s">
        <v>791</v>
      </c>
      <c r="I271" s="316">
        <f t="shared" si="4"/>
        <v>68.9375</v>
      </c>
      <c r="J271" s="17">
        <v>11.03</v>
      </c>
      <c r="K271" s="12"/>
      <c r="N271" s="20"/>
      <c r="O271" s="20"/>
      <c r="P271" s="21"/>
    </row>
    <row r="272" spans="1:16">
      <c r="A272" s="8" t="s">
        <v>628</v>
      </c>
      <c r="B272" s="9">
        <v>42400</v>
      </c>
      <c r="C272" s="8" t="s">
        <v>629</v>
      </c>
      <c r="G272" s="12" t="s">
        <v>661</v>
      </c>
      <c r="H272" s="12" t="s">
        <v>792</v>
      </c>
      <c r="I272" s="316">
        <f t="shared" si="4"/>
        <v>407.74999999999994</v>
      </c>
      <c r="J272" s="17">
        <v>65.239999999999995</v>
      </c>
      <c r="K272" s="12"/>
      <c r="N272" s="20"/>
      <c r="O272" s="20"/>
      <c r="P272" s="21"/>
    </row>
    <row r="273" spans="1:16">
      <c r="A273" s="8" t="s">
        <v>289</v>
      </c>
      <c r="B273" s="9">
        <v>42388</v>
      </c>
      <c r="C273" s="8" t="s">
        <v>290</v>
      </c>
      <c r="G273" s="12" t="s">
        <v>905</v>
      </c>
      <c r="H273" s="10" t="s">
        <v>906</v>
      </c>
      <c r="I273" s="316">
        <f t="shared" si="4"/>
        <v>5704.75</v>
      </c>
      <c r="J273" s="17">
        <v>912.76</v>
      </c>
      <c r="K273" s="12"/>
      <c r="N273" s="20"/>
      <c r="O273" s="20"/>
      <c r="P273" s="21"/>
    </row>
    <row r="274" spans="1:16">
      <c r="A274" s="8" t="s">
        <v>291</v>
      </c>
      <c r="B274" s="9">
        <v>42388</v>
      </c>
      <c r="C274" s="8" t="s">
        <v>292</v>
      </c>
      <c r="G274" s="12" t="s">
        <v>685</v>
      </c>
      <c r="H274" s="12" t="s">
        <v>899</v>
      </c>
      <c r="I274" s="316">
        <f t="shared" si="4"/>
        <v>5921.1875</v>
      </c>
      <c r="J274" s="17">
        <v>947.39</v>
      </c>
      <c r="K274" s="12"/>
      <c r="N274" s="20"/>
      <c r="O274" s="20"/>
      <c r="P274" s="21"/>
    </row>
    <row r="275" spans="1:16">
      <c r="A275" s="8" t="s">
        <v>293</v>
      </c>
      <c r="B275" s="9">
        <v>42388</v>
      </c>
      <c r="C275" s="8" t="s">
        <v>294</v>
      </c>
      <c r="G275" s="12" t="s">
        <v>907</v>
      </c>
      <c r="H275" s="12" t="s">
        <v>908</v>
      </c>
      <c r="I275" s="316">
        <f t="shared" si="4"/>
        <v>44758.4375</v>
      </c>
      <c r="J275" s="314">
        <v>7161.35</v>
      </c>
      <c r="K275" s="12"/>
      <c r="N275" s="20"/>
      <c r="O275" s="20"/>
      <c r="P275" s="21"/>
    </row>
    <row r="276" spans="1:16">
      <c r="A276" s="8" t="s">
        <v>630</v>
      </c>
      <c r="B276" s="9">
        <v>42400</v>
      </c>
      <c r="C276" s="8" t="s">
        <v>631</v>
      </c>
      <c r="G276" s="12" t="s">
        <v>733</v>
      </c>
      <c r="H276" s="12" t="s">
        <v>734</v>
      </c>
      <c r="I276" s="316">
        <f t="shared" si="4"/>
        <v>544.75</v>
      </c>
      <c r="J276" s="17">
        <v>87.16</v>
      </c>
      <c r="K276" s="12"/>
      <c r="N276" s="20"/>
      <c r="O276" s="20"/>
      <c r="P276" s="21"/>
    </row>
    <row r="277" spans="1:16">
      <c r="A277" s="8" t="s">
        <v>630</v>
      </c>
      <c r="B277" s="9">
        <v>42400</v>
      </c>
      <c r="C277" s="8" t="s">
        <v>631</v>
      </c>
      <c r="G277" s="12" t="s">
        <v>729</v>
      </c>
      <c r="H277" s="10" t="s">
        <v>730</v>
      </c>
      <c r="I277" s="316">
        <f t="shared" si="4"/>
        <v>56.0625</v>
      </c>
      <c r="J277" s="17">
        <v>8.9700000000000006</v>
      </c>
      <c r="K277" s="12"/>
      <c r="N277" s="20"/>
      <c r="O277" s="20"/>
      <c r="P277" s="21"/>
    </row>
    <row r="278" spans="1:16">
      <c r="A278" s="8" t="s">
        <v>295</v>
      </c>
      <c r="B278" s="9">
        <v>42388</v>
      </c>
      <c r="C278" s="8" t="s">
        <v>296</v>
      </c>
      <c r="G278" s="12" t="s">
        <v>947</v>
      </c>
      <c r="H278" s="10" t="s">
        <v>948</v>
      </c>
      <c r="I278" s="316">
        <f t="shared" si="4"/>
        <v>3045</v>
      </c>
      <c r="J278" s="17">
        <v>487.2</v>
      </c>
      <c r="K278" s="12"/>
      <c r="N278" s="20"/>
      <c r="O278" s="20"/>
      <c r="P278" s="21"/>
    </row>
    <row r="279" spans="1:16">
      <c r="A279" s="8" t="s">
        <v>630</v>
      </c>
      <c r="B279" s="9">
        <v>42400</v>
      </c>
      <c r="C279" s="8" t="s">
        <v>631</v>
      </c>
      <c r="G279" s="12" t="s">
        <v>735</v>
      </c>
      <c r="H279" s="12" t="s">
        <v>736</v>
      </c>
      <c r="I279" s="316">
        <f t="shared" si="4"/>
        <v>389.625</v>
      </c>
      <c r="J279" s="17">
        <v>62.34</v>
      </c>
      <c r="K279" s="12"/>
      <c r="N279" s="20"/>
      <c r="O279" s="20"/>
      <c r="P279" s="21"/>
    </row>
    <row r="280" spans="1:16">
      <c r="A280" s="8" t="s">
        <v>630</v>
      </c>
      <c r="B280" s="9">
        <v>42400</v>
      </c>
      <c r="C280" s="8" t="s">
        <v>631</v>
      </c>
      <c r="G280" s="12" t="s">
        <v>793</v>
      </c>
      <c r="H280" s="10" t="s">
        <v>754</v>
      </c>
      <c r="I280" s="316">
        <f t="shared" si="4"/>
        <v>69</v>
      </c>
      <c r="J280" s="17">
        <v>11.04</v>
      </c>
      <c r="K280" s="12"/>
      <c r="N280" s="20"/>
      <c r="O280" s="20"/>
      <c r="P280" s="21"/>
    </row>
    <row r="281" spans="1:16">
      <c r="A281" s="8" t="s">
        <v>297</v>
      </c>
      <c r="B281" s="9">
        <v>42388</v>
      </c>
      <c r="C281" s="8" t="s">
        <v>298</v>
      </c>
      <c r="G281" s="12" t="s">
        <v>831</v>
      </c>
      <c r="H281" s="12" t="s">
        <v>832</v>
      </c>
      <c r="I281" s="316">
        <f t="shared" si="4"/>
        <v>2000</v>
      </c>
      <c r="J281" s="17">
        <v>320</v>
      </c>
      <c r="K281" s="12"/>
      <c r="N281" s="20"/>
      <c r="O281" s="20"/>
      <c r="P281" s="21"/>
    </row>
    <row r="282" spans="1:16">
      <c r="A282" s="8" t="s">
        <v>632</v>
      </c>
      <c r="B282" s="9">
        <v>42400</v>
      </c>
      <c r="C282" s="8" t="s">
        <v>633</v>
      </c>
      <c r="G282" s="12" t="s">
        <v>767</v>
      </c>
      <c r="H282" s="10" t="s">
        <v>766</v>
      </c>
      <c r="I282" s="316">
        <f t="shared" si="4"/>
        <v>94.8125</v>
      </c>
      <c r="J282" s="17">
        <v>15.17</v>
      </c>
      <c r="K282" s="12"/>
      <c r="N282" s="20"/>
      <c r="O282" s="20"/>
      <c r="P282" s="21"/>
    </row>
    <row r="283" spans="1:16">
      <c r="A283" s="8" t="s">
        <v>632</v>
      </c>
      <c r="B283" s="9">
        <v>42400</v>
      </c>
      <c r="C283" s="8" t="s">
        <v>633</v>
      </c>
      <c r="G283" s="12" t="s">
        <v>659</v>
      </c>
      <c r="H283" s="12" t="s">
        <v>717</v>
      </c>
      <c r="I283" s="316">
        <f t="shared" si="4"/>
        <v>253.43749999999997</v>
      </c>
      <c r="J283" s="17">
        <v>40.549999999999997</v>
      </c>
      <c r="K283" s="12"/>
      <c r="N283" s="20"/>
      <c r="O283" s="20"/>
      <c r="P283" s="21"/>
    </row>
    <row r="284" spans="1:16">
      <c r="A284" s="8" t="s">
        <v>632</v>
      </c>
      <c r="B284" s="9">
        <v>42400</v>
      </c>
      <c r="C284" s="8" t="s">
        <v>633</v>
      </c>
      <c r="G284" s="12" t="s">
        <v>795</v>
      </c>
      <c r="H284" s="12" t="s">
        <v>794</v>
      </c>
      <c r="I284" s="316">
        <f t="shared" si="4"/>
        <v>419.25</v>
      </c>
      <c r="J284" s="17">
        <v>67.08</v>
      </c>
      <c r="K284" s="12"/>
      <c r="N284" s="20"/>
      <c r="O284" s="20"/>
      <c r="P284" s="21"/>
    </row>
    <row r="285" spans="1:16">
      <c r="A285" s="8" t="s">
        <v>632</v>
      </c>
      <c r="B285" s="9">
        <v>42400</v>
      </c>
      <c r="C285" s="8" t="s">
        <v>633</v>
      </c>
      <c r="G285" s="12" t="s">
        <v>658</v>
      </c>
      <c r="H285" s="12" t="s">
        <v>790</v>
      </c>
      <c r="I285" s="316">
        <f t="shared" si="4"/>
        <v>166.375</v>
      </c>
      <c r="J285" s="17">
        <v>26.62</v>
      </c>
      <c r="K285" s="12"/>
      <c r="N285" s="20"/>
      <c r="O285" s="20"/>
      <c r="P285" s="21"/>
    </row>
    <row r="286" spans="1:16">
      <c r="A286" s="8" t="s">
        <v>632</v>
      </c>
      <c r="B286" s="9">
        <v>42400</v>
      </c>
      <c r="C286" s="8" t="s">
        <v>633</v>
      </c>
      <c r="G286" s="12" t="s">
        <v>729</v>
      </c>
      <c r="H286" s="12" t="s">
        <v>730</v>
      </c>
      <c r="I286" s="316">
        <f t="shared" si="4"/>
        <v>60.375</v>
      </c>
      <c r="J286" s="17">
        <v>9.66</v>
      </c>
      <c r="K286" s="12"/>
      <c r="N286" s="20"/>
      <c r="O286" s="20"/>
      <c r="P286" s="21"/>
    </row>
    <row r="287" spans="1:16">
      <c r="A287" s="8" t="s">
        <v>634</v>
      </c>
      <c r="B287" s="9">
        <v>42400</v>
      </c>
      <c r="C287" s="8" t="s">
        <v>635</v>
      </c>
      <c r="G287" s="12" t="s">
        <v>659</v>
      </c>
      <c r="H287" s="12" t="s">
        <v>717</v>
      </c>
      <c r="I287" s="316">
        <f t="shared" si="4"/>
        <v>320.6875</v>
      </c>
      <c r="J287" s="17">
        <v>51.31</v>
      </c>
      <c r="K287" s="12"/>
      <c r="N287" s="20"/>
      <c r="O287" s="20"/>
      <c r="P287" s="21"/>
    </row>
    <row r="288" spans="1:16">
      <c r="A288" s="8" t="s">
        <v>634</v>
      </c>
      <c r="B288" s="9">
        <v>42400</v>
      </c>
      <c r="C288" s="8" t="s">
        <v>635</v>
      </c>
      <c r="G288" s="12" t="s">
        <v>731</v>
      </c>
      <c r="H288" s="12" t="s">
        <v>732</v>
      </c>
      <c r="I288" s="316">
        <f t="shared" si="4"/>
        <v>55.1875</v>
      </c>
      <c r="J288" s="17">
        <v>8.83</v>
      </c>
      <c r="K288" s="12"/>
      <c r="N288" s="20"/>
      <c r="O288" s="20"/>
      <c r="P288" s="21"/>
    </row>
    <row r="289" spans="1:16">
      <c r="A289" s="8" t="s">
        <v>634</v>
      </c>
      <c r="B289" s="9">
        <v>42400</v>
      </c>
      <c r="C289" s="8" t="s">
        <v>635</v>
      </c>
      <c r="G289" s="12" t="s">
        <v>729</v>
      </c>
      <c r="H289" s="12" t="s">
        <v>730</v>
      </c>
      <c r="I289" s="316">
        <f t="shared" si="4"/>
        <v>30.1875</v>
      </c>
      <c r="J289" s="17">
        <v>4.83</v>
      </c>
      <c r="K289" s="12"/>
      <c r="N289" s="20"/>
      <c r="O289" s="20"/>
      <c r="P289" s="21"/>
    </row>
    <row r="290" spans="1:16">
      <c r="A290" s="8" t="s">
        <v>299</v>
      </c>
      <c r="B290" s="9">
        <v>42388</v>
      </c>
      <c r="C290" s="8" t="s">
        <v>300</v>
      </c>
      <c r="G290" s="12" t="s">
        <v>920</v>
      </c>
      <c r="H290" s="12" t="s">
        <v>921</v>
      </c>
      <c r="I290" s="316">
        <f t="shared" si="4"/>
        <v>4029.0625</v>
      </c>
      <c r="J290" s="17">
        <v>644.65</v>
      </c>
      <c r="K290" s="12"/>
      <c r="N290" s="20"/>
      <c r="O290" s="20"/>
      <c r="P290" s="21"/>
    </row>
    <row r="291" spans="1:16">
      <c r="A291" s="8" t="s">
        <v>374</v>
      </c>
      <c r="B291" s="9">
        <v>42395</v>
      </c>
      <c r="C291" s="8" t="s">
        <v>375</v>
      </c>
      <c r="G291" s="12" t="s">
        <v>949</v>
      </c>
      <c r="H291" s="10" t="s">
        <v>950</v>
      </c>
      <c r="I291" s="316">
        <f t="shared" si="4"/>
        <v>1739.5624999999998</v>
      </c>
      <c r="J291" s="17">
        <v>278.33</v>
      </c>
      <c r="K291" s="12"/>
      <c r="N291" s="20"/>
      <c r="O291" s="20"/>
      <c r="P291" s="21"/>
    </row>
    <row r="292" spans="1:16">
      <c r="A292" s="8" t="s">
        <v>376</v>
      </c>
      <c r="B292" s="9">
        <v>42395</v>
      </c>
      <c r="C292" s="8" t="s">
        <v>377</v>
      </c>
      <c r="G292" s="20" t="s">
        <v>894</v>
      </c>
      <c r="H292" s="12" t="s">
        <v>895</v>
      </c>
      <c r="I292" s="316">
        <f t="shared" si="4"/>
        <v>600</v>
      </c>
      <c r="J292" s="17">
        <v>96</v>
      </c>
      <c r="K292" s="12"/>
      <c r="N292" s="20"/>
      <c r="O292" s="20"/>
      <c r="P292" s="21"/>
    </row>
    <row r="293" spans="1:16">
      <c r="A293" s="8" t="s">
        <v>378</v>
      </c>
      <c r="B293" s="9">
        <v>42395</v>
      </c>
      <c r="C293" s="8" t="s">
        <v>379</v>
      </c>
      <c r="G293" s="12" t="s">
        <v>891</v>
      </c>
      <c r="H293" s="12" t="s">
        <v>890</v>
      </c>
      <c r="I293" s="316">
        <f t="shared" si="4"/>
        <v>4825.0625</v>
      </c>
      <c r="J293" s="17">
        <v>772.01</v>
      </c>
      <c r="K293" s="12"/>
      <c r="N293" s="20"/>
      <c r="O293" s="20"/>
      <c r="P293" s="21"/>
    </row>
    <row r="294" spans="1:16">
      <c r="A294" s="8" t="s">
        <v>634</v>
      </c>
      <c r="B294" s="9">
        <v>42400</v>
      </c>
      <c r="C294" s="8" t="s">
        <v>635</v>
      </c>
      <c r="G294" s="12" t="s">
        <v>799</v>
      </c>
      <c r="H294" s="12" t="s">
        <v>798</v>
      </c>
      <c r="I294" s="316">
        <f t="shared" si="4"/>
        <v>96.5625</v>
      </c>
      <c r="J294" s="17">
        <v>15.45</v>
      </c>
      <c r="K294" s="12"/>
      <c r="N294" s="20"/>
      <c r="O294" s="20"/>
      <c r="P294" s="21"/>
    </row>
    <row r="295" spans="1:16">
      <c r="A295" s="8" t="s">
        <v>380</v>
      </c>
      <c r="B295" s="9">
        <v>42395</v>
      </c>
      <c r="C295" s="8" t="s">
        <v>381</v>
      </c>
      <c r="G295" s="12" t="s">
        <v>951</v>
      </c>
      <c r="H295" s="12" t="s">
        <v>952</v>
      </c>
      <c r="I295" s="316">
        <f t="shared" si="4"/>
        <v>3785.625</v>
      </c>
      <c r="J295" s="17">
        <v>605.70000000000005</v>
      </c>
      <c r="K295" s="12"/>
      <c r="N295" s="20"/>
      <c r="O295" s="20"/>
      <c r="P295" s="21"/>
    </row>
    <row r="296" spans="1:16">
      <c r="A296" s="8" t="s">
        <v>634</v>
      </c>
      <c r="B296" s="9">
        <v>42400</v>
      </c>
      <c r="C296" s="8" t="s">
        <v>635</v>
      </c>
      <c r="G296" s="12" t="s">
        <v>805</v>
      </c>
      <c r="H296" s="12" t="s">
        <v>804</v>
      </c>
      <c r="I296" s="316">
        <f t="shared" si="4"/>
        <v>199.125</v>
      </c>
      <c r="J296" s="17">
        <v>31.86</v>
      </c>
      <c r="K296" s="12"/>
      <c r="N296" s="20"/>
      <c r="O296" s="20"/>
      <c r="P296" s="21"/>
    </row>
    <row r="297" spans="1:16">
      <c r="A297" s="8" t="s">
        <v>634</v>
      </c>
      <c r="B297" s="9">
        <v>42400</v>
      </c>
      <c r="C297" s="8" t="s">
        <v>635</v>
      </c>
      <c r="G297" s="20" t="s">
        <v>805</v>
      </c>
      <c r="H297" s="10" t="s">
        <v>804</v>
      </c>
      <c r="I297" s="316">
        <f t="shared" si="4"/>
        <v>271.5625</v>
      </c>
      <c r="J297" s="17">
        <v>43.45</v>
      </c>
      <c r="K297" s="12"/>
      <c r="N297" s="20"/>
      <c r="O297" s="20"/>
      <c r="P297" s="21"/>
    </row>
    <row r="298" spans="1:16">
      <c r="A298" s="8" t="s">
        <v>634</v>
      </c>
      <c r="B298" s="9">
        <v>42400</v>
      </c>
      <c r="C298" s="8" t="s">
        <v>635</v>
      </c>
      <c r="G298" s="12" t="s">
        <v>735</v>
      </c>
      <c r="H298" s="12" t="s">
        <v>736</v>
      </c>
      <c r="I298" s="316">
        <f t="shared" si="4"/>
        <v>218.125</v>
      </c>
      <c r="J298" s="17">
        <v>34.9</v>
      </c>
      <c r="K298" s="12"/>
      <c r="N298" s="20"/>
      <c r="O298" s="20"/>
      <c r="P298" s="21"/>
    </row>
    <row r="299" spans="1:16">
      <c r="A299" s="8" t="s">
        <v>634</v>
      </c>
      <c r="B299" s="9">
        <v>42400</v>
      </c>
      <c r="C299" s="8" t="s">
        <v>635</v>
      </c>
      <c r="G299" s="12" t="s">
        <v>801</v>
      </c>
      <c r="H299" s="12" t="s">
        <v>800</v>
      </c>
      <c r="I299" s="316">
        <f t="shared" si="4"/>
        <v>857.4375</v>
      </c>
      <c r="J299" s="17">
        <v>137.19</v>
      </c>
      <c r="K299" s="12"/>
      <c r="N299" s="20"/>
      <c r="O299" s="20"/>
      <c r="P299" s="21"/>
    </row>
    <row r="300" spans="1:16">
      <c r="A300" s="8" t="s">
        <v>211</v>
      </c>
      <c r="B300" s="9">
        <v>42382</v>
      </c>
      <c r="C300" s="8" t="s">
        <v>212</v>
      </c>
      <c r="G300" s="12" t="s">
        <v>985</v>
      </c>
      <c r="H300" s="12" t="s">
        <v>986</v>
      </c>
      <c r="I300" s="316">
        <f t="shared" si="4"/>
        <v>74.125</v>
      </c>
      <c r="J300" s="314">
        <v>11.86</v>
      </c>
      <c r="K300" s="12"/>
      <c r="N300" s="20"/>
      <c r="O300" s="20"/>
      <c r="P300" s="21"/>
    </row>
    <row r="301" spans="1:16">
      <c r="A301" s="8" t="s">
        <v>256</v>
      </c>
      <c r="B301" s="9">
        <v>42388</v>
      </c>
      <c r="C301" s="8" t="s">
        <v>212</v>
      </c>
      <c r="G301" s="18" t="s">
        <v>985</v>
      </c>
      <c r="H301" s="18" t="s">
        <v>986</v>
      </c>
      <c r="I301" s="316">
        <f t="shared" si="4"/>
        <v>74.125</v>
      </c>
      <c r="J301" s="314">
        <v>11.86</v>
      </c>
      <c r="K301" s="12"/>
      <c r="N301" s="20"/>
      <c r="O301" s="20"/>
      <c r="P301" s="21"/>
    </row>
    <row r="302" spans="1:16">
      <c r="A302" s="8" t="s">
        <v>382</v>
      </c>
      <c r="B302" s="9">
        <v>42395</v>
      </c>
      <c r="C302" s="8" t="s">
        <v>383</v>
      </c>
      <c r="G302" s="12" t="s">
        <v>705</v>
      </c>
      <c r="H302" s="12" t="s">
        <v>706</v>
      </c>
      <c r="I302" s="316">
        <f t="shared" si="4"/>
        <v>258.625</v>
      </c>
      <c r="J302" s="17">
        <v>41.38</v>
      </c>
      <c r="K302" s="12"/>
      <c r="N302" s="20"/>
      <c r="O302" s="20"/>
      <c r="P302" s="21"/>
    </row>
    <row r="303" spans="1:16">
      <c r="A303" s="8" t="s">
        <v>384</v>
      </c>
      <c r="B303" s="9">
        <v>42395</v>
      </c>
      <c r="C303" s="8" t="s">
        <v>385</v>
      </c>
      <c r="G303" s="12" t="s">
        <v>723</v>
      </c>
      <c r="H303" s="12" t="s">
        <v>917</v>
      </c>
      <c r="I303" s="316">
        <f t="shared" si="4"/>
        <v>3000</v>
      </c>
      <c r="J303" s="17">
        <v>480</v>
      </c>
      <c r="K303" s="12"/>
      <c r="N303" s="20"/>
      <c r="O303" s="20"/>
      <c r="P303" s="21"/>
    </row>
    <row r="304" spans="1:16">
      <c r="A304" s="8" t="s">
        <v>386</v>
      </c>
      <c r="B304" s="9">
        <v>42395</v>
      </c>
      <c r="C304" s="8" t="s">
        <v>387</v>
      </c>
      <c r="G304" s="12" t="s">
        <v>953</v>
      </c>
      <c r="H304" s="12" t="s">
        <v>655</v>
      </c>
      <c r="I304" s="316">
        <f t="shared" si="4"/>
        <v>4200</v>
      </c>
      <c r="J304" s="17">
        <v>672</v>
      </c>
      <c r="K304" s="12"/>
      <c r="N304" s="20"/>
      <c r="O304" s="20"/>
      <c r="P304" s="21"/>
    </row>
    <row r="305" spans="1:16">
      <c r="A305" s="8" t="s">
        <v>634</v>
      </c>
      <c r="B305" s="9">
        <v>42400</v>
      </c>
      <c r="C305" s="8" t="s">
        <v>635</v>
      </c>
      <c r="G305" s="12" t="s">
        <v>803</v>
      </c>
      <c r="H305" s="10" t="s">
        <v>802</v>
      </c>
      <c r="I305" s="316">
        <f t="shared" si="4"/>
        <v>419.00000000000006</v>
      </c>
      <c r="J305" s="17">
        <v>67.040000000000006</v>
      </c>
      <c r="K305" s="12"/>
      <c r="N305" s="20"/>
      <c r="O305" s="20"/>
      <c r="P305" s="21"/>
    </row>
    <row r="306" spans="1:16">
      <c r="A306" s="8" t="s">
        <v>634</v>
      </c>
      <c r="B306" s="9">
        <v>42400</v>
      </c>
      <c r="C306" s="8" t="s">
        <v>635</v>
      </c>
      <c r="G306" s="12" t="s">
        <v>797</v>
      </c>
      <c r="H306" s="10" t="s">
        <v>796</v>
      </c>
      <c r="I306" s="316">
        <f t="shared" si="4"/>
        <v>78.4375</v>
      </c>
      <c r="J306" s="17">
        <v>12.55</v>
      </c>
      <c r="K306" s="12"/>
      <c r="N306" s="20"/>
      <c r="O306" s="20"/>
      <c r="P306" s="21"/>
    </row>
    <row r="307" spans="1:16">
      <c r="A307" s="8" t="s">
        <v>388</v>
      </c>
      <c r="B307" s="9">
        <v>42395</v>
      </c>
      <c r="C307" s="8" t="s">
        <v>389</v>
      </c>
      <c r="G307" s="12" t="s">
        <v>922</v>
      </c>
      <c r="H307" s="10" t="s">
        <v>923</v>
      </c>
      <c r="I307" s="316">
        <f t="shared" si="4"/>
        <v>5052.875</v>
      </c>
      <c r="J307" s="17">
        <v>808.46</v>
      </c>
      <c r="K307" s="12"/>
      <c r="N307" s="20"/>
      <c r="O307" s="20"/>
      <c r="P307" s="21"/>
    </row>
    <row r="308" spans="1:16">
      <c r="A308" s="8" t="s">
        <v>390</v>
      </c>
      <c r="B308" s="9">
        <v>42395</v>
      </c>
      <c r="C308" s="8" t="s">
        <v>391</v>
      </c>
      <c r="G308" s="12" t="s">
        <v>918</v>
      </c>
      <c r="H308" s="12" t="s">
        <v>954</v>
      </c>
      <c r="I308" s="316">
        <f t="shared" si="4"/>
        <v>26900</v>
      </c>
      <c r="J308" s="314">
        <v>4304</v>
      </c>
      <c r="K308" s="12"/>
      <c r="N308" s="20"/>
      <c r="O308" s="20"/>
      <c r="P308" s="21"/>
    </row>
    <row r="309" spans="1:16">
      <c r="A309" s="8" t="s">
        <v>636</v>
      </c>
      <c r="B309" s="9">
        <v>42400</v>
      </c>
      <c r="C309" s="8" t="s">
        <v>637</v>
      </c>
      <c r="G309" s="12" t="s">
        <v>733</v>
      </c>
      <c r="H309" s="12" t="s">
        <v>734</v>
      </c>
      <c r="I309" s="316">
        <f t="shared" si="4"/>
        <v>386</v>
      </c>
      <c r="J309" s="17">
        <v>61.76</v>
      </c>
      <c r="K309" s="12"/>
      <c r="N309" s="20"/>
      <c r="O309" s="20"/>
      <c r="P309" s="21"/>
    </row>
    <row r="310" spans="1:16">
      <c r="A310" s="8" t="s">
        <v>636</v>
      </c>
      <c r="B310" s="9">
        <v>42400</v>
      </c>
      <c r="C310" s="8" t="s">
        <v>637</v>
      </c>
      <c r="G310" s="12" t="s">
        <v>807</v>
      </c>
      <c r="H310" s="12" t="s">
        <v>806</v>
      </c>
      <c r="I310" s="316">
        <f t="shared" si="4"/>
        <v>78.4375</v>
      </c>
      <c r="J310" s="17">
        <v>12.55</v>
      </c>
      <c r="K310" s="12"/>
      <c r="N310" s="20"/>
      <c r="O310" s="20"/>
      <c r="P310" s="21"/>
    </row>
    <row r="311" spans="1:16">
      <c r="A311" s="8" t="s">
        <v>392</v>
      </c>
      <c r="B311" s="9">
        <v>42395</v>
      </c>
      <c r="C311" s="8" t="s">
        <v>393</v>
      </c>
      <c r="G311" s="12" t="s">
        <v>822</v>
      </c>
      <c r="H311" s="10" t="s">
        <v>902</v>
      </c>
      <c r="I311" s="316">
        <f t="shared" si="4"/>
        <v>2258.375</v>
      </c>
      <c r="J311" s="17">
        <v>361.34</v>
      </c>
      <c r="K311" s="12"/>
      <c r="N311" s="20"/>
      <c r="O311" s="20"/>
      <c r="P311" s="21"/>
    </row>
    <row r="312" spans="1:16">
      <c r="A312" s="8" t="s">
        <v>636</v>
      </c>
      <c r="B312" s="9">
        <v>42400</v>
      </c>
      <c r="C312" s="8" t="s">
        <v>637</v>
      </c>
      <c r="G312" s="12" t="s">
        <v>735</v>
      </c>
      <c r="H312" s="10" t="s">
        <v>736</v>
      </c>
      <c r="I312" s="316">
        <f t="shared" si="4"/>
        <v>389.625</v>
      </c>
      <c r="J312" s="17">
        <v>62.34</v>
      </c>
      <c r="K312" s="12"/>
      <c r="N312" s="20"/>
      <c r="O312" s="20"/>
      <c r="P312" s="21"/>
    </row>
    <row r="313" spans="1:16">
      <c r="A313" s="8" t="s">
        <v>638</v>
      </c>
      <c r="B313" s="9">
        <v>42400</v>
      </c>
      <c r="C313" s="8" t="s">
        <v>639</v>
      </c>
      <c r="G313" s="12" t="s">
        <v>808</v>
      </c>
      <c r="H313" s="12" t="s">
        <v>809</v>
      </c>
      <c r="I313" s="316">
        <f t="shared" si="4"/>
        <v>50</v>
      </c>
      <c r="J313" s="17">
        <v>8</v>
      </c>
      <c r="K313" s="12"/>
      <c r="N313" s="20"/>
      <c r="O313" s="20"/>
      <c r="P313" s="21"/>
    </row>
    <row r="314" spans="1:16">
      <c r="A314" s="8" t="s">
        <v>640</v>
      </c>
      <c r="B314" s="9">
        <v>42400</v>
      </c>
      <c r="C314" s="8" t="s">
        <v>641</v>
      </c>
      <c r="G314" s="12" t="s">
        <v>767</v>
      </c>
      <c r="H314" s="12" t="s">
        <v>766</v>
      </c>
      <c r="I314" s="316">
        <f t="shared" si="4"/>
        <v>86.187499999999986</v>
      </c>
      <c r="J314" s="17">
        <v>13.79</v>
      </c>
      <c r="K314" s="12"/>
      <c r="N314" s="20"/>
      <c r="O314" s="20"/>
      <c r="P314" s="21"/>
    </row>
    <row r="315" spans="1:16">
      <c r="A315" s="8" t="s">
        <v>640</v>
      </c>
      <c r="B315" s="9">
        <v>42400</v>
      </c>
      <c r="C315" s="8" t="s">
        <v>641</v>
      </c>
      <c r="G315" s="12" t="s">
        <v>659</v>
      </c>
      <c r="H315" s="12" t="s">
        <v>717</v>
      </c>
      <c r="I315" s="316">
        <f t="shared" si="4"/>
        <v>49.125</v>
      </c>
      <c r="J315" s="17">
        <v>7.86</v>
      </c>
      <c r="K315" s="12"/>
      <c r="N315" s="20"/>
      <c r="O315" s="20"/>
      <c r="P315" s="21"/>
    </row>
    <row r="316" spans="1:16">
      <c r="A316" s="8" t="s">
        <v>640</v>
      </c>
      <c r="B316" s="9">
        <v>42400</v>
      </c>
      <c r="C316" s="8" t="s">
        <v>641</v>
      </c>
      <c r="G316" s="12" t="s">
        <v>811</v>
      </c>
      <c r="H316" s="10" t="s">
        <v>810</v>
      </c>
      <c r="I316" s="316">
        <f t="shared" si="4"/>
        <v>62.124999999999993</v>
      </c>
      <c r="J316" s="17">
        <v>9.94</v>
      </c>
      <c r="K316" s="12"/>
      <c r="N316" s="20"/>
      <c r="O316" s="20"/>
      <c r="P316" s="21"/>
    </row>
    <row r="317" spans="1:16">
      <c r="A317" s="8" t="s">
        <v>640</v>
      </c>
      <c r="B317" s="9">
        <v>42400</v>
      </c>
      <c r="C317" s="8" t="s">
        <v>641</v>
      </c>
      <c r="G317" s="12" t="s">
        <v>729</v>
      </c>
      <c r="H317" s="12" t="s">
        <v>730</v>
      </c>
      <c r="I317" s="316">
        <f t="shared" si="4"/>
        <v>47.375</v>
      </c>
      <c r="J317" s="17">
        <v>7.58</v>
      </c>
      <c r="K317" s="12"/>
      <c r="N317" s="20"/>
      <c r="O317" s="20"/>
      <c r="P317" s="21"/>
    </row>
    <row r="318" spans="1:16">
      <c r="A318" s="8" t="s">
        <v>394</v>
      </c>
      <c r="B318" s="9">
        <v>42395</v>
      </c>
      <c r="C318" s="8" t="s">
        <v>395</v>
      </c>
      <c r="G318" s="12" t="s">
        <v>718</v>
      </c>
      <c r="H318" s="12" t="s">
        <v>719</v>
      </c>
      <c r="I318" s="316">
        <f t="shared" si="4"/>
        <v>751.75</v>
      </c>
      <c r="J318" s="17">
        <v>120.28</v>
      </c>
      <c r="K318" s="12"/>
      <c r="N318" s="20"/>
      <c r="O318" s="20"/>
      <c r="P318" s="21"/>
    </row>
    <row r="319" spans="1:16">
      <c r="A319" s="8" t="s">
        <v>396</v>
      </c>
      <c r="B319" s="9">
        <v>42395</v>
      </c>
      <c r="C319" s="8" t="s">
        <v>397</v>
      </c>
      <c r="G319" s="12" t="s">
        <v>685</v>
      </c>
      <c r="H319" s="12" t="s">
        <v>899</v>
      </c>
      <c r="I319" s="316">
        <f t="shared" si="4"/>
        <v>1907.8125</v>
      </c>
      <c r="J319" s="17">
        <v>305.25</v>
      </c>
      <c r="K319" s="12"/>
      <c r="N319" s="20"/>
      <c r="O319" s="20"/>
      <c r="P319" s="21"/>
    </row>
    <row r="320" spans="1:16">
      <c r="A320" s="8" t="s">
        <v>436</v>
      </c>
      <c r="B320" s="9">
        <v>42398</v>
      </c>
      <c r="C320" s="8" t="s">
        <v>437</v>
      </c>
      <c r="G320" s="12" t="s">
        <v>913</v>
      </c>
      <c r="H320" s="12" t="s">
        <v>914</v>
      </c>
      <c r="I320" s="316">
        <f t="shared" si="4"/>
        <v>232914.125</v>
      </c>
      <c r="J320" s="314">
        <v>37266.26</v>
      </c>
      <c r="K320" s="12"/>
      <c r="N320" s="20"/>
      <c r="O320" s="20"/>
      <c r="P320" s="21"/>
    </row>
    <row r="321" spans="1:16">
      <c r="A321" s="8" t="s">
        <v>640</v>
      </c>
      <c r="B321" s="9">
        <v>42400</v>
      </c>
      <c r="C321" s="8" t="s">
        <v>641</v>
      </c>
      <c r="G321" s="12" t="s">
        <v>814</v>
      </c>
      <c r="H321" s="12" t="s">
        <v>815</v>
      </c>
      <c r="I321" s="316">
        <f t="shared" si="4"/>
        <v>226.75</v>
      </c>
      <c r="J321" s="17">
        <v>36.28</v>
      </c>
      <c r="K321" s="12"/>
      <c r="N321" s="20"/>
      <c r="O321" s="20"/>
      <c r="P321" s="21"/>
    </row>
    <row r="322" spans="1:16">
      <c r="A322" s="8" t="s">
        <v>151</v>
      </c>
      <c r="B322" s="9">
        <v>42381</v>
      </c>
      <c r="C322" s="8" t="s">
        <v>152</v>
      </c>
      <c r="G322" s="48" t="s">
        <v>840</v>
      </c>
      <c r="H322" s="48" t="s">
        <v>841</v>
      </c>
      <c r="I322" s="316">
        <f t="shared" si="4"/>
        <v>282434.6875</v>
      </c>
      <c r="J322" s="314">
        <v>45189.55</v>
      </c>
      <c r="K322" s="12"/>
      <c r="N322" s="20"/>
      <c r="O322" s="20"/>
      <c r="P322" s="21"/>
    </row>
    <row r="323" spans="1:16">
      <c r="A323" s="8" t="s">
        <v>153</v>
      </c>
      <c r="B323" s="9">
        <v>42381</v>
      </c>
      <c r="C323" s="8" t="s">
        <v>154</v>
      </c>
      <c r="G323" s="48" t="s">
        <v>840</v>
      </c>
      <c r="H323" s="48" t="s">
        <v>841</v>
      </c>
      <c r="I323" s="316">
        <f t="shared" si="4"/>
        <v>250389.18749999997</v>
      </c>
      <c r="J323" s="314">
        <v>40062.269999999997</v>
      </c>
      <c r="K323" s="12"/>
      <c r="N323" s="20"/>
      <c r="O323" s="20"/>
      <c r="P323" s="21"/>
    </row>
    <row r="324" spans="1:16">
      <c r="A324" s="8" t="s">
        <v>640</v>
      </c>
      <c r="B324" s="9">
        <v>42400</v>
      </c>
      <c r="C324" s="8" t="s">
        <v>641</v>
      </c>
      <c r="G324" s="12" t="s">
        <v>813</v>
      </c>
      <c r="H324" s="10" t="s">
        <v>812</v>
      </c>
      <c r="I324" s="316">
        <f t="shared" si="4"/>
        <v>455.49999999999994</v>
      </c>
      <c r="J324" s="17">
        <v>72.88</v>
      </c>
      <c r="K324" s="12"/>
      <c r="N324" s="20"/>
      <c r="O324" s="20"/>
      <c r="P324" s="21"/>
    </row>
    <row r="325" spans="1:16">
      <c r="A325" s="8" t="s">
        <v>453</v>
      </c>
      <c r="B325" s="9">
        <v>42399</v>
      </c>
      <c r="C325" s="8" t="s">
        <v>454</v>
      </c>
      <c r="G325" s="12" t="s">
        <v>913</v>
      </c>
      <c r="H325" s="12" t="s">
        <v>914</v>
      </c>
      <c r="I325" s="316">
        <f t="shared" si="4"/>
        <v>365.9375</v>
      </c>
      <c r="J325" s="17">
        <v>58.55</v>
      </c>
      <c r="K325" s="12"/>
      <c r="N325" s="20"/>
      <c r="O325" s="20"/>
      <c r="P325" s="21"/>
    </row>
    <row r="326" spans="1:16">
      <c r="A326" s="8" t="s">
        <v>451</v>
      </c>
      <c r="B326" s="9">
        <v>42399</v>
      </c>
      <c r="C326" s="8" t="s">
        <v>452</v>
      </c>
      <c r="G326" s="12" t="s">
        <v>913</v>
      </c>
      <c r="H326" s="12" t="s">
        <v>914</v>
      </c>
      <c r="I326" s="316">
        <f t="shared" si="4"/>
        <v>34396.4375</v>
      </c>
      <c r="J326" s="314">
        <v>5503.43</v>
      </c>
      <c r="K326" s="12"/>
      <c r="N326" s="20"/>
      <c r="O326" s="20"/>
      <c r="P326" s="21"/>
    </row>
    <row r="327" spans="1:16">
      <c r="A327" s="8" t="s">
        <v>157</v>
      </c>
      <c r="B327" s="9">
        <v>42381</v>
      </c>
      <c r="C327" s="8" t="s">
        <v>158</v>
      </c>
      <c r="G327" s="48" t="s">
        <v>840</v>
      </c>
      <c r="H327" s="48" t="s">
        <v>841</v>
      </c>
      <c r="I327" s="316">
        <f t="shared" ref="I327:I389" si="5">+J327/0.16</f>
        <v>304774.125</v>
      </c>
      <c r="J327" s="314">
        <v>48763.86</v>
      </c>
      <c r="K327" s="12"/>
      <c r="N327" s="20"/>
      <c r="O327" s="20"/>
      <c r="P327" s="21"/>
    </row>
    <row r="328" spans="1:16">
      <c r="A328" s="8" t="s">
        <v>95</v>
      </c>
      <c r="B328" s="9">
        <v>42380</v>
      </c>
      <c r="C328" s="8" t="s">
        <v>96</v>
      </c>
      <c r="G328" s="7" t="s">
        <v>863</v>
      </c>
      <c r="H328" s="10" t="s">
        <v>864</v>
      </c>
      <c r="I328" s="316">
        <f t="shared" si="5"/>
        <v>282434.6875</v>
      </c>
      <c r="J328" s="314">
        <v>45189.55</v>
      </c>
      <c r="K328" s="12"/>
      <c r="N328" s="20"/>
      <c r="O328" s="20"/>
      <c r="P328" s="21"/>
    </row>
    <row r="329" spans="1:16">
      <c r="A329" s="8" t="s">
        <v>97</v>
      </c>
      <c r="B329" s="9">
        <v>42380</v>
      </c>
      <c r="C329" s="8" t="s">
        <v>98</v>
      </c>
      <c r="G329" s="14" t="s">
        <v>865</v>
      </c>
      <c r="H329" s="12" t="s">
        <v>651</v>
      </c>
      <c r="I329" s="316">
        <f t="shared" si="5"/>
        <v>157063</v>
      </c>
      <c r="J329" s="314">
        <v>25130.080000000002</v>
      </c>
      <c r="K329" s="12"/>
      <c r="N329" s="20"/>
      <c r="O329" s="20"/>
      <c r="P329" s="21"/>
    </row>
    <row r="330" spans="1:16">
      <c r="A330" s="8" t="s">
        <v>99</v>
      </c>
      <c r="B330" s="9">
        <v>42380</v>
      </c>
      <c r="C330" s="8" t="s">
        <v>100</v>
      </c>
      <c r="G330" s="190" t="s">
        <v>847</v>
      </c>
      <c r="H330" s="190" t="s">
        <v>850</v>
      </c>
      <c r="I330" s="316">
        <f t="shared" si="5"/>
        <v>141130</v>
      </c>
      <c r="J330" s="314">
        <v>22580.799999999999</v>
      </c>
      <c r="K330" s="12"/>
      <c r="N330" s="20"/>
      <c r="O330" s="20"/>
      <c r="P330" s="21"/>
    </row>
    <row r="331" spans="1:16">
      <c r="A331" s="8" t="s">
        <v>103</v>
      </c>
      <c r="B331" s="9">
        <v>42380</v>
      </c>
      <c r="C331" s="8" t="s">
        <v>104</v>
      </c>
      <c r="G331" s="48" t="s">
        <v>840</v>
      </c>
      <c r="H331" s="48" t="s">
        <v>841</v>
      </c>
      <c r="I331" s="316">
        <f t="shared" si="5"/>
        <v>499275.875</v>
      </c>
      <c r="J331" s="314">
        <v>79884.14</v>
      </c>
      <c r="K331" s="190"/>
      <c r="N331" s="20"/>
      <c r="O331" s="20"/>
      <c r="P331" s="21"/>
    </row>
    <row r="332" spans="1:16">
      <c r="A332" s="8" t="s">
        <v>117</v>
      </c>
      <c r="B332" s="9">
        <v>42381</v>
      </c>
      <c r="C332" s="8" t="s">
        <v>118</v>
      </c>
      <c r="G332" s="48" t="s">
        <v>840</v>
      </c>
      <c r="H332" s="48" t="s">
        <v>841</v>
      </c>
      <c r="I332" s="316">
        <f t="shared" si="5"/>
        <v>212994.25</v>
      </c>
      <c r="J332" s="314">
        <v>34079.08</v>
      </c>
      <c r="K332" s="12"/>
      <c r="N332" s="20"/>
      <c r="O332" s="20"/>
      <c r="P332" s="21"/>
    </row>
    <row r="333" spans="1:16">
      <c r="A333" s="8" t="s">
        <v>123</v>
      </c>
      <c r="B333" s="9">
        <v>42381</v>
      </c>
      <c r="C333" s="8" t="s">
        <v>124</v>
      </c>
      <c r="G333" s="48" t="s">
        <v>840</v>
      </c>
      <c r="H333" s="48" t="s">
        <v>841</v>
      </c>
      <c r="I333" s="316">
        <f t="shared" si="5"/>
        <v>305084.5</v>
      </c>
      <c r="J333" s="314">
        <v>48813.52</v>
      </c>
      <c r="K333" s="12"/>
      <c r="N333" s="20"/>
      <c r="O333" s="20"/>
      <c r="P333" s="21"/>
    </row>
    <row r="334" spans="1:16">
      <c r="A334" s="8" t="s">
        <v>426</v>
      </c>
      <c r="B334" s="9">
        <v>42398</v>
      </c>
      <c r="C334" s="8" t="s">
        <v>427</v>
      </c>
      <c r="G334" s="48" t="s">
        <v>840</v>
      </c>
      <c r="H334" s="48" t="s">
        <v>841</v>
      </c>
      <c r="I334" s="316">
        <f t="shared" si="5"/>
        <v>171570.5625</v>
      </c>
      <c r="J334" s="314">
        <v>27451.29</v>
      </c>
      <c r="K334" s="12"/>
      <c r="N334" s="20"/>
      <c r="O334" s="20"/>
      <c r="P334" s="21"/>
    </row>
    <row r="335" spans="1:16">
      <c r="A335" s="8" t="s">
        <v>179</v>
      </c>
      <c r="B335" s="9">
        <v>42381</v>
      </c>
      <c r="C335" s="8" t="s">
        <v>180</v>
      </c>
      <c r="G335" s="190" t="s">
        <v>847</v>
      </c>
      <c r="H335" s="190" t="s">
        <v>851</v>
      </c>
      <c r="I335" s="316">
        <f t="shared" si="5"/>
        <v>195674.875</v>
      </c>
      <c r="J335" s="314">
        <v>31307.98</v>
      </c>
      <c r="K335" s="190"/>
      <c r="N335" s="20"/>
      <c r="O335" s="20"/>
      <c r="P335" s="21"/>
    </row>
    <row r="336" spans="1:16">
      <c r="A336" s="8" t="s">
        <v>344</v>
      </c>
      <c r="B336" s="9">
        <v>42394</v>
      </c>
      <c r="C336" s="8" t="s">
        <v>345</v>
      </c>
      <c r="G336" s="175" t="s">
        <v>877</v>
      </c>
      <c r="H336" s="190" t="s">
        <v>878</v>
      </c>
      <c r="I336" s="316">
        <f t="shared" si="5"/>
        <v>282745</v>
      </c>
      <c r="J336" s="314">
        <v>45239.199999999997</v>
      </c>
      <c r="K336" s="12"/>
      <c r="N336" s="20"/>
      <c r="O336" s="20"/>
      <c r="P336" s="21"/>
    </row>
    <row r="337" spans="1:16">
      <c r="A337" s="8" t="s">
        <v>209</v>
      </c>
      <c r="B337" s="9">
        <v>42382</v>
      </c>
      <c r="C337" s="8" t="s">
        <v>210</v>
      </c>
      <c r="G337" s="175" t="s">
        <v>866</v>
      </c>
      <c r="H337" s="190" t="s">
        <v>867</v>
      </c>
      <c r="I337" s="316">
        <f t="shared" si="5"/>
        <v>213304.62499999997</v>
      </c>
      <c r="J337" s="314">
        <v>34128.74</v>
      </c>
      <c r="K337" s="190"/>
      <c r="N337" s="20"/>
      <c r="O337" s="20"/>
      <c r="P337" s="21"/>
    </row>
    <row r="338" spans="1:16">
      <c r="A338" s="8" t="s">
        <v>217</v>
      </c>
      <c r="B338" s="9">
        <v>42383</v>
      </c>
      <c r="C338" s="8" t="s">
        <v>218</v>
      </c>
      <c r="G338" s="48" t="s">
        <v>840</v>
      </c>
      <c r="H338" s="48" t="s">
        <v>841</v>
      </c>
      <c r="I338" s="316">
        <f t="shared" si="5"/>
        <v>245993.87499999997</v>
      </c>
      <c r="J338" s="314">
        <v>39359.019999999997</v>
      </c>
      <c r="K338" s="12"/>
      <c r="N338" s="20"/>
      <c r="O338" s="20"/>
      <c r="P338" s="21"/>
    </row>
    <row r="339" spans="1:16">
      <c r="A339" s="8" t="s">
        <v>215</v>
      </c>
      <c r="B339" s="9">
        <v>42383</v>
      </c>
      <c r="C339" s="8" t="s">
        <v>216</v>
      </c>
      <c r="G339" s="14" t="s">
        <v>865</v>
      </c>
      <c r="H339" s="190" t="s">
        <v>653</v>
      </c>
      <c r="I339" s="316">
        <f t="shared" si="5"/>
        <v>243817.8125</v>
      </c>
      <c r="J339" s="314">
        <v>39010.85</v>
      </c>
      <c r="K339" s="12"/>
      <c r="N339" s="20"/>
      <c r="O339" s="20"/>
      <c r="P339" s="21"/>
    </row>
    <row r="340" spans="1:16">
      <c r="A340" s="8" t="s">
        <v>219</v>
      </c>
      <c r="B340" s="9">
        <v>42383</v>
      </c>
      <c r="C340" s="8" t="s">
        <v>220</v>
      </c>
      <c r="G340" s="48" t="s">
        <v>840</v>
      </c>
      <c r="H340" s="48" t="s">
        <v>841</v>
      </c>
      <c r="I340" s="316">
        <f t="shared" si="5"/>
        <v>243507.4375</v>
      </c>
      <c r="J340" s="314">
        <v>38961.19</v>
      </c>
      <c r="K340" s="12"/>
      <c r="N340" s="20"/>
      <c r="O340" s="20"/>
      <c r="P340" s="21"/>
    </row>
    <row r="341" spans="1:16">
      <c r="A341" s="8" t="s">
        <v>221</v>
      </c>
      <c r="B341" s="9">
        <v>42383</v>
      </c>
      <c r="C341" s="8" t="s">
        <v>222</v>
      </c>
      <c r="G341" s="48" t="s">
        <v>840</v>
      </c>
      <c r="H341" s="48" t="s">
        <v>841</v>
      </c>
      <c r="I341" s="316">
        <f t="shared" si="5"/>
        <v>243507.4375</v>
      </c>
      <c r="J341" s="314">
        <v>38961.19</v>
      </c>
      <c r="K341" s="190"/>
      <c r="N341" s="20"/>
      <c r="O341" s="20"/>
      <c r="P341" s="21"/>
    </row>
    <row r="342" spans="1:16">
      <c r="A342" s="8" t="s">
        <v>223</v>
      </c>
      <c r="B342" s="9">
        <v>42383</v>
      </c>
      <c r="C342" s="8" t="s">
        <v>224</v>
      </c>
      <c r="G342" s="48" t="s">
        <v>840</v>
      </c>
      <c r="H342" s="48" t="s">
        <v>841</v>
      </c>
      <c r="I342" s="316">
        <f t="shared" si="5"/>
        <v>243507.4375</v>
      </c>
      <c r="J342" s="314">
        <v>38961.19</v>
      </c>
      <c r="K342" s="12"/>
      <c r="N342" s="20"/>
      <c r="O342" s="20"/>
      <c r="P342" s="21"/>
    </row>
    <row r="343" spans="1:16">
      <c r="A343" s="8" t="s">
        <v>225</v>
      </c>
      <c r="B343" s="9">
        <v>42383</v>
      </c>
      <c r="C343" s="8" t="s">
        <v>226</v>
      </c>
      <c r="G343" s="48" t="s">
        <v>840</v>
      </c>
      <c r="H343" s="48" t="s">
        <v>841</v>
      </c>
      <c r="I343" s="316">
        <f t="shared" si="5"/>
        <v>243507.4375</v>
      </c>
      <c r="J343" s="314">
        <v>38961.19</v>
      </c>
      <c r="K343" s="190"/>
      <c r="N343" s="20"/>
      <c r="O343" s="20"/>
      <c r="P343" s="21"/>
    </row>
    <row r="344" spans="1:16">
      <c r="A344" s="8" t="s">
        <v>237</v>
      </c>
      <c r="B344" s="9">
        <v>42384</v>
      </c>
      <c r="C344" s="8" t="s">
        <v>238</v>
      </c>
      <c r="G344" s="175" t="s">
        <v>870</v>
      </c>
      <c r="H344" s="190" t="s">
        <v>871</v>
      </c>
      <c r="I344" s="316">
        <f t="shared" si="5"/>
        <v>318319.375</v>
      </c>
      <c r="J344" s="314">
        <v>50931.1</v>
      </c>
      <c r="K344" s="12"/>
      <c r="N344" s="20"/>
      <c r="O344" s="20"/>
      <c r="P344" s="21"/>
    </row>
    <row r="345" spans="1:16">
      <c r="A345" s="8" t="s">
        <v>239</v>
      </c>
      <c r="B345" s="9">
        <v>42384</v>
      </c>
      <c r="C345" s="8" t="s">
        <v>238</v>
      </c>
      <c r="G345" s="175" t="s">
        <v>870</v>
      </c>
      <c r="H345" s="190" t="s">
        <v>871</v>
      </c>
      <c r="I345" s="316">
        <f t="shared" si="5"/>
        <v>-318319.375</v>
      </c>
      <c r="J345" s="314">
        <v>-50931.1</v>
      </c>
      <c r="K345" s="192"/>
      <c r="N345" s="20"/>
      <c r="O345" s="20"/>
      <c r="P345" s="21"/>
    </row>
    <row r="346" spans="1:16">
      <c r="A346" s="8" t="s">
        <v>244</v>
      </c>
      <c r="B346" s="9">
        <v>42385</v>
      </c>
      <c r="C346" s="8" t="s">
        <v>245</v>
      </c>
      <c r="G346" s="175" t="s">
        <v>834</v>
      </c>
      <c r="H346" s="190" t="s">
        <v>872</v>
      </c>
      <c r="I346" s="316">
        <f t="shared" si="5"/>
        <v>141080.1875</v>
      </c>
      <c r="J346" s="314">
        <v>22572.83</v>
      </c>
      <c r="K346" s="12"/>
      <c r="N346" s="20"/>
      <c r="O346" s="20"/>
      <c r="P346" s="21"/>
    </row>
    <row r="347" spans="1:16">
      <c r="A347" s="8" t="s">
        <v>248</v>
      </c>
      <c r="B347" s="9">
        <v>42387</v>
      </c>
      <c r="C347" s="8" t="s">
        <v>249</v>
      </c>
      <c r="G347" s="175" t="s">
        <v>873</v>
      </c>
      <c r="H347" s="190" t="s">
        <v>654</v>
      </c>
      <c r="I347" s="316">
        <f t="shared" si="5"/>
        <v>195674.875</v>
      </c>
      <c r="J347" s="314">
        <v>31307.98</v>
      </c>
      <c r="K347" s="12"/>
      <c r="N347" s="20"/>
      <c r="O347" s="20"/>
      <c r="P347" s="21"/>
    </row>
    <row r="348" spans="1:16">
      <c r="A348" s="8" t="s">
        <v>246</v>
      </c>
      <c r="B348" s="9">
        <v>42387</v>
      </c>
      <c r="C348" s="8" t="s">
        <v>247</v>
      </c>
      <c r="G348" s="190" t="s">
        <v>834</v>
      </c>
      <c r="H348" s="190" t="s">
        <v>836</v>
      </c>
      <c r="I348" s="316">
        <f t="shared" si="5"/>
        <v>233308.125</v>
      </c>
      <c r="J348" s="314">
        <v>37329.300000000003</v>
      </c>
      <c r="K348" s="12"/>
      <c r="N348" s="20"/>
      <c r="O348" s="20"/>
      <c r="P348" s="21"/>
    </row>
    <row r="349" spans="1:16">
      <c r="A349" s="8" t="s">
        <v>250</v>
      </c>
      <c r="B349" s="9">
        <v>42387</v>
      </c>
      <c r="C349" s="8" t="s">
        <v>251</v>
      </c>
      <c r="G349" s="48" t="s">
        <v>840</v>
      </c>
      <c r="H349" s="48" t="s">
        <v>841</v>
      </c>
      <c r="I349" s="316">
        <f t="shared" si="5"/>
        <v>392056.4375</v>
      </c>
      <c r="J349" s="314">
        <v>62729.03</v>
      </c>
      <c r="K349" s="12"/>
      <c r="N349" s="20"/>
      <c r="O349" s="20"/>
      <c r="P349" s="21"/>
    </row>
    <row r="350" spans="1:16">
      <c r="A350" s="8" t="s">
        <v>301</v>
      </c>
      <c r="B350" s="9">
        <v>42389</v>
      </c>
      <c r="C350" s="8" t="s">
        <v>302</v>
      </c>
      <c r="G350" s="48" t="s">
        <v>840</v>
      </c>
      <c r="H350" s="48" t="s">
        <v>841</v>
      </c>
      <c r="I350" s="316">
        <f t="shared" si="5"/>
        <v>333013.25</v>
      </c>
      <c r="J350" s="314">
        <v>53282.12</v>
      </c>
      <c r="K350" s="12"/>
      <c r="N350" s="20"/>
      <c r="O350" s="20"/>
      <c r="P350" s="21"/>
    </row>
    <row r="351" spans="1:16">
      <c r="A351" s="8" t="s">
        <v>306</v>
      </c>
      <c r="B351" s="9">
        <v>42390</v>
      </c>
      <c r="C351" s="8" t="s">
        <v>307</v>
      </c>
      <c r="G351" s="48" t="s">
        <v>840</v>
      </c>
      <c r="H351" s="48" t="s">
        <v>841</v>
      </c>
      <c r="I351" s="316">
        <f t="shared" si="5"/>
        <v>186215.6875</v>
      </c>
      <c r="J351" s="314">
        <v>29794.51</v>
      </c>
      <c r="K351" s="12"/>
      <c r="N351" s="20"/>
      <c r="O351" s="20"/>
      <c r="P351" s="21"/>
    </row>
    <row r="352" spans="1:16">
      <c r="A352" s="8" t="s">
        <v>319</v>
      </c>
      <c r="B352" s="9">
        <v>42391</v>
      </c>
      <c r="C352" s="8" t="s">
        <v>307</v>
      </c>
      <c r="G352" s="48" t="s">
        <v>840</v>
      </c>
      <c r="H352" s="48" t="s">
        <v>841</v>
      </c>
      <c r="I352" s="316">
        <f t="shared" si="5"/>
        <v>-186215.6875</v>
      </c>
      <c r="J352" s="314">
        <v>-29794.51</v>
      </c>
      <c r="K352" s="192"/>
      <c r="N352" s="20"/>
      <c r="O352" s="20"/>
      <c r="P352" s="21"/>
    </row>
    <row r="353" spans="1:16">
      <c r="A353" s="8" t="s">
        <v>312</v>
      </c>
      <c r="B353" s="9">
        <v>42390</v>
      </c>
      <c r="C353" s="8" t="s">
        <v>313</v>
      </c>
      <c r="G353" s="190" t="s">
        <v>834</v>
      </c>
      <c r="H353" s="190" t="s">
        <v>837</v>
      </c>
      <c r="I353" s="316">
        <f t="shared" si="5"/>
        <v>233308.125</v>
      </c>
      <c r="J353" s="314">
        <v>37329.300000000003</v>
      </c>
      <c r="K353" s="12"/>
      <c r="N353" s="20"/>
      <c r="O353" s="20"/>
      <c r="P353" s="21"/>
    </row>
    <row r="354" spans="1:16">
      <c r="A354" s="8" t="s">
        <v>314</v>
      </c>
      <c r="B354" s="9">
        <v>42390</v>
      </c>
      <c r="C354" s="8" t="s">
        <v>313</v>
      </c>
      <c r="G354" s="190" t="s">
        <v>834</v>
      </c>
      <c r="H354" s="190" t="s">
        <v>837</v>
      </c>
      <c r="I354" s="316">
        <f t="shared" si="5"/>
        <v>-233308.125</v>
      </c>
      <c r="J354" s="314">
        <v>-37329.300000000003</v>
      </c>
      <c r="K354" s="192"/>
      <c r="N354" s="20"/>
      <c r="O354" s="20"/>
      <c r="P354" s="21"/>
    </row>
    <row r="355" spans="1:16">
      <c r="A355" s="8" t="s">
        <v>310</v>
      </c>
      <c r="B355" s="9">
        <v>42390</v>
      </c>
      <c r="C355" s="8" t="s">
        <v>311</v>
      </c>
      <c r="G355" s="48" t="s">
        <v>840</v>
      </c>
      <c r="H355" s="48" t="s">
        <v>841</v>
      </c>
      <c r="I355" s="316">
        <f t="shared" si="5"/>
        <v>195364.5625</v>
      </c>
      <c r="J355" s="314">
        <v>31258.33</v>
      </c>
      <c r="K355" s="12"/>
      <c r="N355" s="20"/>
      <c r="O355" s="20"/>
      <c r="P355" s="21"/>
    </row>
    <row r="356" spans="1:16">
      <c r="A356" s="8" t="s">
        <v>308</v>
      </c>
      <c r="B356" s="9">
        <v>42390</v>
      </c>
      <c r="C356" s="8" t="s">
        <v>309</v>
      </c>
      <c r="G356" s="48" t="s">
        <v>840</v>
      </c>
      <c r="H356" s="48" t="s">
        <v>841</v>
      </c>
      <c r="I356" s="316">
        <f t="shared" si="5"/>
        <v>171570.5625</v>
      </c>
      <c r="J356" s="314">
        <v>27451.29</v>
      </c>
      <c r="K356" s="12"/>
      <c r="N356" s="20"/>
      <c r="O356" s="20"/>
      <c r="P356" s="21"/>
    </row>
    <row r="357" spans="1:16">
      <c r="A357" s="8" t="s">
        <v>315</v>
      </c>
      <c r="B357" s="9">
        <v>42390</v>
      </c>
      <c r="C357" s="8" t="s">
        <v>316</v>
      </c>
      <c r="G357" s="190" t="s">
        <v>834</v>
      </c>
      <c r="H357" s="190" t="s">
        <v>837</v>
      </c>
      <c r="I357" s="316">
        <f t="shared" si="5"/>
        <v>233308.125</v>
      </c>
      <c r="J357" s="314">
        <v>37329.300000000003</v>
      </c>
      <c r="K357" s="12"/>
      <c r="N357" s="20"/>
      <c r="O357" s="20"/>
      <c r="P357" s="21"/>
    </row>
    <row r="358" spans="1:16">
      <c r="A358" s="8" t="s">
        <v>320</v>
      </c>
      <c r="B358" s="9">
        <v>42391</v>
      </c>
      <c r="C358" s="8" t="s">
        <v>321</v>
      </c>
      <c r="G358" s="175" t="s">
        <v>866</v>
      </c>
      <c r="H358" s="190" t="s">
        <v>876</v>
      </c>
      <c r="I358" s="316">
        <f t="shared" si="5"/>
        <v>233308.125</v>
      </c>
      <c r="J358" s="314">
        <v>37329.300000000003</v>
      </c>
      <c r="K358" s="12"/>
      <c r="N358" s="20"/>
      <c r="O358" s="20"/>
      <c r="P358" s="21"/>
    </row>
    <row r="359" spans="1:16">
      <c r="A359" s="8" t="s">
        <v>324</v>
      </c>
      <c r="B359" s="9">
        <v>42391</v>
      </c>
      <c r="C359" s="8" t="s">
        <v>325</v>
      </c>
      <c r="G359" s="190" t="s">
        <v>858</v>
      </c>
      <c r="H359" s="190" t="s">
        <v>860</v>
      </c>
      <c r="I359" s="316">
        <f t="shared" si="5"/>
        <v>149615.6875</v>
      </c>
      <c r="J359" s="314">
        <v>23938.51</v>
      </c>
      <c r="K359" s="12"/>
      <c r="N359" s="20"/>
      <c r="O359" s="20"/>
      <c r="P359" s="21"/>
    </row>
    <row r="360" spans="1:16">
      <c r="A360" s="8" t="s">
        <v>322</v>
      </c>
      <c r="B360" s="9">
        <v>42391</v>
      </c>
      <c r="C360" s="8" t="s">
        <v>323</v>
      </c>
      <c r="G360" s="175" t="s">
        <v>834</v>
      </c>
      <c r="H360" s="190" t="s">
        <v>833</v>
      </c>
      <c r="I360" s="316">
        <f t="shared" si="5"/>
        <v>166527.5</v>
      </c>
      <c r="J360" s="314">
        <v>26644.400000000001</v>
      </c>
      <c r="K360" s="12"/>
      <c r="N360" s="20"/>
      <c r="O360" s="20"/>
      <c r="P360" s="21"/>
    </row>
    <row r="361" spans="1:16">
      <c r="A361" s="8" t="s">
        <v>317</v>
      </c>
      <c r="B361" s="9">
        <v>42390</v>
      </c>
      <c r="C361" s="8" t="s">
        <v>318</v>
      </c>
      <c r="G361" s="48" t="s">
        <v>840</v>
      </c>
      <c r="H361" s="48" t="s">
        <v>841</v>
      </c>
      <c r="I361" s="316">
        <f t="shared" si="5"/>
        <v>186215.6875</v>
      </c>
      <c r="J361" s="314">
        <v>29794.51</v>
      </c>
      <c r="K361" s="12"/>
      <c r="N361" s="20"/>
      <c r="O361" s="20"/>
      <c r="P361" s="21"/>
    </row>
    <row r="362" spans="1:16">
      <c r="A362" s="8" t="s">
        <v>326</v>
      </c>
      <c r="B362" s="9">
        <v>42391</v>
      </c>
      <c r="C362" s="8" t="s">
        <v>327</v>
      </c>
      <c r="G362" s="190" t="s">
        <v>858</v>
      </c>
      <c r="H362" s="190" t="s">
        <v>860</v>
      </c>
      <c r="I362" s="316">
        <f t="shared" si="5"/>
        <v>243817.8125</v>
      </c>
      <c r="J362" s="314">
        <v>39010.85</v>
      </c>
      <c r="K362" s="12"/>
      <c r="N362" s="20"/>
      <c r="O362" s="20"/>
      <c r="P362" s="21"/>
    </row>
    <row r="363" spans="1:16">
      <c r="A363" s="8" t="s">
        <v>328</v>
      </c>
      <c r="B363" s="9">
        <v>42391</v>
      </c>
      <c r="C363" s="8" t="s">
        <v>329</v>
      </c>
      <c r="G363" s="48" t="s">
        <v>840</v>
      </c>
      <c r="H363" s="48" t="s">
        <v>841</v>
      </c>
      <c r="I363" s="316">
        <f t="shared" si="5"/>
        <v>206260.43749999997</v>
      </c>
      <c r="J363" s="314">
        <v>33001.67</v>
      </c>
      <c r="K363" s="12"/>
      <c r="N363" s="20"/>
      <c r="O363" s="20"/>
      <c r="P363" s="21"/>
    </row>
    <row r="364" spans="1:16">
      <c r="A364" s="8" t="s">
        <v>330</v>
      </c>
      <c r="B364" s="9">
        <v>42391</v>
      </c>
      <c r="C364" s="8" t="s">
        <v>331</v>
      </c>
      <c r="G364" s="190" t="s">
        <v>842</v>
      </c>
      <c r="H364" s="190" t="s">
        <v>845</v>
      </c>
      <c r="I364" s="316">
        <f t="shared" si="5"/>
        <v>233308.125</v>
      </c>
      <c r="J364" s="314">
        <v>37329.300000000003</v>
      </c>
      <c r="K364" s="12"/>
      <c r="N364" s="20"/>
      <c r="O364" s="20"/>
      <c r="P364" s="21"/>
    </row>
    <row r="365" spans="1:16">
      <c r="A365" s="8" t="s">
        <v>332</v>
      </c>
      <c r="B365" s="9">
        <v>42391</v>
      </c>
      <c r="C365" s="8" t="s">
        <v>333</v>
      </c>
      <c r="G365" s="48" t="s">
        <v>840</v>
      </c>
      <c r="H365" s="48" t="s">
        <v>841</v>
      </c>
      <c r="I365" s="316">
        <f t="shared" si="5"/>
        <v>206294.9375</v>
      </c>
      <c r="J365" s="314">
        <v>33007.19</v>
      </c>
      <c r="K365" s="12"/>
      <c r="N365" s="20"/>
      <c r="O365" s="20"/>
      <c r="P365" s="21"/>
    </row>
    <row r="366" spans="1:16">
      <c r="A366" s="8" t="s">
        <v>336</v>
      </c>
      <c r="B366" s="9">
        <v>42392</v>
      </c>
      <c r="C366" s="8" t="s">
        <v>337</v>
      </c>
      <c r="G366" s="48" t="s">
        <v>840</v>
      </c>
      <c r="H366" s="48" t="s">
        <v>841</v>
      </c>
      <c r="I366" s="316">
        <f t="shared" si="5"/>
        <v>171570.5625</v>
      </c>
      <c r="J366" s="314">
        <v>27451.29</v>
      </c>
      <c r="K366" s="12"/>
      <c r="N366" s="20"/>
      <c r="O366" s="20"/>
      <c r="P366" s="21"/>
    </row>
    <row r="367" spans="1:16">
      <c r="A367" s="8" t="s">
        <v>338</v>
      </c>
      <c r="B367" s="9">
        <v>42392</v>
      </c>
      <c r="C367" s="8" t="s">
        <v>339</v>
      </c>
      <c r="G367" s="190" t="s">
        <v>886</v>
      </c>
      <c r="H367" s="190" t="s">
        <v>887</v>
      </c>
      <c r="I367" s="316">
        <f t="shared" si="5"/>
        <v>196748.3125</v>
      </c>
      <c r="J367" s="314">
        <v>31479.73</v>
      </c>
      <c r="K367" s="12"/>
      <c r="N367" s="20"/>
      <c r="O367" s="20"/>
      <c r="P367" s="21"/>
    </row>
    <row r="368" spans="1:16">
      <c r="A368" s="8" t="s">
        <v>340</v>
      </c>
      <c r="B368" s="9">
        <v>42394</v>
      </c>
      <c r="C368" s="8" t="s">
        <v>341</v>
      </c>
      <c r="G368" s="175" t="s">
        <v>863</v>
      </c>
      <c r="H368" s="190" t="s">
        <v>864</v>
      </c>
      <c r="I368" s="316">
        <f t="shared" si="5"/>
        <v>195674.875</v>
      </c>
      <c r="J368" s="314">
        <v>31307.98</v>
      </c>
      <c r="K368" s="12"/>
      <c r="N368" s="20"/>
      <c r="O368" s="20"/>
      <c r="P368" s="21"/>
    </row>
    <row r="369" spans="1:16">
      <c r="A369" s="8" t="s">
        <v>342</v>
      </c>
      <c r="B369" s="9">
        <v>42394</v>
      </c>
      <c r="C369" s="8" t="s">
        <v>343</v>
      </c>
      <c r="G369" s="48" t="s">
        <v>840</v>
      </c>
      <c r="H369" s="48" t="s">
        <v>841</v>
      </c>
      <c r="I369" s="316">
        <f t="shared" si="5"/>
        <v>305084.5</v>
      </c>
      <c r="J369" s="314">
        <v>48813.52</v>
      </c>
      <c r="K369" s="12"/>
      <c r="N369" s="20"/>
      <c r="O369" s="20"/>
      <c r="P369" s="21"/>
    </row>
    <row r="370" spans="1:16">
      <c r="A370" s="8" t="s">
        <v>400</v>
      </c>
      <c r="B370" s="9">
        <v>42396</v>
      </c>
      <c r="C370" s="8" t="s">
        <v>343</v>
      </c>
      <c r="G370" s="48" t="s">
        <v>840</v>
      </c>
      <c r="H370" s="48" t="s">
        <v>841</v>
      </c>
      <c r="I370" s="316">
        <f t="shared" si="5"/>
        <v>-305084.5</v>
      </c>
      <c r="J370" s="17">
        <v>-48813.52</v>
      </c>
      <c r="K370" s="192"/>
      <c r="N370" s="20"/>
      <c r="O370" s="20"/>
      <c r="P370" s="21"/>
    </row>
    <row r="371" spans="1:16">
      <c r="A371" s="8" t="s">
        <v>401</v>
      </c>
      <c r="B371" s="9">
        <v>42396</v>
      </c>
      <c r="C371" s="8" t="s">
        <v>343</v>
      </c>
      <c r="G371" s="48" t="s">
        <v>840</v>
      </c>
      <c r="H371" s="48" t="s">
        <v>841</v>
      </c>
      <c r="I371" s="316">
        <f t="shared" si="5"/>
        <v>333013.25</v>
      </c>
      <c r="J371" s="314">
        <v>53282.12</v>
      </c>
      <c r="K371" s="12"/>
      <c r="N371" s="20"/>
      <c r="O371" s="20"/>
      <c r="P371" s="21"/>
    </row>
    <row r="372" spans="1:16">
      <c r="A372" s="394" t="s">
        <v>350</v>
      </c>
      <c r="B372" s="80">
        <v>42394</v>
      </c>
      <c r="C372" s="394" t="s">
        <v>351</v>
      </c>
      <c r="D372" s="394"/>
      <c r="E372" s="394"/>
      <c r="F372" s="394"/>
      <c r="G372" s="393" t="s">
        <v>856</v>
      </c>
      <c r="H372" s="394" t="s">
        <v>880</v>
      </c>
      <c r="I372" s="314">
        <f t="shared" si="5"/>
        <v>166527.5</v>
      </c>
      <c r="J372" s="314">
        <v>26644.400000000001</v>
      </c>
      <c r="K372" s="12"/>
      <c r="N372" s="20"/>
      <c r="O372" s="20"/>
      <c r="P372" s="21"/>
    </row>
    <row r="373" spans="1:16">
      <c r="A373" s="8" t="s">
        <v>346</v>
      </c>
      <c r="B373" s="9">
        <v>42394</v>
      </c>
      <c r="C373" s="8" t="s">
        <v>347</v>
      </c>
      <c r="G373" s="175" t="s">
        <v>868</v>
      </c>
      <c r="H373" s="190" t="s">
        <v>869</v>
      </c>
      <c r="I373" s="316">
        <f t="shared" si="5"/>
        <v>171880.9375</v>
      </c>
      <c r="J373" s="314">
        <v>27500.95</v>
      </c>
      <c r="K373" s="12"/>
      <c r="N373" s="20"/>
      <c r="O373" s="20"/>
      <c r="P373" s="21"/>
    </row>
    <row r="374" spans="1:16">
      <c r="A374" s="8" t="s">
        <v>352</v>
      </c>
      <c r="B374" s="9">
        <v>42394</v>
      </c>
      <c r="C374" s="8" t="s">
        <v>353</v>
      </c>
      <c r="G374" s="48" t="s">
        <v>840</v>
      </c>
      <c r="H374" s="48" t="s">
        <v>841</v>
      </c>
      <c r="I374" s="316">
        <f t="shared" si="5"/>
        <v>329127</v>
      </c>
      <c r="J374" s="314">
        <v>52660.32</v>
      </c>
      <c r="K374" s="12"/>
      <c r="N374" s="20"/>
      <c r="O374" s="20"/>
      <c r="P374" s="21"/>
    </row>
    <row r="375" spans="1:16">
      <c r="A375" s="8" t="s">
        <v>354</v>
      </c>
      <c r="B375" s="9">
        <v>42394</v>
      </c>
      <c r="C375" s="8" t="s">
        <v>355</v>
      </c>
      <c r="G375" s="48" t="s">
        <v>840</v>
      </c>
      <c r="H375" s="48" t="s">
        <v>841</v>
      </c>
      <c r="I375" s="316">
        <f t="shared" si="5"/>
        <v>170155.375</v>
      </c>
      <c r="J375" s="314">
        <v>27224.86</v>
      </c>
      <c r="K375" s="12"/>
      <c r="N375" s="20"/>
      <c r="O375" s="20"/>
      <c r="P375" s="21"/>
    </row>
    <row r="376" spans="1:16">
      <c r="A376" s="8" t="s">
        <v>360</v>
      </c>
      <c r="B376" s="9">
        <v>42395</v>
      </c>
      <c r="C376" s="8" t="s">
        <v>361</v>
      </c>
      <c r="G376" s="48" t="s">
        <v>840</v>
      </c>
      <c r="H376" s="48" t="s">
        <v>841</v>
      </c>
      <c r="I376" s="316">
        <f t="shared" si="5"/>
        <v>329127</v>
      </c>
      <c r="J376" s="314">
        <v>52660.32</v>
      </c>
      <c r="K376" s="12"/>
      <c r="N376" s="20"/>
      <c r="O376" s="20"/>
      <c r="P376" s="21"/>
    </row>
    <row r="377" spans="1:16">
      <c r="A377" s="8" t="s">
        <v>362</v>
      </c>
      <c r="B377" s="9">
        <v>42395</v>
      </c>
      <c r="C377" s="8" t="s">
        <v>363</v>
      </c>
      <c r="G377" s="48" t="s">
        <v>840</v>
      </c>
      <c r="H377" s="48" t="s">
        <v>841</v>
      </c>
      <c r="I377" s="316">
        <f t="shared" si="5"/>
        <v>329127</v>
      </c>
      <c r="J377" s="314">
        <v>52660.32</v>
      </c>
      <c r="K377" s="12"/>
      <c r="N377" s="20"/>
      <c r="O377" s="20"/>
      <c r="P377" s="21"/>
    </row>
    <row r="378" spans="1:16">
      <c r="A378" s="8" t="s">
        <v>364</v>
      </c>
      <c r="B378" s="9">
        <v>42395</v>
      </c>
      <c r="C378" s="8" t="s">
        <v>365</v>
      </c>
      <c r="G378" s="175" t="s">
        <v>873</v>
      </c>
      <c r="H378" s="190" t="s">
        <v>881</v>
      </c>
      <c r="I378" s="316">
        <f t="shared" si="5"/>
        <v>399977.5</v>
      </c>
      <c r="J378" s="314">
        <v>63996.4</v>
      </c>
      <c r="K378" s="12"/>
      <c r="N378" s="20"/>
      <c r="O378" s="20"/>
      <c r="P378" s="21"/>
    </row>
    <row r="379" spans="1:16">
      <c r="A379" s="8" t="s">
        <v>366</v>
      </c>
      <c r="B379" s="9">
        <v>42395</v>
      </c>
      <c r="C379" s="8" t="s">
        <v>367</v>
      </c>
      <c r="G379" s="190" t="s">
        <v>847</v>
      </c>
      <c r="H379" s="190" t="s">
        <v>851</v>
      </c>
      <c r="I379" s="316">
        <f t="shared" si="5"/>
        <v>166527.5</v>
      </c>
      <c r="J379" s="314">
        <v>26644.400000000001</v>
      </c>
      <c r="K379" s="12"/>
      <c r="N379" s="20"/>
      <c r="O379" s="20"/>
      <c r="P379" s="21"/>
    </row>
    <row r="380" spans="1:16">
      <c r="A380" s="8" t="s">
        <v>368</v>
      </c>
      <c r="B380" s="9">
        <v>42395</v>
      </c>
      <c r="C380" s="8" t="s">
        <v>369</v>
      </c>
      <c r="G380" s="190" t="s">
        <v>847</v>
      </c>
      <c r="H380" s="190" t="s">
        <v>854</v>
      </c>
      <c r="I380" s="316">
        <f t="shared" si="5"/>
        <v>351693.5625</v>
      </c>
      <c r="J380" s="314">
        <v>56270.97</v>
      </c>
      <c r="K380" s="12"/>
      <c r="N380" s="20"/>
      <c r="O380" s="20"/>
      <c r="P380" s="21"/>
    </row>
    <row r="381" spans="1:16">
      <c r="A381" s="8" t="s">
        <v>418</v>
      </c>
      <c r="B381" s="9">
        <v>42397</v>
      </c>
      <c r="C381" s="8" t="s">
        <v>419</v>
      </c>
      <c r="G381" s="175" t="s">
        <v>866</v>
      </c>
      <c r="H381" s="190" t="s">
        <v>656</v>
      </c>
      <c r="I381" s="316">
        <f t="shared" si="5"/>
        <v>305084.5</v>
      </c>
      <c r="J381" s="314">
        <v>48813.52</v>
      </c>
      <c r="K381" s="12"/>
      <c r="N381" s="20"/>
      <c r="O381" s="20"/>
      <c r="P381" s="21"/>
    </row>
    <row r="382" spans="1:16">
      <c r="A382" s="8" t="s">
        <v>410</v>
      </c>
      <c r="B382" s="9">
        <v>42397</v>
      </c>
      <c r="C382" s="8" t="s">
        <v>411</v>
      </c>
      <c r="G382" s="175" t="s">
        <v>882</v>
      </c>
      <c r="H382" s="190" t="s">
        <v>883</v>
      </c>
      <c r="I382" s="316">
        <f t="shared" si="5"/>
        <v>399127.8125</v>
      </c>
      <c r="J382" s="314">
        <v>63860.45</v>
      </c>
      <c r="K382" s="12"/>
      <c r="N382" s="20"/>
      <c r="O382" s="20"/>
      <c r="P382" s="21"/>
    </row>
    <row r="383" spans="1:16">
      <c r="A383" s="8" t="s">
        <v>412</v>
      </c>
      <c r="B383" s="9">
        <v>42397</v>
      </c>
      <c r="C383" s="8" t="s">
        <v>413</v>
      </c>
      <c r="G383" s="48" t="s">
        <v>840</v>
      </c>
      <c r="H383" s="48" t="s">
        <v>841</v>
      </c>
      <c r="I383" s="316">
        <f t="shared" si="5"/>
        <v>194887.3125</v>
      </c>
      <c r="J383" s="314">
        <v>31181.97</v>
      </c>
      <c r="K383" s="190"/>
      <c r="N383" s="20"/>
      <c r="O383" s="20"/>
      <c r="P383" s="21"/>
    </row>
    <row r="384" spans="1:16">
      <c r="A384" s="8" t="s">
        <v>414</v>
      </c>
      <c r="B384" s="9">
        <v>42397</v>
      </c>
      <c r="C384" s="8" t="s">
        <v>415</v>
      </c>
      <c r="G384" s="190" t="s">
        <v>847</v>
      </c>
      <c r="H384" s="190" t="s">
        <v>853</v>
      </c>
      <c r="I384" s="316">
        <f t="shared" si="5"/>
        <v>171880.9375</v>
      </c>
      <c r="J384" s="314">
        <v>27500.95</v>
      </c>
      <c r="K384" s="12"/>
      <c r="N384" s="20"/>
      <c r="O384" s="20"/>
      <c r="P384" s="21"/>
    </row>
    <row r="385" spans="1:16">
      <c r="A385" s="8" t="s">
        <v>416</v>
      </c>
      <c r="B385" s="9">
        <v>42397</v>
      </c>
      <c r="C385" s="12" t="s">
        <v>417</v>
      </c>
      <c r="G385" s="175" t="s">
        <v>884</v>
      </c>
      <c r="H385" s="190" t="s">
        <v>885</v>
      </c>
      <c r="I385" s="316">
        <f t="shared" si="5"/>
        <v>175508.8125</v>
      </c>
      <c r="J385" s="314">
        <v>28081.41</v>
      </c>
      <c r="K385" s="12"/>
      <c r="N385" s="20"/>
      <c r="O385" s="20"/>
      <c r="P385" s="21"/>
    </row>
    <row r="386" spans="1:16">
      <c r="A386" s="8" t="s">
        <v>424</v>
      </c>
      <c r="B386" s="9">
        <v>42398</v>
      </c>
      <c r="C386" s="8" t="s">
        <v>425</v>
      </c>
      <c r="G386" s="190" t="s">
        <v>858</v>
      </c>
      <c r="H386" s="190" t="s">
        <v>860</v>
      </c>
      <c r="I386" s="316">
        <f t="shared" si="5"/>
        <v>192113.4375</v>
      </c>
      <c r="J386" s="314">
        <v>30738.15</v>
      </c>
      <c r="K386" s="12"/>
      <c r="N386" s="20"/>
      <c r="O386" s="20"/>
      <c r="P386" s="21"/>
    </row>
    <row r="387" spans="1:16">
      <c r="A387" s="8" t="s">
        <v>428</v>
      </c>
      <c r="B387" s="9">
        <v>42398</v>
      </c>
      <c r="C387" s="8" t="s">
        <v>429</v>
      </c>
      <c r="G387" s="175" t="s">
        <v>877</v>
      </c>
      <c r="H387" s="190" t="s">
        <v>878</v>
      </c>
      <c r="I387" s="316">
        <f t="shared" si="5"/>
        <v>336655.875</v>
      </c>
      <c r="J387" s="314">
        <v>53864.94</v>
      </c>
      <c r="K387" s="12"/>
      <c r="N387" s="20"/>
      <c r="O387" s="20"/>
      <c r="P387" s="21"/>
    </row>
    <row r="388" spans="1:16">
      <c r="A388" s="8" t="s">
        <v>430</v>
      </c>
      <c r="B388" s="9">
        <v>42398</v>
      </c>
      <c r="C388" s="8" t="s">
        <v>429</v>
      </c>
      <c r="G388" s="175" t="s">
        <v>877</v>
      </c>
      <c r="H388" s="190" t="s">
        <v>878</v>
      </c>
      <c r="I388" s="316">
        <f t="shared" si="5"/>
        <v>-336655.875</v>
      </c>
      <c r="J388" s="314">
        <v>-53864.94</v>
      </c>
      <c r="K388" s="192"/>
      <c r="N388" s="20"/>
      <c r="O388" s="20"/>
      <c r="P388" s="21"/>
    </row>
    <row r="389" spans="1:16">
      <c r="A389" s="8" t="s">
        <v>431</v>
      </c>
      <c r="B389" s="9">
        <v>42398</v>
      </c>
      <c r="C389" s="8" t="s">
        <v>429</v>
      </c>
      <c r="G389" s="175" t="s">
        <v>877</v>
      </c>
      <c r="H389" s="190" t="s">
        <v>878</v>
      </c>
      <c r="I389" s="316">
        <f t="shared" si="5"/>
        <v>266828.3125</v>
      </c>
      <c r="J389" s="314">
        <v>42692.53</v>
      </c>
      <c r="K389" s="12"/>
      <c r="N389" s="20"/>
      <c r="O389" s="20"/>
      <c r="P389" s="21"/>
    </row>
    <row r="390" spans="1:16">
      <c r="A390" s="8" t="s">
        <v>432</v>
      </c>
      <c r="B390" s="9">
        <v>42398</v>
      </c>
      <c r="C390" s="8" t="s">
        <v>433</v>
      </c>
      <c r="G390" s="48" t="s">
        <v>840</v>
      </c>
      <c r="H390" s="48" t="s">
        <v>841</v>
      </c>
      <c r="I390" s="316">
        <f t="shared" ref="I390:I438" si="6">+J390/0.16</f>
        <v>170155.375</v>
      </c>
      <c r="J390" s="314">
        <v>27224.86</v>
      </c>
      <c r="K390" s="12"/>
      <c r="N390" s="20"/>
      <c r="O390" s="20"/>
      <c r="P390" s="21"/>
    </row>
    <row r="391" spans="1:16">
      <c r="A391" s="8" t="s">
        <v>446</v>
      </c>
      <c r="B391" s="9">
        <v>42399</v>
      </c>
      <c r="C391" s="8" t="s">
        <v>447</v>
      </c>
      <c r="G391" s="190" t="s">
        <v>847</v>
      </c>
      <c r="H391" s="190" t="s">
        <v>852</v>
      </c>
      <c r="I391" s="316">
        <f t="shared" si="6"/>
        <v>382680.875</v>
      </c>
      <c r="J391" s="314">
        <v>61228.94</v>
      </c>
      <c r="K391" s="12"/>
      <c r="N391" s="20"/>
      <c r="O391" s="20"/>
      <c r="P391" s="21"/>
    </row>
    <row r="392" spans="1:16">
      <c r="A392" s="8" t="s">
        <v>448</v>
      </c>
      <c r="B392" s="9">
        <v>42399</v>
      </c>
      <c r="C392" s="8" t="s">
        <v>449</v>
      </c>
      <c r="G392" s="175" t="s">
        <v>868</v>
      </c>
      <c r="H392" s="190" t="s">
        <v>869</v>
      </c>
      <c r="I392" s="316">
        <f t="shared" si="6"/>
        <v>333323.625</v>
      </c>
      <c r="J392" s="314">
        <v>53331.78</v>
      </c>
      <c r="K392" s="190"/>
      <c r="N392" s="20"/>
      <c r="O392" s="20"/>
      <c r="P392" s="21"/>
    </row>
    <row r="393" spans="1:16">
      <c r="A393" s="8" t="s">
        <v>115</v>
      </c>
      <c r="B393" s="9">
        <v>42381</v>
      </c>
      <c r="C393" s="8" t="s">
        <v>116</v>
      </c>
      <c r="G393" s="48" t="s">
        <v>840</v>
      </c>
      <c r="H393" s="48" t="s">
        <v>841</v>
      </c>
      <c r="I393" s="316">
        <f t="shared" si="6"/>
        <v>-212994.25</v>
      </c>
      <c r="J393" s="314">
        <v>-34079.08</v>
      </c>
      <c r="K393" s="192"/>
      <c r="N393" s="20"/>
      <c r="O393" s="20"/>
      <c r="P393" s="21"/>
    </row>
    <row r="394" spans="1:16">
      <c r="A394" s="8" t="s">
        <v>23</v>
      </c>
      <c r="B394" s="9">
        <v>42375</v>
      </c>
      <c r="C394" s="8" t="s">
        <v>24</v>
      </c>
      <c r="G394" s="48" t="s">
        <v>840</v>
      </c>
      <c r="H394" s="48" t="s">
        <v>841</v>
      </c>
      <c r="I394" s="316">
        <f t="shared" si="6"/>
        <v>-243507.4375</v>
      </c>
      <c r="J394" s="314">
        <v>-38961.19</v>
      </c>
      <c r="K394" s="21"/>
      <c r="N394" s="20"/>
      <c r="O394" s="20"/>
      <c r="P394" s="21"/>
    </row>
    <row r="395" spans="1:16">
      <c r="A395" s="8" t="s">
        <v>91</v>
      </c>
      <c r="B395" s="9">
        <v>42378</v>
      </c>
      <c r="C395" s="8" t="s">
        <v>92</v>
      </c>
      <c r="G395" s="48" t="s">
        <v>840</v>
      </c>
      <c r="H395" s="48" t="s">
        <v>841</v>
      </c>
      <c r="I395" s="316">
        <f t="shared" si="6"/>
        <v>318319.375</v>
      </c>
      <c r="J395" s="314">
        <v>50931.1</v>
      </c>
      <c r="K395" s="12"/>
      <c r="N395" s="20"/>
      <c r="O395" s="20"/>
      <c r="P395" s="21"/>
    </row>
    <row r="396" spans="1:16">
      <c r="A396" s="8" t="s">
        <v>93</v>
      </c>
      <c r="B396" s="9">
        <v>42378</v>
      </c>
      <c r="C396" s="8" t="s">
        <v>92</v>
      </c>
      <c r="G396" s="48" t="s">
        <v>840</v>
      </c>
      <c r="H396" s="48" t="s">
        <v>841</v>
      </c>
      <c r="I396" s="316">
        <f t="shared" si="6"/>
        <v>-318319.375</v>
      </c>
      <c r="J396" s="314">
        <v>-50931.1</v>
      </c>
      <c r="K396" s="21"/>
      <c r="N396" s="20"/>
      <c r="O396" s="20"/>
      <c r="P396" s="21"/>
    </row>
    <row r="397" spans="1:16">
      <c r="A397" s="8" t="s">
        <v>94</v>
      </c>
      <c r="B397" s="9">
        <v>42378</v>
      </c>
      <c r="C397" s="8" t="s">
        <v>92</v>
      </c>
      <c r="G397" s="48" t="s">
        <v>840</v>
      </c>
      <c r="H397" s="48" t="s">
        <v>841</v>
      </c>
      <c r="I397" s="316">
        <f t="shared" si="6"/>
        <v>318009</v>
      </c>
      <c r="J397" s="314">
        <v>50881.440000000002</v>
      </c>
      <c r="K397" s="12"/>
      <c r="N397" s="20"/>
      <c r="O397" s="20"/>
      <c r="P397" s="21"/>
    </row>
    <row r="398" spans="1:16">
      <c r="A398" s="8" t="s">
        <v>121</v>
      </c>
      <c r="B398" s="9">
        <v>42381</v>
      </c>
      <c r="C398" s="8" t="s">
        <v>122</v>
      </c>
      <c r="G398" s="48" t="s">
        <v>840</v>
      </c>
      <c r="H398" s="48" t="s">
        <v>841</v>
      </c>
      <c r="I398" s="316">
        <f t="shared" si="6"/>
        <v>318009.1875</v>
      </c>
      <c r="J398" s="314">
        <v>50881.47</v>
      </c>
      <c r="K398" s="12"/>
      <c r="N398" s="20"/>
      <c r="O398" s="20"/>
      <c r="P398" s="21"/>
    </row>
    <row r="399" spans="1:16">
      <c r="A399" s="8" t="s">
        <v>227</v>
      </c>
      <c r="B399" s="9">
        <v>42383</v>
      </c>
      <c r="C399" s="8" t="s">
        <v>228</v>
      </c>
      <c r="G399" s="175" t="s">
        <v>868</v>
      </c>
      <c r="H399" s="190" t="s">
        <v>869</v>
      </c>
      <c r="I399" s="316">
        <f t="shared" si="6"/>
        <v>318319.375</v>
      </c>
      <c r="J399" s="314">
        <v>50931.1</v>
      </c>
      <c r="K399" s="12"/>
      <c r="N399" s="20"/>
      <c r="O399" s="20"/>
      <c r="P399" s="21"/>
    </row>
    <row r="400" spans="1:16">
      <c r="A400" s="8" t="s">
        <v>240</v>
      </c>
      <c r="B400" s="9">
        <v>42384</v>
      </c>
      <c r="C400" s="8" t="s">
        <v>241</v>
      </c>
      <c r="G400" s="175" t="s">
        <v>870</v>
      </c>
      <c r="H400" s="190" t="s">
        <v>871</v>
      </c>
      <c r="I400" s="316">
        <f t="shared" si="6"/>
        <v>318319.375</v>
      </c>
      <c r="J400" s="314">
        <v>50931.1</v>
      </c>
      <c r="K400" s="12"/>
      <c r="N400" s="20"/>
      <c r="O400" s="20"/>
      <c r="P400" s="21"/>
    </row>
    <row r="401" spans="1:16">
      <c r="A401" s="8" t="s">
        <v>261</v>
      </c>
      <c r="B401" s="9">
        <v>42388</v>
      </c>
      <c r="C401" s="8" t="s">
        <v>262</v>
      </c>
      <c r="G401" s="190" t="s">
        <v>889</v>
      </c>
      <c r="H401" s="190" t="s">
        <v>874</v>
      </c>
      <c r="I401" s="316">
        <f t="shared" si="6"/>
        <v>437563.375</v>
      </c>
      <c r="J401" s="314">
        <v>70010.14</v>
      </c>
      <c r="K401" s="12"/>
      <c r="N401" s="20"/>
      <c r="O401" s="20"/>
      <c r="P401" s="21"/>
    </row>
    <row r="402" spans="1:16">
      <c r="A402" s="8" t="s">
        <v>259</v>
      </c>
      <c r="B402" s="9">
        <v>42388</v>
      </c>
      <c r="C402" s="8" t="s">
        <v>260</v>
      </c>
      <c r="G402" s="190" t="s">
        <v>847</v>
      </c>
      <c r="H402" s="12" t="s">
        <v>855</v>
      </c>
      <c r="I402" s="316">
        <f t="shared" si="6"/>
        <v>318319.375</v>
      </c>
      <c r="J402" s="314">
        <v>50931.1</v>
      </c>
      <c r="K402" s="12"/>
      <c r="N402" s="20"/>
      <c r="O402" s="20"/>
      <c r="P402" s="21"/>
    </row>
    <row r="403" spans="1:16">
      <c r="A403" s="8" t="s">
        <v>257</v>
      </c>
      <c r="B403" s="9">
        <v>42388</v>
      </c>
      <c r="C403" s="8" t="s">
        <v>258</v>
      </c>
      <c r="G403" s="190" t="s">
        <v>861</v>
      </c>
      <c r="H403" s="12" t="s">
        <v>862</v>
      </c>
      <c r="I403" s="316">
        <f t="shared" si="6"/>
        <v>318319.375</v>
      </c>
      <c r="J403" s="314">
        <v>50931.1</v>
      </c>
      <c r="K403" s="190"/>
      <c r="N403" s="20"/>
      <c r="O403" s="20"/>
      <c r="P403" s="21"/>
    </row>
    <row r="404" spans="1:16">
      <c r="A404" s="8" t="s">
        <v>263</v>
      </c>
      <c r="B404" s="9">
        <v>42388</v>
      </c>
      <c r="C404" s="8" t="s">
        <v>264</v>
      </c>
      <c r="G404" s="175" t="s">
        <v>808</v>
      </c>
      <c r="H404" s="12" t="s">
        <v>875</v>
      </c>
      <c r="I404" s="316">
        <f t="shared" si="6"/>
        <v>318319.375</v>
      </c>
      <c r="J404" s="314">
        <v>50931.1</v>
      </c>
      <c r="K404" s="12"/>
      <c r="N404" s="20"/>
      <c r="O404" s="20"/>
      <c r="P404" s="21"/>
    </row>
    <row r="405" spans="1:16">
      <c r="A405" s="8" t="s">
        <v>644</v>
      </c>
      <c r="B405" s="9">
        <v>42400</v>
      </c>
      <c r="C405" s="8" t="s">
        <v>645</v>
      </c>
      <c r="G405" s="12" t="s">
        <v>808</v>
      </c>
      <c r="H405" s="12" t="s">
        <v>809</v>
      </c>
      <c r="I405" s="316">
        <f t="shared" si="6"/>
        <v>50</v>
      </c>
      <c r="J405" s="17">
        <v>8</v>
      </c>
      <c r="K405" s="12"/>
      <c r="N405" s="20"/>
      <c r="O405" s="20"/>
      <c r="P405" s="21"/>
    </row>
    <row r="406" spans="1:16">
      <c r="A406" s="8" t="s">
        <v>642</v>
      </c>
      <c r="B406" s="9">
        <v>42400</v>
      </c>
      <c r="C406" s="8" t="s">
        <v>643</v>
      </c>
      <c r="G406" s="12" t="s">
        <v>659</v>
      </c>
      <c r="H406" s="10" t="s">
        <v>717</v>
      </c>
      <c r="I406" s="316">
        <f t="shared" si="6"/>
        <v>315.5</v>
      </c>
      <c r="J406" s="17">
        <v>50.48</v>
      </c>
      <c r="K406" s="12"/>
      <c r="N406" s="20"/>
      <c r="O406" s="20"/>
      <c r="P406" s="21"/>
    </row>
    <row r="407" spans="1:16">
      <c r="A407" s="8" t="s">
        <v>642</v>
      </c>
      <c r="B407" s="9">
        <v>42400</v>
      </c>
      <c r="C407" s="8" t="s">
        <v>643</v>
      </c>
      <c r="G407" s="12" t="s">
        <v>816</v>
      </c>
      <c r="H407" s="12" t="s">
        <v>817</v>
      </c>
      <c r="I407" s="316">
        <f t="shared" si="6"/>
        <v>94.8125</v>
      </c>
      <c r="J407" s="17">
        <v>15.17</v>
      </c>
      <c r="K407" s="12"/>
      <c r="N407" s="20"/>
      <c r="O407" s="20"/>
      <c r="P407" s="21"/>
    </row>
    <row r="408" spans="1:16">
      <c r="A408" s="8" t="s">
        <v>642</v>
      </c>
      <c r="B408" s="9">
        <v>42400</v>
      </c>
      <c r="C408" s="8" t="s">
        <v>643</v>
      </c>
      <c r="G408" s="12" t="s">
        <v>819</v>
      </c>
      <c r="H408" s="10" t="s">
        <v>818</v>
      </c>
      <c r="I408" s="316">
        <f t="shared" si="6"/>
        <v>335.1875</v>
      </c>
      <c r="J408" s="17">
        <v>53.63</v>
      </c>
      <c r="K408" s="12"/>
      <c r="N408" s="20"/>
      <c r="O408" s="20"/>
      <c r="P408" s="21"/>
    </row>
    <row r="409" spans="1:16">
      <c r="A409" s="8" t="s">
        <v>607</v>
      </c>
      <c r="B409" s="9">
        <v>42400</v>
      </c>
      <c r="C409" s="8" t="s">
        <v>608</v>
      </c>
      <c r="G409" s="12" t="s">
        <v>685</v>
      </c>
      <c r="H409" s="12" t="s">
        <v>686</v>
      </c>
      <c r="I409" s="316">
        <f t="shared" si="6"/>
        <v>395.6875</v>
      </c>
      <c r="J409" s="17">
        <v>63.31</v>
      </c>
      <c r="K409" s="12"/>
      <c r="N409" s="20"/>
      <c r="O409" s="20"/>
      <c r="P409" s="21"/>
    </row>
    <row r="410" spans="1:16">
      <c r="A410" s="8" t="s">
        <v>609</v>
      </c>
      <c r="B410" s="9">
        <v>42400</v>
      </c>
      <c r="C410" s="8" t="s">
        <v>610</v>
      </c>
      <c r="G410" s="20" t="s">
        <v>685</v>
      </c>
      <c r="H410" s="12" t="s">
        <v>686</v>
      </c>
      <c r="I410" s="316">
        <f t="shared" si="6"/>
        <v>119.81250000000001</v>
      </c>
      <c r="J410" s="17">
        <v>19.170000000000002</v>
      </c>
      <c r="K410" s="12"/>
      <c r="N410" s="20"/>
      <c r="O410" s="20"/>
      <c r="P410" s="21"/>
    </row>
    <row r="411" spans="1:16">
      <c r="A411" s="8" t="s">
        <v>611</v>
      </c>
      <c r="B411" s="9">
        <v>42400</v>
      </c>
      <c r="C411" s="8" t="s">
        <v>612</v>
      </c>
      <c r="G411" s="12" t="s">
        <v>781</v>
      </c>
      <c r="H411" s="12" t="s">
        <v>780</v>
      </c>
      <c r="I411" s="316">
        <f t="shared" si="6"/>
        <v>98.25</v>
      </c>
      <c r="J411" s="17">
        <v>15.72</v>
      </c>
      <c r="K411" s="12"/>
      <c r="N411" s="20"/>
      <c r="O411" s="20"/>
      <c r="P411" s="21"/>
    </row>
    <row r="412" spans="1:16">
      <c r="A412" s="8" t="s">
        <v>613</v>
      </c>
      <c r="B412" s="9">
        <v>42400</v>
      </c>
      <c r="C412" s="8" t="s">
        <v>614</v>
      </c>
      <c r="G412" s="12" t="s">
        <v>683</v>
      </c>
      <c r="H412" s="12" t="s">
        <v>684</v>
      </c>
      <c r="I412" s="316">
        <f t="shared" si="6"/>
        <v>155.25</v>
      </c>
      <c r="J412" s="17">
        <v>24.84</v>
      </c>
      <c r="K412" s="12"/>
      <c r="N412" s="20"/>
      <c r="O412" s="20"/>
      <c r="P412" s="21"/>
    </row>
    <row r="413" spans="1:16">
      <c r="A413" s="8" t="s">
        <v>265</v>
      </c>
      <c r="B413" s="9">
        <v>42388</v>
      </c>
      <c r="C413" s="8" t="s">
        <v>266</v>
      </c>
      <c r="G413" s="175" t="s">
        <v>808</v>
      </c>
      <c r="H413" s="12" t="s">
        <v>875</v>
      </c>
      <c r="I413" s="316">
        <f t="shared" si="6"/>
        <v>318319.375</v>
      </c>
      <c r="J413" s="314">
        <v>50931.1</v>
      </c>
      <c r="K413" s="12"/>
      <c r="N413" s="20"/>
      <c r="O413" s="20"/>
      <c r="P413" s="21"/>
    </row>
    <row r="414" spans="1:16">
      <c r="A414" s="8" t="s">
        <v>303</v>
      </c>
      <c r="B414" s="9">
        <v>42389</v>
      </c>
      <c r="C414" s="8" t="s">
        <v>266</v>
      </c>
      <c r="G414" s="175" t="s">
        <v>808</v>
      </c>
      <c r="H414" s="12" t="s">
        <v>875</v>
      </c>
      <c r="I414" s="316">
        <f t="shared" si="6"/>
        <v>-318319.375</v>
      </c>
      <c r="J414" s="17">
        <v>-50931.1</v>
      </c>
      <c r="K414" s="192"/>
      <c r="N414" s="20"/>
      <c r="O414" s="20"/>
      <c r="P414" s="21"/>
    </row>
    <row r="415" spans="1:16">
      <c r="A415" s="8" t="s">
        <v>304</v>
      </c>
      <c r="B415" s="9">
        <v>42389</v>
      </c>
      <c r="C415" s="8" t="s">
        <v>305</v>
      </c>
      <c r="G415" s="7" t="s">
        <v>808</v>
      </c>
      <c r="H415" s="10" t="s">
        <v>875</v>
      </c>
      <c r="I415" s="316">
        <f t="shared" si="6"/>
        <v>318319.375</v>
      </c>
      <c r="J415" s="314">
        <v>50931.1</v>
      </c>
      <c r="K415" s="12"/>
      <c r="N415" s="20"/>
      <c r="O415" s="20"/>
      <c r="P415" s="21"/>
    </row>
    <row r="416" spans="1:16">
      <c r="A416" s="8" t="s">
        <v>615</v>
      </c>
      <c r="B416" s="9">
        <v>42400</v>
      </c>
      <c r="C416" s="8" t="s">
        <v>616</v>
      </c>
      <c r="G416" s="12" t="s">
        <v>691</v>
      </c>
      <c r="H416" s="10" t="s">
        <v>692</v>
      </c>
      <c r="I416" s="316">
        <f t="shared" si="6"/>
        <v>46</v>
      </c>
      <c r="J416" s="17">
        <v>7.36</v>
      </c>
      <c r="K416" s="12"/>
      <c r="N416" s="20"/>
      <c r="O416" s="20"/>
      <c r="P416" s="21"/>
    </row>
    <row r="417" spans="1:16">
      <c r="A417" s="8" t="s">
        <v>398</v>
      </c>
      <c r="B417" s="9">
        <v>42395</v>
      </c>
      <c r="C417" s="8" t="s">
        <v>399</v>
      </c>
      <c r="G417" s="12" t="s">
        <v>955</v>
      </c>
      <c r="H417" s="12" t="s">
        <v>956</v>
      </c>
      <c r="I417" s="316">
        <f t="shared" si="6"/>
        <v>7300</v>
      </c>
      <c r="J417" s="314">
        <v>1168</v>
      </c>
      <c r="K417" s="12"/>
      <c r="N417" s="20"/>
      <c r="O417" s="20"/>
      <c r="P417" s="21"/>
    </row>
    <row r="418" spans="1:16">
      <c r="A418" s="8" t="s">
        <v>618</v>
      </c>
      <c r="B418" s="9">
        <v>42400</v>
      </c>
      <c r="C418" s="8" t="s">
        <v>619</v>
      </c>
      <c r="G418" s="12" t="s">
        <v>783</v>
      </c>
      <c r="H418" s="12" t="s">
        <v>782</v>
      </c>
      <c r="I418" s="316">
        <f t="shared" si="6"/>
        <v>167.25</v>
      </c>
      <c r="J418" s="17">
        <v>26.76</v>
      </c>
      <c r="K418" s="12"/>
      <c r="N418" s="20"/>
      <c r="O418" s="20"/>
      <c r="P418" s="21"/>
    </row>
    <row r="419" spans="1:16">
      <c r="A419" s="8" t="s">
        <v>438</v>
      </c>
      <c r="B419" s="9">
        <v>42398</v>
      </c>
      <c r="C419" s="8" t="s">
        <v>439</v>
      </c>
      <c r="G419" s="12" t="s">
        <v>913</v>
      </c>
      <c r="H419" s="12" t="s">
        <v>914</v>
      </c>
      <c r="I419" s="316">
        <f t="shared" si="6"/>
        <v>1818.8125</v>
      </c>
      <c r="J419" s="17">
        <v>291.01</v>
      </c>
      <c r="K419" s="12"/>
      <c r="N419" s="20"/>
      <c r="O419" s="20"/>
      <c r="P419" s="21"/>
    </row>
    <row r="420" spans="1:16">
      <c r="A420" s="8" t="s">
        <v>440</v>
      </c>
      <c r="B420" s="9">
        <v>42398</v>
      </c>
      <c r="C420" s="8" t="s">
        <v>441</v>
      </c>
      <c r="G420" s="12" t="s">
        <v>913</v>
      </c>
      <c r="H420" s="12" t="s">
        <v>914</v>
      </c>
      <c r="I420" s="316">
        <f t="shared" si="6"/>
        <v>273667.625</v>
      </c>
      <c r="J420" s="314">
        <v>43786.82</v>
      </c>
      <c r="K420" s="12"/>
      <c r="N420" s="20"/>
      <c r="O420" s="20"/>
      <c r="P420" s="21"/>
    </row>
    <row r="421" spans="1:16">
      <c r="A421" s="8" t="s">
        <v>620</v>
      </c>
      <c r="B421" s="9">
        <v>42400</v>
      </c>
      <c r="C421" s="8" t="s">
        <v>621</v>
      </c>
      <c r="G421" s="12" t="s">
        <v>668</v>
      </c>
      <c r="H421" s="12" t="s">
        <v>669</v>
      </c>
      <c r="I421" s="316">
        <f t="shared" si="6"/>
        <v>482.4375</v>
      </c>
      <c r="J421" s="17">
        <v>77.19</v>
      </c>
      <c r="K421" s="12"/>
      <c r="N421" s="20"/>
      <c r="O421" s="20"/>
      <c r="P421" s="21"/>
    </row>
    <row r="422" spans="1:16">
      <c r="A422" s="8" t="s">
        <v>622</v>
      </c>
      <c r="B422" s="9">
        <v>42400</v>
      </c>
      <c r="C422" s="8" t="s">
        <v>623</v>
      </c>
      <c r="G422" s="12" t="s">
        <v>785</v>
      </c>
      <c r="H422" s="12" t="s">
        <v>784</v>
      </c>
      <c r="I422" s="316">
        <f t="shared" si="6"/>
        <v>31.062499999999996</v>
      </c>
      <c r="J422" s="17">
        <v>4.97</v>
      </c>
      <c r="K422" s="12"/>
      <c r="N422" s="20"/>
      <c r="O422" s="20"/>
      <c r="P422" s="21"/>
    </row>
    <row r="423" spans="1:16">
      <c r="A423" s="8" t="s">
        <v>624</v>
      </c>
      <c r="B423" s="9">
        <v>42400</v>
      </c>
      <c r="C423" s="8" t="s">
        <v>625</v>
      </c>
      <c r="G423" s="12" t="s">
        <v>787</v>
      </c>
      <c r="H423" s="12" t="s">
        <v>786</v>
      </c>
      <c r="I423" s="316">
        <f t="shared" si="6"/>
        <v>220.5625</v>
      </c>
      <c r="J423" s="17">
        <v>35.29</v>
      </c>
      <c r="K423" s="12"/>
      <c r="N423" s="20"/>
      <c r="O423" s="20"/>
      <c r="P423" s="21"/>
    </row>
    <row r="424" spans="1:16">
      <c r="A424" s="8" t="s">
        <v>444</v>
      </c>
      <c r="B424" s="9">
        <v>42398</v>
      </c>
      <c r="C424" s="8" t="s">
        <v>445</v>
      </c>
      <c r="G424" s="12" t="s">
        <v>913</v>
      </c>
      <c r="H424" s="12" t="s">
        <v>914</v>
      </c>
      <c r="I424" s="316">
        <f t="shared" si="6"/>
        <v>7134.125</v>
      </c>
      <c r="J424" s="314">
        <v>1141.46</v>
      </c>
      <c r="K424" s="12"/>
      <c r="N424" s="20"/>
      <c r="O424" s="21"/>
      <c r="P424" s="21"/>
    </row>
    <row r="425" spans="1:16">
      <c r="A425" s="8" t="s">
        <v>626</v>
      </c>
      <c r="B425" s="9">
        <v>42400</v>
      </c>
      <c r="C425" s="8" t="s">
        <v>627</v>
      </c>
      <c r="G425" s="12" t="s">
        <v>789</v>
      </c>
      <c r="H425" s="12" t="s">
        <v>788</v>
      </c>
      <c r="I425" s="316">
        <f t="shared" si="6"/>
        <v>465.5</v>
      </c>
      <c r="J425" s="17">
        <v>74.48</v>
      </c>
      <c r="K425" s="12"/>
      <c r="N425" s="20"/>
      <c r="O425" s="21"/>
      <c r="P425" s="21"/>
    </row>
    <row r="426" spans="1:16">
      <c r="A426" s="8" t="s">
        <v>500</v>
      </c>
      <c r="B426" s="9">
        <v>42400</v>
      </c>
      <c r="C426" s="8" t="s">
        <v>501</v>
      </c>
      <c r="G426" s="12" t="s">
        <v>687</v>
      </c>
      <c r="H426" s="12" t="s">
        <v>688</v>
      </c>
      <c r="I426" s="316">
        <f t="shared" si="6"/>
        <v>219.8125</v>
      </c>
      <c r="J426" s="17">
        <v>35.17</v>
      </c>
      <c r="K426" s="12"/>
      <c r="N426" s="20"/>
      <c r="O426" s="20"/>
      <c r="P426" s="21"/>
    </row>
    <row r="427" spans="1:16">
      <c r="A427" s="8" t="s">
        <v>406</v>
      </c>
      <c r="B427" s="9">
        <v>42396</v>
      </c>
      <c r="C427" s="8" t="s">
        <v>407</v>
      </c>
      <c r="G427" s="12" t="s">
        <v>847</v>
      </c>
      <c r="H427" s="12" t="s">
        <v>853</v>
      </c>
      <c r="I427" s="316">
        <f t="shared" si="6"/>
        <v>318319.375</v>
      </c>
      <c r="J427" s="314">
        <v>50931.1</v>
      </c>
      <c r="K427" s="12"/>
      <c r="N427" s="20"/>
      <c r="P427" s="21"/>
    </row>
    <row r="428" spans="1:16">
      <c r="A428" s="8" t="s">
        <v>39</v>
      </c>
      <c r="B428" s="9">
        <v>42376</v>
      </c>
      <c r="C428" s="8" t="s">
        <v>40</v>
      </c>
      <c r="G428" s="48" t="s">
        <v>840</v>
      </c>
      <c r="H428" s="48" t="s">
        <v>841</v>
      </c>
      <c r="I428" s="316">
        <f t="shared" si="6"/>
        <v>694500.875</v>
      </c>
      <c r="J428" s="314">
        <v>111120.14</v>
      </c>
      <c r="K428" s="12"/>
      <c r="N428" s="21"/>
      <c r="P428" s="21"/>
    </row>
    <row r="429" spans="1:16">
      <c r="A429" s="203" t="s">
        <v>2674</v>
      </c>
      <c r="B429" s="204">
        <v>42400</v>
      </c>
      <c r="C429" s="203" t="s">
        <v>2472</v>
      </c>
      <c r="G429" s="17" t="s">
        <v>1000</v>
      </c>
      <c r="H429" s="203" t="s">
        <v>10772</v>
      </c>
      <c r="I429" s="316">
        <f t="shared" si="6"/>
        <v>-500.6875</v>
      </c>
      <c r="J429" s="17">
        <v>-80.11</v>
      </c>
      <c r="K429" s="12"/>
      <c r="N429" s="20"/>
      <c r="P429" s="21"/>
    </row>
    <row r="430" spans="1:16" s="196" customFormat="1">
      <c r="A430" s="199" t="s">
        <v>10769</v>
      </c>
      <c r="B430" s="200">
        <v>42400</v>
      </c>
      <c r="C430" s="199">
        <v>2007973</v>
      </c>
      <c r="D430" s="199">
        <v>1</v>
      </c>
      <c r="E430" s="199"/>
      <c r="F430" s="199"/>
      <c r="G430" s="178" t="s">
        <v>957</v>
      </c>
      <c r="H430" s="178" t="s">
        <v>4856</v>
      </c>
      <c r="I430" s="316">
        <f t="shared" si="6"/>
        <v>14964.4375</v>
      </c>
      <c r="J430" s="314">
        <v>2394.31</v>
      </c>
      <c r="P430" s="198"/>
    </row>
    <row r="431" spans="1:16" s="196" customFormat="1">
      <c r="A431" s="199" t="s">
        <v>10770</v>
      </c>
      <c r="B431" s="200">
        <v>42400</v>
      </c>
      <c r="C431" s="199">
        <v>2007808</v>
      </c>
      <c r="D431" s="199">
        <v>1</v>
      </c>
      <c r="E431" s="199"/>
      <c r="F431" s="199"/>
      <c r="G431" s="178" t="s">
        <v>957</v>
      </c>
      <c r="H431" s="178" t="s">
        <v>4856</v>
      </c>
      <c r="I431" s="316">
        <f t="shared" si="6"/>
        <v>5566.875</v>
      </c>
      <c r="J431" s="17">
        <v>890.7</v>
      </c>
      <c r="P431" s="198"/>
    </row>
    <row r="432" spans="1:16" s="196" customFormat="1">
      <c r="A432" s="199" t="s">
        <v>475</v>
      </c>
      <c r="B432" s="200">
        <v>42400</v>
      </c>
      <c r="C432" s="199" t="s">
        <v>10771</v>
      </c>
      <c r="D432" s="199">
        <v>1</v>
      </c>
      <c r="E432" s="199"/>
      <c r="F432" s="199"/>
      <c r="G432" s="199" t="s">
        <v>820</v>
      </c>
      <c r="H432" s="199" t="s">
        <v>820</v>
      </c>
      <c r="I432" s="316">
        <f t="shared" si="6"/>
        <v>105.18749999999999</v>
      </c>
      <c r="J432" s="17">
        <v>16.829999999999998</v>
      </c>
      <c r="P432" s="198"/>
    </row>
    <row r="433" spans="1:16" s="196" customFormat="1">
      <c r="A433" s="199" t="s">
        <v>617</v>
      </c>
      <c r="B433" s="200">
        <v>42400</v>
      </c>
      <c r="C433" s="199">
        <v>13153</v>
      </c>
      <c r="D433" s="199">
        <v>1</v>
      </c>
      <c r="E433" s="199"/>
      <c r="F433" s="199"/>
      <c r="G433" s="199" t="s">
        <v>691</v>
      </c>
      <c r="H433" s="199" t="s">
        <v>691</v>
      </c>
      <c r="I433" s="316">
        <f>+J433/0.16</f>
        <v>398</v>
      </c>
      <c r="J433" s="17">
        <v>63.68</v>
      </c>
      <c r="P433" s="198"/>
    </row>
    <row r="434" spans="1:16" s="196" customFormat="1">
      <c r="A434" s="199" t="s">
        <v>2762</v>
      </c>
      <c r="B434" s="200">
        <v>42371</v>
      </c>
      <c r="C434" s="199" t="s">
        <v>10773</v>
      </c>
      <c r="D434" s="199">
        <v>1</v>
      </c>
      <c r="E434" s="199"/>
      <c r="F434" s="199"/>
      <c r="G434" s="342" t="s">
        <v>1000</v>
      </c>
      <c r="H434" s="178" t="s">
        <v>10774</v>
      </c>
      <c r="I434" s="316">
        <f t="shared" si="6"/>
        <v>-300</v>
      </c>
      <c r="J434" s="17">
        <v>-48</v>
      </c>
      <c r="P434" s="198"/>
    </row>
    <row r="435" spans="1:16" s="199" customFormat="1">
      <c r="A435" s="17" t="s">
        <v>2759</v>
      </c>
      <c r="B435" s="80">
        <v>42371</v>
      </c>
      <c r="C435" s="17" t="s">
        <v>10775</v>
      </c>
      <c r="D435" s="17">
        <v>1</v>
      </c>
      <c r="E435" s="17"/>
      <c r="F435" s="17"/>
      <c r="G435" s="171" t="s">
        <v>822</v>
      </c>
      <c r="H435" s="171" t="s">
        <v>10777</v>
      </c>
      <c r="I435" s="316">
        <f t="shared" si="6"/>
        <v>-2241.375</v>
      </c>
      <c r="J435" s="17">
        <v>-358.62</v>
      </c>
      <c r="P435" s="201"/>
    </row>
    <row r="436" spans="1:16" s="199" customFormat="1">
      <c r="A436" s="17" t="s">
        <v>2765</v>
      </c>
      <c r="B436" s="80">
        <v>42371</v>
      </c>
      <c r="C436" s="17" t="s">
        <v>8592</v>
      </c>
      <c r="D436" s="17">
        <v>1</v>
      </c>
      <c r="E436" s="17"/>
      <c r="F436" s="17"/>
      <c r="G436" s="171" t="s">
        <v>900</v>
      </c>
      <c r="H436" s="171" t="s">
        <v>901</v>
      </c>
      <c r="I436" s="316">
        <f t="shared" si="6"/>
        <v>200</v>
      </c>
      <c r="J436" s="17">
        <v>32</v>
      </c>
      <c r="P436" s="201"/>
    </row>
    <row r="437" spans="1:16" s="199" customFormat="1">
      <c r="A437" s="17" t="s">
        <v>2793</v>
      </c>
      <c r="B437" s="80">
        <v>42371</v>
      </c>
      <c r="C437" s="17" t="s">
        <v>10776</v>
      </c>
      <c r="D437" s="17">
        <v>1</v>
      </c>
      <c r="E437" s="17"/>
      <c r="F437" s="17"/>
      <c r="G437" s="171" t="s">
        <v>947</v>
      </c>
      <c r="H437" s="171" t="s">
        <v>10778</v>
      </c>
      <c r="I437" s="316">
        <f t="shared" si="6"/>
        <v>-1462.5</v>
      </c>
      <c r="J437" s="17">
        <v>-234</v>
      </c>
      <c r="P437" s="201"/>
    </row>
    <row r="438" spans="1:16" s="199" customFormat="1">
      <c r="A438" s="17" t="s">
        <v>5205</v>
      </c>
      <c r="B438" s="80">
        <v>42371</v>
      </c>
      <c r="C438" s="17" t="s">
        <v>8592</v>
      </c>
      <c r="D438" s="17">
        <v>1</v>
      </c>
      <c r="E438" s="17"/>
      <c r="F438" s="17"/>
      <c r="G438" s="171" t="s">
        <v>900</v>
      </c>
      <c r="H438" s="171" t="s">
        <v>901</v>
      </c>
      <c r="I438" s="316">
        <f t="shared" si="6"/>
        <v>-2100</v>
      </c>
      <c r="J438" s="17">
        <v>-336</v>
      </c>
      <c r="P438" s="201"/>
    </row>
    <row r="439" spans="1:16">
      <c r="I439" s="23">
        <f>SUM(I7:I438)</f>
        <v>30119270.5625</v>
      </c>
      <c r="J439" s="23">
        <f>SUM(J7:J438)</f>
        <v>4819083.2899999963</v>
      </c>
      <c r="K439" s="23">
        <f>SUM(K7:K438)</f>
        <v>32537.929999999997</v>
      </c>
      <c r="L439" s="201"/>
      <c r="N439" s="20"/>
      <c r="P439" s="21"/>
    </row>
    <row r="440" spans="1:16">
      <c r="N440" s="21"/>
    </row>
    <row r="441" spans="1:16">
      <c r="I441" s="24" t="s">
        <v>999</v>
      </c>
      <c r="J441" s="203">
        <v>4816231.92</v>
      </c>
      <c r="N441" s="21"/>
    </row>
    <row r="442" spans="1:16">
      <c r="I442" s="20" t="s">
        <v>1002</v>
      </c>
      <c r="J442" s="25">
        <f>+J439-J441</f>
        <v>2851.3699999963865</v>
      </c>
      <c r="N442" s="20"/>
    </row>
    <row r="443" spans="1:16" s="338" customFormat="1">
      <c r="A443" s="338" t="s">
        <v>10956</v>
      </c>
      <c r="J443" s="25"/>
    </row>
    <row r="444" spans="1:16" s="338" customFormat="1">
      <c r="A444" s="340" t="s">
        <v>69</v>
      </c>
      <c r="B444" s="290">
        <v>42377</v>
      </c>
      <c r="C444" s="340" t="s">
        <v>70</v>
      </c>
      <c r="D444" s="340"/>
      <c r="E444" s="340"/>
      <c r="F444" s="340"/>
      <c r="G444" s="340" t="s">
        <v>856</v>
      </c>
      <c r="H444" s="340" t="s">
        <v>857</v>
      </c>
      <c r="I444" s="246">
        <f t="shared" ref="I444:I445" si="7">+J444/0.16</f>
        <v>-206605.24999999997</v>
      </c>
      <c r="J444" s="246">
        <v>-33056.839999999997</v>
      </c>
      <c r="K444" s="54" t="s">
        <v>1010</v>
      </c>
    </row>
    <row r="445" spans="1:16" s="338" customFormat="1">
      <c r="A445" s="358" t="s">
        <v>348</v>
      </c>
      <c r="B445" s="290">
        <v>42394</v>
      </c>
      <c r="C445" s="358" t="s">
        <v>349</v>
      </c>
      <c r="D445" s="358"/>
      <c r="E445" s="358"/>
      <c r="F445" s="358"/>
      <c r="G445" s="358" t="s">
        <v>888</v>
      </c>
      <c r="H445" s="358" t="s">
        <v>879</v>
      </c>
      <c r="I445" s="246">
        <f t="shared" si="7"/>
        <v>195674.875</v>
      </c>
      <c r="J445" s="246">
        <v>31307.98</v>
      </c>
      <c r="K445" s="102" t="s">
        <v>10967</v>
      </c>
    </row>
    <row r="446" spans="1:16" s="390" customFormat="1">
      <c r="A446" s="394"/>
      <c r="B446" s="80"/>
      <c r="C446" s="394"/>
      <c r="D446" s="394"/>
      <c r="E446" s="394"/>
      <c r="F446" s="394"/>
      <c r="G446" s="394"/>
      <c r="H446" s="394"/>
      <c r="I446" s="314"/>
      <c r="J446" s="314"/>
    </row>
    <row r="447" spans="1:16" s="338" customFormat="1">
      <c r="H447" s="24" t="s">
        <v>10957</v>
      </c>
      <c r="I447" s="101">
        <f>+I444+I445</f>
        <v>-10930.374999999971</v>
      </c>
      <c r="J447" s="54">
        <f>+J444+J445</f>
        <v>-1748.8599999999969</v>
      </c>
    </row>
    <row r="448" spans="1:16" s="338" customFormat="1">
      <c r="H448" s="24" t="s">
        <v>1002</v>
      </c>
      <c r="I448" s="24"/>
      <c r="J448" s="54">
        <f>+J442+J447</f>
        <v>1102.5099999963895</v>
      </c>
    </row>
    <row r="449" spans="1:14" s="338" customFormat="1">
      <c r="J449" s="25"/>
    </row>
    <row r="450" spans="1:14">
      <c r="A450" s="2"/>
      <c r="B450" s="1"/>
      <c r="C450" s="1"/>
      <c r="D450" s="1"/>
      <c r="E450" s="1"/>
      <c r="F450" s="1"/>
      <c r="G450" s="46" t="s">
        <v>0</v>
      </c>
      <c r="H450" s="1"/>
      <c r="I450" s="1"/>
      <c r="J450" s="5"/>
      <c r="K450" s="328"/>
      <c r="N450" s="20"/>
    </row>
    <row r="451" spans="1:14">
      <c r="A451" s="2"/>
      <c r="B451" s="1"/>
      <c r="C451" s="1"/>
      <c r="D451" s="1"/>
      <c r="E451" s="1"/>
      <c r="F451" s="1"/>
      <c r="G451" s="46" t="s">
        <v>10</v>
      </c>
      <c r="H451" s="1"/>
      <c r="I451" s="1"/>
      <c r="J451" s="5"/>
      <c r="K451" s="328"/>
    </row>
    <row r="452" spans="1:14">
      <c r="A452" s="2"/>
      <c r="B452" s="1"/>
      <c r="C452" s="1"/>
      <c r="D452" s="1"/>
      <c r="E452" s="1"/>
      <c r="F452" s="1"/>
      <c r="G452" s="46" t="s">
        <v>1</v>
      </c>
      <c r="H452" s="1"/>
      <c r="I452" s="1"/>
      <c r="J452" s="5"/>
      <c r="K452" s="328"/>
    </row>
    <row r="453" spans="1:14">
      <c r="A453" s="1"/>
      <c r="B453" s="1"/>
      <c r="C453" s="1"/>
      <c r="D453" s="1"/>
      <c r="E453" s="1"/>
      <c r="F453" s="1"/>
      <c r="G453" s="327" t="s">
        <v>10779</v>
      </c>
      <c r="H453" s="1"/>
      <c r="I453" s="1"/>
      <c r="J453" s="1"/>
      <c r="K453" s="328"/>
    </row>
    <row r="454" spans="1:14">
      <c r="A454" s="1"/>
      <c r="B454" s="1"/>
      <c r="C454" s="1"/>
      <c r="D454" s="1"/>
      <c r="E454" s="1"/>
      <c r="F454" s="1"/>
      <c r="G454" s="6"/>
      <c r="H454" s="4"/>
      <c r="I454" s="4"/>
      <c r="J454" s="4"/>
      <c r="K454" s="328"/>
    </row>
    <row r="455" spans="1:14" ht="17.25" thickBot="1">
      <c r="A455" s="41" t="s">
        <v>2</v>
      </c>
      <c r="B455" s="41" t="s">
        <v>3</v>
      </c>
      <c r="C455" s="41" t="s">
        <v>4</v>
      </c>
      <c r="D455" s="41"/>
      <c r="E455" s="41"/>
      <c r="F455" s="41"/>
      <c r="G455" s="42" t="s">
        <v>5</v>
      </c>
      <c r="H455" s="43" t="s">
        <v>6</v>
      </c>
      <c r="I455" s="44" t="s">
        <v>7</v>
      </c>
      <c r="J455" s="45" t="s">
        <v>8</v>
      </c>
      <c r="K455" s="45" t="s">
        <v>1003</v>
      </c>
    </row>
    <row r="456" spans="1:14" s="328" customFormat="1" ht="16.5">
      <c r="A456" s="527" t="s">
        <v>1006</v>
      </c>
      <c r="B456" s="31">
        <v>85</v>
      </c>
      <c r="C456" s="179"/>
      <c r="D456" s="179"/>
      <c r="E456" s="179"/>
      <c r="F456" s="179"/>
      <c r="G456" s="341" t="s">
        <v>900</v>
      </c>
      <c r="H456" s="341" t="s">
        <v>901</v>
      </c>
      <c r="I456" s="325">
        <f>+J456/0.16</f>
        <v>4200</v>
      </c>
      <c r="J456" s="326">
        <f t="shared" ref="J456:J487" si="8">+SUMIF($G$7:$G$438,G456,$J$7:$J$438)</f>
        <v>672</v>
      </c>
      <c r="K456" s="326">
        <f t="shared" ref="K456:K487" si="9">+SUMIF($G$7:$G$438,G456,$K$7:$K$438)</f>
        <v>0</v>
      </c>
    </row>
    <row r="457" spans="1:14">
      <c r="A457" s="527" t="s">
        <v>1006</v>
      </c>
      <c r="B457" s="31">
        <v>85</v>
      </c>
      <c r="G457" s="332" t="s">
        <v>9</v>
      </c>
      <c r="H457" s="332" t="s">
        <v>991</v>
      </c>
      <c r="I457" s="325">
        <f t="shared" ref="I457:I520" si="10">+J457/0.16</f>
        <v>786.18749999999989</v>
      </c>
      <c r="J457" s="326">
        <f t="shared" si="8"/>
        <v>125.78999999999999</v>
      </c>
      <c r="K457" s="326">
        <f t="shared" si="9"/>
        <v>0</v>
      </c>
    </row>
    <row r="458" spans="1:14">
      <c r="A458" s="527" t="s">
        <v>1006</v>
      </c>
      <c r="B458" s="31">
        <v>85</v>
      </c>
      <c r="G458" s="328" t="s">
        <v>785</v>
      </c>
      <c r="H458" s="328" t="s">
        <v>784</v>
      </c>
      <c r="I458" s="325">
        <f t="shared" si="10"/>
        <v>31.062499999999996</v>
      </c>
      <c r="J458" s="326">
        <f t="shared" si="8"/>
        <v>4.97</v>
      </c>
      <c r="K458" s="326">
        <f t="shared" si="9"/>
        <v>0</v>
      </c>
    </row>
    <row r="459" spans="1:14">
      <c r="A459" s="527" t="s">
        <v>1006</v>
      </c>
      <c r="B459" s="31">
        <v>85</v>
      </c>
      <c r="G459" s="328" t="s">
        <v>747</v>
      </c>
      <c r="H459" s="328" t="s">
        <v>748</v>
      </c>
      <c r="I459" s="325">
        <f t="shared" si="10"/>
        <v>800.9375</v>
      </c>
      <c r="J459" s="326">
        <f t="shared" si="8"/>
        <v>128.15</v>
      </c>
      <c r="K459" s="326">
        <f t="shared" si="9"/>
        <v>0</v>
      </c>
    </row>
    <row r="460" spans="1:14">
      <c r="A460" s="527" t="s">
        <v>1006</v>
      </c>
      <c r="B460" s="31">
        <v>85</v>
      </c>
      <c r="G460" s="329" t="s">
        <v>981</v>
      </c>
      <c r="H460" s="329" t="s">
        <v>982</v>
      </c>
      <c r="I460" s="325">
        <f t="shared" si="10"/>
        <v>1259.875</v>
      </c>
      <c r="J460" s="326">
        <f t="shared" si="8"/>
        <v>201.58</v>
      </c>
      <c r="K460" s="326">
        <f t="shared" si="9"/>
        <v>0</v>
      </c>
    </row>
    <row r="461" spans="1:14">
      <c r="A461" s="527" t="s">
        <v>1006</v>
      </c>
      <c r="B461" s="31">
        <v>85</v>
      </c>
      <c r="G461" s="328" t="s">
        <v>733</v>
      </c>
      <c r="H461" s="328" t="s">
        <v>734</v>
      </c>
      <c r="I461" s="325">
        <f t="shared" si="10"/>
        <v>2690.5625</v>
      </c>
      <c r="J461" s="326">
        <f t="shared" si="8"/>
        <v>430.49</v>
      </c>
      <c r="K461" s="326">
        <f t="shared" si="9"/>
        <v>0</v>
      </c>
    </row>
    <row r="462" spans="1:14">
      <c r="A462" s="527" t="s">
        <v>1006</v>
      </c>
      <c r="B462" s="31">
        <v>85</v>
      </c>
      <c r="G462" s="328" t="s">
        <v>935</v>
      </c>
      <c r="H462" s="328" t="s">
        <v>936</v>
      </c>
      <c r="I462" s="325">
        <f t="shared" si="10"/>
        <v>1415.0625</v>
      </c>
      <c r="J462" s="326">
        <f t="shared" si="8"/>
        <v>226.41</v>
      </c>
      <c r="K462" s="326">
        <f t="shared" si="9"/>
        <v>0</v>
      </c>
    </row>
    <row r="463" spans="1:14">
      <c r="A463" s="527" t="s">
        <v>1006</v>
      </c>
      <c r="B463" s="31">
        <v>85</v>
      </c>
      <c r="G463" s="328" t="s">
        <v>886</v>
      </c>
      <c r="H463" s="328" t="s">
        <v>887</v>
      </c>
      <c r="I463" s="325">
        <f t="shared" si="10"/>
        <v>196748.3125</v>
      </c>
      <c r="J463" s="326">
        <f t="shared" si="8"/>
        <v>31479.73</v>
      </c>
      <c r="K463" s="326">
        <f t="shared" si="9"/>
        <v>0</v>
      </c>
    </row>
    <row r="464" spans="1:14">
      <c r="A464" s="527" t="s">
        <v>1006</v>
      </c>
      <c r="B464" s="31">
        <v>85</v>
      </c>
      <c r="G464" s="328" t="s">
        <v>668</v>
      </c>
      <c r="H464" s="328" t="s">
        <v>669</v>
      </c>
      <c r="I464" s="325">
        <f t="shared" si="10"/>
        <v>1731.3749999999998</v>
      </c>
      <c r="J464" s="326">
        <f t="shared" si="8"/>
        <v>277.02</v>
      </c>
      <c r="K464" s="326">
        <f t="shared" si="9"/>
        <v>0</v>
      </c>
    </row>
    <row r="465" spans="1:11">
      <c r="A465" s="527" t="s">
        <v>1006</v>
      </c>
      <c r="B465" s="31">
        <v>85</v>
      </c>
      <c r="G465" s="328" t="s">
        <v>767</v>
      </c>
      <c r="H465" s="328" t="s">
        <v>766</v>
      </c>
      <c r="I465" s="325">
        <f t="shared" si="10"/>
        <v>275.81249999999994</v>
      </c>
      <c r="J465" s="326">
        <f t="shared" si="8"/>
        <v>44.129999999999995</v>
      </c>
      <c r="K465" s="326">
        <f t="shared" si="9"/>
        <v>0</v>
      </c>
    </row>
    <row r="466" spans="1:11">
      <c r="A466" s="527" t="s">
        <v>1006</v>
      </c>
      <c r="B466" s="31">
        <v>85</v>
      </c>
      <c r="G466" s="329" t="s">
        <v>870</v>
      </c>
      <c r="H466" s="328" t="s">
        <v>871</v>
      </c>
      <c r="I466" s="325">
        <f t="shared" si="10"/>
        <v>318319.375</v>
      </c>
      <c r="J466" s="326">
        <f t="shared" si="8"/>
        <v>50931.1</v>
      </c>
      <c r="K466" s="326">
        <f t="shared" si="9"/>
        <v>0</v>
      </c>
    </row>
    <row r="467" spans="1:11">
      <c r="A467" s="527" t="s">
        <v>1006</v>
      </c>
      <c r="B467" s="31">
        <v>85</v>
      </c>
      <c r="G467" s="329" t="s">
        <v>838</v>
      </c>
      <c r="H467" s="328" t="s">
        <v>839</v>
      </c>
      <c r="I467" s="325">
        <f t="shared" si="10"/>
        <v>243817.8125</v>
      </c>
      <c r="J467" s="326">
        <f t="shared" si="8"/>
        <v>39010.85</v>
      </c>
      <c r="K467" s="326">
        <f t="shared" si="9"/>
        <v>0</v>
      </c>
    </row>
    <row r="468" spans="1:11">
      <c r="A468" s="527" t="s">
        <v>1006</v>
      </c>
      <c r="B468" s="31">
        <v>85</v>
      </c>
      <c r="G468" s="328" t="s">
        <v>889</v>
      </c>
      <c r="H468" s="328" t="s">
        <v>874</v>
      </c>
      <c r="I468" s="325">
        <f t="shared" si="10"/>
        <v>437563.375</v>
      </c>
      <c r="J468" s="326">
        <f t="shared" si="8"/>
        <v>70010.14</v>
      </c>
      <c r="K468" s="326">
        <f t="shared" si="9"/>
        <v>0</v>
      </c>
    </row>
    <row r="469" spans="1:11">
      <c r="A469" s="527" t="s">
        <v>1006</v>
      </c>
      <c r="B469" s="31">
        <v>85</v>
      </c>
      <c r="G469" s="328" t="s">
        <v>659</v>
      </c>
      <c r="H469" s="328" t="s">
        <v>717</v>
      </c>
      <c r="I469" s="325">
        <f t="shared" si="10"/>
        <v>5476.6874999999991</v>
      </c>
      <c r="J469" s="326">
        <f t="shared" si="8"/>
        <v>876.26999999999987</v>
      </c>
      <c r="K469" s="326">
        <f t="shared" si="9"/>
        <v>0</v>
      </c>
    </row>
    <row r="470" spans="1:11">
      <c r="A470" s="527" t="s">
        <v>1006</v>
      </c>
      <c r="B470" s="31">
        <v>85</v>
      </c>
      <c r="G470" s="328" t="s">
        <v>776</v>
      </c>
      <c r="H470" s="328" t="s">
        <v>777</v>
      </c>
      <c r="I470" s="325">
        <f t="shared" si="10"/>
        <v>774.1875</v>
      </c>
      <c r="J470" s="326">
        <f t="shared" si="8"/>
        <v>123.87</v>
      </c>
      <c r="K470" s="326">
        <f t="shared" si="9"/>
        <v>0</v>
      </c>
    </row>
    <row r="471" spans="1:11">
      <c r="A471" s="527" t="s">
        <v>1006</v>
      </c>
      <c r="B471" s="31">
        <v>85</v>
      </c>
      <c r="G471" s="328" t="s">
        <v>953</v>
      </c>
      <c r="H471" s="328" t="s">
        <v>655</v>
      </c>
      <c r="I471" s="325">
        <f t="shared" si="10"/>
        <v>4200</v>
      </c>
      <c r="J471" s="326">
        <f t="shared" si="8"/>
        <v>672</v>
      </c>
      <c r="K471" s="326">
        <f t="shared" si="9"/>
        <v>0</v>
      </c>
    </row>
    <row r="472" spans="1:11">
      <c r="A472" s="527" t="s">
        <v>1006</v>
      </c>
      <c r="B472" s="31">
        <v>85</v>
      </c>
      <c r="G472" s="329" t="s">
        <v>877</v>
      </c>
      <c r="H472" s="328" t="s">
        <v>878</v>
      </c>
      <c r="I472" s="325">
        <f t="shared" si="10"/>
        <v>549573.3125</v>
      </c>
      <c r="J472" s="326">
        <f t="shared" si="8"/>
        <v>87931.73</v>
      </c>
      <c r="K472" s="326">
        <f t="shared" si="9"/>
        <v>0</v>
      </c>
    </row>
    <row r="473" spans="1:11">
      <c r="A473" s="527" t="s">
        <v>1006</v>
      </c>
      <c r="B473" s="31">
        <v>85</v>
      </c>
      <c r="G473" s="328" t="s">
        <v>744</v>
      </c>
      <c r="H473" s="328" t="s">
        <v>743</v>
      </c>
      <c r="I473" s="325">
        <f t="shared" si="10"/>
        <v>91.375</v>
      </c>
      <c r="J473" s="326">
        <f t="shared" si="8"/>
        <v>14.62</v>
      </c>
      <c r="K473" s="326">
        <f t="shared" si="9"/>
        <v>0</v>
      </c>
    </row>
    <row r="474" spans="1:11">
      <c r="A474" s="527" t="s">
        <v>1006</v>
      </c>
      <c r="B474" s="31">
        <v>85</v>
      </c>
      <c r="G474" s="329" t="s">
        <v>884</v>
      </c>
      <c r="H474" s="328" t="s">
        <v>885</v>
      </c>
      <c r="I474" s="325">
        <f t="shared" si="10"/>
        <v>175508.8125</v>
      </c>
      <c r="J474" s="326">
        <f t="shared" si="8"/>
        <v>28081.41</v>
      </c>
      <c r="K474" s="326">
        <f t="shared" si="9"/>
        <v>0</v>
      </c>
    </row>
    <row r="475" spans="1:11">
      <c r="A475" s="527" t="s">
        <v>1006</v>
      </c>
      <c r="B475" s="31">
        <v>85</v>
      </c>
      <c r="G475" s="328" t="s">
        <v>758</v>
      </c>
      <c r="H475" s="328" t="s">
        <v>759</v>
      </c>
      <c r="I475" s="325">
        <f t="shared" si="10"/>
        <v>99.125</v>
      </c>
      <c r="J475" s="326">
        <f t="shared" si="8"/>
        <v>15.86</v>
      </c>
      <c r="K475" s="326">
        <f t="shared" si="9"/>
        <v>0</v>
      </c>
    </row>
    <row r="476" spans="1:11">
      <c r="A476" s="527" t="s">
        <v>1006</v>
      </c>
      <c r="B476" s="31">
        <v>85</v>
      </c>
      <c r="G476" s="331" t="s">
        <v>998</v>
      </c>
      <c r="H476" s="328" t="s">
        <v>980</v>
      </c>
      <c r="I476" s="325">
        <f t="shared" si="10"/>
        <v>14409</v>
      </c>
      <c r="J476" s="326">
        <f t="shared" si="8"/>
        <v>2305.44</v>
      </c>
      <c r="K476" s="326">
        <f t="shared" si="9"/>
        <v>0</v>
      </c>
    </row>
    <row r="477" spans="1:11">
      <c r="A477" s="527" t="s">
        <v>1006</v>
      </c>
      <c r="B477" s="31">
        <v>85</v>
      </c>
      <c r="G477" s="329" t="s">
        <v>1001</v>
      </c>
      <c r="H477" s="328" t="s">
        <v>650</v>
      </c>
      <c r="I477" s="325">
        <f t="shared" si="10"/>
        <v>200</v>
      </c>
      <c r="J477" s="326">
        <f t="shared" si="8"/>
        <v>32</v>
      </c>
      <c r="K477" s="326">
        <f t="shared" si="9"/>
        <v>0</v>
      </c>
    </row>
    <row r="478" spans="1:11">
      <c r="A478" s="527" t="s">
        <v>1006</v>
      </c>
      <c r="B478" s="31">
        <v>85</v>
      </c>
      <c r="G478" s="328" t="s">
        <v>951</v>
      </c>
      <c r="H478" s="328" t="s">
        <v>952</v>
      </c>
      <c r="I478" s="325">
        <f t="shared" si="10"/>
        <v>3785.625</v>
      </c>
      <c r="J478" s="326">
        <f t="shared" si="8"/>
        <v>605.70000000000005</v>
      </c>
      <c r="K478" s="326">
        <f t="shared" si="9"/>
        <v>0</v>
      </c>
    </row>
    <row r="479" spans="1:11">
      <c r="A479" s="527" t="s">
        <v>1006</v>
      </c>
      <c r="B479" s="31">
        <v>85</v>
      </c>
      <c r="G479" s="333" t="s">
        <v>996</v>
      </c>
      <c r="H479" s="328" t="s">
        <v>995</v>
      </c>
      <c r="I479" s="325">
        <f t="shared" si="10"/>
        <v>56.000000000000007</v>
      </c>
      <c r="J479" s="326">
        <f t="shared" si="8"/>
        <v>8.9600000000000009</v>
      </c>
      <c r="K479" s="326">
        <f t="shared" si="9"/>
        <v>0</v>
      </c>
    </row>
    <row r="480" spans="1:11">
      <c r="A480" s="527" t="s">
        <v>1006</v>
      </c>
      <c r="B480" s="31">
        <v>85</v>
      </c>
      <c r="G480" s="329" t="s">
        <v>979</v>
      </c>
      <c r="H480" s="328" t="s">
        <v>997</v>
      </c>
      <c r="I480" s="325">
        <f t="shared" si="10"/>
        <v>7465.4375</v>
      </c>
      <c r="J480" s="326">
        <f t="shared" si="8"/>
        <v>1194.47</v>
      </c>
      <c r="K480" s="326">
        <f t="shared" si="9"/>
        <v>0</v>
      </c>
    </row>
    <row r="481" spans="1:11">
      <c r="A481" s="527" t="s">
        <v>1006</v>
      </c>
      <c r="B481" s="31">
        <v>85</v>
      </c>
      <c r="G481" s="328" t="s">
        <v>913</v>
      </c>
      <c r="H481" s="328" t="s">
        <v>914</v>
      </c>
      <c r="I481" s="325">
        <f t="shared" si="10"/>
        <v>2181218.5625</v>
      </c>
      <c r="J481" s="326">
        <f t="shared" si="8"/>
        <v>348994.97000000003</v>
      </c>
      <c r="K481" s="326">
        <f t="shared" si="9"/>
        <v>0</v>
      </c>
    </row>
    <row r="482" spans="1:11">
      <c r="A482" s="527" t="s">
        <v>1006</v>
      </c>
      <c r="B482" s="527" t="s">
        <v>1007</v>
      </c>
      <c r="G482" s="328" t="s">
        <v>942</v>
      </c>
      <c r="H482" s="328" t="s">
        <v>941</v>
      </c>
      <c r="I482" s="325">
        <f t="shared" si="10"/>
        <v>36890.4375</v>
      </c>
      <c r="J482" s="326">
        <f t="shared" si="8"/>
        <v>5902.47</v>
      </c>
      <c r="K482" s="326">
        <f t="shared" si="9"/>
        <v>3934.98</v>
      </c>
    </row>
    <row r="483" spans="1:11">
      <c r="A483" s="527" t="s">
        <v>1006</v>
      </c>
      <c r="B483" s="31">
        <v>85</v>
      </c>
      <c r="G483" s="328" t="s">
        <v>742</v>
      </c>
      <c r="H483" s="328" t="s">
        <v>741</v>
      </c>
      <c r="I483" s="325">
        <f t="shared" si="10"/>
        <v>256.9375</v>
      </c>
      <c r="J483" s="326">
        <f t="shared" si="8"/>
        <v>41.11</v>
      </c>
      <c r="K483" s="326">
        <f t="shared" si="9"/>
        <v>0</v>
      </c>
    </row>
    <row r="484" spans="1:11">
      <c r="A484" s="527" t="s">
        <v>1006</v>
      </c>
      <c r="B484" s="31">
        <v>85</v>
      </c>
      <c r="G484" s="337" t="s">
        <v>10761</v>
      </c>
      <c r="H484" s="328" t="s">
        <v>10762</v>
      </c>
      <c r="I484" s="325">
        <f t="shared" si="10"/>
        <v>68965.5</v>
      </c>
      <c r="J484" s="326">
        <f t="shared" si="8"/>
        <v>11034.48</v>
      </c>
      <c r="K484" s="326">
        <f t="shared" si="9"/>
        <v>0</v>
      </c>
    </row>
    <row r="485" spans="1:11">
      <c r="A485" s="527" t="s">
        <v>1006</v>
      </c>
      <c r="B485" s="31">
        <v>85</v>
      </c>
      <c r="G485" s="328" t="s">
        <v>827</v>
      </c>
      <c r="H485" s="328" t="s">
        <v>828</v>
      </c>
      <c r="I485" s="325">
        <f t="shared" si="10"/>
        <v>60.375</v>
      </c>
      <c r="J485" s="326">
        <f t="shared" si="8"/>
        <v>9.66</v>
      </c>
      <c r="K485" s="326">
        <f t="shared" si="9"/>
        <v>0</v>
      </c>
    </row>
    <row r="486" spans="1:11">
      <c r="A486" s="527" t="s">
        <v>1006</v>
      </c>
      <c r="B486" s="31">
        <v>85</v>
      </c>
      <c r="G486" s="328" t="s">
        <v>795</v>
      </c>
      <c r="H486" s="328" t="s">
        <v>794</v>
      </c>
      <c r="I486" s="325">
        <f t="shared" si="10"/>
        <v>419.25</v>
      </c>
      <c r="J486" s="326">
        <f t="shared" si="8"/>
        <v>67.08</v>
      </c>
      <c r="K486" s="326">
        <f t="shared" si="9"/>
        <v>0</v>
      </c>
    </row>
    <row r="487" spans="1:11">
      <c r="A487" s="527" t="s">
        <v>1006</v>
      </c>
      <c r="B487" s="31">
        <v>85</v>
      </c>
      <c r="G487" s="329" t="s">
        <v>858</v>
      </c>
      <c r="H487" s="328" t="s">
        <v>859</v>
      </c>
      <c r="I487" s="325">
        <f t="shared" si="10"/>
        <v>757427.87499999988</v>
      </c>
      <c r="J487" s="326">
        <f t="shared" si="8"/>
        <v>121188.45999999999</v>
      </c>
      <c r="K487" s="326">
        <f t="shared" si="9"/>
        <v>0</v>
      </c>
    </row>
    <row r="488" spans="1:11">
      <c r="A488" s="527" t="s">
        <v>1006</v>
      </c>
      <c r="B488" s="31">
        <v>85</v>
      </c>
      <c r="G488" s="328" t="s">
        <v>771</v>
      </c>
      <c r="H488" s="328" t="s">
        <v>770</v>
      </c>
      <c r="I488" s="325">
        <f t="shared" si="10"/>
        <v>5.625</v>
      </c>
      <c r="J488" s="326">
        <f t="shared" ref="J488:J519" si="11">+SUMIF($G$7:$G$438,G488,$J$7:$J$438)</f>
        <v>0.9</v>
      </c>
      <c r="K488" s="326">
        <f t="shared" ref="K488:K519" si="12">+SUMIF($G$7:$G$438,G488,$K$7:$K$438)</f>
        <v>0</v>
      </c>
    </row>
    <row r="489" spans="1:11">
      <c r="A489" s="527" t="s">
        <v>1006</v>
      </c>
      <c r="B489" s="31">
        <v>85</v>
      </c>
      <c r="G489" s="328" t="s">
        <v>893</v>
      </c>
      <c r="H489" s="328" t="s">
        <v>892</v>
      </c>
      <c r="I489" s="325">
        <f t="shared" si="10"/>
        <v>4784.5</v>
      </c>
      <c r="J489" s="326">
        <f t="shared" si="11"/>
        <v>765.52</v>
      </c>
      <c r="K489" s="326">
        <f t="shared" si="12"/>
        <v>0</v>
      </c>
    </row>
    <row r="490" spans="1:11">
      <c r="A490" s="527" t="s">
        <v>1006</v>
      </c>
      <c r="B490" s="31">
        <v>85</v>
      </c>
      <c r="G490" s="328" t="s">
        <v>960</v>
      </c>
      <c r="H490" s="328" t="s">
        <v>961</v>
      </c>
      <c r="I490" s="325">
        <f t="shared" si="10"/>
        <v>18923.8125</v>
      </c>
      <c r="J490" s="326">
        <f t="shared" si="11"/>
        <v>3027.81</v>
      </c>
      <c r="K490" s="326">
        <f t="shared" si="12"/>
        <v>0</v>
      </c>
    </row>
    <row r="491" spans="1:11">
      <c r="A491" s="527" t="s">
        <v>1006</v>
      </c>
      <c r="B491" s="31">
        <v>85</v>
      </c>
      <c r="G491" s="328" t="s">
        <v>695</v>
      </c>
      <c r="H491" s="328" t="s">
        <v>696</v>
      </c>
      <c r="I491" s="325">
        <f t="shared" si="10"/>
        <v>137.875</v>
      </c>
      <c r="J491" s="326">
        <f t="shared" si="11"/>
        <v>22.06</v>
      </c>
      <c r="K491" s="326">
        <f t="shared" si="12"/>
        <v>0</v>
      </c>
    </row>
    <row r="492" spans="1:11">
      <c r="A492" s="527" t="s">
        <v>1006</v>
      </c>
      <c r="B492" s="31">
        <v>85</v>
      </c>
      <c r="G492" s="328" t="s">
        <v>807</v>
      </c>
      <c r="H492" s="328" t="s">
        <v>806</v>
      </c>
      <c r="I492" s="325">
        <f t="shared" si="10"/>
        <v>78.4375</v>
      </c>
      <c r="J492" s="326">
        <f t="shared" si="11"/>
        <v>12.55</v>
      </c>
      <c r="K492" s="326">
        <f t="shared" si="12"/>
        <v>0</v>
      </c>
    </row>
    <row r="493" spans="1:11">
      <c r="A493" s="527" t="s">
        <v>1006</v>
      </c>
      <c r="B493" s="31">
        <v>85</v>
      </c>
      <c r="G493" s="328" t="s">
        <v>678</v>
      </c>
      <c r="H493" s="328" t="s">
        <v>679</v>
      </c>
      <c r="I493" s="325">
        <f t="shared" si="10"/>
        <v>296.625</v>
      </c>
      <c r="J493" s="326">
        <f t="shared" si="11"/>
        <v>47.46</v>
      </c>
      <c r="K493" s="326">
        <f t="shared" si="12"/>
        <v>0</v>
      </c>
    </row>
    <row r="494" spans="1:11">
      <c r="A494" s="527" t="s">
        <v>1006</v>
      </c>
      <c r="B494" s="31">
        <v>85</v>
      </c>
      <c r="G494" s="328" t="s">
        <v>731</v>
      </c>
      <c r="H494" s="328" t="s">
        <v>732</v>
      </c>
      <c r="I494" s="325">
        <f t="shared" si="10"/>
        <v>221.56249999999997</v>
      </c>
      <c r="J494" s="326">
        <f t="shared" si="11"/>
        <v>35.449999999999996</v>
      </c>
      <c r="K494" s="326">
        <f t="shared" si="12"/>
        <v>0</v>
      </c>
    </row>
    <row r="495" spans="1:11">
      <c r="A495" s="527" t="s">
        <v>1006</v>
      </c>
      <c r="B495" s="31">
        <v>85</v>
      </c>
      <c r="G495" s="328" t="s">
        <v>658</v>
      </c>
      <c r="H495" s="328" t="s">
        <v>790</v>
      </c>
      <c r="I495" s="325">
        <f t="shared" si="10"/>
        <v>267.25</v>
      </c>
      <c r="J495" s="326">
        <f t="shared" si="11"/>
        <v>42.760000000000005</v>
      </c>
      <c r="K495" s="326">
        <f t="shared" si="12"/>
        <v>0</v>
      </c>
    </row>
    <row r="496" spans="1:11">
      <c r="A496" s="527" t="s">
        <v>1006</v>
      </c>
      <c r="B496" s="31">
        <v>85</v>
      </c>
      <c r="G496" s="328" t="s">
        <v>949</v>
      </c>
      <c r="H496" s="328" t="s">
        <v>950</v>
      </c>
      <c r="I496" s="325">
        <f t="shared" si="10"/>
        <v>1739.5624999999998</v>
      </c>
      <c r="J496" s="326">
        <f t="shared" si="11"/>
        <v>278.33</v>
      </c>
      <c r="K496" s="326">
        <f t="shared" si="12"/>
        <v>0</v>
      </c>
    </row>
    <row r="497" spans="1:11">
      <c r="A497" s="527" t="s">
        <v>1006</v>
      </c>
      <c r="B497" s="31">
        <v>85</v>
      </c>
      <c r="G497" s="328" t="s">
        <v>778</v>
      </c>
      <c r="H497" s="328" t="s">
        <v>779</v>
      </c>
      <c r="I497" s="325">
        <f t="shared" si="10"/>
        <v>100.875</v>
      </c>
      <c r="J497" s="326">
        <f t="shared" si="11"/>
        <v>16.14</v>
      </c>
      <c r="K497" s="326">
        <f t="shared" si="12"/>
        <v>0</v>
      </c>
    </row>
    <row r="498" spans="1:11">
      <c r="A498" s="527" t="s">
        <v>1006</v>
      </c>
      <c r="B498" s="31">
        <v>85</v>
      </c>
      <c r="G498" s="329" t="s">
        <v>808</v>
      </c>
      <c r="H498" s="328" t="s">
        <v>846</v>
      </c>
      <c r="I498" s="325">
        <f t="shared" si="10"/>
        <v>870046.875</v>
      </c>
      <c r="J498" s="326">
        <f t="shared" si="11"/>
        <v>139207.5</v>
      </c>
      <c r="K498" s="326">
        <f t="shared" si="12"/>
        <v>0</v>
      </c>
    </row>
    <row r="499" spans="1:11">
      <c r="A499" s="527" t="s">
        <v>1006</v>
      </c>
      <c r="B499" s="31">
        <v>85</v>
      </c>
      <c r="G499" s="328" t="s">
        <v>847</v>
      </c>
      <c r="H499" s="328" t="s">
        <v>848</v>
      </c>
      <c r="I499" s="325">
        <f t="shared" si="10"/>
        <v>2492839.2499999995</v>
      </c>
      <c r="J499" s="326">
        <f t="shared" si="11"/>
        <v>398854.27999999997</v>
      </c>
      <c r="K499" s="326">
        <f t="shared" si="12"/>
        <v>0</v>
      </c>
    </row>
    <row r="500" spans="1:11">
      <c r="A500" s="527" t="s">
        <v>1006</v>
      </c>
      <c r="B500" s="31">
        <v>85</v>
      </c>
      <c r="G500" s="329" t="s">
        <v>866</v>
      </c>
      <c r="H500" s="328" t="s">
        <v>867</v>
      </c>
      <c r="I500" s="325">
        <f t="shared" si="10"/>
        <v>751697.25</v>
      </c>
      <c r="J500" s="326">
        <f t="shared" si="11"/>
        <v>120271.56</v>
      </c>
      <c r="K500" s="326">
        <f t="shared" si="12"/>
        <v>0</v>
      </c>
    </row>
    <row r="501" spans="1:11">
      <c r="A501" s="527" t="s">
        <v>1006</v>
      </c>
      <c r="B501" s="31">
        <v>85</v>
      </c>
      <c r="G501" s="328" t="s">
        <v>930</v>
      </c>
      <c r="H501" s="328" t="s">
        <v>931</v>
      </c>
      <c r="I501" s="325">
        <f t="shared" si="10"/>
        <v>176862.125</v>
      </c>
      <c r="J501" s="326">
        <f t="shared" si="11"/>
        <v>28297.94</v>
      </c>
      <c r="K501" s="326">
        <f t="shared" si="12"/>
        <v>0</v>
      </c>
    </row>
    <row r="502" spans="1:11">
      <c r="A502" s="527" t="s">
        <v>1006</v>
      </c>
      <c r="B502" s="31">
        <v>85</v>
      </c>
      <c r="G502" s="328" t="s">
        <v>666</v>
      </c>
      <c r="H502" s="328" t="s">
        <v>667</v>
      </c>
      <c r="I502" s="325">
        <f t="shared" si="10"/>
        <v>54.312499999999993</v>
      </c>
      <c r="J502" s="326">
        <f t="shared" si="11"/>
        <v>8.69</v>
      </c>
      <c r="K502" s="326">
        <f t="shared" si="12"/>
        <v>0</v>
      </c>
    </row>
    <row r="503" spans="1:11">
      <c r="A503" s="527" t="s">
        <v>1006</v>
      </c>
      <c r="B503" s="31">
        <v>85</v>
      </c>
      <c r="G503" s="328" t="s">
        <v>670</v>
      </c>
      <c r="H503" s="328" t="s">
        <v>671</v>
      </c>
      <c r="I503" s="325">
        <f t="shared" si="10"/>
        <v>646.5</v>
      </c>
      <c r="J503" s="326">
        <f t="shared" si="11"/>
        <v>103.44</v>
      </c>
      <c r="K503" s="326">
        <f t="shared" si="12"/>
        <v>0</v>
      </c>
    </row>
    <row r="504" spans="1:11">
      <c r="A504" s="527" t="s">
        <v>1006</v>
      </c>
      <c r="B504" s="31">
        <v>85</v>
      </c>
      <c r="G504" s="328" t="s">
        <v>911</v>
      </c>
      <c r="H504" s="328" t="s">
        <v>912</v>
      </c>
      <c r="I504" s="325">
        <f t="shared" si="10"/>
        <v>17240.125</v>
      </c>
      <c r="J504" s="326">
        <f t="shared" si="11"/>
        <v>2758.42</v>
      </c>
      <c r="K504" s="326">
        <f t="shared" si="12"/>
        <v>0</v>
      </c>
    </row>
    <row r="505" spans="1:11">
      <c r="A505" s="527" t="s">
        <v>1006</v>
      </c>
      <c r="B505" s="31">
        <v>85</v>
      </c>
      <c r="G505" s="328" t="s">
        <v>664</v>
      </c>
      <c r="H505" s="328" t="s">
        <v>663</v>
      </c>
      <c r="I505" s="325">
        <f t="shared" si="10"/>
        <v>1173.9999999999998</v>
      </c>
      <c r="J505" s="326">
        <f t="shared" si="11"/>
        <v>187.83999999999997</v>
      </c>
      <c r="K505" s="326">
        <f t="shared" si="12"/>
        <v>0</v>
      </c>
    </row>
    <row r="506" spans="1:11">
      <c r="A506" s="527" t="s">
        <v>1006</v>
      </c>
      <c r="B506" s="31">
        <v>85</v>
      </c>
      <c r="G506" s="328" t="s">
        <v>768</v>
      </c>
      <c r="H506" s="328" t="s">
        <v>769</v>
      </c>
      <c r="I506" s="325">
        <f t="shared" si="10"/>
        <v>860.24999999999989</v>
      </c>
      <c r="J506" s="326">
        <f t="shared" si="11"/>
        <v>137.63999999999999</v>
      </c>
      <c r="K506" s="326">
        <f t="shared" si="12"/>
        <v>0</v>
      </c>
    </row>
    <row r="507" spans="1:11">
      <c r="A507" s="527" t="s">
        <v>1006</v>
      </c>
      <c r="B507" s="31">
        <v>85</v>
      </c>
      <c r="G507" s="328" t="s">
        <v>962</v>
      </c>
      <c r="H507" s="328" t="s">
        <v>963</v>
      </c>
      <c r="I507" s="325">
        <f t="shared" si="10"/>
        <v>10082.75</v>
      </c>
      <c r="J507" s="326">
        <f t="shared" si="11"/>
        <v>1613.24</v>
      </c>
      <c r="K507" s="326">
        <f t="shared" si="12"/>
        <v>0</v>
      </c>
    </row>
    <row r="508" spans="1:11">
      <c r="A508" s="527" t="s">
        <v>1006</v>
      </c>
      <c r="B508" s="31">
        <v>85</v>
      </c>
      <c r="G508" s="332" t="s">
        <v>992</v>
      </c>
      <c r="H508" s="332" t="s">
        <v>993</v>
      </c>
      <c r="I508" s="325">
        <f t="shared" si="10"/>
        <v>127.62500000000001</v>
      </c>
      <c r="J508" s="326">
        <f t="shared" si="11"/>
        <v>20.420000000000002</v>
      </c>
      <c r="K508" s="326">
        <f t="shared" si="12"/>
        <v>0</v>
      </c>
    </row>
    <row r="509" spans="1:11">
      <c r="A509" s="527" t="s">
        <v>1006</v>
      </c>
      <c r="B509" s="31">
        <v>85</v>
      </c>
      <c r="G509" s="328" t="s">
        <v>975</v>
      </c>
      <c r="H509" s="328" t="s">
        <v>976</v>
      </c>
      <c r="I509" s="325">
        <f t="shared" si="10"/>
        <v>21646.4375</v>
      </c>
      <c r="J509" s="326">
        <f t="shared" si="11"/>
        <v>3463.43</v>
      </c>
      <c r="K509" s="326">
        <f t="shared" si="12"/>
        <v>0</v>
      </c>
    </row>
    <row r="510" spans="1:11">
      <c r="A510" s="527" t="s">
        <v>1006</v>
      </c>
      <c r="B510" s="31">
        <v>85</v>
      </c>
      <c r="G510" s="334" t="s">
        <v>829</v>
      </c>
      <c r="H510" s="334" t="s">
        <v>830</v>
      </c>
      <c r="I510" s="325">
        <f t="shared" si="10"/>
        <v>621.375</v>
      </c>
      <c r="J510" s="326">
        <f t="shared" si="11"/>
        <v>99.42</v>
      </c>
      <c r="K510" s="326">
        <f t="shared" si="12"/>
        <v>24.86</v>
      </c>
    </row>
    <row r="511" spans="1:11">
      <c r="A511" s="527" t="s">
        <v>1006</v>
      </c>
      <c r="B511" s="31">
        <v>85</v>
      </c>
      <c r="G511" s="328" t="s">
        <v>691</v>
      </c>
      <c r="H511" s="328" t="s">
        <v>692</v>
      </c>
      <c r="I511" s="325">
        <f t="shared" si="10"/>
        <v>621.125</v>
      </c>
      <c r="J511" s="326">
        <f t="shared" si="11"/>
        <v>99.38</v>
      </c>
      <c r="K511" s="326">
        <f t="shared" si="12"/>
        <v>0</v>
      </c>
    </row>
    <row r="512" spans="1:11">
      <c r="A512" s="527" t="s">
        <v>1006</v>
      </c>
      <c r="B512" s="31">
        <v>85</v>
      </c>
      <c r="G512" s="328" t="s">
        <v>811</v>
      </c>
      <c r="H512" s="328" t="s">
        <v>810</v>
      </c>
      <c r="I512" s="325">
        <f t="shared" si="10"/>
        <v>62.124999999999993</v>
      </c>
      <c r="J512" s="326">
        <f t="shared" si="11"/>
        <v>9.94</v>
      </c>
      <c r="K512" s="326">
        <f t="shared" si="12"/>
        <v>0</v>
      </c>
    </row>
    <row r="513" spans="1:11">
      <c r="A513" s="527" t="s">
        <v>1006</v>
      </c>
      <c r="B513" s="31">
        <v>85</v>
      </c>
      <c r="G513" s="328" t="s">
        <v>729</v>
      </c>
      <c r="H513" s="328" t="s">
        <v>730</v>
      </c>
      <c r="I513" s="325">
        <f t="shared" si="10"/>
        <v>1965.0000000000002</v>
      </c>
      <c r="J513" s="326">
        <f t="shared" si="11"/>
        <v>314.40000000000003</v>
      </c>
      <c r="K513" s="326">
        <f t="shared" si="12"/>
        <v>0</v>
      </c>
    </row>
    <row r="514" spans="1:11">
      <c r="A514" s="527" t="s">
        <v>1006</v>
      </c>
      <c r="B514" s="31">
        <v>85</v>
      </c>
      <c r="G514" s="328" t="s">
        <v>738</v>
      </c>
      <c r="H514" s="328" t="s">
        <v>737</v>
      </c>
      <c r="I514" s="325">
        <f t="shared" si="10"/>
        <v>150</v>
      </c>
      <c r="J514" s="326">
        <f t="shared" si="11"/>
        <v>24</v>
      </c>
      <c r="K514" s="326">
        <f t="shared" si="12"/>
        <v>0</v>
      </c>
    </row>
    <row r="515" spans="1:11">
      <c r="A515" s="527" t="s">
        <v>1006</v>
      </c>
      <c r="B515" s="31">
        <v>85</v>
      </c>
      <c r="G515" s="329" t="s">
        <v>863</v>
      </c>
      <c r="H515" s="328" t="s">
        <v>864</v>
      </c>
      <c r="I515" s="325">
        <f t="shared" si="10"/>
        <v>478109.5625</v>
      </c>
      <c r="J515" s="326">
        <f t="shared" si="11"/>
        <v>76497.53</v>
      </c>
      <c r="K515" s="326">
        <f t="shared" si="12"/>
        <v>0</v>
      </c>
    </row>
    <row r="516" spans="1:11">
      <c r="A516" s="527" t="s">
        <v>1006</v>
      </c>
      <c r="B516" s="31">
        <v>85</v>
      </c>
      <c r="G516" s="328" t="s">
        <v>699</v>
      </c>
      <c r="H516" s="328" t="s">
        <v>700</v>
      </c>
      <c r="I516" s="325">
        <f t="shared" si="10"/>
        <v>1300</v>
      </c>
      <c r="J516" s="326">
        <f t="shared" si="11"/>
        <v>208</v>
      </c>
      <c r="K516" s="326">
        <f t="shared" si="12"/>
        <v>0</v>
      </c>
    </row>
    <row r="517" spans="1:11">
      <c r="A517" s="527" t="s">
        <v>1006</v>
      </c>
      <c r="B517" s="31">
        <v>85</v>
      </c>
      <c r="G517" s="328" t="s">
        <v>674</v>
      </c>
      <c r="H517" s="328" t="s">
        <v>824</v>
      </c>
      <c r="I517" s="325">
        <f t="shared" si="10"/>
        <v>237</v>
      </c>
      <c r="J517" s="326">
        <f t="shared" si="11"/>
        <v>37.92</v>
      </c>
      <c r="K517" s="326">
        <f t="shared" si="12"/>
        <v>0</v>
      </c>
    </row>
    <row r="518" spans="1:11">
      <c r="A518" s="527" t="s">
        <v>1006</v>
      </c>
      <c r="B518" s="31">
        <v>85</v>
      </c>
      <c r="G518" s="328" t="s">
        <v>947</v>
      </c>
      <c r="H518" s="328" t="s">
        <v>948</v>
      </c>
      <c r="I518" s="325">
        <f t="shared" si="10"/>
        <v>1582.5</v>
      </c>
      <c r="J518" s="326">
        <f t="shared" si="11"/>
        <v>253.2</v>
      </c>
      <c r="K518" s="326">
        <f t="shared" si="12"/>
        <v>0</v>
      </c>
    </row>
    <row r="519" spans="1:11">
      <c r="A519" s="527" t="s">
        <v>1006</v>
      </c>
      <c r="B519" s="31">
        <v>85</v>
      </c>
      <c r="G519" s="328" t="s">
        <v>905</v>
      </c>
      <c r="H519" s="328" t="s">
        <v>906</v>
      </c>
      <c r="I519" s="325">
        <f t="shared" si="10"/>
        <v>6297.875</v>
      </c>
      <c r="J519" s="326">
        <f t="shared" si="11"/>
        <v>1007.66</v>
      </c>
      <c r="K519" s="326">
        <f t="shared" si="12"/>
        <v>0</v>
      </c>
    </row>
    <row r="520" spans="1:11">
      <c r="A520" s="527" t="s">
        <v>1006</v>
      </c>
      <c r="B520" s="31">
        <v>85</v>
      </c>
      <c r="G520" s="328" t="s">
        <v>814</v>
      </c>
      <c r="H520" s="328" t="s">
        <v>815</v>
      </c>
      <c r="I520" s="325">
        <f t="shared" si="10"/>
        <v>226.75</v>
      </c>
      <c r="J520" s="326">
        <f t="shared" ref="J520:J551" si="13">+SUMIF($G$7:$G$438,G520,$J$7:$J$438)</f>
        <v>36.28</v>
      </c>
      <c r="K520" s="326">
        <f t="shared" ref="K520:K551" si="14">+SUMIF($G$7:$G$438,G520,$K$7:$K$438)</f>
        <v>0</v>
      </c>
    </row>
    <row r="521" spans="1:11">
      <c r="A521" s="527" t="s">
        <v>1006</v>
      </c>
      <c r="B521" s="31">
        <v>85</v>
      </c>
      <c r="G521" s="331" t="s">
        <v>1000</v>
      </c>
      <c r="H521" s="331" t="s">
        <v>10953</v>
      </c>
      <c r="I521" s="325">
        <f t="shared" ref="I521:I583" si="15">+J521/0.16</f>
        <v>61.375000000000043</v>
      </c>
      <c r="J521" s="326">
        <f t="shared" si="13"/>
        <v>9.8200000000000074</v>
      </c>
      <c r="K521" s="326">
        <f t="shared" si="14"/>
        <v>0</v>
      </c>
    </row>
    <row r="522" spans="1:11">
      <c r="A522" s="527" t="s">
        <v>1006</v>
      </c>
      <c r="B522" s="31">
        <v>85</v>
      </c>
      <c r="G522" s="328" t="s">
        <v>740</v>
      </c>
      <c r="H522" s="328" t="s">
        <v>739</v>
      </c>
      <c r="I522" s="325">
        <f t="shared" si="15"/>
        <v>727.1875</v>
      </c>
      <c r="J522" s="326">
        <f t="shared" si="13"/>
        <v>116.35</v>
      </c>
      <c r="K522" s="326">
        <f t="shared" si="14"/>
        <v>0</v>
      </c>
    </row>
    <row r="523" spans="1:11">
      <c r="A523" s="527" t="s">
        <v>1006</v>
      </c>
      <c r="B523" s="31">
        <v>85</v>
      </c>
      <c r="G523" s="328" t="s">
        <v>973</v>
      </c>
      <c r="H523" s="328" t="s">
        <v>974</v>
      </c>
      <c r="I523" s="325">
        <f t="shared" si="15"/>
        <v>3800.875</v>
      </c>
      <c r="J523" s="326">
        <f t="shared" si="13"/>
        <v>608.14</v>
      </c>
      <c r="K523" s="326">
        <f t="shared" si="14"/>
        <v>0</v>
      </c>
    </row>
    <row r="524" spans="1:11">
      <c r="A524" s="527" t="s">
        <v>1006</v>
      </c>
      <c r="B524" s="31">
        <v>85</v>
      </c>
      <c r="G524" s="328" t="s">
        <v>707</v>
      </c>
      <c r="H524" s="328" t="s">
        <v>708</v>
      </c>
      <c r="I524" s="325">
        <f t="shared" si="15"/>
        <v>800</v>
      </c>
      <c r="J524" s="326">
        <f t="shared" si="13"/>
        <v>128</v>
      </c>
      <c r="K524" s="326">
        <f t="shared" si="14"/>
        <v>0</v>
      </c>
    </row>
    <row r="525" spans="1:11">
      <c r="A525" s="527" t="s">
        <v>1006</v>
      </c>
      <c r="B525" s="31">
        <v>85</v>
      </c>
      <c r="G525" s="332" t="s">
        <v>787</v>
      </c>
      <c r="H525" s="332" t="s">
        <v>786</v>
      </c>
      <c r="I525" s="325">
        <f t="shared" si="15"/>
        <v>505.49999999999994</v>
      </c>
      <c r="J525" s="326">
        <f t="shared" si="13"/>
        <v>80.88</v>
      </c>
      <c r="K525" s="326">
        <f t="shared" si="14"/>
        <v>0</v>
      </c>
    </row>
    <row r="526" spans="1:11">
      <c r="A526" s="527" t="s">
        <v>1006</v>
      </c>
      <c r="B526" s="31">
        <v>85</v>
      </c>
      <c r="G526" s="330" t="s">
        <v>865</v>
      </c>
      <c r="H526" s="328" t="s">
        <v>651</v>
      </c>
      <c r="I526" s="325">
        <f t="shared" si="15"/>
        <v>400880.8125</v>
      </c>
      <c r="J526" s="326">
        <f t="shared" si="13"/>
        <v>64140.93</v>
      </c>
      <c r="K526" s="326">
        <f t="shared" si="14"/>
        <v>0</v>
      </c>
    </row>
    <row r="527" spans="1:11">
      <c r="A527" s="527" t="s">
        <v>1006</v>
      </c>
      <c r="B527" s="31">
        <v>85</v>
      </c>
      <c r="G527" s="328" t="s">
        <v>783</v>
      </c>
      <c r="H527" s="328" t="s">
        <v>782</v>
      </c>
      <c r="I527" s="325">
        <f t="shared" si="15"/>
        <v>167.25</v>
      </c>
      <c r="J527" s="326">
        <f t="shared" si="13"/>
        <v>26.76</v>
      </c>
      <c r="K527" s="326">
        <f t="shared" si="14"/>
        <v>0</v>
      </c>
    </row>
    <row r="528" spans="1:11">
      <c r="A528" s="527" t="s">
        <v>1006</v>
      </c>
      <c r="B528" s="31">
        <v>85</v>
      </c>
      <c r="G528" s="328" t="s">
        <v>1008</v>
      </c>
      <c r="H528" s="328" t="s">
        <v>721</v>
      </c>
      <c r="I528" s="325">
        <f t="shared" si="15"/>
        <v>87.9375</v>
      </c>
      <c r="J528" s="326">
        <f t="shared" si="13"/>
        <v>14.07</v>
      </c>
      <c r="K528" s="326">
        <f t="shared" si="14"/>
        <v>0</v>
      </c>
    </row>
    <row r="529" spans="1:11">
      <c r="A529" s="527" t="s">
        <v>1006</v>
      </c>
      <c r="B529" s="31">
        <v>85</v>
      </c>
      <c r="G529" s="328" t="s">
        <v>660</v>
      </c>
      <c r="H529" s="328" t="s">
        <v>791</v>
      </c>
      <c r="I529" s="325">
        <f t="shared" si="15"/>
        <v>68.9375</v>
      </c>
      <c r="J529" s="326">
        <f t="shared" si="13"/>
        <v>11.03</v>
      </c>
      <c r="K529" s="326">
        <f t="shared" si="14"/>
        <v>0</v>
      </c>
    </row>
    <row r="530" spans="1:11">
      <c r="A530" s="527" t="s">
        <v>1006</v>
      </c>
      <c r="B530" s="31">
        <v>85</v>
      </c>
      <c r="G530" s="332" t="s">
        <v>989</v>
      </c>
      <c r="H530" s="332" t="s">
        <v>990</v>
      </c>
      <c r="I530" s="325">
        <f t="shared" si="15"/>
        <v>310</v>
      </c>
      <c r="J530" s="326">
        <f t="shared" si="13"/>
        <v>49.6</v>
      </c>
      <c r="K530" s="326">
        <f t="shared" si="14"/>
        <v>0</v>
      </c>
    </row>
    <row r="531" spans="1:11">
      <c r="A531" s="527" t="s">
        <v>1006</v>
      </c>
      <c r="B531" s="31">
        <v>85</v>
      </c>
      <c r="G531" s="328" t="s">
        <v>943</v>
      </c>
      <c r="H531" s="328" t="s">
        <v>944</v>
      </c>
      <c r="I531" s="325">
        <f t="shared" si="15"/>
        <v>692.1875</v>
      </c>
      <c r="J531" s="326">
        <f t="shared" si="13"/>
        <v>110.75</v>
      </c>
      <c r="K531" s="326">
        <f t="shared" si="14"/>
        <v>0</v>
      </c>
    </row>
    <row r="532" spans="1:11">
      <c r="A532" s="527" t="s">
        <v>1006</v>
      </c>
      <c r="B532" s="31">
        <v>85</v>
      </c>
      <c r="G532" s="328" t="s">
        <v>789</v>
      </c>
      <c r="H532" s="328" t="s">
        <v>788</v>
      </c>
      <c r="I532" s="325">
        <f t="shared" si="15"/>
        <v>465.5</v>
      </c>
      <c r="J532" s="326">
        <f t="shared" si="13"/>
        <v>74.48</v>
      </c>
      <c r="K532" s="326">
        <f t="shared" si="14"/>
        <v>0</v>
      </c>
    </row>
    <row r="533" spans="1:11">
      <c r="A533" s="527" t="s">
        <v>1006</v>
      </c>
      <c r="B533" s="31">
        <v>85</v>
      </c>
      <c r="G533" s="328" t="s">
        <v>822</v>
      </c>
      <c r="H533" s="24" t="s">
        <v>902</v>
      </c>
      <c r="I533" s="325">
        <f t="shared" si="15"/>
        <v>3353.6875</v>
      </c>
      <c r="J533" s="326">
        <f t="shared" si="13"/>
        <v>536.59</v>
      </c>
      <c r="K533" s="326">
        <f t="shared" si="14"/>
        <v>0</v>
      </c>
    </row>
    <row r="534" spans="1:11">
      <c r="A534" s="527" t="s">
        <v>1006</v>
      </c>
      <c r="B534" s="31">
        <v>85</v>
      </c>
      <c r="G534" s="328" t="s">
        <v>926</v>
      </c>
      <c r="H534" s="328" t="s">
        <v>927</v>
      </c>
      <c r="I534" s="325">
        <f t="shared" si="15"/>
        <v>8295</v>
      </c>
      <c r="J534" s="326">
        <f t="shared" si="13"/>
        <v>1327.2</v>
      </c>
      <c r="K534" s="326">
        <f t="shared" si="14"/>
        <v>0</v>
      </c>
    </row>
    <row r="535" spans="1:11">
      <c r="A535" s="527" t="s">
        <v>1006</v>
      </c>
      <c r="B535" s="31">
        <v>85</v>
      </c>
      <c r="G535" s="328" t="s">
        <v>713</v>
      </c>
      <c r="H535" s="328" t="s">
        <v>714</v>
      </c>
      <c r="I535" s="325">
        <f t="shared" si="15"/>
        <v>2209.4375</v>
      </c>
      <c r="J535" s="326">
        <f t="shared" si="13"/>
        <v>353.51</v>
      </c>
      <c r="K535" s="326">
        <f t="shared" si="14"/>
        <v>0</v>
      </c>
    </row>
    <row r="536" spans="1:11">
      <c r="A536" s="527" t="s">
        <v>1006</v>
      </c>
      <c r="B536" s="31">
        <v>85</v>
      </c>
      <c r="G536" s="328" t="s">
        <v>987</v>
      </c>
      <c r="H536" s="328" t="s">
        <v>988</v>
      </c>
      <c r="I536" s="325">
        <f t="shared" si="15"/>
        <v>3543.75</v>
      </c>
      <c r="J536" s="326">
        <f t="shared" si="13"/>
        <v>567</v>
      </c>
      <c r="K536" s="326">
        <f t="shared" si="14"/>
        <v>0</v>
      </c>
    </row>
    <row r="537" spans="1:11">
      <c r="A537" s="527" t="s">
        <v>1006</v>
      </c>
      <c r="B537" s="31">
        <v>85</v>
      </c>
      <c r="G537" s="334" t="s">
        <v>964</v>
      </c>
      <c r="H537" s="334" t="s">
        <v>965</v>
      </c>
      <c r="I537" s="325">
        <f t="shared" si="15"/>
        <v>426.99999999999994</v>
      </c>
      <c r="J537" s="326">
        <f t="shared" si="13"/>
        <v>68.319999999999993</v>
      </c>
      <c r="K537" s="326">
        <f t="shared" si="14"/>
        <v>6.6499999999999995</v>
      </c>
    </row>
    <row r="538" spans="1:11">
      <c r="A538" s="527" t="s">
        <v>1006</v>
      </c>
      <c r="B538" s="31">
        <v>85</v>
      </c>
      <c r="G538" s="337" t="s">
        <v>10758</v>
      </c>
      <c r="H538" s="337" t="s">
        <v>10759</v>
      </c>
      <c r="I538" s="325">
        <f t="shared" si="15"/>
        <v>219827.62499999997</v>
      </c>
      <c r="J538" s="326">
        <f t="shared" si="13"/>
        <v>35172.42</v>
      </c>
      <c r="K538" s="326">
        <f t="shared" si="14"/>
        <v>0</v>
      </c>
    </row>
    <row r="539" spans="1:11">
      <c r="A539" s="527" t="s">
        <v>1006</v>
      </c>
      <c r="B539" s="31">
        <v>85</v>
      </c>
      <c r="G539" s="328" t="s">
        <v>915</v>
      </c>
      <c r="H539" s="328" t="s">
        <v>916</v>
      </c>
      <c r="I539" s="325">
        <f t="shared" si="15"/>
        <v>3643.5</v>
      </c>
      <c r="J539" s="326">
        <f t="shared" si="13"/>
        <v>582.96</v>
      </c>
      <c r="K539" s="326">
        <f t="shared" si="14"/>
        <v>0</v>
      </c>
    </row>
    <row r="540" spans="1:11">
      <c r="A540" s="527" t="s">
        <v>1006</v>
      </c>
      <c r="B540" s="31">
        <v>85</v>
      </c>
      <c r="G540" s="328" t="s">
        <v>799</v>
      </c>
      <c r="H540" s="328" t="s">
        <v>798</v>
      </c>
      <c r="I540" s="325">
        <f t="shared" si="15"/>
        <v>96.5625</v>
      </c>
      <c r="J540" s="326">
        <f t="shared" si="13"/>
        <v>15.45</v>
      </c>
      <c r="K540" s="326">
        <f t="shared" si="14"/>
        <v>0</v>
      </c>
    </row>
    <row r="541" spans="1:11">
      <c r="A541" s="527" t="s">
        <v>1006</v>
      </c>
      <c r="B541" s="31">
        <v>85</v>
      </c>
      <c r="G541" s="328" t="s">
        <v>968</v>
      </c>
      <c r="H541" s="328" t="s">
        <v>969</v>
      </c>
      <c r="I541" s="325">
        <f t="shared" si="15"/>
        <v>35273.0625</v>
      </c>
      <c r="J541" s="326">
        <f t="shared" si="13"/>
        <v>5643.69</v>
      </c>
      <c r="K541" s="326">
        <f t="shared" si="14"/>
        <v>0</v>
      </c>
    </row>
    <row r="542" spans="1:11">
      <c r="A542" s="527" t="s">
        <v>1006</v>
      </c>
      <c r="B542" s="31">
        <v>85</v>
      </c>
      <c r="G542" s="328" t="s">
        <v>891</v>
      </c>
      <c r="H542" s="328" t="s">
        <v>890</v>
      </c>
      <c r="I542" s="325">
        <f t="shared" si="15"/>
        <v>11255.0625</v>
      </c>
      <c r="J542" s="326">
        <f t="shared" si="13"/>
        <v>1800.81</v>
      </c>
      <c r="K542" s="326">
        <f t="shared" si="14"/>
        <v>0</v>
      </c>
    </row>
    <row r="543" spans="1:11">
      <c r="A543" s="527" t="s">
        <v>1006</v>
      </c>
      <c r="B543" s="527" t="s">
        <v>1007</v>
      </c>
      <c r="G543" s="334" t="s">
        <v>972</v>
      </c>
      <c r="H543" s="334" t="s">
        <v>1642</v>
      </c>
      <c r="I543" s="325">
        <f t="shared" si="15"/>
        <v>133928.5625</v>
      </c>
      <c r="J543" s="326">
        <f t="shared" si="13"/>
        <v>21428.57</v>
      </c>
      <c r="K543" s="326">
        <f t="shared" si="14"/>
        <v>14285.72</v>
      </c>
    </row>
    <row r="544" spans="1:11">
      <c r="A544" s="527" t="s">
        <v>1006</v>
      </c>
      <c r="B544" s="31">
        <v>85</v>
      </c>
      <c r="G544" s="328" t="s">
        <v>675</v>
      </c>
      <c r="H544" s="328" t="s">
        <v>682</v>
      </c>
      <c r="I544" s="325">
        <f t="shared" si="15"/>
        <v>640</v>
      </c>
      <c r="J544" s="326">
        <f t="shared" si="13"/>
        <v>102.4</v>
      </c>
      <c r="K544" s="326">
        <f t="shared" si="14"/>
        <v>0</v>
      </c>
    </row>
    <row r="545" spans="1:11">
      <c r="A545" s="527" t="s">
        <v>1006</v>
      </c>
      <c r="B545" s="31">
        <v>85</v>
      </c>
      <c r="G545" s="328" t="s">
        <v>680</v>
      </c>
      <c r="H545" s="328" t="s">
        <v>681</v>
      </c>
      <c r="I545" s="325">
        <f t="shared" si="15"/>
        <v>454.43749999999994</v>
      </c>
      <c r="J545" s="326">
        <f t="shared" si="13"/>
        <v>72.709999999999994</v>
      </c>
      <c r="K545" s="326">
        <f t="shared" si="14"/>
        <v>0</v>
      </c>
    </row>
    <row r="546" spans="1:11">
      <c r="A546" s="527" t="s">
        <v>1006</v>
      </c>
      <c r="B546" s="31">
        <v>85</v>
      </c>
      <c r="G546" s="328" t="s">
        <v>909</v>
      </c>
      <c r="H546" s="328" t="s">
        <v>910</v>
      </c>
      <c r="I546" s="325">
        <f t="shared" si="15"/>
        <v>17430</v>
      </c>
      <c r="J546" s="326">
        <f t="shared" si="13"/>
        <v>2788.8</v>
      </c>
      <c r="K546" s="326">
        <f t="shared" si="14"/>
        <v>0</v>
      </c>
    </row>
    <row r="547" spans="1:11">
      <c r="A547" s="527" t="s">
        <v>1006</v>
      </c>
      <c r="B547" s="31">
        <v>85</v>
      </c>
      <c r="G547" s="328" t="s">
        <v>924</v>
      </c>
      <c r="H547" s="328" t="s">
        <v>925</v>
      </c>
      <c r="I547" s="325">
        <f t="shared" si="15"/>
        <v>1720</v>
      </c>
      <c r="J547" s="326">
        <f t="shared" si="13"/>
        <v>275.2</v>
      </c>
      <c r="K547" s="326">
        <f t="shared" si="14"/>
        <v>0</v>
      </c>
    </row>
    <row r="548" spans="1:11">
      <c r="A548" s="527" t="s">
        <v>1006</v>
      </c>
      <c r="B548" s="31">
        <v>85</v>
      </c>
      <c r="G548" s="328" t="s">
        <v>761</v>
      </c>
      <c r="H548" s="328" t="s">
        <v>760</v>
      </c>
      <c r="I548" s="325">
        <f t="shared" si="15"/>
        <v>100</v>
      </c>
      <c r="J548" s="326">
        <f t="shared" si="13"/>
        <v>16</v>
      </c>
      <c r="K548" s="326">
        <f t="shared" si="14"/>
        <v>0</v>
      </c>
    </row>
    <row r="549" spans="1:11">
      <c r="A549" s="527" t="s">
        <v>1006</v>
      </c>
      <c r="B549" s="31">
        <v>85</v>
      </c>
      <c r="G549" s="328" t="s">
        <v>922</v>
      </c>
      <c r="H549" s="328" t="s">
        <v>923</v>
      </c>
      <c r="I549" s="325">
        <f t="shared" si="15"/>
        <v>11640.9375</v>
      </c>
      <c r="J549" s="326">
        <f t="shared" si="13"/>
        <v>1862.55</v>
      </c>
      <c r="K549" s="326">
        <f t="shared" si="14"/>
        <v>0</v>
      </c>
    </row>
    <row r="550" spans="1:11">
      <c r="A550" s="527" t="s">
        <v>1006</v>
      </c>
      <c r="B550" s="31">
        <v>85</v>
      </c>
      <c r="G550" s="328" t="s">
        <v>816</v>
      </c>
      <c r="H550" s="328" t="s">
        <v>817</v>
      </c>
      <c r="I550" s="325">
        <f t="shared" si="15"/>
        <v>94.8125</v>
      </c>
      <c r="J550" s="326">
        <f t="shared" si="13"/>
        <v>15.17</v>
      </c>
      <c r="K550" s="326">
        <f t="shared" si="14"/>
        <v>0</v>
      </c>
    </row>
    <row r="551" spans="1:11">
      <c r="A551" s="527" t="s">
        <v>1006</v>
      </c>
      <c r="B551" s="31">
        <v>85</v>
      </c>
      <c r="G551" s="328" t="s">
        <v>977</v>
      </c>
      <c r="H551" s="328" t="s">
        <v>978</v>
      </c>
      <c r="I551" s="325">
        <f t="shared" si="15"/>
        <v>4223.25</v>
      </c>
      <c r="J551" s="326">
        <f t="shared" si="13"/>
        <v>675.72</v>
      </c>
      <c r="K551" s="326">
        <f t="shared" si="14"/>
        <v>0</v>
      </c>
    </row>
    <row r="552" spans="1:11">
      <c r="A552" s="527" t="s">
        <v>1006</v>
      </c>
      <c r="B552" s="31">
        <v>85</v>
      </c>
      <c r="G552" s="328" t="s">
        <v>672</v>
      </c>
      <c r="H552" s="328" t="s">
        <v>673</v>
      </c>
      <c r="I552" s="325">
        <f t="shared" si="15"/>
        <v>889.8125</v>
      </c>
      <c r="J552" s="326">
        <f t="shared" ref="J552:J583" si="16">+SUMIF($G$7:$G$438,G552,$J$7:$J$438)</f>
        <v>142.37</v>
      </c>
      <c r="K552" s="326">
        <f t="shared" ref="K552:K583" si="17">+SUMIF($G$7:$G$438,G552,$K$7:$K$438)</f>
        <v>0</v>
      </c>
    </row>
    <row r="553" spans="1:11">
      <c r="A553" s="527" t="s">
        <v>1006</v>
      </c>
      <c r="B553" s="31">
        <v>85</v>
      </c>
      <c r="G553" s="328" t="s">
        <v>897</v>
      </c>
      <c r="H553" s="328" t="s">
        <v>898</v>
      </c>
      <c r="I553" s="325">
        <f t="shared" si="15"/>
        <v>9500</v>
      </c>
      <c r="J553" s="326">
        <f t="shared" si="16"/>
        <v>1520</v>
      </c>
      <c r="K553" s="326">
        <f t="shared" si="17"/>
        <v>0</v>
      </c>
    </row>
    <row r="554" spans="1:11">
      <c r="A554" s="527" t="s">
        <v>1006</v>
      </c>
      <c r="B554" s="31">
        <v>85</v>
      </c>
      <c r="G554" s="328" t="s">
        <v>701</v>
      </c>
      <c r="H554" s="328" t="s">
        <v>702</v>
      </c>
      <c r="I554" s="325">
        <f t="shared" si="15"/>
        <v>1144.375</v>
      </c>
      <c r="J554" s="326">
        <f t="shared" si="16"/>
        <v>183.1</v>
      </c>
      <c r="K554" s="326">
        <f t="shared" si="17"/>
        <v>0</v>
      </c>
    </row>
    <row r="555" spans="1:11">
      <c r="A555" s="527" t="s">
        <v>1006</v>
      </c>
      <c r="B555" s="31">
        <v>85</v>
      </c>
      <c r="G555" s="340" t="s">
        <v>856</v>
      </c>
      <c r="H555" s="340" t="s">
        <v>857</v>
      </c>
      <c r="I555" s="324">
        <f t="shared" si="15"/>
        <v>166527.5</v>
      </c>
      <c r="J555" s="323">
        <f t="shared" si="16"/>
        <v>26644.400000000001</v>
      </c>
      <c r="K555" s="323">
        <f t="shared" si="17"/>
        <v>0</v>
      </c>
    </row>
    <row r="556" spans="1:11">
      <c r="A556" s="527" t="s">
        <v>1006</v>
      </c>
      <c r="B556" s="31">
        <v>85</v>
      </c>
      <c r="G556" s="328" t="s">
        <v>920</v>
      </c>
      <c r="H556" s="328" t="s">
        <v>921</v>
      </c>
      <c r="I556" s="325">
        <f t="shared" si="15"/>
        <v>7179.0625</v>
      </c>
      <c r="J556" s="326">
        <f t="shared" si="16"/>
        <v>1148.6500000000001</v>
      </c>
      <c r="K556" s="326">
        <f t="shared" si="17"/>
        <v>0</v>
      </c>
    </row>
    <row r="557" spans="1:11">
      <c r="A557" s="527" t="s">
        <v>1006</v>
      </c>
      <c r="B557" s="31">
        <v>85</v>
      </c>
      <c r="G557" s="328" t="s">
        <v>831</v>
      </c>
      <c r="H557" s="328" t="s">
        <v>832</v>
      </c>
      <c r="I557" s="325">
        <f t="shared" si="15"/>
        <v>8400</v>
      </c>
      <c r="J557" s="326">
        <f t="shared" si="16"/>
        <v>1344</v>
      </c>
      <c r="K557" s="326">
        <f t="shared" si="17"/>
        <v>0</v>
      </c>
    </row>
    <row r="558" spans="1:11">
      <c r="A558" s="527" t="s">
        <v>1006</v>
      </c>
      <c r="B558" s="527" t="s">
        <v>1007</v>
      </c>
      <c r="G558" s="335" t="s">
        <v>971</v>
      </c>
      <c r="H558" s="334" t="s">
        <v>970</v>
      </c>
      <c r="I558" s="325">
        <f t="shared" si="15"/>
        <v>133928.5625</v>
      </c>
      <c r="J558" s="326">
        <f t="shared" si="16"/>
        <v>21428.57</v>
      </c>
      <c r="K558" s="326">
        <f t="shared" si="17"/>
        <v>14285.72</v>
      </c>
    </row>
    <row r="559" spans="1:11">
      <c r="A559" s="527" t="s">
        <v>1006</v>
      </c>
      <c r="B559" s="31">
        <v>85</v>
      </c>
      <c r="G559" s="328" t="s">
        <v>1009</v>
      </c>
      <c r="H559" s="328" t="s">
        <v>984</v>
      </c>
      <c r="I559" s="325">
        <f t="shared" si="15"/>
        <v>137.9375</v>
      </c>
      <c r="J559" s="326">
        <f t="shared" si="16"/>
        <v>22.07</v>
      </c>
      <c r="K559" s="326">
        <f t="shared" si="17"/>
        <v>0</v>
      </c>
    </row>
    <row r="560" spans="1:11">
      <c r="A560" s="527" t="s">
        <v>1006</v>
      </c>
      <c r="B560" s="31">
        <v>85</v>
      </c>
      <c r="G560" s="337" t="s">
        <v>683</v>
      </c>
      <c r="H560" s="337" t="s">
        <v>10954</v>
      </c>
      <c r="I560" s="325">
        <f t="shared" si="15"/>
        <v>5840.4375</v>
      </c>
      <c r="J560" s="326">
        <f t="shared" si="16"/>
        <v>934.47</v>
      </c>
      <c r="K560" s="326">
        <f t="shared" si="17"/>
        <v>0</v>
      </c>
    </row>
    <row r="561" spans="1:11">
      <c r="A561" s="527" t="s">
        <v>1006</v>
      </c>
      <c r="B561" s="31">
        <v>85</v>
      </c>
      <c r="G561" s="337" t="s">
        <v>834</v>
      </c>
      <c r="H561" s="337" t="s">
        <v>4774</v>
      </c>
      <c r="I561" s="325">
        <f t="shared" si="15"/>
        <v>1196358.625</v>
      </c>
      <c r="J561" s="326">
        <f t="shared" si="16"/>
        <v>191417.38</v>
      </c>
      <c r="K561" s="326">
        <f t="shared" si="17"/>
        <v>0</v>
      </c>
    </row>
    <row r="562" spans="1:11">
      <c r="A562" s="527" t="s">
        <v>1006</v>
      </c>
      <c r="B562" s="31">
        <v>85</v>
      </c>
      <c r="G562" s="328" t="s">
        <v>685</v>
      </c>
      <c r="H562" s="328" t="s">
        <v>686</v>
      </c>
      <c r="I562" s="325">
        <f t="shared" si="15"/>
        <v>9491.4375</v>
      </c>
      <c r="J562" s="326">
        <f t="shared" si="16"/>
        <v>1518.63</v>
      </c>
      <c r="K562" s="326">
        <f t="shared" si="17"/>
        <v>0</v>
      </c>
    </row>
    <row r="563" spans="1:11">
      <c r="A563" s="527" t="s">
        <v>1006</v>
      </c>
      <c r="B563" s="31">
        <v>85</v>
      </c>
      <c r="G563" s="328" t="s">
        <v>773</v>
      </c>
      <c r="H563" s="328" t="s">
        <v>772</v>
      </c>
      <c r="I563" s="325">
        <f t="shared" si="15"/>
        <v>813.00000000000011</v>
      </c>
      <c r="J563" s="326">
        <f t="shared" si="16"/>
        <v>130.08000000000001</v>
      </c>
      <c r="K563" s="326">
        <f t="shared" si="17"/>
        <v>0</v>
      </c>
    </row>
    <row r="564" spans="1:11">
      <c r="A564" s="527" t="s">
        <v>1006</v>
      </c>
      <c r="B564" s="31">
        <v>85</v>
      </c>
      <c r="G564" s="328" t="s">
        <v>813</v>
      </c>
      <c r="H564" s="328" t="s">
        <v>812</v>
      </c>
      <c r="I564" s="325">
        <f t="shared" si="15"/>
        <v>455.49999999999994</v>
      </c>
      <c r="J564" s="326">
        <f t="shared" si="16"/>
        <v>72.88</v>
      </c>
      <c r="K564" s="326">
        <f t="shared" si="17"/>
        <v>0</v>
      </c>
    </row>
    <row r="565" spans="1:11">
      <c r="A565" s="527" t="s">
        <v>1006</v>
      </c>
      <c r="B565" s="31">
        <v>85</v>
      </c>
      <c r="G565" s="328" t="s">
        <v>805</v>
      </c>
      <c r="H565" s="328" t="s">
        <v>804</v>
      </c>
      <c r="I565" s="325">
        <f t="shared" si="15"/>
        <v>470.6875</v>
      </c>
      <c r="J565" s="326">
        <f t="shared" si="16"/>
        <v>75.31</v>
      </c>
      <c r="K565" s="326">
        <f t="shared" si="17"/>
        <v>0</v>
      </c>
    </row>
    <row r="566" spans="1:11">
      <c r="A566" s="527" t="s">
        <v>1006</v>
      </c>
      <c r="B566" s="31">
        <v>85</v>
      </c>
      <c r="G566" s="328" t="s">
        <v>723</v>
      </c>
      <c r="H566" s="328" t="s">
        <v>724</v>
      </c>
      <c r="I566" s="325">
        <f t="shared" si="15"/>
        <v>34987.5</v>
      </c>
      <c r="J566" s="326">
        <f t="shared" si="16"/>
        <v>5598</v>
      </c>
      <c r="K566" s="326">
        <f t="shared" si="17"/>
        <v>0</v>
      </c>
    </row>
    <row r="567" spans="1:11">
      <c r="A567" s="527" t="s">
        <v>1006</v>
      </c>
      <c r="B567" s="31">
        <v>85</v>
      </c>
      <c r="G567" s="328" t="s">
        <v>775</v>
      </c>
      <c r="H567" s="328" t="s">
        <v>774</v>
      </c>
      <c r="I567" s="325">
        <f t="shared" si="15"/>
        <v>167.0625</v>
      </c>
      <c r="J567" s="326">
        <f t="shared" si="16"/>
        <v>26.73</v>
      </c>
      <c r="K567" s="326">
        <f t="shared" si="17"/>
        <v>0</v>
      </c>
    </row>
    <row r="568" spans="1:11">
      <c r="A568" s="527" t="s">
        <v>1006</v>
      </c>
      <c r="B568" s="31">
        <v>85</v>
      </c>
      <c r="G568" s="328" t="s">
        <v>904</v>
      </c>
      <c r="H568" s="328" t="s">
        <v>903</v>
      </c>
      <c r="I568" s="325">
        <f t="shared" si="15"/>
        <v>14690</v>
      </c>
      <c r="J568" s="326">
        <f t="shared" si="16"/>
        <v>2350.4</v>
      </c>
      <c r="K568" s="326">
        <f t="shared" si="17"/>
        <v>0</v>
      </c>
    </row>
    <row r="569" spans="1:11">
      <c r="A569" s="527" t="s">
        <v>1006</v>
      </c>
      <c r="B569" s="31">
        <v>85</v>
      </c>
      <c r="G569" s="328" t="s">
        <v>709</v>
      </c>
      <c r="H569" s="328" t="s">
        <v>710</v>
      </c>
      <c r="I569" s="325">
        <f t="shared" si="15"/>
        <v>646.25</v>
      </c>
      <c r="J569" s="326">
        <f t="shared" si="16"/>
        <v>103.4</v>
      </c>
      <c r="K569" s="326">
        <f t="shared" si="17"/>
        <v>0</v>
      </c>
    </row>
    <row r="570" spans="1:11">
      <c r="A570" s="527" t="s">
        <v>1006</v>
      </c>
      <c r="B570" s="31">
        <v>85</v>
      </c>
      <c r="G570" s="328" t="s">
        <v>820</v>
      </c>
      <c r="H570" s="328" t="s">
        <v>820</v>
      </c>
      <c r="I570" s="325">
        <f t="shared" si="15"/>
        <v>105.18749999999999</v>
      </c>
      <c r="J570" s="326">
        <f t="shared" si="16"/>
        <v>16.829999999999998</v>
      </c>
      <c r="K570" s="326">
        <f t="shared" si="17"/>
        <v>0</v>
      </c>
    </row>
    <row r="571" spans="1:11">
      <c r="A571" s="527" t="s">
        <v>1006</v>
      </c>
      <c r="B571" s="31">
        <v>85</v>
      </c>
      <c r="G571" s="337" t="s">
        <v>4209</v>
      </c>
      <c r="H571" s="337" t="s">
        <v>8370</v>
      </c>
      <c r="I571" s="325">
        <f t="shared" si="15"/>
        <v>16379.3125</v>
      </c>
      <c r="J571" s="326">
        <f t="shared" si="16"/>
        <v>2620.69</v>
      </c>
      <c r="K571" s="326">
        <f t="shared" si="17"/>
        <v>0</v>
      </c>
    </row>
    <row r="572" spans="1:11">
      <c r="A572" s="527" t="s">
        <v>1006</v>
      </c>
      <c r="B572" s="31">
        <v>85</v>
      </c>
      <c r="G572" s="328" t="s">
        <v>932</v>
      </c>
      <c r="H572" s="328" t="s">
        <v>933</v>
      </c>
      <c r="I572" s="325">
        <f t="shared" si="15"/>
        <v>24882</v>
      </c>
      <c r="J572" s="326">
        <f t="shared" si="16"/>
        <v>3981.12</v>
      </c>
      <c r="K572" s="326">
        <f t="shared" si="17"/>
        <v>0</v>
      </c>
    </row>
    <row r="573" spans="1:11">
      <c r="A573" s="527" t="s">
        <v>1006</v>
      </c>
      <c r="B573" s="31">
        <v>85</v>
      </c>
      <c r="G573" s="328" t="s">
        <v>735</v>
      </c>
      <c r="H573" s="328" t="s">
        <v>736</v>
      </c>
      <c r="I573" s="325">
        <f t="shared" si="15"/>
        <v>2600</v>
      </c>
      <c r="J573" s="326">
        <f t="shared" si="16"/>
        <v>416</v>
      </c>
      <c r="K573" s="326">
        <f t="shared" si="17"/>
        <v>0</v>
      </c>
    </row>
    <row r="574" spans="1:11">
      <c r="A574" s="527" t="s">
        <v>1006</v>
      </c>
      <c r="B574" s="31">
        <v>85</v>
      </c>
      <c r="G574" s="328" t="s">
        <v>894</v>
      </c>
      <c r="H574" s="328" t="s">
        <v>895</v>
      </c>
      <c r="I574" s="325">
        <f t="shared" si="15"/>
        <v>1200</v>
      </c>
      <c r="J574" s="326">
        <f t="shared" si="16"/>
        <v>192</v>
      </c>
      <c r="K574" s="326">
        <f t="shared" si="17"/>
        <v>0</v>
      </c>
    </row>
    <row r="575" spans="1:11">
      <c r="A575" s="527" t="s">
        <v>1006</v>
      </c>
      <c r="B575" s="31">
        <v>85</v>
      </c>
      <c r="G575" s="328" t="s">
        <v>697</v>
      </c>
      <c r="H575" s="328" t="s">
        <v>698</v>
      </c>
      <c r="I575" s="325">
        <f t="shared" si="15"/>
        <v>4641.8124999999991</v>
      </c>
      <c r="J575" s="326">
        <f t="shared" si="16"/>
        <v>742.68999999999994</v>
      </c>
      <c r="K575" s="326">
        <f t="shared" si="17"/>
        <v>0</v>
      </c>
    </row>
    <row r="576" spans="1:11">
      <c r="A576" s="527" t="s">
        <v>1006</v>
      </c>
      <c r="B576" s="31">
        <v>85</v>
      </c>
      <c r="G576" s="328" t="s">
        <v>955</v>
      </c>
      <c r="H576" s="328" t="s">
        <v>956</v>
      </c>
      <c r="I576" s="325">
        <f t="shared" si="15"/>
        <v>7300</v>
      </c>
      <c r="J576" s="326">
        <f t="shared" si="16"/>
        <v>1168</v>
      </c>
      <c r="K576" s="326">
        <f t="shared" si="17"/>
        <v>0</v>
      </c>
    </row>
    <row r="577" spans="1:11">
      <c r="A577" s="527" t="s">
        <v>1006</v>
      </c>
      <c r="B577" s="31">
        <v>85</v>
      </c>
      <c r="G577" s="328" t="s">
        <v>715</v>
      </c>
      <c r="H577" s="328" t="s">
        <v>716</v>
      </c>
      <c r="I577" s="325">
        <f t="shared" si="15"/>
        <v>629.6875</v>
      </c>
      <c r="J577" s="326">
        <f t="shared" si="16"/>
        <v>100.75</v>
      </c>
      <c r="K577" s="326">
        <f t="shared" si="17"/>
        <v>0</v>
      </c>
    </row>
    <row r="578" spans="1:11">
      <c r="A578" s="527" t="s">
        <v>1006</v>
      </c>
      <c r="B578" s="31">
        <v>85</v>
      </c>
      <c r="G578" s="328" t="s">
        <v>793</v>
      </c>
      <c r="H578" s="328" t="s">
        <v>754</v>
      </c>
      <c r="I578" s="325">
        <f t="shared" si="15"/>
        <v>172.4375</v>
      </c>
      <c r="J578" s="326">
        <f t="shared" si="16"/>
        <v>27.59</v>
      </c>
      <c r="K578" s="326">
        <f t="shared" si="17"/>
        <v>0</v>
      </c>
    </row>
    <row r="579" spans="1:11">
      <c r="A579" s="527" t="s">
        <v>1006</v>
      </c>
      <c r="B579" s="31">
        <v>85</v>
      </c>
      <c r="G579" s="328" t="s">
        <v>689</v>
      </c>
      <c r="H579" s="328" t="s">
        <v>690</v>
      </c>
      <c r="I579" s="325">
        <f t="shared" si="15"/>
        <v>565.5</v>
      </c>
      <c r="J579" s="326">
        <f t="shared" si="16"/>
        <v>90.48</v>
      </c>
      <c r="K579" s="326">
        <f t="shared" si="17"/>
        <v>0</v>
      </c>
    </row>
    <row r="580" spans="1:11">
      <c r="A580" s="527" t="s">
        <v>1006</v>
      </c>
      <c r="B580" s="31">
        <v>85</v>
      </c>
      <c r="G580" s="328" t="s">
        <v>985</v>
      </c>
      <c r="H580" s="328" t="s">
        <v>986</v>
      </c>
      <c r="I580" s="325">
        <f t="shared" si="15"/>
        <v>148.25</v>
      </c>
      <c r="J580" s="326">
        <f t="shared" si="16"/>
        <v>23.72</v>
      </c>
      <c r="K580" s="326">
        <f t="shared" si="17"/>
        <v>0</v>
      </c>
    </row>
    <row r="581" spans="1:11">
      <c r="A581" s="527" t="s">
        <v>1006</v>
      </c>
      <c r="B581" s="31">
        <v>85</v>
      </c>
      <c r="G581" s="328" t="s">
        <v>718</v>
      </c>
      <c r="H581" s="328" t="s">
        <v>719</v>
      </c>
      <c r="I581" s="325">
        <f t="shared" si="15"/>
        <v>3098.9374999999995</v>
      </c>
      <c r="J581" s="326">
        <f t="shared" si="16"/>
        <v>495.82999999999993</v>
      </c>
      <c r="K581" s="326">
        <f t="shared" si="17"/>
        <v>0</v>
      </c>
    </row>
    <row r="582" spans="1:11">
      <c r="A582" s="527" t="s">
        <v>1006</v>
      </c>
      <c r="B582" s="31">
        <v>85</v>
      </c>
      <c r="G582" s="328" t="s">
        <v>753</v>
      </c>
      <c r="H582" s="328" t="s">
        <v>752</v>
      </c>
      <c r="I582" s="325">
        <f t="shared" si="15"/>
        <v>586.9375</v>
      </c>
      <c r="J582" s="326">
        <f t="shared" si="16"/>
        <v>93.91</v>
      </c>
      <c r="K582" s="326">
        <f t="shared" si="17"/>
        <v>0</v>
      </c>
    </row>
    <row r="583" spans="1:11">
      <c r="A583" s="527" t="s">
        <v>1006</v>
      </c>
      <c r="B583" s="31">
        <v>85</v>
      </c>
      <c r="G583" s="328" t="s">
        <v>907</v>
      </c>
      <c r="H583" s="328" t="s">
        <v>908</v>
      </c>
      <c r="I583" s="325">
        <f t="shared" si="15"/>
        <v>68365.9375</v>
      </c>
      <c r="J583" s="326">
        <f t="shared" si="16"/>
        <v>10938.55</v>
      </c>
      <c r="K583" s="326">
        <f t="shared" si="17"/>
        <v>0</v>
      </c>
    </row>
    <row r="584" spans="1:11">
      <c r="A584" s="527" t="s">
        <v>1006</v>
      </c>
      <c r="B584" s="31">
        <v>85</v>
      </c>
      <c r="G584" s="328" t="s">
        <v>693</v>
      </c>
      <c r="H584" s="328" t="s">
        <v>694</v>
      </c>
      <c r="I584" s="325">
        <f t="shared" ref="I584:I617" si="18">+J584/0.16</f>
        <v>423.25</v>
      </c>
      <c r="J584" s="326">
        <f t="shared" ref="J584:J617" si="19">+SUMIF($G$7:$G$438,G584,$J$7:$J$438)</f>
        <v>67.72</v>
      </c>
      <c r="K584" s="326">
        <f t="shared" ref="K584:K617" si="20">+SUMIF($G$7:$G$438,G584,$K$7:$K$438)</f>
        <v>0</v>
      </c>
    </row>
    <row r="585" spans="1:11">
      <c r="A585" s="527" t="s">
        <v>1006</v>
      </c>
      <c r="B585" s="31">
        <v>85</v>
      </c>
      <c r="G585" s="328" t="s">
        <v>765</v>
      </c>
      <c r="H585" s="328" t="s">
        <v>764</v>
      </c>
      <c r="I585" s="325">
        <f t="shared" si="18"/>
        <v>330.875</v>
      </c>
      <c r="J585" s="326">
        <f t="shared" si="19"/>
        <v>52.94</v>
      </c>
      <c r="K585" s="326">
        <f t="shared" si="20"/>
        <v>0</v>
      </c>
    </row>
    <row r="586" spans="1:11">
      <c r="A586" s="527" t="s">
        <v>1006</v>
      </c>
      <c r="B586" s="31">
        <v>85</v>
      </c>
      <c r="G586" s="328" t="s">
        <v>939</v>
      </c>
      <c r="H586" s="328" t="s">
        <v>940</v>
      </c>
      <c r="I586" s="325">
        <f t="shared" si="18"/>
        <v>2650</v>
      </c>
      <c r="J586" s="326">
        <f t="shared" si="19"/>
        <v>424</v>
      </c>
      <c r="K586" s="326">
        <f t="shared" si="20"/>
        <v>0</v>
      </c>
    </row>
    <row r="587" spans="1:11">
      <c r="A587" s="527" t="s">
        <v>1006</v>
      </c>
      <c r="B587" s="31">
        <v>85</v>
      </c>
      <c r="G587" s="328" t="s">
        <v>801</v>
      </c>
      <c r="H587" s="328" t="s">
        <v>800</v>
      </c>
      <c r="I587" s="325">
        <f t="shared" si="18"/>
        <v>857.4375</v>
      </c>
      <c r="J587" s="326">
        <f t="shared" si="19"/>
        <v>137.19</v>
      </c>
      <c r="K587" s="326">
        <f t="shared" si="20"/>
        <v>0</v>
      </c>
    </row>
    <row r="588" spans="1:11">
      <c r="A588" s="527" t="s">
        <v>1006</v>
      </c>
      <c r="B588" s="31">
        <v>85</v>
      </c>
      <c r="G588" s="328" t="s">
        <v>725</v>
      </c>
      <c r="H588" s="328" t="s">
        <v>726</v>
      </c>
      <c r="I588" s="325">
        <f t="shared" si="18"/>
        <v>503.06249999999994</v>
      </c>
      <c r="J588" s="326">
        <f t="shared" si="19"/>
        <v>80.489999999999995</v>
      </c>
      <c r="K588" s="326">
        <f t="shared" si="20"/>
        <v>0</v>
      </c>
    </row>
    <row r="589" spans="1:11">
      <c r="A589" s="527" t="s">
        <v>1006</v>
      </c>
      <c r="B589" s="31">
        <v>85</v>
      </c>
      <c r="G589" s="328" t="s">
        <v>757</v>
      </c>
      <c r="H589" s="328" t="s">
        <v>756</v>
      </c>
      <c r="I589" s="325">
        <f t="shared" si="18"/>
        <v>251.5625</v>
      </c>
      <c r="J589" s="326">
        <f t="shared" si="19"/>
        <v>40.25</v>
      </c>
      <c r="K589" s="326">
        <f t="shared" si="20"/>
        <v>0</v>
      </c>
    </row>
    <row r="590" spans="1:11">
      <c r="A590" s="527" t="s">
        <v>1006</v>
      </c>
      <c r="B590" s="31">
        <v>85</v>
      </c>
      <c r="G590" s="328" t="s">
        <v>762</v>
      </c>
      <c r="H590" s="328" t="s">
        <v>763</v>
      </c>
      <c r="I590" s="325">
        <f t="shared" si="18"/>
        <v>419.00000000000006</v>
      </c>
      <c r="J590" s="326">
        <f t="shared" si="19"/>
        <v>67.040000000000006</v>
      </c>
      <c r="K590" s="326">
        <f t="shared" si="20"/>
        <v>0</v>
      </c>
    </row>
    <row r="591" spans="1:11">
      <c r="A591" s="527" t="s">
        <v>1006</v>
      </c>
      <c r="B591" s="31">
        <v>85</v>
      </c>
      <c r="G591" s="328" t="s">
        <v>749</v>
      </c>
      <c r="H591" s="328" t="s">
        <v>750</v>
      </c>
      <c r="I591" s="325">
        <f t="shared" si="18"/>
        <v>419.625</v>
      </c>
      <c r="J591" s="326">
        <f t="shared" si="19"/>
        <v>67.14</v>
      </c>
      <c r="K591" s="326">
        <f t="shared" si="20"/>
        <v>0</v>
      </c>
    </row>
    <row r="592" spans="1:11">
      <c r="A592" s="527" t="s">
        <v>1006</v>
      </c>
      <c r="B592" s="31">
        <v>85</v>
      </c>
      <c r="G592" s="328" t="s">
        <v>661</v>
      </c>
      <c r="H592" s="328" t="s">
        <v>792</v>
      </c>
      <c r="I592" s="325">
        <f t="shared" si="18"/>
        <v>407.74999999999994</v>
      </c>
      <c r="J592" s="326">
        <f t="shared" si="19"/>
        <v>65.239999999999995</v>
      </c>
      <c r="K592" s="326">
        <f t="shared" si="20"/>
        <v>0</v>
      </c>
    </row>
    <row r="593" spans="1:11">
      <c r="A593" s="527" t="s">
        <v>1006</v>
      </c>
      <c r="B593" s="31">
        <v>85</v>
      </c>
      <c r="G593" s="328" t="s">
        <v>918</v>
      </c>
      <c r="H593" s="328" t="s">
        <v>919</v>
      </c>
      <c r="I593" s="325">
        <f t="shared" si="18"/>
        <v>38900</v>
      </c>
      <c r="J593" s="326">
        <f t="shared" si="19"/>
        <v>6224</v>
      </c>
      <c r="K593" s="326">
        <f t="shared" si="20"/>
        <v>0</v>
      </c>
    </row>
    <row r="594" spans="1:11">
      <c r="A594" s="527" t="s">
        <v>1006</v>
      </c>
      <c r="B594" s="31">
        <v>85</v>
      </c>
      <c r="G594" s="328" t="s">
        <v>957</v>
      </c>
      <c r="H594" s="328" t="s">
        <v>958</v>
      </c>
      <c r="I594" s="325">
        <f t="shared" si="18"/>
        <v>621078.3125</v>
      </c>
      <c r="J594" s="326">
        <f t="shared" si="19"/>
        <v>99372.53</v>
      </c>
      <c r="K594" s="326">
        <f t="shared" si="20"/>
        <v>0</v>
      </c>
    </row>
    <row r="595" spans="1:11">
      <c r="A595" s="527" t="s">
        <v>1006</v>
      </c>
      <c r="B595" s="31">
        <v>85</v>
      </c>
      <c r="G595" s="328" t="s">
        <v>803</v>
      </c>
      <c r="H595" s="328" t="s">
        <v>802</v>
      </c>
      <c r="I595" s="325">
        <f t="shared" si="18"/>
        <v>419.00000000000006</v>
      </c>
      <c r="J595" s="326">
        <f t="shared" si="19"/>
        <v>67.040000000000006</v>
      </c>
      <c r="K595" s="326">
        <f t="shared" si="20"/>
        <v>0</v>
      </c>
    </row>
    <row r="596" spans="1:11">
      <c r="A596" s="527" t="s">
        <v>1006</v>
      </c>
      <c r="B596" s="31">
        <v>85</v>
      </c>
      <c r="G596" s="329" t="s">
        <v>873</v>
      </c>
      <c r="H596" s="328" t="s">
        <v>654</v>
      </c>
      <c r="I596" s="325">
        <f t="shared" si="18"/>
        <v>595652.375</v>
      </c>
      <c r="J596" s="326">
        <f t="shared" si="19"/>
        <v>95304.38</v>
      </c>
      <c r="K596" s="326">
        <f t="shared" si="20"/>
        <v>0</v>
      </c>
    </row>
    <row r="597" spans="1:11">
      <c r="A597" s="527" t="s">
        <v>1006</v>
      </c>
      <c r="B597" s="31">
        <v>85</v>
      </c>
      <c r="G597" s="328" t="s">
        <v>746</v>
      </c>
      <c r="H597" s="328" t="s">
        <v>745</v>
      </c>
      <c r="I597" s="325">
        <f t="shared" si="18"/>
        <v>64.625</v>
      </c>
      <c r="J597" s="326">
        <f t="shared" si="19"/>
        <v>10.34</v>
      </c>
      <c r="K597" s="326">
        <f t="shared" si="20"/>
        <v>0</v>
      </c>
    </row>
    <row r="598" spans="1:11">
      <c r="A598" s="527" t="s">
        <v>1006</v>
      </c>
      <c r="B598" s="31">
        <v>85</v>
      </c>
      <c r="G598" s="328" t="s">
        <v>966</v>
      </c>
      <c r="H598" s="328" t="s">
        <v>967</v>
      </c>
      <c r="I598" s="325">
        <f t="shared" si="18"/>
        <v>17406.75</v>
      </c>
      <c r="J598" s="326">
        <f t="shared" si="19"/>
        <v>2785.08</v>
      </c>
      <c r="K598" s="326">
        <f t="shared" si="20"/>
        <v>0</v>
      </c>
    </row>
    <row r="599" spans="1:11">
      <c r="A599" s="527" t="s">
        <v>1006</v>
      </c>
      <c r="B599" s="31">
        <v>85</v>
      </c>
      <c r="G599" s="329" t="s">
        <v>868</v>
      </c>
      <c r="H599" s="328" t="s">
        <v>869</v>
      </c>
      <c r="I599" s="325">
        <f t="shared" si="18"/>
        <v>823523.93749999988</v>
      </c>
      <c r="J599" s="326">
        <f t="shared" si="19"/>
        <v>131763.82999999999</v>
      </c>
      <c r="K599" s="326">
        <f t="shared" si="20"/>
        <v>0</v>
      </c>
    </row>
    <row r="600" spans="1:11">
      <c r="A600" s="527" t="s">
        <v>1006</v>
      </c>
      <c r="B600" s="31">
        <v>85</v>
      </c>
      <c r="G600" s="336" t="s">
        <v>840</v>
      </c>
      <c r="H600" s="336" t="s">
        <v>841</v>
      </c>
      <c r="I600" s="325">
        <f t="shared" si="18"/>
        <v>14033581.375000002</v>
      </c>
      <c r="J600" s="326">
        <f t="shared" si="19"/>
        <v>2245373.0200000005</v>
      </c>
      <c r="K600" s="326">
        <f t="shared" si="20"/>
        <v>0</v>
      </c>
    </row>
    <row r="601" spans="1:11">
      <c r="A601" s="527" t="s">
        <v>1006</v>
      </c>
      <c r="B601" s="31">
        <v>85</v>
      </c>
      <c r="G601" s="329" t="s">
        <v>842</v>
      </c>
      <c r="H601" s="328" t="s">
        <v>844</v>
      </c>
      <c r="I601" s="325">
        <f t="shared" si="18"/>
        <v>233308.125</v>
      </c>
      <c r="J601" s="326">
        <f t="shared" si="19"/>
        <v>37329.300000000003</v>
      </c>
      <c r="K601" s="326">
        <f t="shared" si="20"/>
        <v>0</v>
      </c>
    </row>
    <row r="602" spans="1:11">
      <c r="A602" s="527" t="s">
        <v>1006</v>
      </c>
      <c r="B602" s="31">
        <v>85</v>
      </c>
      <c r="G602" s="328" t="s">
        <v>676</v>
      </c>
      <c r="H602" s="328" t="s">
        <v>677</v>
      </c>
      <c r="I602" s="325">
        <f t="shared" si="18"/>
        <v>760</v>
      </c>
      <c r="J602" s="326">
        <f t="shared" si="19"/>
        <v>121.6</v>
      </c>
      <c r="K602" s="326">
        <f t="shared" si="20"/>
        <v>0</v>
      </c>
    </row>
    <row r="603" spans="1:11">
      <c r="A603" s="527" t="s">
        <v>1006</v>
      </c>
      <c r="B603" s="31">
        <v>85</v>
      </c>
      <c r="G603" s="328" t="s">
        <v>727</v>
      </c>
      <c r="H603" s="328" t="s">
        <v>728</v>
      </c>
      <c r="I603" s="325">
        <f t="shared" si="18"/>
        <v>267.1875</v>
      </c>
      <c r="J603" s="326">
        <f t="shared" si="19"/>
        <v>42.75</v>
      </c>
      <c r="K603" s="326">
        <f t="shared" si="20"/>
        <v>0</v>
      </c>
    </row>
    <row r="604" spans="1:11">
      <c r="A604" s="527" t="s">
        <v>1006</v>
      </c>
      <c r="B604" s="31">
        <v>85</v>
      </c>
      <c r="G604" s="328" t="s">
        <v>665</v>
      </c>
      <c r="H604" s="328" t="s">
        <v>662</v>
      </c>
      <c r="I604" s="325">
        <f t="shared" si="18"/>
        <v>797</v>
      </c>
      <c r="J604" s="326">
        <f t="shared" si="19"/>
        <v>127.52</v>
      </c>
      <c r="K604" s="326">
        <f t="shared" si="20"/>
        <v>0</v>
      </c>
    </row>
    <row r="605" spans="1:11">
      <c r="A605" s="527" t="s">
        <v>1006</v>
      </c>
      <c r="B605" s="31">
        <v>85</v>
      </c>
      <c r="G605" s="328" t="s">
        <v>861</v>
      </c>
      <c r="H605" s="328" t="s">
        <v>862</v>
      </c>
      <c r="I605" s="325">
        <f t="shared" si="18"/>
        <v>601064.37499999988</v>
      </c>
      <c r="J605" s="326">
        <f t="shared" si="19"/>
        <v>96170.299999999988</v>
      </c>
      <c r="K605" s="326">
        <f t="shared" si="20"/>
        <v>0</v>
      </c>
    </row>
    <row r="606" spans="1:11">
      <c r="A606" s="527" t="s">
        <v>1006</v>
      </c>
      <c r="B606" s="31">
        <v>85</v>
      </c>
      <c r="G606" s="329" t="s">
        <v>882</v>
      </c>
      <c r="H606" s="328" t="s">
        <v>883</v>
      </c>
      <c r="I606" s="325">
        <f t="shared" si="18"/>
        <v>399127.8125</v>
      </c>
      <c r="J606" s="326">
        <f t="shared" si="19"/>
        <v>63860.45</v>
      </c>
      <c r="K606" s="326">
        <f t="shared" si="20"/>
        <v>0</v>
      </c>
    </row>
    <row r="607" spans="1:11">
      <c r="A607" s="527" t="s">
        <v>1006</v>
      </c>
      <c r="B607" s="31">
        <v>85</v>
      </c>
      <c r="G607" s="337" t="s">
        <v>10755</v>
      </c>
      <c r="H607" s="337" t="s">
        <v>10754</v>
      </c>
      <c r="I607" s="325">
        <f t="shared" si="18"/>
        <v>136206.875</v>
      </c>
      <c r="J607" s="326">
        <f t="shared" si="19"/>
        <v>21793.1</v>
      </c>
      <c r="K607" s="326">
        <f t="shared" si="20"/>
        <v>0</v>
      </c>
    </row>
    <row r="608" spans="1:11">
      <c r="A608" s="527" t="s">
        <v>1006</v>
      </c>
      <c r="B608" s="31">
        <v>85</v>
      </c>
      <c r="G608" s="328" t="s">
        <v>819</v>
      </c>
      <c r="H608" s="328" t="s">
        <v>818</v>
      </c>
      <c r="I608" s="325">
        <f t="shared" si="18"/>
        <v>335.1875</v>
      </c>
      <c r="J608" s="326">
        <f t="shared" si="19"/>
        <v>53.63</v>
      </c>
      <c r="K608" s="326">
        <f t="shared" si="20"/>
        <v>0</v>
      </c>
    </row>
    <row r="609" spans="1:12">
      <c r="A609" s="527" t="s">
        <v>1006</v>
      </c>
      <c r="B609" s="31">
        <v>85</v>
      </c>
      <c r="G609" s="328" t="s">
        <v>928</v>
      </c>
      <c r="H609" s="328" t="s">
        <v>929</v>
      </c>
      <c r="I609" s="325">
        <f t="shared" si="18"/>
        <v>1810.8125</v>
      </c>
      <c r="J609" s="326">
        <f t="shared" si="19"/>
        <v>289.73</v>
      </c>
      <c r="K609" s="326">
        <f t="shared" si="20"/>
        <v>0</v>
      </c>
    </row>
    <row r="610" spans="1:12">
      <c r="A610" s="527" t="s">
        <v>1006</v>
      </c>
      <c r="B610" s="31">
        <v>85</v>
      </c>
      <c r="G610" s="328" t="s">
        <v>781</v>
      </c>
      <c r="H610" s="328" t="s">
        <v>780</v>
      </c>
      <c r="I610" s="325">
        <f t="shared" si="18"/>
        <v>98.25</v>
      </c>
      <c r="J610" s="326">
        <f t="shared" si="19"/>
        <v>15.72</v>
      </c>
      <c r="K610" s="326">
        <f t="shared" si="20"/>
        <v>0</v>
      </c>
    </row>
    <row r="611" spans="1:12">
      <c r="A611" s="527" t="s">
        <v>1006</v>
      </c>
      <c r="B611" s="31">
        <v>85</v>
      </c>
      <c r="G611" s="328" t="s">
        <v>687</v>
      </c>
      <c r="H611" s="328" t="s">
        <v>688</v>
      </c>
      <c r="I611" s="325">
        <f t="shared" si="18"/>
        <v>219.8125</v>
      </c>
      <c r="J611" s="326">
        <f t="shared" si="19"/>
        <v>35.17</v>
      </c>
      <c r="K611" s="326">
        <f t="shared" si="20"/>
        <v>0</v>
      </c>
    </row>
    <row r="612" spans="1:12">
      <c r="A612" s="527" t="s">
        <v>1006</v>
      </c>
      <c r="B612" s="31">
        <v>85</v>
      </c>
      <c r="G612" s="328" t="s">
        <v>937</v>
      </c>
      <c r="H612" s="328" t="s">
        <v>938</v>
      </c>
      <c r="I612" s="325">
        <f t="shared" si="18"/>
        <v>2250</v>
      </c>
      <c r="J612" s="326">
        <f t="shared" si="19"/>
        <v>360</v>
      </c>
      <c r="K612" s="326">
        <f t="shared" si="20"/>
        <v>0</v>
      </c>
    </row>
    <row r="613" spans="1:12">
      <c r="A613" s="527" t="s">
        <v>1006</v>
      </c>
      <c r="B613" s="31">
        <v>85</v>
      </c>
      <c r="G613" s="328" t="s">
        <v>945</v>
      </c>
      <c r="H613" s="328" t="s">
        <v>946</v>
      </c>
      <c r="I613" s="325">
        <f t="shared" si="18"/>
        <v>137370</v>
      </c>
      <c r="J613" s="326">
        <f t="shared" si="19"/>
        <v>21979.200000000001</v>
      </c>
      <c r="K613" s="326">
        <f t="shared" si="20"/>
        <v>0</v>
      </c>
    </row>
    <row r="614" spans="1:12">
      <c r="A614" s="527" t="s">
        <v>1006</v>
      </c>
      <c r="B614" s="31">
        <v>85</v>
      </c>
      <c r="G614" s="328" t="s">
        <v>711</v>
      </c>
      <c r="H614" s="328" t="s">
        <v>712</v>
      </c>
      <c r="I614" s="325">
        <f t="shared" si="18"/>
        <v>620.75</v>
      </c>
      <c r="J614" s="326">
        <f t="shared" si="19"/>
        <v>99.32</v>
      </c>
      <c r="K614" s="326">
        <f t="shared" si="20"/>
        <v>0</v>
      </c>
    </row>
    <row r="615" spans="1:12">
      <c r="A615" s="527" t="s">
        <v>1006</v>
      </c>
      <c r="B615" s="31">
        <v>85</v>
      </c>
      <c r="G615" s="328" t="s">
        <v>797</v>
      </c>
      <c r="H615" s="328" t="s">
        <v>796</v>
      </c>
      <c r="I615" s="325">
        <f t="shared" si="18"/>
        <v>78.4375</v>
      </c>
      <c r="J615" s="326">
        <f t="shared" si="19"/>
        <v>12.55</v>
      </c>
      <c r="K615" s="326">
        <f t="shared" si="20"/>
        <v>0</v>
      </c>
    </row>
    <row r="616" spans="1:12">
      <c r="A616" s="527" t="s">
        <v>1006</v>
      </c>
      <c r="B616" s="31">
        <v>85</v>
      </c>
      <c r="G616" s="328" t="s">
        <v>705</v>
      </c>
      <c r="H616" s="328" t="s">
        <v>706</v>
      </c>
      <c r="I616" s="325">
        <f t="shared" si="18"/>
        <v>775.87500000000011</v>
      </c>
      <c r="J616" s="326">
        <f t="shared" si="19"/>
        <v>124.14000000000001</v>
      </c>
      <c r="K616" s="326">
        <f t="shared" si="20"/>
        <v>0</v>
      </c>
    </row>
    <row r="617" spans="1:12">
      <c r="A617" s="527" t="s">
        <v>1006</v>
      </c>
      <c r="B617" s="31">
        <v>85</v>
      </c>
      <c r="G617" s="328" t="s">
        <v>703</v>
      </c>
      <c r="H617" s="328" t="s">
        <v>704</v>
      </c>
      <c r="I617" s="325">
        <f t="shared" si="18"/>
        <v>737.93749999999989</v>
      </c>
      <c r="J617" s="326">
        <f t="shared" si="19"/>
        <v>118.07</v>
      </c>
      <c r="K617" s="326">
        <f t="shared" si="20"/>
        <v>0</v>
      </c>
    </row>
    <row r="618" spans="1:12">
      <c r="H618" s="24" t="s">
        <v>2843</v>
      </c>
      <c r="I618" s="23">
        <f>+SUM(I456:I617)</f>
        <v>30119270.5625</v>
      </c>
      <c r="J618" s="23">
        <f>+SUM(J456:J617)</f>
        <v>4819083.2899999972</v>
      </c>
      <c r="K618" s="23">
        <f>+SUM(K456:K617)</f>
        <v>32537.93</v>
      </c>
      <c r="L618" s="509" t="s">
        <v>10995</v>
      </c>
    </row>
    <row r="619" spans="1:12">
      <c r="H619" s="24" t="s">
        <v>10955</v>
      </c>
      <c r="I619" s="316">
        <f>+I439</f>
        <v>30119270.5625</v>
      </c>
      <c r="J619" s="316">
        <f>+J439</f>
        <v>4819083.2899999963</v>
      </c>
      <c r="K619" s="326">
        <f>+K439</f>
        <v>32537.929999999997</v>
      </c>
    </row>
    <row r="620" spans="1:12">
      <c r="H620" s="24" t="s">
        <v>1002</v>
      </c>
      <c r="I620" s="316">
        <f>+I618-I619</f>
        <v>0</v>
      </c>
      <c r="J620" s="316">
        <f t="shared" ref="J620:K620" si="21">+J618-J619</f>
        <v>0</v>
      </c>
      <c r="K620" s="316">
        <f t="shared" si="21"/>
        <v>0</v>
      </c>
    </row>
  </sheetData>
  <autoFilter ref="A455:K455"/>
  <sortState ref="A7:L426">
    <sortCondition ref="G7:G426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49"/>
  <sheetViews>
    <sheetView topLeftCell="A837" workbookViewId="0">
      <selection activeCell="J850" sqref="J850"/>
    </sheetView>
  </sheetViews>
  <sheetFormatPr baseColWidth="10" defaultRowHeight="15"/>
  <cols>
    <col min="3" max="3" width="14.85546875" bestFit="1" customWidth="1"/>
    <col min="4" max="6" width="2.5703125" customWidth="1"/>
    <col min="7" max="7" width="17.5703125" customWidth="1"/>
    <col min="8" max="8" width="42.28515625" bestFit="1" customWidth="1"/>
    <col min="9" max="9" width="19.85546875" customWidth="1"/>
    <col min="10" max="10" width="13.42578125" bestFit="1" customWidth="1"/>
  </cols>
  <sheetData>
    <row r="1" spans="1:11">
      <c r="A1" s="2"/>
      <c r="B1" s="1"/>
      <c r="C1" s="1"/>
      <c r="D1" s="1"/>
      <c r="E1" s="1"/>
      <c r="F1" s="1"/>
      <c r="G1" s="46" t="s">
        <v>0</v>
      </c>
      <c r="H1" s="1"/>
      <c r="I1" s="1"/>
      <c r="J1" s="5"/>
      <c r="K1" s="20"/>
    </row>
    <row r="2" spans="1:11">
      <c r="A2" s="2"/>
      <c r="B2" s="1"/>
      <c r="C2" s="1"/>
      <c r="D2" s="1"/>
      <c r="E2" s="1"/>
      <c r="F2" s="1"/>
      <c r="G2" s="46" t="s">
        <v>1804</v>
      </c>
      <c r="H2" s="1"/>
      <c r="I2" s="1"/>
      <c r="J2" s="5"/>
      <c r="K2" s="20"/>
    </row>
    <row r="3" spans="1:11">
      <c r="A3" s="2"/>
      <c r="B3" s="1"/>
      <c r="C3" s="1"/>
      <c r="D3" s="1"/>
      <c r="E3" s="1"/>
      <c r="F3" s="1"/>
      <c r="G3" s="46" t="s">
        <v>1</v>
      </c>
      <c r="H3" s="1"/>
      <c r="I3" s="1"/>
      <c r="J3" s="5"/>
      <c r="K3" s="20"/>
    </row>
    <row r="4" spans="1:11">
      <c r="A4" s="1"/>
      <c r="B4" s="1"/>
      <c r="C4" s="1"/>
      <c r="D4" s="1"/>
      <c r="E4" s="1"/>
      <c r="F4" s="1"/>
      <c r="G4" s="327" t="s">
        <v>10779</v>
      </c>
      <c r="H4" s="1"/>
      <c r="I4" s="1"/>
      <c r="J4" s="1"/>
      <c r="K4" s="20"/>
    </row>
    <row r="5" spans="1:11">
      <c r="A5" s="1"/>
      <c r="B5" s="1"/>
      <c r="C5" s="1"/>
      <c r="D5" s="1"/>
      <c r="E5" s="1"/>
      <c r="F5" s="1"/>
      <c r="G5" s="6"/>
      <c r="H5" s="4"/>
      <c r="I5" s="4"/>
      <c r="J5" s="4"/>
      <c r="K5" s="20"/>
    </row>
    <row r="6" spans="1:11" ht="17.25" thickBot="1">
      <c r="A6" s="41" t="s">
        <v>2</v>
      </c>
      <c r="B6" s="41" t="s">
        <v>3</v>
      </c>
      <c r="C6" s="41" t="s">
        <v>4</v>
      </c>
      <c r="D6" s="41"/>
      <c r="E6" s="41"/>
      <c r="F6" s="41"/>
      <c r="G6" s="42" t="s">
        <v>5</v>
      </c>
      <c r="H6" s="43" t="s">
        <v>6</v>
      </c>
      <c r="I6" s="44" t="s">
        <v>7</v>
      </c>
      <c r="J6" s="45" t="s">
        <v>8</v>
      </c>
      <c r="K6" s="45" t="s">
        <v>1003</v>
      </c>
    </row>
    <row r="7" spans="1:11">
      <c r="A7" s="20" t="s">
        <v>1386</v>
      </c>
      <c r="B7" s="9">
        <v>42427</v>
      </c>
      <c r="C7" s="20" t="s">
        <v>1387</v>
      </c>
      <c r="D7" s="20"/>
      <c r="E7" s="20"/>
      <c r="F7" s="20"/>
      <c r="G7" s="7" t="s">
        <v>1773</v>
      </c>
      <c r="H7" s="20" t="s">
        <v>1663</v>
      </c>
      <c r="I7" s="20">
        <f t="shared" ref="I7:I70" si="0">+J7/0.16</f>
        <v>-242464.43749999997</v>
      </c>
      <c r="J7" s="314">
        <v>-38794.31</v>
      </c>
      <c r="K7" s="218"/>
    </row>
    <row r="8" spans="1:11" s="20" customFormat="1">
      <c r="A8" s="20" t="s">
        <v>1013</v>
      </c>
      <c r="B8" s="9">
        <v>42402</v>
      </c>
      <c r="C8" s="20" t="s">
        <v>212</v>
      </c>
      <c r="G8" s="20" t="s">
        <v>1780</v>
      </c>
      <c r="H8" s="20" t="s">
        <v>1781</v>
      </c>
      <c r="I8" s="20">
        <f t="shared" si="0"/>
        <v>1981.8125000000002</v>
      </c>
      <c r="J8" s="359">
        <f>116.41+200.68</f>
        <v>317.09000000000003</v>
      </c>
    </row>
    <row r="9" spans="1:11" s="20" customFormat="1">
      <c r="A9" s="20" t="s">
        <v>1013</v>
      </c>
      <c r="B9" s="9">
        <v>42402</v>
      </c>
      <c r="C9" s="20" t="s">
        <v>212</v>
      </c>
      <c r="G9" s="20" t="s">
        <v>1782</v>
      </c>
      <c r="H9" s="20" t="s">
        <v>1783</v>
      </c>
      <c r="I9" s="20">
        <f t="shared" si="0"/>
        <v>206.875</v>
      </c>
      <c r="J9" s="359">
        <v>33.1</v>
      </c>
    </row>
    <row r="10" spans="1:11" s="20" customFormat="1">
      <c r="A10" s="20" t="s">
        <v>1013</v>
      </c>
      <c r="B10" s="9">
        <v>42402</v>
      </c>
      <c r="C10" s="20" t="s">
        <v>212</v>
      </c>
      <c r="G10" s="20" t="s">
        <v>1784</v>
      </c>
      <c r="H10" s="20" t="s">
        <v>1785</v>
      </c>
      <c r="I10" s="20">
        <f t="shared" si="0"/>
        <v>118.99999999999999</v>
      </c>
      <c r="J10" s="359">
        <v>19.04</v>
      </c>
    </row>
    <row r="11" spans="1:11" s="20" customFormat="1">
      <c r="A11" s="20" t="s">
        <v>1013</v>
      </c>
      <c r="B11" s="9">
        <v>42402</v>
      </c>
      <c r="C11" s="20" t="s">
        <v>212</v>
      </c>
      <c r="G11" s="20" t="s">
        <v>747</v>
      </c>
      <c r="H11" s="20" t="s">
        <v>1786</v>
      </c>
      <c r="I11" s="20">
        <f t="shared" si="0"/>
        <v>562.0625</v>
      </c>
      <c r="J11" s="359">
        <f>44.97+44.96</f>
        <v>89.93</v>
      </c>
    </row>
    <row r="12" spans="1:11">
      <c r="A12" s="20" t="s">
        <v>1415</v>
      </c>
      <c r="B12" s="9">
        <v>42429</v>
      </c>
      <c r="C12" s="20" t="s">
        <v>212</v>
      </c>
      <c r="G12" s="222" t="s">
        <v>1686</v>
      </c>
      <c r="H12" s="20" t="s">
        <v>1759</v>
      </c>
      <c r="I12" s="20">
        <f t="shared" si="0"/>
        <v>170.1875</v>
      </c>
      <c r="J12" s="314">
        <v>27.23</v>
      </c>
      <c r="K12" s="20"/>
    </row>
    <row r="13" spans="1:11">
      <c r="A13" s="20" t="s">
        <v>1020</v>
      </c>
      <c r="B13" s="9">
        <v>42402</v>
      </c>
      <c r="C13" s="20" t="s">
        <v>1021</v>
      </c>
      <c r="G13" s="20" t="s">
        <v>913</v>
      </c>
      <c r="H13" s="20" t="s">
        <v>914</v>
      </c>
      <c r="I13" s="20">
        <f t="shared" si="0"/>
        <v>3714.3124999999995</v>
      </c>
      <c r="J13" s="359">
        <v>594.29</v>
      </c>
      <c r="K13" s="20"/>
    </row>
    <row r="14" spans="1:11">
      <c r="A14" s="20" t="s">
        <v>1016</v>
      </c>
      <c r="B14" s="9">
        <v>42402</v>
      </c>
      <c r="C14" s="20" t="s">
        <v>1017</v>
      </c>
      <c r="G14" s="20" t="s">
        <v>957</v>
      </c>
      <c r="H14" s="20" t="s">
        <v>1757</v>
      </c>
      <c r="I14" s="20">
        <f t="shared" si="0"/>
        <v>68933.5</v>
      </c>
      <c r="J14" s="314">
        <v>11029.36</v>
      </c>
      <c r="K14" s="20"/>
    </row>
    <row r="15" spans="1:11">
      <c r="A15" s="20" t="s">
        <v>1018</v>
      </c>
      <c r="B15" s="9">
        <v>42402</v>
      </c>
      <c r="C15" s="20" t="s">
        <v>1019</v>
      </c>
      <c r="G15" s="20" t="s">
        <v>957</v>
      </c>
      <c r="H15" s="20" t="s">
        <v>1757</v>
      </c>
      <c r="I15" s="20">
        <f t="shared" si="0"/>
        <v>87969.6875</v>
      </c>
      <c r="J15" s="314">
        <v>14075.15</v>
      </c>
      <c r="K15" s="20"/>
    </row>
    <row r="16" spans="1:11">
      <c r="A16" s="20" t="s">
        <v>1388</v>
      </c>
      <c r="B16" s="9">
        <v>42427</v>
      </c>
      <c r="C16" s="20" t="s">
        <v>1387</v>
      </c>
      <c r="G16" s="7" t="s">
        <v>1773</v>
      </c>
      <c r="H16" s="20" t="s">
        <v>1664</v>
      </c>
      <c r="I16" s="20">
        <f t="shared" si="0"/>
        <v>244625.81249999997</v>
      </c>
      <c r="J16" s="314">
        <v>39140.129999999997</v>
      </c>
      <c r="K16" s="20"/>
    </row>
    <row r="17" spans="1:13">
      <c r="A17" s="20" t="s">
        <v>1195</v>
      </c>
      <c r="B17" s="9">
        <v>42416</v>
      </c>
      <c r="C17" s="20" t="s">
        <v>88</v>
      </c>
      <c r="G17" s="7" t="s">
        <v>861</v>
      </c>
      <c r="H17" s="20" t="s">
        <v>1634</v>
      </c>
      <c r="I17" s="20">
        <f t="shared" si="0"/>
        <v>-282745</v>
      </c>
      <c r="J17" s="314">
        <v>-45239.199999999997</v>
      </c>
      <c r="K17" s="218"/>
    </row>
    <row r="18" spans="1:13">
      <c r="A18" s="20" t="s">
        <v>1088</v>
      </c>
      <c r="B18" s="9">
        <v>42408</v>
      </c>
      <c r="C18" s="20" t="s">
        <v>433</v>
      </c>
      <c r="G18" s="48" t="s">
        <v>840</v>
      </c>
      <c r="H18" s="48" t="s">
        <v>841</v>
      </c>
      <c r="I18" s="20">
        <f t="shared" si="0"/>
        <v>-170155.375</v>
      </c>
      <c r="J18" s="314">
        <v>-27224.86</v>
      </c>
      <c r="K18" s="218"/>
    </row>
    <row r="19" spans="1:13">
      <c r="A19" s="20" t="s">
        <v>1089</v>
      </c>
      <c r="B19" s="9">
        <v>42408</v>
      </c>
      <c r="C19" s="20" t="s">
        <v>433</v>
      </c>
      <c r="G19" s="48" t="s">
        <v>840</v>
      </c>
      <c r="H19" s="48" t="s">
        <v>841</v>
      </c>
      <c r="I19" s="20">
        <f t="shared" si="0"/>
        <v>175198.4375</v>
      </c>
      <c r="J19" s="314">
        <v>28031.75</v>
      </c>
      <c r="K19" s="20"/>
    </row>
    <row r="20" spans="1:13">
      <c r="A20" s="20" t="s">
        <v>1011</v>
      </c>
      <c r="B20" s="9">
        <v>42402</v>
      </c>
      <c r="C20" s="20" t="s">
        <v>1012</v>
      </c>
      <c r="G20" s="7" t="s">
        <v>888</v>
      </c>
      <c r="H20" s="20" t="s">
        <v>1607</v>
      </c>
      <c r="I20" s="20">
        <f t="shared" si="0"/>
        <v>217499.24999999997</v>
      </c>
      <c r="J20" s="314">
        <v>34799.879999999997</v>
      </c>
      <c r="K20" s="20"/>
    </row>
    <row r="21" spans="1:13">
      <c r="A21" s="20" t="s">
        <v>189</v>
      </c>
      <c r="B21" s="9">
        <v>42404</v>
      </c>
      <c r="C21" s="20" t="s">
        <v>1045</v>
      </c>
      <c r="G21" s="20" t="s">
        <v>968</v>
      </c>
      <c r="H21" s="20" t="s">
        <v>969</v>
      </c>
      <c r="I21" s="20">
        <f t="shared" si="0"/>
        <v>4235.5625</v>
      </c>
      <c r="J21" s="359">
        <v>677.69</v>
      </c>
      <c r="K21" s="20"/>
    </row>
    <row r="22" spans="1:13">
      <c r="A22" s="20" t="s">
        <v>191</v>
      </c>
      <c r="B22" s="9">
        <v>42404</v>
      </c>
      <c r="C22" s="20" t="s">
        <v>1046</v>
      </c>
      <c r="G22" s="20" t="s">
        <v>960</v>
      </c>
      <c r="H22" s="20" t="s">
        <v>961</v>
      </c>
      <c r="I22" s="20">
        <f t="shared" si="0"/>
        <v>17987.9375</v>
      </c>
      <c r="J22" s="314">
        <v>2878.07</v>
      </c>
      <c r="K22" s="20"/>
    </row>
    <row r="23" spans="1:13">
      <c r="A23" s="20" t="s">
        <v>83</v>
      </c>
      <c r="B23" s="9">
        <v>42404</v>
      </c>
      <c r="C23" s="20" t="s">
        <v>1032</v>
      </c>
      <c r="G23" s="20" t="s">
        <v>913</v>
      </c>
      <c r="H23" s="20" t="s">
        <v>914</v>
      </c>
      <c r="I23" s="20">
        <f t="shared" si="0"/>
        <v>284383.625</v>
      </c>
      <c r="J23" s="314">
        <v>45501.38</v>
      </c>
      <c r="K23" s="20"/>
    </row>
    <row r="24" spans="1:13">
      <c r="A24" s="20" t="s">
        <v>1033</v>
      </c>
      <c r="B24" s="9">
        <v>42404</v>
      </c>
      <c r="C24" s="20" t="s">
        <v>1034</v>
      </c>
      <c r="G24" s="20" t="s">
        <v>913</v>
      </c>
      <c r="H24" s="20" t="s">
        <v>914</v>
      </c>
      <c r="I24" s="20">
        <f t="shared" si="0"/>
        <v>3714.3124999999995</v>
      </c>
      <c r="J24" s="359">
        <v>594.29</v>
      </c>
      <c r="K24" s="20"/>
    </row>
    <row r="25" spans="1:13">
      <c r="A25" s="20" t="s">
        <v>1035</v>
      </c>
      <c r="B25" s="9">
        <v>42404</v>
      </c>
      <c r="C25" s="20" t="s">
        <v>1036</v>
      </c>
      <c r="G25" s="20" t="s">
        <v>1695</v>
      </c>
      <c r="H25" s="20" t="s">
        <v>1613</v>
      </c>
      <c r="I25" s="20">
        <f t="shared" si="0"/>
        <v>3520</v>
      </c>
      <c r="J25" s="359">
        <v>563.20000000000005</v>
      </c>
      <c r="K25" s="20"/>
    </row>
    <row r="26" spans="1:13">
      <c r="A26" s="20" t="s">
        <v>1037</v>
      </c>
      <c r="B26" s="9">
        <v>42404</v>
      </c>
      <c r="C26" s="20" t="s">
        <v>1038</v>
      </c>
      <c r="G26" s="20" t="s">
        <v>957</v>
      </c>
      <c r="H26" s="20" t="s">
        <v>1757</v>
      </c>
      <c r="I26" s="20">
        <f t="shared" si="0"/>
        <v>14964.125000000002</v>
      </c>
      <c r="J26" s="314">
        <v>2394.2600000000002</v>
      </c>
      <c r="K26" s="20"/>
    </row>
    <row r="27" spans="1:13">
      <c r="A27" s="20" t="s">
        <v>1039</v>
      </c>
      <c r="B27" s="9">
        <v>42404</v>
      </c>
      <c r="C27" s="20" t="s">
        <v>1040</v>
      </c>
      <c r="G27" s="20" t="s">
        <v>957</v>
      </c>
      <c r="H27" s="20" t="s">
        <v>1757</v>
      </c>
      <c r="I27" s="20">
        <f t="shared" si="0"/>
        <v>5566.9375</v>
      </c>
      <c r="J27" s="359">
        <v>890.71</v>
      </c>
      <c r="K27" s="20"/>
    </row>
    <row r="28" spans="1:13">
      <c r="A28" s="20" t="s">
        <v>1041</v>
      </c>
      <c r="B28" s="9">
        <v>42404</v>
      </c>
      <c r="C28" s="20" t="s">
        <v>1042</v>
      </c>
      <c r="G28" s="20" t="s">
        <v>957</v>
      </c>
      <c r="H28" s="20" t="s">
        <v>1757</v>
      </c>
      <c r="I28" s="20">
        <f t="shared" si="0"/>
        <v>6500</v>
      </c>
      <c r="J28" s="314">
        <v>1040</v>
      </c>
      <c r="K28" s="20"/>
    </row>
    <row r="29" spans="1:13">
      <c r="A29" s="20" t="s">
        <v>1043</v>
      </c>
      <c r="B29" s="9">
        <v>42404</v>
      </c>
      <c r="C29" s="20" t="s">
        <v>1044</v>
      </c>
      <c r="G29" s="20" t="s">
        <v>913</v>
      </c>
      <c r="H29" s="20" t="s">
        <v>914</v>
      </c>
      <c r="I29" s="20">
        <f t="shared" si="0"/>
        <v>98543.625</v>
      </c>
      <c r="J29" s="314">
        <v>15766.98</v>
      </c>
      <c r="K29" s="20"/>
    </row>
    <row r="30" spans="1:13">
      <c r="A30" s="20" t="s">
        <v>1422</v>
      </c>
      <c r="B30" s="9">
        <v>42429</v>
      </c>
      <c r="C30" s="20" t="s">
        <v>1423</v>
      </c>
      <c r="G30" s="214" t="s">
        <v>659</v>
      </c>
      <c r="H30" s="214" t="s">
        <v>659</v>
      </c>
      <c r="I30" s="20">
        <f t="shared" si="0"/>
        <v>49.125</v>
      </c>
      <c r="J30" s="359">
        <v>7.86</v>
      </c>
      <c r="K30" s="20"/>
      <c r="M30" s="20" t="s">
        <v>1802</v>
      </c>
    </row>
    <row r="31" spans="1:13">
      <c r="A31" s="20" t="s">
        <v>1028</v>
      </c>
      <c r="B31" s="9">
        <v>42403</v>
      </c>
      <c r="C31" s="20" t="s">
        <v>1029</v>
      </c>
      <c r="G31" s="48" t="s">
        <v>840</v>
      </c>
      <c r="H31" s="48" t="s">
        <v>841</v>
      </c>
      <c r="I31" s="20">
        <f t="shared" si="0"/>
        <v>195362.8125</v>
      </c>
      <c r="J31" s="314">
        <v>31258.05</v>
      </c>
      <c r="K31" s="20"/>
    </row>
    <row r="32" spans="1:13">
      <c r="A32" s="20" t="s">
        <v>1022</v>
      </c>
      <c r="B32" s="9">
        <v>42403</v>
      </c>
      <c r="C32" s="20" t="s">
        <v>1023</v>
      </c>
      <c r="G32" s="7" t="s">
        <v>866</v>
      </c>
      <c r="H32" s="20" t="s">
        <v>1609</v>
      </c>
      <c r="I32" s="20">
        <f t="shared" si="0"/>
        <v>216690</v>
      </c>
      <c r="J32" s="314">
        <v>34670.400000000001</v>
      </c>
      <c r="K32" s="20"/>
    </row>
    <row r="33" spans="1:11" s="207" customFormat="1">
      <c r="A33" s="210" t="s">
        <v>41</v>
      </c>
      <c r="B33" s="211">
        <v>42405</v>
      </c>
      <c r="C33" s="210" t="s">
        <v>1053</v>
      </c>
      <c r="D33" s="210"/>
      <c r="E33" s="210"/>
      <c r="F33" s="210"/>
      <c r="G33" s="212" t="s">
        <v>894</v>
      </c>
      <c r="H33" s="210" t="s">
        <v>895</v>
      </c>
      <c r="I33" s="210">
        <f t="shared" si="0"/>
        <v>900</v>
      </c>
      <c r="J33" s="359">
        <v>144</v>
      </c>
    </row>
    <row r="34" spans="1:11">
      <c r="A34" s="20" t="s">
        <v>43</v>
      </c>
      <c r="B34" s="9">
        <v>42405</v>
      </c>
      <c r="C34" s="20" t="s">
        <v>1054</v>
      </c>
      <c r="G34" s="20" t="s">
        <v>907</v>
      </c>
      <c r="H34" s="20" t="s">
        <v>908</v>
      </c>
      <c r="I34" s="20">
        <f t="shared" si="0"/>
        <v>35425.875</v>
      </c>
      <c r="J34" s="314">
        <v>5668.14</v>
      </c>
      <c r="K34" s="20"/>
    </row>
    <row r="35" spans="1:11">
      <c r="A35" s="20" t="s">
        <v>45</v>
      </c>
      <c r="B35" s="9">
        <v>42405</v>
      </c>
      <c r="C35" s="20" t="s">
        <v>1055</v>
      </c>
      <c r="G35" s="20" t="s">
        <v>1760</v>
      </c>
      <c r="H35" s="20" t="s">
        <v>1616</v>
      </c>
      <c r="I35" s="20">
        <f t="shared" si="0"/>
        <v>62689</v>
      </c>
      <c r="J35" s="314">
        <v>10030.24</v>
      </c>
      <c r="K35" s="20"/>
    </row>
    <row r="36" spans="1:11">
      <c r="A36" s="20" t="s">
        <v>47</v>
      </c>
      <c r="B36" s="9">
        <v>42405</v>
      </c>
      <c r="C36" s="20" t="s">
        <v>1056</v>
      </c>
      <c r="G36" s="20" t="s">
        <v>905</v>
      </c>
      <c r="H36" s="20" t="s">
        <v>906</v>
      </c>
      <c r="I36" s="20">
        <f t="shared" si="0"/>
        <v>273.6875</v>
      </c>
      <c r="J36" s="359">
        <v>43.79</v>
      </c>
      <c r="K36" s="20"/>
    </row>
    <row r="37" spans="1:11">
      <c r="A37" s="20" t="s">
        <v>49</v>
      </c>
      <c r="B37" s="9">
        <v>42405</v>
      </c>
      <c r="C37" s="20" t="s">
        <v>1057</v>
      </c>
      <c r="G37" s="20" t="s">
        <v>1761</v>
      </c>
      <c r="H37" s="20" t="s">
        <v>1617</v>
      </c>
      <c r="I37" s="20">
        <f t="shared" si="0"/>
        <v>7350</v>
      </c>
      <c r="J37" s="314">
        <v>1176</v>
      </c>
      <c r="K37" s="20"/>
    </row>
    <row r="38" spans="1:11">
      <c r="A38" s="20" t="s">
        <v>51</v>
      </c>
      <c r="B38" s="9">
        <v>42405</v>
      </c>
      <c r="C38" s="20" t="s">
        <v>1058</v>
      </c>
      <c r="G38" s="20" t="s">
        <v>723</v>
      </c>
      <c r="H38" s="20" t="s">
        <v>917</v>
      </c>
      <c r="I38" s="20">
        <f t="shared" si="0"/>
        <v>17000</v>
      </c>
      <c r="J38" s="314">
        <v>2720</v>
      </c>
      <c r="K38" s="20"/>
    </row>
    <row r="39" spans="1:11">
      <c r="A39" s="20" t="s">
        <v>53</v>
      </c>
      <c r="B39" s="9">
        <v>42405</v>
      </c>
      <c r="C39" s="20" t="s">
        <v>1059</v>
      </c>
      <c r="G39" s="20" t="s">
        <v>723</v>
      </c>
      <c r="H39" s="20" t="s">
        <v>917</v>
      </c>
      <c r="I39" s="20">
        <f t="shared" si="0"/>
        <v>8700</v>
      </c>
      <c r="J39" s="314">
        <v>1392</v>
      </c>
      <c r="K39" s="20"/>
    </row>
    <row r="40" spans="1:11">
      <c r="A40" s="20" t="s">
        <v>55</v>
      </c>
      <c r="B40" s="9">
        <v>42405</v>
      </c>
      <c r="C40" s="20" t="s">
        <v>1060</v>
      </c>
      <c r="G40" s="20" t="s">
        <v>685</v>
      </c>
      <c r="H40" s="20" t="s">
        <v>899</v>
      </c>
      <c r="I40" s="20">
        <f t="shared" si="0"/>
        <v>1544.4375</v>
      </c>
      <c r="J40" s="359">
        <v>247.11</v>
      </c>
      <c r="K40" s="20"/>
    </row>
    <row r="41" spans="1:11">
      <c r="A41" s="20" t="s">
        <v>57</v>
      </c>
      <c r="B41" s="9">
        <v>42405</v>
      </c>
      <c r="C41" s="20" t="s">
        <v>1061</v>
      </c>
      <c r="G41" s="20" t="s">
        <v>947</v>
      </c>
      <c r="H41" s="20" t="s">
        <v>948</v>
      </c>
      <c r="I41" s="20">
        <f t="shared" si="0"/>
        <v>1320</v>
      </c>
      <c r="J41" s="359">
        <v>211.2</v>
      </c>
      <c r="K41" s="20"/>
    </row>
    <row r="42" spans="1:11">
      <c r="A42" s="20" t="s">
        <v>59</v>
      </c>
      <c r="B42" s="9">
        <v>42405</v>
      </c>
      <c r="C42" s="20" t="s">
        <v>1062</v>
      </c>
      <c r="G42" s="20" t="s">
        <v>1762</v>
      </c>
      <c r="H42" s="20" t="s">
        <v>1618</v>
      </c>
      <c r="I42" s="20">
        <f t="shared" si="0"/>
        <v>1292</v>
      </c>
      <c r="J42" s="359">
        <v>206.72</v>
      </c>
      <c r="K42" s="20"/>
    </row>
    <row r="43" spans="1:11">
      <c r="A43" s="20" t="s">
        <v>63</v>
      </c>
      <c r="B43" s="9">
        <v>42405</v>
      </c>
      <c r="C43" s="20" t="s">
        <v>1063</v>
      </c>
      <c r="G43" s="20" t="s">
        <v>1763</v>
      </c>
      <c r="H43" s="20" t="s">
        <v>1619</v>
      </c>
      <c r="I43" s="20">
        <f t="shared" si="0"/>
        <v>24000</v>
      </c>
      <c r="J43" s="314">
        <v>3840</v>
      </c>
      <c r="K43" s="20"/>
    </row>
    <row r="44" spans="1:11">
      <c r="A44" s="20" t="s">
        <v>65</v>
      </c>
      <c r="B44" s="9">
        <v>42405</v>
      </c>
      <c r="C44" s="20" t="s">
        <v>1064</v>
      </c>
      <c r="G44" s="20" t="s">
        <v>718</v>
      </c>
      <c r="H44" s="20" t="s">
        <v>719</v>
      </c>
      <c r="I44" s="20">
        <f t="shared" si="0"/>
        <v>520.5625</v>
      </c>
      <c r="J44" s="359">
        <v>83.29</v>
      </c>
      <c r="K44" s="20"/>
    </row>
    <row r="45" spans="1:11">
      <c r="A45" s="20" t="s">
        <v>1065</v>
      </c>
      <c r="B45" s="9">
        <v>42405</v>
      </c>
      <c r="C45" s="20" t="s">
        <v>1066</v>
      </c>
      <c r="G45" s="20" t="s">
        <v>932</v>
      </c>
      <c r="H45" s="20" t="s">
        <v>933</v>
      </c>
      <c r="I45" s="20">
        <f t="shared" si="0"/>
        <v>975</v>
      </c>
      <c r="J45" s="359">
        <v>156</v>
      </c>
      <c r="K45" s="20"/>
    </row>
    <row r="46" spans="1:11" s="210" customFormat="1">
      <c r="A46" s="212" t="s">
        <v>1067</v>
      </c>
      <c r="B46" s="213">
        <v>42405</v>
      </c>
      <c r="C46" s="212" t="s">
        <v>1068</v>
      </c>
      <c r="D46" s="212"/>
      <c r="E46" s="212"/>
      <c r="F46" s="212"/>
      <c r="G46" s="212" t="s">
        <v>826</v>
      </c>
      <c r="H46" s="212" t="s">
        <v>1620</v>
      </c>
      <c r="I46" s="212">
        <f t="shared" si="0"/>
        <v>1000</v>
      </c>
      <c r="J46" s="359">
        <v>160</v>
      </c>
    </row>
    <row r="47" spans="1:11">
      <c r="A47" s="20" t="s">
        <v>207</v>
      </c>
      <c r="B47" s="9">
        <v>42410</v>
      </c>
      <c r="C47" s="20" t="s">
        <v>1114</v>
      </c>
      <c r="G47" s="20" t="s">
        <v>1764</v>
      </c>
      <c r="H47" s="20" t="s">
        <v>1626</v>
      </c>
      <c r="I47" s="20">
        <f t="shared" si="0"/>
        <v>1200</v>
      </c>
      <c r="J47" s="359">
        <v>192</v>
      </c>
      <c r="K47" s="20"/>
    </row>
    <row r="48" spans="1:11">
      <c r="A48" s="20" t="s">
        <v>1024</v>
      </c>
      <c r="B48" s="9">
        <v>42403</v>
      </c>
      <c r="C48" s="20" t="s">
        <v>1025</v>
      </c>
      <c r="G48" s="175" t="s">
        <v>866</v>
      </c>
      <c r="H48" s="216" t="s">
        <v>1610</v>
      </c>
      <c r="I48" s="20">
        <f t="shared" si="0"/>
        <v>166527.5</v>
      </c>
      <c r="J48" s="314">
        <v>26644.400000000001</v>
      </c>
      <c r="K48" s="20"/>
    </row>
    <row r="49" spans="1:11">
      <c r="A49" s="20" t="s">
        <v>1026</v>
      </c>
      <c r="B49" s="9">
        <v>42403</v>
      </c>
      <c r="C49" s="20" t="s">
        <v>1027</v>
      </c>
      <c r="G49" s="175" t="s">
        <v>1770</v>
      </c>
      <c r="H49" s="216" t="s">
        <v>1611</v>
      </c>
      <c r="I49" s="20">
        <f t="shared" si="0"/>
        <v>171880.9375</v>
      </c>
      <c r="J49" s="314">
        <v>27500.95</v>
      </c>
      <c r="K49" s="20"/>
    </row>
    <row r="50" spans="1:11">
      <c r="A50" s="20" t="s">
        <v>1030</v>
      </c>
      <c r="B50" s="9">
        <v>42404</v>
      </c>
      <c r="C50" s="20" t="s">
        <v>1031</v>
      </c>
      <c r="G50" s="175" t="s">
        <v>834</v>
      </c>
      <c r="H50" s="216" t="s">
        <v>1612</v>
      </c>
      <c r="I50" s="20">
        <f t="shared" si="0"/>
        <v>269727.5625</v>
      </c>
      <c r="J50" s="314">
        <v>43156.41</v>
      </c>
      <c r="K50" s="20"/>
    </row>
    <row r="51" spans="1:11">
      <c r="A51" s="20" t="s">
        <v>1049</v>
      </c>
      <c r="B51" s="9">
        <v>42405</v>
      </c>
      <c r="C51" s="20" t="s">
        <v>1050</v>
      </c>
      <c r="G51" s="175" t="s">
        <v>842</v>
      </c>
      <c r="H51" s="216" t="s">
        <v>1614</v>
      </c>
      <c r="I51" s="20">
        <f t="shared" si="0"/>
        <v>166527.5</v>
      </c>
      <c r="J51" s="314">
        <v>26644.400000000001</v>
      </c>
      <c r="K51" s="20"/>
    </row>
    <row r="52" spans="1:11">
      <c r="A52" s="20" t="s">
        <v>1069</v>
      </c>
      <c r="B52" s="9">
        <v>42406</v>
      </c>
      <c r="C52" s="20" t="s">
        <v>1070</v>
      </c>
      <c r="G52" s="48" t="s">
        <v>840</v>
      </c>
      <c r="H52" s="48" t="s">
        <v>841</v>
      </c>
      <c r="I52" s="20">
        <f t="shared" si="0"/>
        <v>166217.125</v>
      </c>
      <c r="J52" s="314">
        <v>26594.74</v>
      </c>
      <c r="K52" s="20"/>
    </row>
    <row r="53" spans="1:11">
      <c r="A53" s="20" t="s">
        <v>1071</v>
      </c>
      <c r="B53" s="9">
        <v>42406</v>
      </c>
      <c r="C53" s="20" t="s">
        <v>1072</v>
      </c>
      <c r="G53" s="48" t="s">
        <v>840</v>
      </c>
      <c r="H53" s="48" t="s">
        <v>841</v>
      </c>
      <c r="I53" s="20">
        <f t="shared" si="0"/>
        <v>244837.9375</v>
      </c>
      <c r="J53" s="314">
        <v>39174.07</v>
      </c>
      <c r="K53" s="20"/>
    </row>
    <row r="54" spans="1:11">
      <c r="A54" s="20" t="s">
        <v>1073</v>
      </c>
      <c r="B54" s="9">
        <v>42406</v>
      </c>
      <c r="C54" s="20" t="s">
        <v>1074</v>
      </c>
      <c r="G54" s="48" t="s">
        <v>840</v>
      </c>
      <c r="H54" s="48" t="s">
        <v>841</v>
      </c>
      <c r="I54" s="20">
        <f t="shared" si="0"/>
        <v>244837.9375</v>
      </c>
      <c r="J54" s="314">
        <v>39174.07</v>
      </c>
      <c r="K54" s="20"/>
    </row>
    <row r="55" spans="1:11">
      <c r="A55" s="20" t="s">
        <v>1075</v>
      </c>
      <c r="B55" s="9">
        <v>42406</v>
      </c>
      <c r="C55" s="20" t="s">
        <v>1076</v>
      </c>
      <c r="G55" s="48" t="s">
        <v>840</v>
      </c>
      <c r="H55" s="48" t="s">
        <v>841</v>
      </c>
      <c r="I55" s="20">
        <f t="shared" si="0"/>
        <v>234253.75</v>
      </c>
      <c r="J55" s="314">
        <v>37480.6</v>
      </c>
      <c r="K55" s="20"/>
    </row>
    <row r="56" spans="1:11">
      <c r="A56" s="20" t="s">
        <v>1424</v>
      </c>
      <c r="B56" s="9">
        <v>42429</v>
      </c>
      <c r="C56" s="20" t="s">
        <v>1425</v>
      </c>
      <c r="G56" s="20" t="s">
        <v>659</v>
      </c>
      <c r="H56" s="20" t="s">
        <v>659</v>
      </c>
      <c r="I56" s="20">
        <f t="shared" si="0"/>
        <v>49.125</v>
      </c>
      <c r="J56" s="359">
        <v>7.86</v>
      </c>
      <c r="K56" s="20"/>
    </row>
    <row r="57" spans="1:11">
      <c r="A57" s="20" t="s">
        <v>1426</v>
      </c>
      <c r="B57" s="9">
        <v>42429</v>
      </c>
      <c r="C57" s="20" t="s">
        <v>1427</v>
      </c>
      <c r="G57" s="20" t="s">
        <v>1673</v>
      </c>
      <c r="H57" s="20" t="s">
        <v>1673</v>
      </c>
      <c r="I57" s="20">
        <f t="shared" si="0"/>
        <v>56.0625</v>
      </c>
      <c r="J57" s="359">
        <v>8.9700000000000006</v>
      </c>
      <c r="K57" s="20"/>
    </row>
    <row r="58" spans="1:11">
      <c r="A58" s="20" t="s">
        <v>1086</v>
      </c>
      <c r="B58" s="9">
        <v>42406</v>
      </c>
      <c r="C58" s="20" t="s">
        <v>1087</v>
      </c>
      <c r="G58" s="20" t="s">
        <v>913</v>
      </c>
      <c r="H58" s="20" t="s">
        <v>914</v>
      </c>
      <c r="I58" s="20">
        <f t="shared" si="0"/>
        <v>39577.375</v>
      </c>
      <c r="J58" s="314">
        <v>6332.38</v>
      </c>
      <c r="K58" s="20"/>
    </row>
    <row r="59" spans="1:11">
      <c r="A59" s="20" t="s">
        <v>1077</v>
      </c>
      <c r="B59" s="9">
        <v>42406</v>
      </c>
      <c r="C59" s="20" t="s">
        <v>1078</v>
      </c>
      <c r="G59" s="48" t="s">
        <v>840</v>
      </c>
      <c r="H59" s="48" t="s">
        <v>841</v>
      </c>
      <c r="I59" s="20">
        <f t="shared" si="0"/>
        <v>234254.25</v>
      </c>
      <c r="J59" s="314">
        <v>37480.68</v>
      </c>
      <c r="K59" s="216"/>
    </row>
    <row r="60" spans="1:11">
      <c r="A60" s="20" t="s">
        <v>1079</v>
      </c>
      <c r="B60" s="9">
        <v>42406</v>
      </c>
      <c r="C60" s="20" t="s">
        <v>1080</v>
      </c>
      <c r="G60" s="48" t="s">
        <v>840</v>
      </c>
      <c r="H60" s="48" t="s">
        <v>841</v>
      </c>
      <c r="I60" s="20">
        <f t="shared" si="0"/>
        <v>234254.25</v>
      </c>
      <c r="J60" s="314">
        <v>37480.68</v>
      </c>
      <c r="K60" s="20"/>
    </row>
    <row r="61" spans="1:11">
      <c r="A61" s="20" t="s">
        <v>1415</v>
      </c>
      <c r="B61" s="9">
        <v>42429</v>
      </c>
      <c r="C61" s="20" t="s">
        <v>212</v>
      </c>
      <c r="G61" s="222" t="s">
        <v>1788</v>
      </c>
      <c r="H61" s="20" t="s">
        <v>1789</v>
      </c>
      <c r="I61" s="20">
        <f t="shared" si="0"/>
        <v>81.875</v>
      </c>
      <c r="J61" s="314">
        <v>13.1</v>
      </c>
      <c r="K61" s="20"/>
    </row>
    <row r="62" spans="1:11">
      <c r="A62" s="20" t="s">
        <v>1081</v>
      </c>
      <c r="B62" s="9">
        <v>42406</v>
      </c>
      <c r="C62" s="20" t="s">
        <v>1082</v>
      </c>
      <c r="G62" s="48" t="s">
        <v>840</v>
      </c>
      <c r="H62" s="48" t="s">
        <v>841</v>
      </c>
      <c r="I62" s="20">
        <f t="shared" si="0"/>
        <v>234254.25</v>
      </c>
      <c r="J62" s="314">
        <v>37480.68</v>
      </c>
      <c r="K62" s="20"/>
    </row>
    <row r="63" spans="1:11">
      <c r="A63" s="20" t="s">
        <v>1083</v>
      </c>
      <c r="B63" s="9">
        <v>42406</v>
      </c>
      <c r="C63" s="20" t="s">
        <v>1084</v>
      </c>
      <c r="G63" s="175" t="s">
        <v>884</v>
      </c>
      <c r="H63" s="216" t="s">
        <v>1621</v>
      </c>
      <c r="I63" s="20">
        <f t="shared" si="0"/>
        <v>166527.5</v>
      </c>
      <c r="J63" s="314">
        <v>26644.400000000001</v>
      </c>
      <c r="K63" s="216"/>
    </row>
    <row r="64" spans="1:11">
      <c r="A64" s="20" t="s">
        <v>87</v>
      </c>
      <c r="B64" s="9">
        <v>42409</v>
      </c>
      <c r="C64" s="20" t="s">
        <v>1092</v>
      </c>
      <c r="G64" s="48" t="s">
        <v>840</v>
      </c>
      <c r="H64" s="48" t="s">
        <v>841</v>
      </c>
      <c r="I64" s="20">
        <f t="shared" si="0"/>
        <v>171880.9375</v>
      </c>
      <c r="J64" s="314">
        <v>27500.95</v>
      </c>
      <c r="K64" s="20"/>
    </row>
    <row r="65" spans="1:11">
      <c r="A65" s="20" t="s">
        <v>1093</v>
      </c>
      <c r="B65" s="9">
        <v>42409</v>
      </c>
      <c r="C65" s="20" t="s">
        <v>1092</v>
      </c>
      <c r="G65" s="48" t="s">
        <v>840</v>
      </c>
      <c r="H65" s="48" t="s">
        <v>841</v>
      </c>
      <c r="I65" s="20">
        <f t="shared" si="0"/>
        <v>-171880.9375</v>
      </c>
      <c r="J65" s="314">
        <v>-27500.95</v>
      </c>
      <c r="K65" s="218"/>
    </row>
    <row r="66" spans="1:11">
      <c r="A66" s="20" t="s">
        <v>1096</v>
      </c>
      <c r="B66" s="9">
        <v>42409</v>
      </c>
      <c r="C66" s="20" t="s">
        <v>1092</v>
      </c>
      <c r="G66" s="48" t="s">
        <v>840</v>
      </c>
      <c r="H66" s="48" t="s">
        <v>841</v>
      </c>
      <c r="I66" s="20">
        <f t="shared" si="0"/>
        <v>171570.5625</v>
      </c>
      <c r="J66" s="314">
        <v>27451.29</v>
      </c>
      <c r="K66" s="20"/>
    </row>
    <row r="67" spans="1:11" s="203" customFormat="1">
      <c r="A67" s="205" t="s">
        <v>1980</v>
      </c>
      <c r="B67" s="206">
        <v>42408</v>
      </c>
      <c r="C67" s="205" t="s">
        <v>10780</v>
      </c>
      <c r="D67" s="205"/>
      <c r="E67" s="205"/>
      <c r="F67" s="205"/>
      <c r="G67" s="178" t="s">
        <v>10782</v>
      </c>
      <c r="H67" s="178" t="s">
        <v>10783</v>
      </c>
      <c r="I67" s="207">
        <f t="shared" si="0"/>
        <v>193965.5</v>
      </c>
      <c r="J67" s="314">
        <v>31034.48</v>
      </c>
    </row>
    <row r="68" spans="1:11">
      <c r="A68" s="20" t="s">
        <v>193</v>
      </c>
      <c r="B68" s="9">
        <v>42409</v>
      </c>
      <c r="C68" s="20" t="s">
        <v>1099</v>
      </c>
      <c r="G68" s="20" t="s">
        <v>913</v>
      </c>
      <c r="H68" s="20" t="s">
        <v>914</v>
      </c>
      <c r="I68" s="20">
        <f t="shared" si="0"/>
        <v>33279.0625</v>
      </c>
      <c r="J68" s="314">
        <v>5324.65</v>
      </c>
      <c r="K68" s="20"/>
    </row>
    <row r="69" spans="1:11">
      <c r="A69" s="20" t="s">
        <v>1094</v>
      </c>
      <c r="B69" s="9">
        <v>42409</v>
      </c>
      <c r="C69" s="20" t="s">
        <v>1095</v>
      </c>
      <c r="G69" s="175" t="s">
        <v>882</v>
      </c>
      <c r="H69" s="216" t="s">
        <v>1624</v>
      </c>
      <c r="I69" s="20">
        <f t="shared" si="0"/>
        <v>192112.25</v>
      </c>
      <c r="J69" s="314">
        <v>30737.96</v>
      </c>
      <c r="K69" s="20"/>
    </row>
    <row r="70" spans="1:11">
      <c r="A70" s="20" t="s">
        <v>1097</v>
      </c>
      <c r="B70" s="9">
        <v>42409</v>
      </c>
      <c r="C70" s="20" t="s">
        <v>1098</v>
      </c>
      <c r="G70" s="7" t="s">
        <v>877</v>
      </c>
      <c r="H70" s="20" t="s">
        <v>1625</v>
      </c>
      <c r="I70" s="20">
        <f t="shared" si="0"/>
        <v>242465.4375</v>
      </c>
      <c r="J70" s="314">
        <v>38794.47</v>
      </c>
      <c r="K70" s="20"/>
    </row>
    <row r="71" spans="1:11">
      <c r="A71" s="20" t="s">
        <v>1100</v>
      </c>
      <c r="B71" s="9">
        <v>42410</v>
      </c>
      <c r="C71" s="20" t="s">
        <v>1101</v>
      </c>
      <c r="G71" s="48" t="s">
        <v>840</v>
      </c>
      <c r="H71" s="48" t="s">
        <v>841</v>
      </c>
      <c r="I71" s="20">
        <f t="shared" ref="I71:I133" si="1">+J71/0.16</f>
        <v>196436.9375</v>
      </c>
      <c r="J71" s="314">
        <v>31429.91</v>
      </c>
      <c r="K71" s="20"/>
    </row>
    <row r="72" spans="1:11">
      <c r="A72" s="20" t="s">
        <v>1144</v>
      </c>
      <c r="B72" s="9">
        <v>42411</v>
      </c>
      <c r="C72" s="20" t="s">
        <v>1145</v>
      </c>
      <c r="G72" s="48" t="s">
        <v>840</v>
      </c>
      <c r="H72" s="48" t="s">
        <v>841</v>
      </c>
      <c r="I72" s="20">
        <f t="shared" si="1"/>
        <v>444651.81249999994</v>
      </c>
      <c r="J72" s="314">
        <v>71144.289999999994</v>
      </c>
      <c r="K72" s="20"/>
    </row>
    <row r="73" spans="1:11">
      <c r="A73" s="20" t="s">
        <v>1146</v>
      </c>
      <c r="B73" s="9">
        <v>42411</v>
      </c>
      <c r="C73" s="20" t="s">
        <v>1145</v>
      </c>
      <c r="G73" s="48" t="s">
        <v>840</v>
      </c>
      <c r="H73" s="48" t="s">
        <v>841</v>
      </c>
      <c r="I73" s="20">
        <f t="shared" si="1"/>
        <v>-444651.81249999994</v>
      </c>
      <c r="J73" s="314">
        <v>-71144.289999999994</v>
      </c>
      <c r="K73" s="21"/>
    </row>
    <row r="74" spans="1:11">
      <c r="A74" s="20" t="s">
        <v>1147</v>
      </c>
      <c r="B74" s="9">
        <v>42411</v>
      </c>
      <c r="C74" s="20" t="s">
        <v>1145</v>
      </c>
      <c r="G74" s="48" t="s">
        <v>840</v>
      </c>
      <c r="H74" s="48" t="s">
        <v>841</v>
      </c>
      <c r="I74" s="20">
        <f t="shared" si="1"/>
        <v>444341.4375</v>
      </c>
      <c r="J74" s="314">
        <v>71094.63</v>
      </c>
      <c r="K74" s="20"/>
    </row>
    <row r="75" spans="1:11">
      <c r="A75" s="20" t="s">
        <v>1439</v>
      </c>
      <c r="B75" s="9">
        <v>42429</v>
      </c>
      <c r="C75" s="20" t="s">
        <v>1440</v>
      </c>
      <c r="G75" s="20" t="s">
        <v>683</v>
      </c>
      <c r="H75" s="20" t="s">
        <v>683</v>
      </c>
      <c r="I75" s="20">
        <f t="shared" si="1"/>
        <v>396.5625</v>
      </c>
      <c r="J75" s="359">
        <v>63.45</v>
      </c>
      <c r="K75" s="20"/>
    </row>
    <row r="76" spans="1:11">
      <c r="A76" s="20" t="s">
        <v>205</v>
      </c>
      <c r="B76" s="9">
        <v>42410</v>
      </c>
      <c r="C76" s="20" t="s">
        <v>1113</v>
      </c>
      <c r="G76" s="20" t="s">
        <v>913</v>
      </c>
      <c r="H76" s="20" t="s">
        <v>914</v>
      </c>
      <c r="I76" s="20">
        <f t="shared" si="1"/>
        <v>2228.5625</v>
      </c>
      <c r="J76" s="359">
        <v>356.57</v>
      </c>
      <c r="K76" s="20"/>
    </row>
    <row r="77" spans="1:11">
      <c r="A77" s="20" t="s">
        <v>203</v>
      </c>
      <c r="B77" s="9">
        <v>42410</v>
      </c>
      <c r="C77" s="20" t="s">
        <v>1112</v>
      </c>
      <c r="G77" s="20" t="s">
        <v>913</v>
      </c>
      <c r="H77" s="20" t="s">
        <v>914</v>
      </c>
      <c r="I77" s="20">
        <f t="shared" si="1"/>
        <v>301.75</v>
      </c>
      <c r="J77" s="359">
        <v>48.28</v>
      </c>
      <c r="K77" s="20"/>
    </row>
    <row r="78" spans="1:11">
      <c r="A78" s="20" t="s">
        <v>1115</v>
      </c>
      <c r="B78" s="9">
        <v>42410</v>
      </c>
      <c r="C78" s="20" t="s">
        <v>1116</v>
      </c>
      <c r="G78" s="20" t="s">
        <v>891</v>
      </c>
      <c r="H78" s="20" t="s">
        <v>890</v>
      </c>
      <c r="I78" s="20">
        <f t="shared" si="1"/>
        <v>497.0625</v>
      </c>
      <c r="J78" s="359">
        <v>79.53</v>
      </c>
      <c r="K78" s="20"/>
    </row>
    <row r="79" spans="1:11">
      <c r="A79" s="20" t="s">
        <v>1117</v>
      </c>
      <c r="B79" s="9">
        <v>42410</v>
      </c>
      <c r="C79" s="20" t="s">
        <v>1118</v>
      </c>
      <c r="G79" s="20" t="s">
        <v>913</v>
      </c>
      <c r="H79" s="20" t="s">
        <v>914</v>
      </c>
      <c r="I79" s="20">
        <f t="shared" si="1"/>
        <v>5714.25</v>
      </c>
      <c r="J79" s="359">
        <v>914.28</v>
      </c>
      <c r="K79" s="20"/>
    </row>
    <row r="80" spans="1:11">
      <c r="A80" s="20" t="s">
        <v>1119</v>
      </c>
      <c r="B80" s="9">
        <v>42410</v>
      </c>
      <c r="C80" s="20" t="s">
        <v>1120</v>
      </c>
      <c r="G80" s="20" t="s">
        <v>894</v>
      </c>
      <c r="H80" s="20" t="s">
        <v>895</v>
      </c>
      <c r="I80" s="20">
        <f t="shared" si="1"/>
        <v>300</v>
      </c>
      <c r="J80" s="359">
        <v>48</v>
      </c>
      <c r="K80" s="20"/>
    </row>
    <row r="81" spans="1:11">
      <c r="A81" s="20" t="s">
        <v>213</v>
      </c>
      <c r="B81" s="9">
        <v>42410</v>
      </c>
      <c r="C81" s="20" t="s">
        <v>1121</v>
      </c>
      <c r="G81" s="20" t="s">
        <v>907</v>
      </c>
      <c r="H81" s="20" t="s">
        <v>908</v>
      </c>
      <c r="I81" s="20">
        <f t="shared" si="1"/>
        <v>19504.4375</v>
      </c>
      <c r="J81" s="314">
        <v>3120.71</v>
      </c>
      <c r="K81" s="20"/>
    </row>
    <row r="82" spans="1:11">
      <c r="A82" s="20" t="s">
        <v>1122</v>
      </c>
      <c r="B82" s="9">
        <v>42410</v>
      </c>
      <c r="C82" s="20" t="s">
        <v>1123</v>
      </c>
      <c r="G82" s="20" t="s">
        <v>920</v>
      </c>
      <c r="H82" s="20" t="s">
        <v>921</v>
      </c>
      <c r="I82" s="20">
        <f t="shared" si="1"/>
        <v>2790</v>
      </c>
      <c r="J82" s="359">
        <v>446.4</v>
      </c>
      <c r="K82" s="20"/>
    </row>
    <row r="83" spans="1:11">
      <c r="A83" s="20" t="s">
        <v>1124</v>
      </c>
      <c r="B83" s="9">
        <v>42410</v>
      </c>
      <c r="C83" s="20" t="s">
        <v>1125</v>
      </c>
      <c r="G83" s="20" t="s">
        <v>930</v>
      </c>
      <c r="H83" s="20" t="s">
        <v>931</v>
      </c>
      <c r="I83" s="20">
        <f t="shared" si="1"/>
        <v>145000</v>
      </c>
      <c r="J83" s="314">
        <v>23200</v>
      </c>
      <c r="K83" s="20"/>
    </row>
    <row r="84" spans="1:11">
      <c r="A84" s="20" t="s">
        <v>1126</v>
      </c>
      <c r="B84" s="9">
        <v>42410</v>
      </c>
      <c r="C84" s="20" t="s">
        <v>1127</v>
      </c>
      <c r="G84" s="20" t="s">
        <v>955</v>
      </c>
      <c r="H84" s="20" t="s">
        <v>956</v>
      </c>
      <c r="I84" s="20">
        <f t="shared" si="1"/>
        <v>5000</v>
      </c>
      <c r="J84" s="359">
        <v>800</v>
      </c>
      <c r="K84" s="20"/>
    </row>
    <row r="85" spans="1:11">
      <c r="A85" s="20" t="s">
        <v>231</v>
      </c>
      <c r="B85" s="9">
        <v>42410</v>
      </c>
      <c r="C85" s="20" t="s">
        <v>1128</v>
      </c>
      <c r="G85" s="20" t="s">
        <v>718</v>
      </c>
      <c r="H85" s="20" t="s">
        <v>719</v>
      </c>
      <c r="I85" s="20">
        <f t="shared" si="1"/>
        <v>1206.875</v>
      </c>
      <c r="J85" s="359">
        <v>193.1</v>
      </c>
      <c r="K85" s="20"/>
    </row>
    <row r="86" spans="1:11">
      <c r="A86" s="20" t="s">
        <v>1129</v>
      </c>
      <c r="B86" s="9">
        <v>42410</v>
      </c>
      <c r="C86" s="20" t="s">
        <v>1130</v>
      </c>
      <c r="G86" s="20" t="s">
        <v>831</v>
      </c>
      <c r="H86" s="20" t="s">
        <v>832</v>
      </c>
      <c r="I86" s="20">
        <f t="shared" si="1"/>
        <v>4900</v>
      </c>
      <c r="J86" s="359">
        <v>784</v>
      </c>
      <c r="K86" s="20"/>
    </row>
    <row r="87" spans="1:11">
      <c r="A87" s="20" t="s">
        <v>1131</v>
      </c>
      <c r="B87" s="9">
        <v>42410</v>
      </c>
      <c r="C87" s="20" t="s">
        <v>1132</v>
      </c>
      <c r="G87" s="20" t="s">
        <v>723</v>
      </c>
      <c r="H87" s="20" t="s">
        <v>917</v>
      </c>
      <c r="I87" s="20">
        <f t="shared" si="1"/>
        <v>6600</v>
      </c>
      <c r="J87" s="314">
        <v>1056</v>
      </c>
      <c r="K87" s="20"/>
    </row>
    <row r="88" spans="1:11">
      <c r="A88" s="20" t="s">
        <v>1133</v>
      </c>
      <c r="B88" s="9">
        <v>42410</v>
      </c>
      <c r="C88" s="20" t="s">
        <v>1134</v>
      </c>
      <c r="G88" s="20" t="s">
        <v>900</v>
      </c>
      <c r="H88" s="20" t="s">
        <v>901</v>
      </c>
      <c r="I88" s="20">
        <f t="shared" si="1"/>
        <v>5100</v>
      </c>
      <c r="J88" s="359">
        <v>816</v>
      </c>
      <c r="K88" s="20"/>
    </row>
    <row r="89" spans="1:11">
      <c r="A89" s="20" t="s">
        <v>1135</v>
      </c>
      <c r="B89" s="9">
        <v>42410</v>
      </c>
      <c r="C89" s="20" t="s">
        <v>1136</v>
      </c>
      <c r="G89" s="20" t="s">
        <v>822</v>
      </c>
      <c r="H89" s="20" t="s">
        <v>902</v>
      </c>
      <c r="I89" s="20">
        <f t="shared" si="1"/>
        <v>6548.375</v>
      </c>
      <c r="J89" s="314">
        <v>1047.74</v>
      </c>
      <c r="K89" s="20"/>
    </row>
    <row r="90" spans="1:11">
      <c r="A90" s="20" t="s">
        <v>1137</v>
      </c>
      <c r="B90" s="9">
        <v>42410</v>
      </c>
      <c r="C90" s="20" t="s">
        <v>1138</v>
      </c>
      <c r="G90" s="20" t="s">
        <v>1765</v>
      </c>
      <c r="H90" s="20" t="s">
        <v>1627</v>
      </c>
      <c r="I90" s="20">
        <f t="shared" si="1"/>
        <v>56250</v>
      </c>
      <c r="J90" s="314">
        <v>9000</v>
      </c>
      <c r="K90" s="20"/>
    </row>
    <row r="91" spans="1:11">
      <c r="A91" s="20" t="s">
        <v>299</v>
      </c>
      <c r="B91" s="9">
        <v>42417</v>
      </c>
      <c r="C91" s="20" t="s">
        <v>1210</v>
      </c>
      <c r="G91" s="20" t="s">
        <v>1766</v>
      </c>
      <c r="H91" s="20" t="s">
        <v>1638</v>
      </c>
      <c r="I91" s="20">
        <f t="shared" si="1"/>
        <v>23778.75</v>
      </c>
      <c r="J91" s="314">
        <v>3804.6</v>
      </c>
      <c r="K91" s="20"/>
    </row>
    <row r="92" spans="1:11">
      <c r="A92" s="20" t="s">
        <v>1102</v>
      </c>
      <c r="B92" s="9">
        <v>42410</v>
      </c>
      <c r="C92" s="20" t="s">
        <v>1103</v>
      </c>
      <c r="G92" s="7" t="s">
        <v>1773</v>
      </c>
      <c r="H92" s="20" t="s">
        <v>849</v>
      </c>
      <c r="I92" s="20">
        <f t="shared" si="1"/>
        <v>217550</v>
      </c>
      <c r="J92" s="314">
        <v>34808</v>
      </c>
      <c r="K92" s="20"/>
    </row>
    <row r="93" spans="1:11">
      <c r="A93" s="20" t="s">
        <v>1104</v>
      </c>
      <c r="B93" s="9">
        <v>42410</v>
      </c>
      <c r="C93" s="20" t="s">
        <v>1105</v>
      </c>
      <c r="G93" s="48" t="s">
        <v>840</v>
      </c>
      <c r="H93" s="48" t="s">
        <v>841</v>
      </c>
      <c r="I93" s="20">
        <f t="shared" si="1"/>
        <v>158063.6875</v>
      </c>
      <c r="J93" s="314">
        <v>25290.19</v>
      </c>
      <c r="K93" s="20"/>
    </row>
    <row r="94" spans="1:11">
      <c r="A94" s="20" t="s">
        <v>1108</v>
      </c>
      <c r="B94" s="9">
        <v>42410</v>
      </c>
      <c r="C94" s="20" t="s">
        <v>1105</v>
      </c>
      <c r="G94" s="48" t="s">
        <v>840</v>
      </c>
      <c r="H94" s="48" t="s">
        <v>841</v>
      </c>
      <c r="I94" s="20">
        <f t="shared" si="1"/>
        <v>-158063.6875</v>
      </c>
      <c r="J94" s="314">
        <v>-25290.19</v>
      </c>
      <c r="K94" s="218"/>
    </row>
    <row r="95" spans="1:11">
      <c r="A95" s="20" t="s">
        <v>1109</v>
      </c>
      <c r="B95" s="9">
        <v>42410</v>
      </c>
      <c r="C95" s="20" t="s">
        <v>1105</v>
      </c>
      <c r="G95" s="48" t="s">
        <v>840</v>
      </c>
      <c r="H95" s="48" t="s">
        <v>841</v>
      </c>
      <c r="I95" s="20">
        <f t="shared" si="1"/>
        <v>157217.125</v>
      </c>
      <c r="J95" s="314">
        <v>25154.74</v>
      </c>
      <c r="K95" s="20"/>
    </row>
    <row r="96" spans="1:11">
      <c r="A96" s="20" t="s">
        <v>1106</v>
      </c>
      <c r="B96" s="9">
        <v>42410</v>
      </c>
      <c r="C96" s="20" t="s">
        <v>1107</v>
      </c>
      <c r="G96" s="175" t="s">
        <v>1773</v>
      </c>
      <c r="H96" s="216" t="s">
        <v>855</v>
      </c>
      <c r="I96" s="20">
        <f t="shared" si="1"/>
        <v>141079.1875</v>
      </c>
      <c r="J96" s="314">
        <v>22572.67</v>
      </c>
      <c r="K96" s="216"/>
    </row>
    <row r="97" spans="1:11">
      <c r="A97" s="20" t="s">
        <v>159</v>
      </c>
      <c r="B97" s="9">
        <v>42411</v>
      </c>
      <c r="C97" s="20" t="s">
        <v>1139</v>
      </c>
      <c r="G97" s="175" t="s">
        <v>1773</v>
      </c>
      <c r="H97" s="216" t="s">
        <v>1628</v>
      </c>
      <c r="I97" s="20">
        <f t="shared" si="1"/>
        <v>233395.24999999997</v>
      </c>
      <c r="J97" s="314">
        <v>37343.24</v>
      </c>
      <c r="K97" s="20"/>
    </row>
    <row r="98" spans="1:11">
      <c r="A98" s="20" t="s">
        <v>235</v>
      </c>
      <c r="B98" s="9">
        <v>42411</v>
      </c>
      <c r="C98" s="20" t="s">
        <v>1148</v>
      </c>
      <c r="G98" s="20" t="s">
        <v>957</v>
      </c>
      <c r="H98" s="20" t="s">
        <v>1757</v>
      </c>
      <c r="I98" s="20">
        <f t="shared" si="1"/>
        <v>14964.125000000002</v>
      </c>
      <c r="J98" s="314">
        <v>2394.2600000000002</v>
      </c>
      <c r="K98" s="20"/>
    </row>
    <row r="99" spans="1:11">
      <c r="A99" s="20" t="s">
        <v>1149</v>
      </c>
      <c r="B99" s="9">
        <v>42411</v>
      </c>
      <c r="C99" s="20" t="s">
        <v>1150</v>
      </c>
      <c r="G99" s="20" t="s">
        <v>957</v>
      </c>
      <c r="H99" s="20" t="s">
        <v>1757</v>
      </c>
      <c r="I99" s="20">
        <f t="shared" si="1"/>
        <v>5566.9375</v>
      </c>
      <c r="J99" s="359">
        <v>890.71</v>
      </c>
      <c r="K99" s="20"/>
    </row>
    <row r="100" spans="1:11">
      <c r="A100" s="20" t="s">
        <v>271</v>
      </c>
      <c r="B100" s="9">
        <v>42411</v>
      </c>
      <c r="C100" s="20" t="s">
        <v>1151</v>
      </c>
      <c r="G100" s="20" t="s">
        <v>1758</v>
      </c>
      <c r="H100" s="20" t="s">
        <v>1630</v>
      </c>
      <c r="I100" s="20">
        <f t="shared" si="1"/>
        <v>5930.9375</v>
      </c>
      <c r="J100" s="359">
        <v>948.95</v>
      </c>
      <c r="K100" s="20"/>
    </row>
    <row r="101" spans="1:11">
      <c r="A101" s="20" t="s">
        <v>1142</v>
      </c>
      <c r="B101" s="9">
        <v>42411</v>
      </c>
      <c r="C101" s="20" t="s">
        <v>1143</v>
      </c>
      <c r="G101" s="48" t="s">
        <v>840</v>
      </c>
      <c r="H101" s="48" t="s">
        <v>841</v>
      </c>
      <c r="I101" s="20">
        <f t="shared" si="1"/>
        <v>244625.81249999997</v>
      </c>
      <c r="J101" s="314">
        <v>39140.129999999997</v>
      </c>
      <c r="K101" s="20"/>
    </row>
    <row r="102" spans="1:11">
      <c r="A102" s="20" t="s">
        <v>1152</v>
      </c>
      <c r="B102" s="9">
        <v>42412</v>
      </c>
      <c r="C102" s="20" t="s">
        <v>1153</v>
      </c>
      <c r="G102" s="48" t="s">
        <v>840</v>
      </c>
      <c r="H102" s="48" t="s">
        <v>841</v>
      </c>
      <c r="I102" s="20">
        <f t="shared" si="1"/>
        <v>557284.3125</v>
      </c>
      <c r="J102" s="314">
        <v>89165.49</v>
      </c>
      <c r="K102" s="20"/>
    </row>
    <row r="103" spans="1:11">
      <c r="A103" s="20" t="s">
        <v>1154</v>
      </c>
      <c r="B103" s="9">
        <v>42412</v>
      </c>
      <c r="C103" s="20" t="s">
        <v>1155</v>
      </c>
      <c r="G103" s="7" t="s">
        <v>842</v>
      </c>
      <c r="H103" s="20" t="s">
        <v>843</v>
      </c>
      <c r="I103" s="20">
        <f t="shared" si="1"/>
        <v>333323.625</v>
      </c>
      <c r="J103" s="314">
        <v>53331.78</v>
      </c>
      <c r="K103" s="216"/>
    </row>
    <row r="104" spans="1:11">
      <c r="A104" s="20" t="s">
        <v>1156</v>
      </c>
      <c r="B104" s="9">
        <v>42412</v>
      </c>
      <c r="C104" s="20" t="s">
        <v>1155</v>
      </c>
      <c r="G104" s="7" t="s">
        <v>842</v>
      </c>
      <c r="H104" s="20" t="s">
        <v>843</v>
      </c>
      <c r="I104" s="20">
        <f t="shared" si="1"/>
        <v>-333323.625</v>
      </c>
      <c r="J104" s="314">
        <v>-53331.78</v>
      </c>
      <c r="K104" s="218"/>
    </row>
    <row r="105" spans="1:11">
      <c r="A105" s="20" t="s">
        <v>1159</v>
      </c>
      <c r="B105" s="9">
        <v>42412</v>
      </c>
      <c r="C105" s="20" t="s">
        <v>1160</v>
      </c>
      <c r="G105" s="20" t="s">
        <v>966</v>
      </c>
      <c r="H105" s="20" t="s">
        <v>967</v>
      </c>
      <c r="I105" s="20">
        <f t="shared" si="1"/>
        <v>10958.9375</v>
      </c>
      <c r="J105" s="314">
        <v>1753.43</v>
      </c>
      <c r="K105" s="20"/>
    </row>
    <row r="106" spans="1:11">
      <c r="A106" s="20" t="s">
        <v>1161</v>
      </c>
      <c r="B106" s="9">
        <v>42412</v>
      </c>
      <c r="C106" s="20" t="s">
        <v>1162</v>
      </c>
      <c r="G106" s="20" t="s">
        <v>966</v>
      </c>
      <c r="H106" s="20" t="s">
        <v>967</v>
      </c>
      <c r="I106" s="20">
        <f t="shared" si="1"/>
        <v>6445</v>
      </c>
      <c r="J106" s="314">
        <v>1031.2</v>
      </c>
      <c r="K106" s="20"/>
    </row>
    <row r="107" spans="1:11">
      <c r="A107" s="20" t="s">
        <v>291</v>
      </c>
      <c r="B107" s="9">
        <v>42417</v>
      </c>
      <c r="C107" s="20" t="s">
        <v>1208</v>
      </c>
      <c r="G107" s="20" t="s">
        <v>913</v>
      </c>
      <c r="H107" s="20" t="s">
        <v>914</v>
      </c>
      <c r="I107" s="20">
        <f t="shared" si="1"/>
        <v>51869.6875</v>
      </c>
      <c r="J107" s="314">
        <v>8299.15</v>
      </c>
      <c r="K107" s="20"/>
    </row>
    <row r="108" spans="1:11">
      <c r="A108" s="20" t="s">
        <v>1211</v>
      </c>
      <c r="B108" s="9">
        <v>42417</v>
      </c>
      <c r="C108" s="20" t="s">
        <v>1212</v>
      </c>
      <c r="G108" s="20" t="s">
        <v>1767</v>
      </c>
      <c r="H108" s="20" t="s">
        <v>1639</v>
      </c>
      <c r="I108" s="20">
        <f t="shared" si="1"/>
        <v>86206.875</v>
      </c>
      <c r="J108" s="314">
        <v>13793.1</v>
      </c>
      <c r="K108" s="20"/>
    </row>
    <row r="109" spans="1:11">
      <c r="A109" s="20" t="s">
        <v>1213</v>
      </c>
      <c r="B109" s="9">
        <v>42417</v>
      </c>
      <c r="C109" s="20" t="s">
        <v>1214</v>
      </c>
      <c r="G109" s="20" t="s">
        <v>939</v>
      </c>
      <c r="H109" s="20" t="s">
        <v>940</v>
      </c>
      <c r="I109" s="20">
        <f t="shared" si="1"/>
        <v>1712.9375</v>
      </c>
      <c r="J109" s="359">
        <v>274.07</v>
      </c>
      <c r="K109" s="20"/>
    </row>
    <row r="110" spans="1:11">
      <c r="A110" s="20" t="s">
        <v>1215</v>
      </c>
      <c r="B110" s="9">
        <v>42417</v>
      </c>
      <c r="C110" s="20" t="s">
        <v>1216</v>
      </c>
      <c r="G110" s="20" t="s">
        <v>718</v>
      </c>
      <c r="H110" s="20" t="s">
        <v>719</v>
      </c>
      <c r="I110" s="20">
        <f t="shared" si="1"/>
        <v>2087.875</v>
      </c>
      <c r="J110" s="359">
        <v>334.06</v>
      </c>
      <c r="K110" s="20"/>
    </row>
    <row r="111" spans="1:11">
      <c r="A111" s="20" t="s">
        <v>1157</v>
      </c>
      <c r="B111" s="9">
        <v>42412</v>
      </c>
      <c r="C111" s="20" t="s">
        <v>1158</v>
      </c>
      <c r="G111" s="175" t="s">
        <v>842</v>
      </c>
      <c r="H111" s="216" t="s">
        <v>1631</v>
      </c>
      <c r="I111" s="20">
        <f t="shared" si="1"/>
        <v>333324.4375</v>
      </c>
      <c r="J111" s="314">
        <v>53331.91</v>
      </c>
      <c r="K111" s="20"/>
    </row>
    <row r="112" spans="1:11">
      <c r="A112" s="20" t="s">
        <v>1168</v>
      </c>
      <c r="B112" s="9">
        <v>42413</v>
      </c>
      <c r="C112" s="20" t="s">
        <v>1169</v>
      </c>
      <c r="G112" s="7" t="s">
        <v>873</v>
      </c>
      <c r="H112" s="20" t="s">
        <v>1632</v>
      </c>
      <c r="I112" s="20">
        <f t="shared" si="1"/>
        <v>157217.125</v>
      </c>
      <c r="J112" s="314">
        <v>25154.74</v>
      </c>
      <c r="K112" s="20"/>
    </row>
    <row r="113" spans="1:11">
      <c r="A113" s="20" t="s">
        <v>1170</v>
      </c>
      <c r="B113" s="9">
        <v>42413</v>
      </c>
      <c r="C113" s="20" t="s">
        <v>1171</v>
      </c>
      <c r="G113" s="48" t="s">
        <v>840</v>
      </c>
      <c r="H113" s="48" t="s">
        <v>841</v>
      </c>
      <c r="I113" s="20">
        <f t="shared" si="1"/>
        <v>156906.8125</v>
      </c>
      <c r="J113" s="314">
        <v>25105.09</v>
      </c>
      <c r="K113" s="20"/>
    </row>
    <row r="114" spans="1:11">
      <c r="A114" s="20" t="s">
        <v>219</v>
      </c>
      <c r="B114" s="9">
        <v>42413</v>
      </c>
      <c r="C114" s="20" t="s">
        <v>1172</v>
      </c>
      <c r="G114" s="175" t="s">
        <v>1771</v>
      </c>
      <c r="H114" s="216" t="s">
        <v>1633</v>
      </c>
      <c r="I114" s="20">
        <f t="shared" si="1"/>
        <v>175508.8125</v>
      </c>
      <c r="J114" s="314">
        <v>28081.41</v>
      </c>
      <c r="K114" s="20"/>
    </row>
    <row r="115" spans="1:11">
      <c r="A115" s="20" t="s">
        <v>1163</v>
      </c>
      <c r="B115" s="9">
        <v>42412</v>
      </c>
      <c r="C115" s="20" t="s">
        <v>1164</v>
      </c>
      <c r="G115" s="20" t="s">
        <v>913</v>
      </c>
      <c r="H115" s="20" t="s">
        <v>914</v>
      </c>
      <c r="I115" s="20">
        <f t="shared" si="1"/>
        <v>12709.1875</v>
      </c>
      <c r="J115" s="314">
        <v>2033.47</v>
      </c>
      <c r="K115" s="20"/>
    </row>
    <row r="116" spans="1:11">
      <c r="A116" s="20" t="s">
        <v>1173</v>
      </c>
      <c r="B116" s="9">
        <v>42415</v>
      </c>
      <c r="C116" s="20" t="s">
        <v>1174</v>
      </c>
      <c r="G116" s="48" t="s">
        <v>840</v>
      </c>
      <c r="H116" s="48" t="s">
        <v>841</v>
      </c>
      <c r="I116" s="20">
        <f t="shared" si="1"/>
        <v>398817.5</v>
      </c>
      <c r="J116" s="314">
        <v>63810.8</v>
      </c>
      <c r="K116" s="20"/>
    </row>
    <row r="117" spans="1:11">
      <c r="A117" s="20" t="s">
        <v>1175</v>
      </c>
      <c r="B117" s="9">
        <v>42415</v>
      </c>
      <c r="C117" s="20" t="s">
        <v>1176</v>
      </c>
      <c r="G117" s="48" t="s">
        <v>840</v>
      </c>
      <c r="H117" s="48" t="s">
        <v>841</v>
      </c>
      <c r="I117" s="20">
        <f t="shared" si="1"/>
        <v>244837.9375</v>
      </c>
      <c r="J117" s="314">
        <v>39174.07</v>
      </c>
      <c r="K117" s="20"/>
    </row>
    <row r="118" spans="1:11">
      <c r="A118" s="20" t="s">
        <v>1179</v>
      </c>
      <c r="B118" s="9">
        <v>42416</v>
      </c>
      <c r="C118" s="20" t="s">
        <v>1180</v>
      </c>
      <c r="G118" s="48" t="s">
        <v>840</v>
      </c>
      <c r="H118" s="48" t="s">
        <v>841</v>
      </c>
      <c r="I118" s="20">
        <f t="shared" si="1"/>
        <v>398817.5</v>
      </c>
      <c r="J118" s="314">
        <v>63810.8</v>
      </c>
      <c r="K118" s="20"/>
    </row>
    <row r="119" spans="1:11">
      <c r="A119" s="20" t="s">
        <v>1187</v>
      </c>
      <c r="B119" s="9">
        <v>42416</v>
      </c>
      <c r="C119" s="20" t="s">
        <v>1188</v>
      </c>
      <c r="G119" s="48" t="s">
        <v>840</v>
      </c>
      <c r="H119" s="48" t="s">
        <v>841</v>
      </c>
      <c r="I119" s="20">
        <f t="shared" si="1"/>
        <v>156906.8125</v>
      </c>
      <c r="J119" s="314">
        <v>25105.09</v>
      </c>
      <c r="K119" s="20"/>
    </row>
    <row r="120" spans="1:11">
      <c r="A120" s="20" t="s">
        <v>1181</v>
      </c>
      <c r="B120" s="9">
        <v>42416</v>
      </c>
      <c r="C120" s="20" t="s">
        <v>1182</v>
      </c>
      <c r="G120" s="48" t="s">
        <v>840</v>
      </c>
      <c r="H120" s="48" t="s">
        <v>841</v>
      </c>
      <c r="I120" s="20">
        <f t="shared" si="1"/>
        <v>175198.4375</v>
      </c>
      <c r="J120" s="314">
        <v>28031.75</v>
      </c>
      <c r="K120" s="20"/>
    </row>
    <row r="121" spans="1:11">
      <c r="A121" s="20" t="s">
        <v>1185</v>
      </c>
      <c r="B121" s="9">
        <v>42416</v>
      </c>
      <c r="C121" s="20" t="s">
        <v>1186</v>
      </c>
      <c r="G121" s="48" t="s">
        <v>840</v>
      </c>
      <c r="H121" s="48" t="s">
        <v>841</v>
      </c>
      <c r="I121" s="20">
        <f t="shared" si="1"/>
        <v>149303.375</v>
      </c>
      <c r="J121" s="314">
        <v>23888.54</v>
      </c>
      <c r="K121" s="20"/>
    </row>
    <row r="122" spans="1:11">
      <c r="A122" s="20" t="s">
        <v>1189</v>
      </c>
      <c r="B122" s="9">
        <v>42416</v>
      </c>
      <c r="C122" s="20" t="s">
        <v>1190</v>
      </c>
      <c r="G122" s="48" t="s">
        <v>840</v>
      </c>
      <c r="H122" s="48" t="s">
        <v>841</v>
      </c>
      <c r="I122" s="20">
        <f t="shared" si="1"/>
        <v>156906.8125</v>
      </c>
      <c r="J122" s="314">
        <v>25105.09</v>
      </c>
      <c r="K122" s="20"/>
    </row>
    <row r="123" spans="1:11">
      <c r="A123" s="20" t="s">
        <v>1183</v>
      </c>
      <c r="B123" s="9">
        <v>42416</v>
      </c>
      <c r="C123" s="20" t="s">
        <v>1184</v>
      </c>
      <c r="G123" s="48" t="s">
        <v>840</v>
      </c>
      <c r="H123" s="48" t="s">
        <v>841</v>
      </c>
      <c r="I123" s="20">
        <f t="shared" si="1"/>
        <v>175198.4375</v>
      </c>
      <c r="J123" s="314">
        <v>28031.75</v>
      </c>
      <c r="K123" s="20"/>
    </row>
    <row r="124" spans="1:11">
      <c r="A124" s="20" t="s">
        <v>1191</v>
      </c>
      <c r="B124" s="9">
        <v>42416</v>
      </c>
      <c r="C124" s="20" t="s">
        <v>1192</v>
      </c>
      <c r="G124" s="48" t="s">
        <v>840</v>
      </c>
      <c r="H124" s="48" t="s">
        <v>841</v>
      </c>
      <c r="I124" s="20">
        <f t="shared" si="1"/>
        <v>269417.25</v>
      </c>
      <c r="J124" s="314">
        <v>43106.76</v>
      </c>
      <c r="K124" s="216"/>
    </row>
    <row r="125" spans="1:11">
      <c r="A125" s="20" t="s">
        <v>1193</v>
      </c>
      <c r="B125" s="9">
        <v>42416</v>
      </c>
      <c r="C125" s="20" t="s">
        <v>1194</v>
      </c>
      <c r="G125" s="48" t="s">
        <v>840</v>
      </c>
      <c r="H125" s="48" t="s">
        <v>841</v>
      </c>
      <c r="I125" s="20">
        <f t="shared" si="1"/>
        <v>220280</v>
      </c>
      <c r="J125" s="314">
        <v>35244.800000000003</v>
      </c>
      <c r="K125" s="20"/>
    </row>
    <row r="126" spans="1:11">
      <c r="A126" s="20" t="s">
        <v>1196</v>
      </c>
      <c r="B126" s="9">
        <v>42416</v>
      </c>
      <c r="C126" s="20" t="s">
        <v>1197</v>
      </c>
      <c r="G126" s="7" t="s">
        <v>861</v>
      </c>
      <c r="H126" s="20" t="s">
        <v>1635</v>
      </c>
      <c r="I126" s="20">
        <f t="shared" si="1"/>
        <v>283155.25</v>
      </c>
      <c r="J126" s="314">
        <v>45304.84</v>
      </c>
      <c r="K126" s="20"/>
    </row>
    <row r="127" spans="1:11">
      <c r="A127" s="216" t="s">
        <v>1198</v>
      </c>
      <c r="B127" s="217">
        <v>42416</v>
      </c>
      <c r="C127" s="216" t="s">
        <v>1199</v>
      </c>
      <c r="D127" s="216"/>
      <c r="E127" s="216"/>
      <c r="F127" s="216"/>
      <c r="G127" s="175" t="s">
        <v>1776</v>
      </c>
      <c r="H127" s="216" t="s">
        <v>1636</v>
      </c>
      <c r="I127" s="216">
        <f t="shared" si="1"/>
        <v>171880.9375</v>
      </c>
      <c r="J127" s="314">
        <v>27500.95</v>
      </c>
      <c r="K127" s="150"/>
    </row>
    <row r="128" spans="1:11" s="205" customFormat="1">
      <c r="A128" s="207" t="s">
        <v>3981</v>
      </c>
      <c r="B128" s="208">
        <v>42415</v>
      </c>
      <c r="C128" s="207" t="s">
        <v>10781</v>
      </c>
      <c r="D128" s="207"/>
      <c r="E128" s="207"/>
      <c r="F128" s="207"/>
      <c r="G128" s="178" t="s">
        <v>8031</v>
      </c>
      <c r="H128" s="178" t="s">
        <v>10784</v>
      </c>
      <c r="I128" s="207">
        <f t="shared" si="1"/>
        <v>172413.8125</v>
      </c>
      <c r="J128" s="314">
        <v>27586.21</v>
      </c>
    </row>
    <row r="129" spans="1:11">
      <c r="A129" s="20" t="s">
        <v>1177</v>
      </c>
      <c r="B129" s="9">
        <v>42415</v>
      </c>
      <c r="C129" s="20" t="s">
        <v>1178</v>
      </c>
      <c r="G129" s="20" t="s">
        <v>913</v>
      </c>
      <c r="H129" s="20" t="s">
        <v>914</v>
      </c>
      <c r="I129" s="20">
        <f t="shared" si="1"/>
        <v>14262.875</v>
      </c>
      <c r="J129" s="314">
        <v>2282.06</v>
      </c>
      <c r="K129" s="20"/>
    </row>
    <row r="130" spans="1:11">
      <c r="A130" s="20" t="s">
        <v>1204</v>
      </c>
      <c r="B130" s="9">
        <v>42417</v>
      </c>
      <c r="C130" s="20" t="s">
        <v>1205</v>
      </c>
      <c r="G130" s="48" t="s">
        <v>840</v>
      </c>
      <c r="H130" s="48" t="s">
        <v>841</v>
      </c>
      <c r="I130" s="20">
        <f t="shared" si="1"/>
        <v>220280</v>
      </c>
      <c r="J130" s="314">
        <v>35244.800000000003</v>
      </c>
      <c r="K130" s="20"/>
    </row>
    <row r="131" spans="1:11">
      <c r="A131" s="20" t="s">
        <v>1206</v>
      </c>
      <c r="B131" s="9">
        <v>42417</v>
      </c>
      <c r="C131" s="20" t="s">
        <v>1207</v>
      </c>
      <c r="G131" s="7" t="s">
        <v>870</v>
      </c>
      <c r="H131" s="20" t="s">
        <v>1637</v>
      </c>
      <c r="I131" s="20">
        <f t="shared" si="1"/>
        <v>157217.125</v>
      </c>
      <c r="J131" s="314">
        <v>25154.74</v>
      </c>
      <c r="K131" s="20"/>
    </row>
    <row r="132" spans="1:11">
      <c r="A132" s="20" t="s">
        <v>1202</v>
      </c>
      <c r="B132" s="9">
        <v>42416</v>
      </c>
      <c r="C132" s="20" t="s">
        <v>1203</v>
      </c>
      <c r="G132" s="20" t="s">
        <v>939</v>
      </c>
      <c r="H132" s="20" t="s">
        <v>940</v>
      </c>
      <c r="I132" s="20">
        <f t="shared" si="1"/>
        <v>15510</v>
      </c>
      <c r="J132" s="314">
        <v>2481.6</v>
      </c>
      <c r="K132" s="20"/>
    </row>
    <row r="133" spans="1:11">
      <c r="A133" s="20" t="s">
        <v>293</v>
      </c>
      <c r="B133" s="9">
        <v>42417</v>
      </c>
      <c r="C133" s="20" t="s">
        <v>1209</v>
      </c>
      <c r="G133" s="20" t="s">
        <v>913</v>
      </c>
      <c r="H133" s="20" t="s">
        <v>914</v>
      </c>
      <c r="I133" s="20">
        <f t="shared" si="1"/>
        <v>1081.75</v>
      </c>
      <c r="J133" s="359">
        <v>173.08</v>
      </c>
      <c r="K133" s="20"/>
    </row>
    <row r="134" spans="1:11">
      <c r="A134" s="20" t="s">
        <v>1217</v>
      </c>
      <c r="B134" s="9">
        <v>42417</v>
      </c>
      <c r="C134" s="20" t="s">
        <v>1218</v>
      </c>
      <c r="G134" s="20" t="s">
        <v>907</v>
      </c>
      <c r="H134" s="20" t="s">
        <v>908</v>
      </c>
      <c r="I134" s="20">
        <f t="shared" ref="I134:I197" si="2">+J134/0.16</f>
        <v>19378</v>
      </c>
      <c r="J134" s="314">
        <v>3100.48</v>
      </c>
      <c r="K134" s="20"/>
    </row>
    <row r="135" spans="1:11">
      <c r="A135" s="20" t="s">
        <v>1219</v>
      </c>
      <c r="B135" s="9">
        <v>42417</v>
      </c>
      <c r="C135" s="20" t="s">
        <v>1220</v>
      </c>
      <c r="G135" s="20" t="s">
        <v>947</v>
      </c>
      <c r="H135" s="20" t="s">
        <v>948</v>
      </c>
      <c r="I135" s="20">
        <f t="shared" si="2"/>
        <v>5621</v>
      </c>
      <c r="J135" s="359">
        <v>899.36</v>
      </c>
      <c r="K135" s="20"/>
    </row>
    <row r="136" spans="1:11">
      <c r="A136" s="20" t="s">
        <v>1221</v>
      </c>
      <c r="B136" s="9">
        <v>42417</v>
      </c>
      <c r="C136" s="20" t="s">
        <v>1222</v>
      </c>
      <c r="G136" s="20" t="s">
        <v>932</v>
      </c>
      <c r="H136" s="20" t="s">
        <v>933</v>
      </c>
      <c r="I136" s="20">
        <f t="shared" si="2"/>
        <v>47748</v>
      </c>
      <c r="J136" s="314">
        <v>7639.68</v>
      </c>
      <c r="K136" s="20"/>
    </row>
    <row r="137" spans="1:11">
      <c r="A137" s="20" t="s">
        <v>1223</v>
      </c>
      <c r="B137" s="9">
        <v>42417</v>
      </c>
      <c r="C137" s="20" t="s">
        <v>1224</v>
      </c>
      <c r="G137" s="20" t="s">
        <v>918</v>
      </c>
      <c r="H137" s="20" t="s">
        <v>954</v>
      </c>
      <c r="I137" s="20">
        <f t="shared" si="2"/>
        <v>29000</v>
      </c>
      <c r="J137" s="314">
        <v>4640</v>
      </c>
      <c r="K137" s="20"/>
    </row>
    <row r="138" spans="1:11">
      <c r="A138" s="20" t="s">
        <v>1225</v>
      </c>
      <c r="B138" s="9">
        <v>42417</v>
      </c>
      <c r="C138" s="20" t="s">
        <v>1226</v>
      </c>
      <c r="G138" s="20" t="s">
        <v>924</v>
      </c>
      <c r="H138" s="20" t="s">
        <v>925</v>
      </c>
      <c r="I138" s="20">
        <f t="shared" si="2"/>
        <v>1720</v>
      </c>
      <c r="J138" s="359">
        <v>275.2</v>
      </c>
      <c r="K138" s="20"/>
    </row>
    <row r="139" spans="1:11">
      <c r="A139" s="20" t="s">
        <v>1227</v>
      </c>
      <c r="B139" s="9">
        <v>42417</v>
      </c>
      <c r="C139" s="20" t="s">
        <v>1228</v>
      </c>
      <c r="G139" s="20" t="s">
        <v>955</v>
      </c>
      <c r="H139" s="20" t="s">
        <v>956</v>
      </c>
      <c r="I139" s="20">
        <f t="shared" si="2"/>
        <v>12700</v>
      </c>
      <c r="J139" s="314">
        <v>2032</v>
      </c>
      <c r="K139" s="20"/>
    </row>
    <row r="140" spans="1:11">
      <c r="A140" s="20" t="s">
        <v>1229</v>
      </c>
      <c r="B140" s="9">
        <v>42417</v>
      </c>
      <c r="C140" s="20" t="s">
        <v>1230</v>
      </c>
      <c r="G140" s="20" t="s">
        <v>891</v>
      </c>
      <c r="H140" s="20" t="s">
        <v>890</v>
      </c>
      <c r="I140" s="20">
        <f t="shared" si="2"/>
        <v>5144</v>
      </c>
      <c r="J140" s="359">
        <v>823.04</v>
      </c>
      <c r="K140" s="20"/>
    </row>
    <row r="141" spans="1:11">
      <c r="A141" s="20" t="s">
        <v>1231</v>
      </c>
      <c r="B141" s="9">
        <v>42417</v>
      </c>
      <c r="C141" s="20" t="s">
        <v>1232</v>
      </c>
      <c r="G141" s="20" t="s">
        <v>893</v>
      </c>
      <c r="H141" s="20" t="s">
        <v>892</v>
      </c>
      <c r="I141" s="20">
        <f t="shared" si="2"/>
        <v>6206.875</v>
      </c>
      <c r="J141" s="359">
        <v>993.1</v>
      </c>
      <c r="K141" s="20"/>
    </row>
    <row r="142" spans="1:11">
      <c r="A142" s="20" t="s">
        <v>1241</v>
      </c>
      <c r="B142" s="9">
        <v>42418</v>
      </c>
      <c r="C142" s="20" t="s">
        <v>1242</v>
      </c>
      <c r="G142" s="20" t="s">
        <v>826</v>
      </c>
      <c r="H142" s="20" t="s">
        <v>1620</v>
      </c>
      <c r="I142" s="20">
        <f t="shared" si="2"/>
        <v>2400</v>
      </c>
      <c r="J142" s="359">
        <v>384</v>
      </c>
      <c r="K142" s="20"/>
    </row>
    <row r="143" spans="1:11">
      <c r="A143" s="20" t="s">
        <v>1233</v>
      </c>
      <c r="B143" s="9">
        <v>42417</v>
      </c>
      <c r="C143" s="20" t="s">
        <v>1234</v>
      </c>
      <c r="G143" s="20" t="s">
        <v>826</v>
      </c>
      <c r="H143" s="20" t="s">
        <v>1620</v>
      </c>
      <c r="I143" s="20">
        <f t="shared" si="2"/>
        <v>18900</v>
      </c>
      <c r="J143" s="314">
        <v>3024</v>
      </c>
      <c r="K143" s="20"/>
    </row>
    <row r="144" spans="1:11">
      <c r="A144" s="20" t="s">
        <v>372</v>
      </c>
      <c r="B144" s="9">
        <v>42412</v>
      </c>
      <c r="C144" s="20" t="s">
        <v>1165</v>
      </c>
      <c r="G144" s="20" t="s">
        <v>913</v>
      </c>
      <c r="H144" s="20" t="s">
        <v>914</v>
      </c>
      <c r="I144" s="20">
        <f t="shared" si="2"/>
        <v>433809.375</v>
      </c>
      <c r="J144" s="314">
        <v>69409.5</v>
      </c>
      <c r="K144" s="20"/>
    </row>
    <row r="145" spans="1:14">
      <c r="A145" s="20" t="s">
        <v>374</v>
      </c>
      <c r="B145" s="9">
        <v>42412</v>
      </c>
      <c r="C145" s="20" t="s">
        <v>1166</v>
      </c>
      <c r="G145" s="20" t="s">
        <v>913</v>
      </c>
      <c r="H145" s="20" t="s">
        <v>914</v>
      </c>
      <c r="I145" s="20">
        <f t="shared" si="2"/>
        <v>13467.937499999998</v>
      </c>
      <c r="J145" s="314">
        <v>2154.87</v>
      </c>
      <c r="K145" s="20"/>
    </row>
    <row r="146" spans="1:14">
      <c r="A146" s="20" t="s">
        <v>376</v>
      </c>
      <c r="B146" s="9">
        <v>42412</v>
      </c>
      <c r="C146" s="20" t="s">
        <v>1167</v>
      </c>
      <c r="G146" s="20" t="s">
        <v>913</v>
      </c>
      <c r="H146" s="20" t="s">
        <v>914</v>
      </c>
      <c r="I146" s="20">
        <f t="shared" si="2"/>
        <v>104408.6875</v>
      </c>
      <c r="J146" s="314">
        <v>16705.39</v>
      </c>
      <c r="K146" s="20"/>
    </row>
    <row r="147" spans="1:14">
      <c r="A147" s="20" t="s">
        <v>1235</v>
      </c>
      <c r="B147" s="9">
        <v>42418</v>
      </c>
      <c r="C147" s="20" t="s">
        <v>1236</v>
      </c>
      <c r="G147" s="7" t="s">
        <v>870</v>
      </c>
      <c r="H147" s="20" t="s">
        <v>1637</v>
      </c>
      <c r="I147" s="20">
        <f t="shared" si="2"/>
        <v>333323.625</v>
      </c>
      <c r="J147" s="314">
        <v>53331.78</v>
      </c>
      <c r="K147" s="20"/>
    </row>
    <row r="148" spans="1:14">
      <c r="A148" s="20" t="s">
        <v>1237</v>
      </c>
      <c r="B148" s="9">
        <v>42418</v>
      </c>
      <c r="C148" s="20" t="s">
        <v>1238</v>
      </c>
      <c r="G148" s="48" t="s">
        <v>840</v>
      </c>
      <c r="H148" s="48" t="s">
        <v>841</v>
      </c>
      <c r="I148" s="20">
        <f t="shared" si="2"/>
        <v>182819.75</v>
      </c>
      <c r="J148" s="314">
        <v>29251.16</v>
      </c>
      <c r="K148" s="20"/>
    </row>
    <row r="149" spans="1:14">
      <c r="A149" s="20" t="s">
        <v>1239</v>
      </c>
      <c r="B149" s="9">
        <v>42418</v>
      </c>
      <c r="C149" s="20" t="s">
        <v>1240</v>
      </c>
      <c r="G149" s="20" t="s">
        <v>913</v>
      </c>
      <c r="H149" s="20" t="s">
        <v>914</v>
      </c>
      <c r="I149" s="20">
        <f t="shared" si="2"/>
        <v>30797.4375</v>
      </c>
      <c r="J149" s="314">
        <v>4927.59</v>
      </c>
      <c r="K149" s="20"/>
    </row>
    <row r="150" spans="1:14">
      <c r="A150" s="20" t="s">
        <v>1303</v>
      </c>
      <c r="B150" s="9">
        <v>42424</v>
      </c>
      <c r="C150" s="20" t="s">
        <v>1304</v>
      </c>
      <c r="G150" s="20" t="s">
        <v>894</v>
      </c>
      <c r="H150" s="20" t="s">
        <v>895</v>
      </c>
      <c r="I150" s="20">
        <f t="shared" si="2"/>
        <v>300</v>
      </c>
      <c r="J150" s="359">
        <v>48</v>
      </c>
      <c r="K150" s="20"/>
      <c r="N150">
        <f>128+256</f>
        <v>384</v>
      </c>
    </row>
    <row r="151" spans="1:14">
      <c r="A151" s="20" t="s">
        <v>1243</v>
      </c>
      <c r="B151" s="9">
        <v>42419</v>
      </c>
      <c r="C151" s="20" t="s">
        <v>1244</v>
      </c>
      <c r="G151" s="48" t="s">
        <v>840</v>
      </c>
      <c r="H151" s="48" t="s">
        <v>841</v>
      </c>
      <c r="I151" s="20">
        <f t="shared" si="2"/>
        <v>244837.9375</v>
      </c>
      <c r="J151" s="314">
        <v>39174.07</v>
      </c>
      <c r="K151" s="20"/>
    </row>
    <row r="152" spans="1:14">
      <c r="A152" s="20" t="s">
        <v>1245</v>
      </c>
      <c r="B152" s="9">
        <v>42419</v>
      </c>
      <c r="C152" s="20" t="s">
        <v>1246</v>
      </c>
      <c r="G152" s="48" t="s">
        <v>840</v>
      </c>
      <c r="H152" s="48" t="s">
        <v>841</v>
      </c>
      <c r="I152" s="20">
        <f t="shared" si="2"/>
        <v>244837.9375</v>
      </c>
      <c r="J152" s="314">
        <v>39174.07</v>
      </c>
      <c r="K152" s="20"/>
    </row>
    <row r="153" spans="1:14">
      <c r="A153" s="20" t="s">
        <v>1247</v>
      </c>
      <c r="B153" s="9">
        <v>42419</v>
      </c>
      <c r="C153" s="20" t="s">
        <v>1248</v>
      </c>
      <c r="G153" s="48" t="s">
        <v>840</v>
      </c>
      <c r="H153" s="48" t="s">
        <v>841</v>
      </c>
      <c r="I153" s="20">
        <f t="shared" si="2"/>
        <v>244837.9375</v>
      </c>
      <c r="J153" s="314">
        <v>39174.07</v>
      </c>
      <c r="K153" s="20"/>
    </row>
    <row r="154" spans="1:14">
      <c r="A154" s="20" t="s">
        <v>1249</v>
      </c>
      <c r="B154" s="9">
        <v>42419</v>
      </c>
      <c r="C154" s="20" t="s">
        <v>1250</v>
      </c>
      <c r="G154" s="7" t="s">
        <v>865</v>
      </c>
      <c r="H154" s="20" t="s">
        <v>1640</v>
      </c>
      <c r="I154" s="20">
        <f t="shared" si="2"/>
        <v>175508.8125</v>
      </c>
      <c r="J154" s="314">
        <v>28081.41</v>
      </c>
      <c r="K154" s="20"/>
    </row>
    <row r="155" spans="1:14">
      <c r="A155" s="20" t="s">
        <v>1251</v>
      </c>
      <c r="B155" s="9">
        <v>42419</v>
      </c>
      <c r="C155" s="20" t="s">
        <v>1252</v>
      </c>
      <c r="G155" s="7" t="s">
        <v>1772</v>
      </c>
      <c r="H155" s="20" t="s">
        <v>1641</v>
      </c>
      <c r="I155" s="20">
        <f t="shared" si="2"/>
        <v>171880.9375</v>
      </c>
      <c r="J155" s="314">
        <v>27500.95</v>
      </c>
      <c r="K155" s="20"/>
    </row>
    <row r="156" spans="1:14">
      <c r="A156" s="26" t="s">
        <v>358</v>
      </c>
      <c r="B156" s="27">
        <v>42419</v>
      </c>
      <c r="C156" s="26" t="s">
        <v>1253</v>
      </c>
      <c r="D156" s="26"/>
      <c r="E156" s="26"/>
      <c r="F156" s="26"/>
      <c r="G156" s="26" t="s">
        <v>972</v>
      </c>
      <c r="H156" s="26" t="s">
        <v>1642</v>
      </c>
      <c r="I156" s="20">
        <f t="shared" si="2"/>
        <v>133928.5625</v>
      </c>
      <c r="J156" s="314">
        <v>21428.57</v>
      </c>
      <c r="K156" s="26">
        <v>14285.72</v>
      </c>
    </row>
    <row r="157" spans="1:14">
      <c r="A157" s="26" t="s">
        <v>1254</v>
      </c>
      <c r="B157" s="27">
        <v>42419</v>
      </c>
      <c r="C157" s="26" t="s">
        <v>1255</v>
      </c>
      <c r="D157" s="26"/>
      <c r="E157" s="26"/>
      <c r="F157" s="26"/>
      <c r="G157" s="29" t="s">
        <v>971</v>
      </c>
      <c r="H157" s="26" t="s">
        <v>970</v>
      </c>
      <c r="I157" s="20">
        <f t="shared" si="2"/>
        <v>133928.5625</v>
      </c>
      <c r="J157" s="314">
        <v>21428.57</v>
      </c>
      <c r="K157" s="26">
        <v>14285.72</v>
      </c>
    </row>
    <row r="158" spans="1:14">
      <c r="A158" s="20" t="s">
        <v>1256</v>
      </c>
      <c r="B158" s="9">
        <v>42419</v>
      </c>
      <c r="C158" s="20" t="s">
        <v>1257</v>
      </c>
      <c r="G158" s="20" t="s">
        <v>913</v>
      </c>
      <c r="H158" s="20" t="s">
        <v>914</v>
      </c>
      <c r="I158" s="20">
        <f t="shared" si="2"/>
        <v>1827.1249999999998</v>
      </c>
      <c r="J158" s="359">
        <v>292.33999999999997</v>
      </c>
      <c r="K158" s="20"/>
    </row>
    <row r="159" spans="1:14">
      <c r="A159" s="20" t="s">
        <v>378</v>
      </c>
      <c r="B159" s="9">
        <v>42419</v>
      </c>
      <c r="C159" s="20" t="s">
        <v>1258</v>
      </c>
      <c r="G159" s="20" t="s">
        <v>913</v>
      </c>
      <c r="H159" s="20" t="s">
        <v>914</v>
      </c>
      <c r="I159" s="20">
        <f t="shared" si="2"/>
        <v>882.87499999999989</v>
      </c>
      <c r="J159" s="359">
        <v>141.26</v>
      </c>
      <c r="K159" s="20"/>
    </row>
    <row r="160" spans="1:14">
      <c r="A160" s="20" t="s">
        <v>380</v>
      </c>
      <c r="B160" s="9">
        <v>42419</v>
      </c>
      <c r="C160" s="20" t="s">
        <v>1259</v>
      </c>
      <c r="G160" s="20" t="s">
        <v>913</v>
      </c>
      <c r="H160" s="20" t="s">
        <v>914</v>
      </c>
      <c r="I160" s="20">
        <f t="shared" si="2"/>
        <v>1596.0625</v>
      </c>
      <c r="J160" s="359">
        <v>255.37</v>
      </c>
      <c r="K160" s="20"/>
    </row>
    <row r="161" spans="1:11">
      <c r="A161" s="20" t="s">
        <v>382</v>
      </c>
      <c r="B161" s="9">
        <v>42419</v>
      </c>
      <c r="C161" s="20" t="s">
        <v>1260</v>
      </c>
      <c r="G161" s="20" t="s">
        <v>913</v>
      </c>
      <c r="H161" s="20" t="s">
        <v>914</v>
      </c>
      <c r="I161" s="20">
        <f t="shared" si="2"/>
        <v>362.0625</v>
      </c>
      <c r="J161" s="359">
        <v>57.93</v>
      </c>
      <c r="K161" s="20"/>
    </row>
    <row r="162" spans="1:11">
      <c r="A162" s="20" t="s">
        <v>1261</v>
      </c>
      <c r="B162" s="9">
        <v>42419</v>
      </c>
      <c r="C162" s="20" t="s">
        <v>1262</v>
      </c>
      <c r="G162" s="20" t="s">
        <v>913</v>
      </c>
      <c r="H162" s="20" t="s">
        <v>914</v>
      </c>
      <c r="I162" s="20">
        <f t="shared" si="2"/>
        <v>97397.5625</v>
      </c>
      <c r="J162" s="314">
        <v>15583.61</v>
      </c>
      <c r="K162" s="20"/>
    </row>
    <row r="163" spans="1:11">
      <c r="A163" s="20" t="s">
        <v>1263</v>
      </c>
      <c r="B163" s="9">
        <v>42420</v>
      </c>
      <c r="C163" s="20" t="s">
        <v>1264</v>
      </c>
      <c r="G163" s="48" t="s">
        <v>840</v>
      </c>
      <c r="H163" s="48" t="s">
        <v>841</v>
      </c>
      <c r="I163" s="20">
        <f t="shared" si="2"/>
        <v>234254.25</v>
      </c>
      <c r="J163" s="314">
        <v>37480.68</v>
      </c>
      <c r="K163" s="20"/>
    </row>
    <row r="164" spans="1:11">
      <c r="A164" s="20" t="s">
        <v>1265</v>
      </c>
      <c r="B164" s="9">
        <v>42420</v>
      </c>
      <c r="C164" s="20" t="s">
        <v>1266</v>
      </c>
      <c r="G164" s="48" t="s">
        <v>840</v>
      </c>
      <c r="H164" s="48" t="s">
        <v>841</v>
      </c>
      <c r="I164" s="20">
        <f t="shared" si="2"/>
        <v>182819.75</v>
      </c>
      <c r="J164" s="314">
        <v>29251.16</v>
      </c>
      <c r="K164" s="20"/>
    </row>
    <row r="165" spans="1:11">
      <c r="A165" s="20" t="s">
        <v>1267</v>
      </c>
      <c r="B165" s="9">
        <v>42420</v>
      </c>
      <c r="C165" s="20" t="s">
        <v>1268</v>
      </c>
      <c r="G165" s="48" t="s">
        <v>840</v>
      </c>
      <c r="H165" s="48" t="s">
        <v>841</v>
      </c>
      <c r="I165" s="20">
        <f t="shared" si="2"/>
        <v>282434.6875</v>
      </c>
      <c r="J165" s="314">
        <v>45189.55</v>
      </c>
      <c r="K165" s="20"/>
    </row>
    <row r="166" spans="1:11">
      <c r="A166" s="20" t="s">
        <v>1288</v>
      </c>
      <c r="B166" s="9">
        <v>42422</v>
      </c>
      <c r="C166" s="20" t="s">
        <v>1268</v>
      </c>
      <c r="G166" s="48" t="s">
        <v>840</v>
      </c>
      <c r="H166" s="48" t="s">
        <v>841</v>
      </c>
      <c r="I166" s="20">
        <f t="shared" si="2"/>
        <v>-282434.6875</v>
      </c>
      <c r="J166" s="314">
        <v>-45189.55</v>
      </c>
      <c r="K166" s="218"/>
    </row>
    <row r="167" spans="1:11">
      <c r="A167" s="20" t="s">
        <v>1289</v>
      </c>
      <c r="B167" s="9">
        <v>42422</v>
      </c>
      <c r="C167" s="20" t="s">
        <v>1268</v>
      </c>
      <c r="G167" s="48" t="s">
        <v>840</v>
      </c>
      <c r="H167" s="48" t="s">
        <v>841</v>
      </c>
      <c r="I167" s="20">
        <f t="shared" si="2"/>
        <v>282844.9375</v>
      </c>
      <c r="J167" s="314">
        <v>45255.19</v>
      </c>
      <c r="K167" s="20"/>
    </row>
    <row r="168" spans="1:11">
      <c r="A168" s="20" t="s">
        <v>1269</v>
      </c>
      <c r="B168" s="9">
        <v>42420</v>
      </c>
      <c r="C168" s="20" t="s">
        <v>1270</v>
      </c>
      <c r="G168" s="48" t="s">
        <v>840</v>
      </c>
      <c r="H168" s="48" t="s">
        <v>841</v>
      </c>
      <c r="I168" s="20">
        <f t="shared" si="2"/>
        <v>267453.8125</v>
      </c>
      <c r="J168" s="314">
        <v>42792.61</v>
      </c>
      <c r="K168" s="20"/>
    </row>
    <row r="169" spans="1:11">
      <c r="A169" s="20" t="s">
        <v>319</v>
      </c>
      <c r="B169" s="9">
        <v>42420</v>
      </c>
      <c r="C169" s="20" t="s">
        <v>1271</v>
      </c>
      <c r="G169" s="175" t="s">
        <v>884</v>
      </c>
      <c r="H169" s="216" t="s">
        <v>1643</v>
      </c>
      <c r="I169" s="20">
        <f t="shared" si="2"/>
        <v>171880.9375</v>
      </c>
      <c r="J169" s="314">
        <v>27500.95</v>
      </c>
      <c r="K169" s="20"/>
    </row>
    <row r="170" spans="1:11">
      <c r="A170" s="20" t="s">
        <v>1274</v>
      </c>
      <c r="B170" s="9">
        <v>42422</v>
      </c>
      <c r="C170" s="20" t="s">
        <v>1275</v>
      </c>
      <c r="G170" s="48" t="s">
        <v>840</v>
      </c>
      <c r="H170" s="48" t="s">
        <v>841</v>
      </c>
      <c r="I170" s="20">
        <f t="shared" si="2"/>
        <v>140768.875</v>
      </c>
      <c r="J170" s="314">
        <v>22523.02</v>
      </c>
      <c r="K170" s="20"/>
    </row>
    <row r="171" spans="1:11">
      <c r="A171" s="20" t="s">
        <v>1272</v>
      </c>
      <c r="B171" s="9">
        <v>42422</v>
      </c>
      <c r="C171" s="20" t="s">
        <v>1273</v>
      </c>
      <c r="G171" s="7" t="s">
        <v>842</v>
      </c>
      <c r="H171" s="20" t="s">
        <v>1644</v>
      </c>
      <c r="I171" s="20">
        <f t="shared" si="2"/>
        <v>171880.9375</v>
      </c>
      <c r="J171" s="314">
        <v>27500.95</v>
      </c>
      <c r="K171" s="20"/>
    </row>
    <row r="172" spans="1:11">
      <c r="A172" s="20" t="s">
        <v>1282</v>
      </c>
      <c r="B172" s="9">
        <v>42422</v>
      </c>
      <c r="C172" s="20" t="s">
        <v>1283</v>
      </c>
      <c r="G172" s="7" t="s">
        <v>888</v>
      </c>
      <c r="H172" s="20" t="s">
        <v>1607</v>
      </c>
      <c r="I172" s="20">
        <f t="shared" si="2"/>
        <v>251069.9375</v>
      </c>
      <c r="J172" s="314">
        <v>40171.19</v>
      </c>
      <c r="K172" s="20"/>
    </row>
    <row r="173" spans="1:11">
      <c r="A173" s="20" t="s">
        <v>1296</v>
      </c>
      <c r="B173" s="9">
        <v>42422</v>
      </c>
      <c r="C173" s="20" t="s">
        <v>1297</v>
      </c>
      <c r="G173" s="7" t="s">
        <v>884</v>
      </c>
      <c r="H173" s="20" t="s">
        <v>885</v>
      </c>
      <c r="I173" s="20">
        <f t="shared" si="2"/>
        <v>171880.9375</v>
      </c>
      <c r="J173" s="314">
        <v>27500.95</v>
      </c>
      <c r="K173" s="20"/>
    </row>
    <row r="174" spans="1:11">
      <c r="A174" s="20" t="s">
        <v>1298</v>
      </c>
      <c r="B174" s="9">
        <v>42422</v>
      </c>
      <c r="C174" s="20" t="s">
        <v>1299</v>
      </c>
      <c r="G174" s="7" t="s">
        <v>858</v>
      </c>
      <c r="H174" s="17" t="s">
        <v>1653</v>
      </c>
      <c r="I174" s="20">
        <f t="shared" si="2"/>
        <v>192112.25</v>
      </c>
      <c r="J174" s="314">
        <v>30737.96</v>
      </c>
      <c r="K174" s="20"/>
    </row>
    <row r="175" spans="1:11">
      <c r="A175" s="20" t="s">
        <v>1300</v>
      </c>
      <c r="B175" s="9">
        <v>42422</v>
      </c>
      <c r="C175" s="20" t="s">
        <v>1301</v>
      </c>
      <c r="G175" s="7" t="s">
        <v>882</v>
      </c>
      <c r="H175" s="20" t="s">
        <v>1650</v>
      </c>
      <c r="I175" s="20">
        <f t="shared" si="2"/>
        <v>251119.56249999997</v>
      </c>
      <c r="J175" s="314">
        <v>40179.129999999997</v>
      </c>
      <c r="K175" s="20"/>
    </row>
    <row r="176" spans="1:11">
      <c r="A176" s="20" t="s">
        <v>1333</v>
      </c>
      <c r="B176" s="9">
        <v>42425</v>
      </c>
      <c r="C176" s="20" t="s">
        <v>1334</v>
      </c>
      <c r="G176" s="48" t="s">
        <v>840</v>
      </c>
      <c r="H176" s="48" t="s">
        <v>841</v>
      </c>
      <c r="I176" s="20">
        <f t="shared" si="2"/>
        <v>195242.0625</v>
      </c>
      <c r="J176" s="314">
        <v>31238.73</v>
      </c>
      <c r="K176" s="216"/>
    </row>
    <row r="177" spans="1:11">
      <c r="A177" s="20" t="s">
        <v>1335</v>
      </c>
      <c r="B177" s="9">
        <v>42425</v>
      </c>
      <c r="C177" s="20" t="s">
        <v>1336</v>
      </c>
      <c r="G177" s="48" t="s">
        <v>840</v>
      </c>
      <c r="H177" s="48" t="s">
        <v>841</v>
      </c>
      <c r="I177" s="20">
        <f t="shared" si="2"/>
        <v>166217.125</v>
      </c>
      <c r="J177" s="314">
        <v>26594.74</v>
      </c>
      <c r="K177" s="20"/>
    </row>
    <row r="178" spans="1:11">
      <c r="A178" s="20" t="s">
        <v>1337</v>
      </c>
      <c r="B178" s="9">
        <v>42425</v>
      </c>
      <c r="C178" s="20" t="s">
        <v>1338</v>
      </c>
      <c r="G178" s="48" t="s">
        <v>840</v>
      </c>
      <c r="H178" s="48" t="s">
        <v>841</v>
      </c>
      <c r="I178" s="20">
        <f t="shared" si="2"/>
        <v>191801.875</v>
      </c>
      <c r="J178" s="314">
        <v>30688.3</v>
      </c>
      <c r="K178" s="216"/>
    </row>
    <row r="179" spans="1:11">
      <c r="A179" s="20" t="s">
        <v>1339</v>
      </c>
      <c r="B179" s="9">
        <v>42425</v>
      </c>
      <c r="C179" s="20" t="s">
        <v>1340</v>
      </c>
      <c r="G179" s="48" t="s">
        <v>840</v>
      </c>
      <c r="H179" s="48" t="s">
        <v>841</v>
      </c>
      <c r="I179" s="20">
        <f t="shared" si="2"/>
        <v>191801.875</v>
      </c>
      <c r="J179" s="314">
        <v>30688.3</v>
      </c>
      <c r="K179" s="20"/>
    </row>
    <row r="180" spans="1:11">
      <c r="A180" s="20" t="s">
        <v>1343</v>
      </c>
      <c r="B180" s="9">
        <v>42426</v>
      </c>
      <c r="C180" s="20" t="s">
        <v>1344</v>
      </c>
      <c r="G180" s="48" t="s">
        <v>840</v>
      </c>
      <c r="H180" s="48" t="s">
        <v>841</v>
      </c>
      <c r="I180" s="20">
        <f t="shared" si="2"/>
        <v>192112.25</v>
      </c>
      <c r="J180" s="314">
        <v>30737.96</v>
      </c>
      <c r="K180" s="216"/>
    </row>
    <row r="181" spans="1:11">
      <c r="A181" s="20" t="s">
        <v>1345</v>
      </c>
      <c r="B181" s="9">
        <v>42426</v>
      </c>
      <c r="C181" s="20" t="s">
        <v>1344</v>
      </c>
      <c r="G181" s="48" t="s">
        <v>840</v>
      </c>
      <c r="H181" s="48" t="s">
        <v>841</v>
      </c>
      <c r="I181" s="20">
        <f t="shared" si="2"/>
        <v>-192112.25</v>
      </c>
      <c r="J181" s="314">
        <v>-30737.96</v>
      </c>
      <c r="K181" s="218"/>
    </row>
    <row r="182" spans="1:11">
      <c r="A182" s="20" t="s">
        <v>1346</v>
      </c>
      <c r="B182" s="9">
        <v>42426</v>
      </c>
      <c r="C182" s="20" t="s">
        <v>1344</v>
      </c>
      <c r="G182" s="48" t="s">
        <v>840</v>
      </c>
      <c r="H182" s="48" t="s">
        <v>841</v>
      </c>
      <c r="I182" s="20">
        <f t="shared" si="2"/>
        <v>191801.875</v>
      </c>
      <c r="J182" s="314">
        <v>30688.3</v>
      </c>
      <c r="K182" s="216"/>
    </row>
    <row r="183" spans="1:11">
      <c r="A183" s="20" t="s">
        <v>1347</v>
      </c>
      <c r="B183" s="9">
        <v>42426</v>
      </c>
      <c r="C183" s="20" t="s">
        <v>1348</v>
      </c>
      <c r="G183" s="7" t="s">
        <v>834</v>
      </c>
      <c r="H183" s="20" t="s">
        <v>1657</v>
      </c>
      <c r="I183" s="20">
        <f t="shared" si="2"/>
        <v>213305.625</v>
      </c>
      <c r="J183" s="314">
        <v>34128.9</v>
      </c>
      <c r="K183" s="20"/>
    </row>
    <row r="184" spans="1:11">
      <c r="A184" s="20" t="s">
        <v>1353</v>
      </c>
      <c r="B184" s="9">
        <v>42426</v>
      </c>
      <c r="C184" s="20" t="s">
        <v>1354</v>
      </c>
      <c r="G184" s="7" t="s">
        <v>1771</v>
      </c>
      <c r="H184" s="20" t="s">
        <v>1660</v>
      </c>
      <c r="I184" s="20">
        <f t="shared" si="2"/>
        <v>216690</v>
      </c>
      <c r="J184" s="314">
        <v>34670.400000000001</v>
      </c>
      <c r="K184" s="20"/>
    </row>
    <row r="185" spans="1:11">
      <c r="A185" s="20" t="s">
        <v>1355</v>
      </c>
      <c r="B185" s="9">
        <v>42426</v>
      </c>
      <c r="C185" s="20" t="s">
        <v>1356</v>
      </c>
      <c r="G185" s="7" t="s">
        <v>1771</v>
      </c>
      <c r="H185" s="216" t="s">
        <v>1661</v>
      </c>
      <c r="I185" s="20">
        <f t="shared" si="2"/>
        <v>216690</v>
      </c>
      <c r="J185" s="314">
        <v>34670.400000000001</v>
      </c>
      <c r="K185" s="20"/>
    </row>
    <row r="186" spans="1:11">
      <c r="A186" s="20" t="s">
        <v>1357</v>
      </c>
      <c r="B186" s="9">
        <v>42426</v>
      </c>
      <c r="C186" s="20" t="s">
        <v>1358</v>
      </c>
      <c r="G186" s="7" t="s">
        <v>870</v>
      </c>
      <c r="H186" s="20" t="s">
        <v>1637</v>
      </c>
      <c r="I186" s="20">
        <f t="shared" si="2"/>
        <v>192112.25</v>
      </c>
      <c r="J186" s="314">
        <v>30737.96</v>
      </c>
      <c r="K186" s="20"/>
    </row>
    <row r="187" spans="1:11">
      <c r="A187" s="20" t="s">
        <v>388</v>
      </c>
      <c r="B187" s="9">
        <v>42422</v>
      </c>
      <c r="C187" s="20" t="s">
        <v>1302</v>
      </c>
      <c r="G187" s="20" t="s">
        <v>1686</v>
      </c>
      <c r="H187" s="20" t="s">
        <v>1759</v>
      </c>
      <c r="I187" s="20">
        <f t="shared" si="2"/>
        <v>172.4375</v>
      </c>
      <c r="J187" s="359">
        <v>27.59</v>
      </c>
      <c r="K187" s="20"/>
    </row>
    <row r="188" spans="1:11">
      <c r="A188" s="20" t="s">
        <v>1305</v>
      </c>
      <c r="B188" s="9">
        <v>42424</v>
      </c>
      <c r="C188" s="20" t="s">
        <v>1306</v>
      </c>
      <c r="G188" s="20" t="s">
        <v>915</v>
      </c>
      <c r="H188" s="20" t="s">
        <v>916</v>
      </c>
      <c r="I188" s="20">
        <f t="shared" si="2"/>
        <v>2324</v>
      </c>
      <c r="J188" s="359">
        <v>371.84</v>
      </c>
      <c r="K188" s="20"/>
    </row>
    <row r="189" spans="1:11">
      <c r="A189" s="20" t="s">
        <v>1307</v>
      </c>
      <c r="B189" s="9">
        <v>42424</v>
      </c>
      <c r="C189" s="20" t="s">
        <v>1308</v>
      </c>
      <c r="G189" s="20" t="s">
        <v>900</v>
      </c>
      <c r="H189" s="20" t="s">
        <v>901</v>
      </c>
      <c r="I189" s="20">
        <f t="shared" si="2"/>
        <v>1450</v>
      </c>
      <c r="J189" s="359">
        <v>232</v>
      </c>
      <c r="K189" s="20"/>
    </row>
    <row r="190" spans="1:11">
      <c r="A190" s="20" t="s">
        <v>1309</v>
      </c>
      <c r="B190" s="9">
        <v>42424</v>
      </c>
      <c r="C190" s="20" t="s">
        <v>1310</v>
      </c>
      <c r="G190" s="20" t="s">
        <v>723</v>
      </c>
      <c r="H190" s="20" t="s">
        <v>917</v>
      </c>
      <c r="I190" s="20">
        <f t="shared" si="2"/>
        <v>7000</v>
      </c>
      <c r="J190" s="314">
        <v>1120</v>
      </c>
      <c r="K190" s="20"/>
    </row>
    <row r="191" spans="1:11">
      <c r="A191" s="20" t="s">
        <v>1311</v>
      </c>
      <c r="B191" s="9">
        <v>42424</v>
      </c>
      <c r="C191" s="20" t="s">
        <v>1312</v>
      </c>
      <c r="G191" s="20" t="s">
        <v>905</v>
      </c>
      <c r="H191" s="20" t="s">
        <v>906</v>
      </c>
      <c r="I191" s="20">
        <f t="shared" si="2"/>
        <v>4190.625</v>
      </c>
      <c r="J191" s="359">
        <v>670.5</v>
      </c>
      <c r="K191" s="20"/>
    </row>
    <row r="192" spans="1:11">
      <c r="A192" s="20" t="s">
        <v>442</v>
      </c>
      <c r="B192" s="9">
        <v>42424</v>
      </c>
      <c r="C192" s="20" t="s">
        <v>1313</v>
      </c>
      <c r="G192" s="20" t="s">
        <v>685</v>
      </c>
      <c r="H192" s="20" t="s">
        <v>899</v>
      </c>
      <c r="I192" s="20">
        <f t="shared" si="2"/>
        <v>3654.625</v>
      </c>
      <c r="J192" s="359">
        <v>584.74</v>
      </c>
      <c r="K192" s="20"/>
    </row>
    <row r="193" spans="1:12">
      <c r="A193" s="26" t="s">
        <v>453</v>
      </c>
      <c r="B193" s="27">
        <v>42424</v>
      </c>
      <c r="C193" s="26" t="s">
        <v>1314</v>
      </c>
      <c r="D193" s="26"/>
      <c r="E193" s="26"/>
      <c r="F193" s="26"/>
      <c r="G193" s="26" t="s">
        <v>942</v>
      </c>
      <c r="H193" s="26" t="s">
        <v>941</v>
      </c>
      <c r="I193" s="20">
        <f t="shared" si="2"/>
        <v>37285.6875</v>
      </c>
      <c r="J193" s="314">
        <v>5965.71</v>
      </c>
      <c r="K193" s="26">
        <v>3977.14</v>
      </c>
    </row>
    <row r="194" spans="1:12">
      <c r="A194" s="212" t="s">
        <v>1315</v>
      </c>
      <c r="B194" s="213">
        <v>42424</v>
      </c>
      <c r="C194" s="212" t="s">
        <v>1316</v>
      </c>
      <c r="D194" s="212"/>
      <c r="E194" s="212"/>
      <c r="F194" s="212"/>
      <c r="G194" s="212" t="s">
        <v>939</v>
      </c>
      <c r="H194" s="212" t="s">
        <v>940</v>
      </c>
      <c r="I194" s="20">
        <f t="shared" si="2"/>
        <v>15510</v>
      </c>
      <c r="J194" s="314">
        <v>2481.6</v>
      </c>
      <c r="K194" s="212"/>
      <c r="L194" s="20" t="s">
        <v>1768</v>
      </c>
    </row>
    <row r="195" spans="1:12">
      <c r="A195" s="20" t="s">
        <v>1317</v>
      </c>
      <c r="B195" s="9">
        <v>42424</v>
      </c>
      <c r="C195" s="20" t="s">
        <v>1318</v>
      </c>
      <c r="G195" s="20" t="s">
        <v>900</v>
      </c>
      <c r="H195" s="20" t="s">
        <v>901</v>
      </c>
      <c r="I195" s="20">
        <f t="shared" si="2"/>
        <v>1800</v>
      </c>
      <c r="J195" s="359">
        <v>288</v>
      </c>
      <c r="K195" s="20"/>
    </row>
    <row r="196" spans="1:12">
      <c r="A196" s="20" t="s">
        <v>1319</v>
      </c>
      <c r="B196" s="9">
        <v>42424</v>
      </c>
      <c r="C196" s="20" t="s">
        <v>1320</v>
      </c>
      <c r="G196" s="20" t="s">
        <v>1760</v>
      </c>
      <c r="H196" s="20" t="s">
        <v>1616</v>
      </c>
      <c r="I196" s="20">
        <f t="shared" si="2"/>
        <v>62689</v>
      </c>
      <c r="J196" s="314">
        <v>10030.24</v>
      </c>
      <c r="K196" s="20"/>
    </row>
    <row r="197" spans="1:12">
      <c r="A197" s="20" t="s">
        <v>1321</v>
      </c>
      <c r="B197" s="9">
        <v>42424</v>
      </c>
      <c r="C197" s="20" t="s">
        <v>1322</v>
      </c>
      <c r="G197" s="20" t="s">
        <v>718</v>
      </c>
      <c r="H197" s="20" t="s">
        <v>719</v>
      </c>
      <c r="I197" s="20">
        <f t="shared" si="2"/>
        <v>1168.25</v>
      </c>
      <c r="J197" s="359">
        <v>186.92</v>
      </c>
      <c r="K197" s="20"/>
    </row>
    <row r="198" spans="1:12">
      <c r="A198" s="20" t="s">
        <v>1323</v>
      </c>
      <c r="B198" s="9">
        <v>42424</v>
      </c>
      <c r="C198" s="20" t="s">
        <v>1324</v>
      </c>
      <c r="G198" s="20" t="s">
        <v>922</v>
      </c>
      <c r="H198" s="20" t="s">
        <v>923</v>
      </c>
      <c r="I198" s="20">
        <f t="shared" ref="I198:I261" si="3">+J198/0.16</f>
        <v>4913.0625</v>
      </c>
      <c r="J198" s="359">
        <v>786.09</v>
      </c>
      <c r="K198" s="20"/>
    </row>
    <row r="199" spans="1:12">
      <c r="A199" s="20" t="s">
        <v>1325</v>
      </c>
      <c r="B199" s="9">
        <v>42424</v>
      </c>
      <c r="C199" s="20" t="s">
        <v>1326</v>
      </c>
      <c r="G199" s="20" t="s">
        <v>1769</v>
      </c>
      <c r="H199" s="20" t="s">
        <v>1655</v>
      </c>
      <c r="I199" s="20">
        <f t="shared" si="3"/>
        <v>10000</v>
      </c>
      <c r="J199" s="314">
        <v>1600</v>
      </c>
      <c r="K199" s="20"/>
    </row>
    <row r="200" spans="1:12">
      <c r="A200" s="20" t="s">
        <v>1327</v>
      </c>
      <c r="B200" s="9">
        <v>42424</v>
      </c>
      <c r="C200" s="20" t="s">
        <v>1328</v>
      </c>
      <c r="G200" s="20" t="s">
        <v>955</v>
      </c>
      <c r="H200" s="20" t="s">
        <v>956</v>
      </c>
      <c r="I200" s="20">
        <f t="shared" si="3"/>
        <v>6700</v>
      </c>
      <c r="J200" s="314">
        <v>1072</v>
      </c>
      <c r="K200" s="20"/>
    </row>
    <row r="201" spans="1:12">
      <c r="A201" s="20" t="s">
        <v>1329</v>
      </c>
      <c r="B201" s="9">
        <v>42424</v>
      </c>
      <c r="C201" s="20" t="s">
        <v>1330</v>
      </c>
      <c r="G201" s="20" t="s">
        <v>826</v>
      </c>
      <c r="H201" s="20" t="s">
        <v>1620</v>
      </c>
      <c r="I201" s="20">
        <f t="shared" si="3"/>
        <v>500</v>
      </c>
      <c r="J201" s="359">
        <v>80</v>
      </c>
      <c r="K201" s="20"/>
    </row>
    <row r="202" spans="1:12">
      <c r="A202" s="20" t="s">
        <v>1331</v>
      </c>
      <c r="B202" s="9">
        <v>42424</v>
      </c>
      <c r="C202" s="20" t="s">
        <v>1332</v>
      </c>
      <c r="G202" s="20" t="s">
        <v>1767</v>
      </c>
      <c r="H202" s="20" t="s">
        <v>1639</v>
      </c>
      <c r="I202" s="20">
        <f t="shared" si="3"/>
        <v>86206.875</v>
      </c>
      <c r="J202" s="314">
        <v>13793.1</v>
      </c>
      <c r="K202" s="20"/>
    </row>
    <row r="203" spans="1:12" s="212" customFormat="1">
      <c r="A203" s="214" t="s">
        <v>4752</v>
      </c>
      <c r="B203" s="215">
        <v>42412</v>
      </c>
      <c r="C203" s="214"/>
      <c r="D203" s="214"/>
      <c r="E203" s="214"/>
      <c r="F203" s="214"/>
      <c r="G203" s="178" t="s">
        <v>4208</v>
      </c>
      <c r="H203" s="214" t="s">
        <v>4156</v>
      </c>
      <c r="I203" s="214">
        <f t="shared" si="3"/>
        <v>180</v>
      </c>
      <c r="J203" s="359">
        <v>28.8</v>
      </c>
    </row>
    <row r="204" spans="1:12">
      <c r="A204" s="20" t="s">
        <v>622</v>
      </c>
      <c r="B204" s="9">
        <v>42410</v>
      </c>
      <c r="C204" s="20" t="s">
        <v>5359</v>
      </c>
      <c r="G204" s="178" t="s">
        <v>953</v>
      </c>
      <c r="H204" s="20" t="s">
        <v>10785</v>
      </c>
      <c r="I204" s="20">
        <f t="shared" si="3"/>
        <v>163815.8125</v>
      </c>
      <c r="J204" s="314">
        <v>26210.53</v>
      </c>
      <c r="K204" s="20"/>
    </row>
    <row r="205" spans="1:12">
      <c r="A205" s="20" t="s">
        <v>1349</v>
      </c>
      <c r="B205" s="9">
        <v>42426</v>
      </c>
      <c r="C205" s="20" t="s">
        <v>1350</v>
      </c>
      <c r="G205" s="175" t="s">
        <v>1773</v>
      </c>
      <c r="H205" s="216" t="s">
        <v>1658</v>
      </c>
      <c r="I205" s="20">
        <f t="shared" si="3"/>
        <v>216690</v>
      </c>
      <c r="J205" s="314">
        <v>34670.400000000001</v>
      </c>
      <c r="K205" s="20"/>
    </row>
    <row r="206" spans="1:12">
      <c r="A206" s="20" t="s">
        <v>1369</v>
      </c>
      <c r="B206" s="9">
        <v>42427</v>
      </c>
      <c r="C206" s="20" t="s">
        <v>1370</v>
      </c>
      <c r="G206" s="48" t="s">
        <v>840</v>
      </c>
      <c r="H206" s="48" t="s">
        <v>841</v>
      </c>
      <c r="I206" s="20">
        <f t="shared" si="3"/>
        <v>207415.99999999997</v>
      </c>
      <c r="J206" s="314">
        <v>33186.559999999998</v>
      </c>
      <c r="K206" s="20"/>
    </row>
    <row r="207" spans="1:12">
      <c r="A207" s="20" t="s">
        <v>1371</v>
      </c>
      <c r="B207" s="9">
        <v>42427</v>
      </c>
      <c r="C207" s="20" t="s">
        <v>1372</v>
      </c>
      <c r="G207" s="48" t="s">
        <v>840</v>
      </c>
      <c r="H207" s="48" t="s">
        <v>841</v>
      </c>
      <c r="I207" s="20">
        <f t="shared" si="3"/>
        <v>234254.25</v>
      </c>
      <c r="J207" s="314">
        <v>37480.68</v>
      </c>
      <c r="K207" s="20"/>
    </row>
    <row r="208" spans="1:12">
      <c r="A208" s="20" t="s">
        <v>404</v>
      </c>
      <c r="B208" s="9">
        <v>42427</v>
      </c>
      <c r="C208" s="20" t="s">
        <v>1373</v>
      </c>
      <c r="G208" s="48" t="s">
        <v>840</v>
      </c>
      <c r="H208" s="48" t="s">
        <v>841</v>
      </c>
      <c r="I208" s="20">
        <f t="shared" si="3"/>
        <v>233084.875</v>
      </c>
      <c r="J208" s="314">
        <v>37293.58</v>
      </c>
      <c r="K208" s="20"/>
    </row>
    <row r="209" spans="1:11">
      <c r="A209" s="20" t="s">
        <v>1441</v>
      </c>
      <c r="B209" s="9">
        <v>42429</v>
      </c>
      <c r="C209" s="20" t="s">
        <v>1442</v>
      </c>
      <c r="G209" s="20" t="s">
        <v>680</v>
      </c>
      <c r="H209" s="20" t="s">
        <v>680</v>
      </c>
      <c r="I209" s="20">
        <f t="shared" si="3"/>
        <v>76.125</v>
      </c>
      <c r="J209" s="359">
        <v>12.18</v>
      </c>
      <c r="K209" s="20"/>
    </row>
    <row r="210" spans="1:11">
      <c r="A210" s="20" t="s">
        <v>1376</v>
      </c>
      <c r="B210" s="9">
        <v>42427</v>
      </c>
      <c r="C210" s="20" t="s">
        <v>1377</v>
      </c>
      <c r="G210" s="48" t="s">
        <v>840</v>
      </c>
      <c r="H210" s="48" t="s">
        <v>841</v>
      </c>
      <c r="I210" s="20">
        <f t="shared" si="3"/>
        <v>149303.375</v>
      </c>
      <c r="J210" s="314">
        <v>23888.54</v>
      </c>
      <c r="K210" s="20"/>
    </row>
    <row r="211" spans="1:11">
      <c r="A211" s="20" t="s">
        <v>1374</v>
      </c>
      <c r="B211" s="9">
        <v>42427</v>
      </c>
      <c r="C211" s="20" t="s">
        <v>1375</v>
      </c>
      <c r="G211" s="48" t="s">
        <v>840</v>
      </c>
      <c r="H211" s="48" t="s">
        <v>841</v>
      </c>
      <c r="I211" s="20">
        <f t="shared" si="3"/>
        <v>156906.8125</v>
      </c>
      <c r="J211" s="314">
        <v>25105.09</v>
      </c>
      <c r="K211" s="216"/>
    </row>
    <row r="212" spans="1:11">
      <c r="A212" s="20" t="s">
        <v>1378</v>
      </c>
      <c r="B212" s="9">
        <v>42427</v>
      </c>
      <c r="C212" s="20" t="s">
        <v>1379</v>
      </c>
      <c r="G212" s="175" t="s">
        <v>1773</v>
      </c>
      <c r="H212" s="216" t="s">
        <v>1662</v>
      </c>
      <c r="I212" s="20">
        <f t="shared" si="3"/>
        <v>216740.6875</v>
      </c>
      <c r="J212" s="314">
        <v>34678.51</v>
      </c>
      <c r="K212" s="20"/>
    </row>
    <row r="213" spans="1:11">
      <c r="A213" s="20" t="s">
        <v>1380</v>
      </c>
      <c r="B213" s="9">
        <v>42427</v>
      </c>
      <c r="C213" s="20" t="s">
        <v>1381</v>
      </c>
      <c r="G213" s="48" t="s">
        <v>840</v>
      </c>
      <c r="H213" s="48" t="s">
        <v>841</v>
      </c>
      <c r="I213" s="20">
        <f t="shared" si="3"/>
        <v>166527.4375</v>
      </c>
      <c r="J213" s="314">
        <v>26644.39</v>
      </c>
      <c r="K213" s="20"/>
    </row>
    <row r="214" spans="1:11">
      <c r="A214" s="20" t="s">
        <v>1382</v>
      </c>
      <c r="B214" s="9">
        <v>42427</v>
      </c>
      <c r="C214" s="20" t="s">
        <v>1383</v>
      </c>
      <c r="G214" s="48" t="s">
        <v>840</v>
      </c>
      <c r="H214" s="48" t="s">
        <v>841</v>
      </c>
      <c r="I214" s="20">
        <f t="shared" si="3"/>
        <v>289273</v>
      </c>
      <c r="J214" s="314">
        <v>46283.68</v>
      </c>
      <c r="K214" s="20"/>
    </row>
    <row r="215" spans="1:11">
      <c r="A215" s="20" t="s">
        <v>1384</v>
      </c>
      <c r="B215" s="9">
        <v>42427</v>
      </c>
      <c r="C215" s="20" t="s">
        <v>1383</v>
      </c>
      <c r="G215" s="48" t="s">
        <v>840</v>
      </c>
      <c r="H215" s="48" t="s">
        <v>841</v>
      </c>
      <c r="I215" s="20">
        <f t="shared" si="3"/>
        <v>-289273</v>
      </c>
      <c r="J215" s="314">
        <v>-46283.68</v>
      </c>
      <c r="K215" s="218"/>
    </row>
    <row r="216" spans="1:11">
      <c r="A216" s="20" t="s">
        <v>1385</v>
      </c>
      <c r="B216" s="9">
        <v>42427</v>
      </c>
      <c r="C216" s="20" t="s">
        <v>1383</v>
      </c>
      <c r="G216" s="48" t="s">
        <v>840</v>
      </c>
      <c r="H216" s="48" t="s">
        <v>841</v>
      </c>
      <c r="I216" s="20">
        <f t="shared" si="3"/>
        <v>288962.6875</v>
      </c>
      <c r="J216" s="314">
        <v>46234.03</v>
      </c>
      <c r="K216" s="20"/>
    </row>
    <row r="217" spans="1:11">
      <c r="A217" s="20" t="s">
        <v>1397</v>
      </c>
      <c r="B217" s="9">
        <v>42429</v>
      </c>
      <c r="C217" s="20" t="s">
        <v>1398</v>
      </c>
      <c r="G217" s="7" t="s">
        <v>1771</v>
      </c>
      <c r="H217" s="20" t="s">
        <v>1633</v>
      </c>
      <c r="I217" s="20">
        <f t="shared" si="3"/>
        <v>171880.9375</v>
      </c>
      <c r="J217" s="314">
        <v>27500.95</v>
      </c>
      <c r="K217" s="20"/>
    </row>
    <row r="218" spans="1:11">
      <c r="A218" s="20" t="s">
        <v>1399</v>
      </c>
      <c r="B218" s="9">
        <v>42429</v>
      </c>
      <c r="C218" s="20" t="s">
        <v>1400</v>
      </c>
      <c r="G218" s="48" t="s">
        <v>840</v>
      </c>
      <c r="H218" s="48" t="s">
        <v>841</v>
      </c>
      <c r="I218" s="20">
        <f t="shared" si="3"/>
        <v>196436.9375</v>
      </c>
      <c r="J218" s="314">
        <v>31429.91</v>
      </c>
      <c r="K218" s="20"/>
    </row>
    <row r="219" spans="1:11">
      <c r="A219" s="20" t="s">
        <v>1359</v>
      </c>
      <c r="B219" s="9">
        <v>42426</v>
      </c>
      <c r="C219" s="20" t="s">
        <v>1360</v>
      </c>
      <c r="G219" s="20" t="s">
        <v>913</v>
      </c>
      <c r="H219" s="20" t="s">
        <v>914</v>
      </c>
      <c r="I219" s="20">
        <f t="shared" si="3"/>
        <v>550</v>
      </c>
      <c r="J219" s="359">
        <v>88</v>
      </c>
      <c r="K219" s="20"/>
    </row>
    <row r="220" spans="1:11">
      <c r="A220" s="20" t="s">
        <v>1361</v>
      </c>
      <c r="B220" s="9">
        <v>42426</v>
      </c>
      <c r="C220" s="20" t="s">
        <v>1362</v>
      </c>
      <c r="G220" s="20" t="s">
        <v>913</v>
      </c>
      <c r="H220" s="20" t="s">
        <v>914</v>
      </c>
      <c r="I220" s="20">
        <f t="shared" si="3"/>
        <v>233076.5625</v>
      </c>
      <c r="J220" s="314">
        <v>37292.25</v>
      </c>
      <c r="K220" s="20"/>
    </row>
    <row r="221" spans="1:11">
      <c r="A221" s="20" t="s">
        <v>1363</v>
      </c>
      <c r="B221" s="9">
        <v>42426</v>
      </c>
      <c r="C221" s="20" t="s">
        <v>1364</v>
      </c>
      <c r="G221" s="20" t="s">
        <v>913</v>
      </c>
      <c r="H221" s="20" t="s">
        <v>914</v>
      </c>
      <c r="I221" s="20">
        <f t="shared" si="3"/>
        <v>249425.75</v>
      </c>
      <c r="J221" s="314">
        <v>39908.120000000003</v>
      </c>
      <c r="K221" s="20"/>
    </row>
    <row r="222" spans="1:11">
      <c r="A222" s="20" t="s">
        <v>1365</v>
      </c>
      <c r="B222" s="9">
        <v>42426</v>
      </c>
      <c r="C222" s="20" t="s">
        <v>1366</v>
      </c>
      <c r="G222" s="20" t="s">
        <v>913</v>
      </c>
      <c r="H222" s="20" t="s">
        <v>914</v>
      </c>
      <c r="I222" s="20">
        <f t="shared" si="3"/>
        <v>365.9375</v>
      </c>
      <c r="J222" s="359">
        <v>58.55</v>
      </c>
      <c r="K222" s="20"/>
    </row>
    <row r="223" spans="1:11">
      <c r="A223" s="20" t="s">
        <v>1367</v>
      </c>
      <c r="B223" s="9">
        <v>42426</v>
      </c>
      <c r="C223" s="20" t="s">
        <v>1368</v>
      </c>
      <c r="G223" s="20" t="s">
        <v>913</v>
      </c>
      <c r="H223" s="20" t="s">
        <v>914</v>
      </c>
      <c r="I223" s="20">
        <f t="shared" si="3"/>
        <v>4318.0625</v>
      </c>
      <c r="J223" s="359">
        <v>690.89</v>
      </c>
      <c r="K223" s="20"/>
    </row>
    <row r="224" spans="1:11">
      <c r="A224" s="20" t="s">
        <v>1401</v>
      </c>
      <c r="B224" s="9">
        <v>42429</v>
      </c>
      <c r="C224" s="20" t="s">
        <v>1402</v>
      </c>
      <c r="G224" s="175" t="s">
        <v>870</v>
      </c>
      <c r="H224" s="216" t="s">
        <v>1637</v>
      </c>
      <c r="I224" s="20">
        <f t="shared" si="3"/>
        <v>157217.125</v>
      </c>
      <c r="J224" s="314">
        <v>25154.74</v>
      </c>
      <c r="K224" s="20"/>
    </row>
    <row r="225" spans="1:11">
      <c r="A225" s="20" t="s">
        <v>1403</v>
      </c>
      <c r="B225" s="9">
        <v>42429</v>
      </c>
      <c r="C225" s="20" t="s">
        <v>1404</v>
      </c>
      <c r="G225" s="48" t="s">
        <v>840</v>
      </c>
      <c r="H225" s="48" t="s">
        <v>841</v>
      </c>
      <c r="I225" s="20">
        <f t="shared" si="3"/>
        <v>182819.75</v>
      </c>
      <c r="J225" s="314">
        <v>29251.16</v>
      </c>
      <c r="K225" s="20"/>
    </row>
    <row r="226" spans="1:11">
      <c r="A226" s="20" t="s">
        <v>1405</v>
      </c>
      <c r="B226" s="9">
        <v>42429</v>
      </c>
      <c r="C226" s="20" t="s">
        <v>1406</v>
      </c>
      <c r="G226" s="36" t="s">
        <v>1801</v>
      </c>
      <c r="H226" s="17" t="s">
        <v>1667</v>
      </c>
      <c r="I226" s="20">
        <f t="shared" si="3"/>
        <v>195552.375</v>
      </c>
      <c r="J226" s="314">
        <v>31288.38</v>
      </c>
      <c r="K226" s="20"/>
    </row>
    <row r="227" spans="1:11">
      <c r="A227" s="20" t="s">
        <v>1407</v>
      </c>
      <c r="B227" s="9">
        <v>42429</v>
      </c>
      <c r="C227" s="20" t="s">
        <v>1408</v>
      </c>
      <c r="G227" s="48" t="s">
        <v>840</v>
      </c>
      <c r="H227" s="48" t="s">
        <v>841</v>
      </c>
      <c r="I227" s="20">
        <f t="shared" si="3"/>
        <v>282434.6875</v>
      </c>
      <c r="J227" s="314">
        <v>45189.55</v>
      </c>
      <c r="K227" s="20"/>
    </row>
    <row r="228" spans="1:11">
      <c r="A228" s="20" t="s">
        <v>1409</v>
      </c>
      <c r="B228" s="9">
        <v>42429</v>
      </c>
      <c r="C228" s="20" t="s">
        <v>1410</v>
      </c>
      <c r="G228" s="48" t="s">
        <v>840</v>
      </c>
      <c r="H228" s="48" t="s">
        <v>841</v>
      </c>
      <c r="I228" s="20">
        <f t="shared" si="3"/>
        <v>196436.9375</v>
      </c>
      <c r="J228" s="314">
        <v>31429.91</v>
      </c>
      <c r="K228" s="20"/>
    </row>
    <row r="229" spans="1:11">
      <c r="A229" s="20" t="s">
        <v>1411</v>
      </c>
      <c r="B229" s="9">
        <v>42429</v>
      </c>
      <c r="C229" s="20" t="s">
        <v>1412</v>
      </c>
      <c r="G229" s="7" t="s">
        <v>866</v>
      </c>
      <c r="H229" s="20" t="s">
        <v>1668</v>
      </c>
      <c r="I229" s="20">
        <f t="shared" si="3"/>
        <v>171880.9375</v>
      </c>
      <c r="J229" s="314">
        <v>27500.95</v>
      </c>
      <c r="K229" s="20"/>
    </row>
    <row r="230" spans="1:11">
      <c r="A230" s="20" t="s">
        <v>1413</v>
      </c>
      <c r="B230" s="9">
        <v>42429</v>
      </c>
      <c r="C230" s="20" t="s">
        <v>1414</v>
      </c>
      <c r="G230" s="175" t="s">
        <v>861</v>
      </c>
      <c r="H230" s="216" t="s">
        <v>1669</v>
      </c>
      <c r="I230" s="20">
        <f t="shared" si="3"/>
        <v>171880.9375</v>
      </c>
      <c r="J230" s="314">
        <v>27500.95</v>
      </c>
      <c r="K230" s="20"/>
    </row>
    <row r="231" spans="1:11" s="219" customFormat="1">
      <c r="A231" s="220" t="s">
        <v>1415</v>
      </c>
      <c r="B231" s="221">
        <v>42429</v>
      </c>
      <c r="C231" s="220" t="s">
        <v>212</v>
      </c>
      <c r="D231" s="222"/>
      <c r="E231" s="222"/>
      <c r="F231" s="222"/>
      <c r="G231" s="222" t="s">
        <v>1790</v>
      </c>
      <c r="H231" s="220" t="s">
        <v>1791</v>
      </c>
      <c r="I231" s="220">
        <f t="shared" si="3"/>
        <v>195.75</v>
      </c>
      <c r="J231" s="314">
        <f>16.28+15.04</f>
        <v>31.32</v>
      </c>
    </row>
    <row r="232" spans="1:11">
      <c r="A232" s="20" t="s">
        <v>1051</v>
      </c>
      <c r="B232" s="9">
        <v>42405</v>
      </c>
      <c r="C232" s="20" t="s">
        <v>1052</v>
      </c>
      <c r="G232" s="175" t="s">
        <v>889</v>
      </c>
      <c r="H232" s="216" t="s">
        <v>1615</v>
      </c>
      <c r="I232" s="20">
        <f t="shared" si="3"/>
        <v>318370</v>
      </c>
      <c r="J232" s="314">
        <v>50939.199999999997</v>
      </c>
      <c r="K232" s="20"/>
    </row>
    <row r="233" spans="1:11">
      <c r="A233" s="20" t="s">
        <v>1140</v>
      </c>
      <c r="B233" s="9">
        <v>42411</v>
      </c>
      <c r="C233" s="20" t="s">
        <v>1141</v>
      </c>
      <c r="G233" s="175" t="s">
        <v>1775</v>
      </c>
      <c r="H233" s="216" t="s">
        <v>1629</v>
      </c>
      <c r="I233" s="20">
        <f t="shared" si="3"/>
        <v>327690.125</v>
      </c>
      <c r="J233" s="314">
        <v>52430.42</v>
      </c>
      <c r="K233" s="216"/>
    </row>
    <row r="234" spans="1:11">
      <c r="A234" s="20" t="s">
        <v>1276</v>
      </c>
      <c r="B234" s="9">
        <v>42422</v>
      </c>
      <c r="C234" s="20" t="s">
        <v>1277</v>
      </c>
      <c r="G234" s="175" t="s">
        <v>882</v>
      </c>
      <c r="H234" s="216" t="s">
        <v>1645</v>
      </c>
      <c r="I234" s="20">
        <f t="shared" si="3"/>
        <v>324434.3125</v>
      </c>
      <c r="J234" s="314">
        <v>51909.49</v>
      </c>
      <c r="K234" s="20"/>
    </row>
    <row r="235" spans="1:11">
      <c r="A235" s="20" t="s">
        <v>1292</v>
      </c>
      <c r="B235" s="9">
        <v>42422</v>
      </c>
      <c r="C235" s="20" t="s">
        <v>1277</v>
      </c>
      <c r="G235" s="7" t="s">
        <v>882</v>
      </c>
      <c r="H235" s="20" t="s">
        <v>1645</v>
      </c>
      <c r="I235" s="20">
        <f t="shared" si="3"/>
        <v>-324434.3125</v>
      </c>
      <c r="J235" s="314">
        <v>-51909.49</v>
      </c>
      <c r="K235" s="21"/>
    </row>
    <row r="236" spans="1:11">
      <c r="A236" s="20" t="s">
        <v>1293</v>
      </c>
      <c r="B236" s="9">
        <v>42422</v>
      </c>
      <c r="C236" s="20" t="s">
        <v>1277</v>
      </c>
      <c r="G236" s="7" t="s">
        <v>882</v>
      </c>
      <c r="H236" s="20" t="s">
        <v>1651</v>
      </c>
      <c r="I236" s="20">
        <f t="shared" si="3"/>
        <v>318320.25</v>
      </c>
      <c r="J236" s="314">
        <v>50931.24</v>
      </c>
      <c r="K236" s="20"/>
    </row>
    <row r="237" spans="1:11">
      <c r="A237" s="20" t="s">
        <v>1443</v>
      </c>
      <c r="B237" s="9">
        <v>42429</v>
      </c>
      <c r="C237" s="20" t="s">
        <v>1444</v>
      </c>
      <c r="G237" s="20" t="s">
        <v>691</v>
      </c>
      <c r="H237" s="20" t="s">
        <v>691</v>
      </c>
      <c r="I237" s="20">
        <f t="shared" si="3"/>
        <v>210.99999999999997</v>
      </c>
      <c r="J237" s="359">
        <v>33.76</v>
      </c>
      <c r="K237" s="20"/>
    </row>
    <row r="238" spans="1:11">
      <c r="A238" s="20" t="s">
        <v>1391</v>
      </c>
      <c r="B238" s="9">
        <v>42428</v>
      </c>
      <c r="C238" s="20" t="s">
        <v>1392</v>
      </c>
      <c r="G238" s="20" t="s">
        <v>670</v>
      </c>
      <c r="H238" s="20" t="s">
        <v>670</v>
      </c>
      <c r="I238" s="20">
        <f t="shared" si="3"/>
        <v>215.49999999999997</v>
      </c>
      <c r="J238" s="359">
        <v>34.479999999999997</v>
      </c>
      <c r="K238" s="20"/>
    </row>
    <row r="239" spans="1:11">
      <c r="A239" s="20" t="s">
        <v>1393</v>
      </c>
      <c r="B239" s="9">
        <v>42428</v>
      </c>
      <c r="C239" s="20" t="s">
        <v>1394</v>
      </c>
      <c r="G239" s="20" t="s">
        <v>1665</v>
      </c>
      <c r="H239" s="20" t="s">
        <v>1665</v>
      </c>
      <c r="I239" s="20">
        <f t="shared" si="3"/>
        <v>60</v>
      </c>
      <c r="J239" s="359">
        <v>9.6</v>
      </c>
      <c r="K239" s="20"/>
    </row>
    <row r="240" spans="1:11">
      <c r="A240" s="20" t="s">
        <v>1395</v>
      </c>
      <c r="B240" s="9">
        <v>42428</v>
      </c>
      <c r="C240" s="20" t="s">
        <v>1396</v>
      </c>
      <c r="G240" s="20" t="s">
        <v>1665</v>
      </c>
      <c r="H240" s="20" t="s">
        <v>1666</v>
      </c>
      <c r="I240" s="20">
        <f t="shared" si="3"/>
        <v>1095.875</v>
      </c>
      <c r="J240" s="359">
        <v>175.34</v>
      </c>
      <c r="K240" s="20"/>
    </row>
    <row r="241" spans="1:11">
      <c r="A241" s="20" t="s">
        <v>1280</v>
      </c>
      <c r="B241" s="9">
        <v>42422</v>
      </c>
      <c r="C241" s="20" t="s">
        <v>1281</v>
      </c>
      <c r="G241" s="7" t="s">
        <v>882</v>
      </c>
      <c r="H241" s="20" t="s">
        <v>1647</v>
      </c>
      <c r="I241" s="20">
        <f t="shared" si="3"/>
        <v>324434.3125</v>
      </c>
      <c r="J241" s="314">
        <v>51909.49</v>
      </c>
      <c r="K241" s="20"/>
    </row>
    <row r="242" spans="1:11">
      <c r="A242" s="20" t="s">
        <v>1294</v>
      </c>
      <c r="B242" s="9">
        <v>42422</v>
      </c>
      <c r="C242" s="20" t="s">
        <v>1281</v>
      </c>
      <c r="G242" s="175" t="s">
        <v>882</v>
      </c>
      <c r="H242" s="216" t="s">
        <v>1647</v>
      </c>
      <c r="I242" s="20">
        <f t="shared" si="3"/>
        <v>-324434.3125</v>
      </c>
      <c r="J242" s="314">
        <v>-51909.49</v>
      </c>
      <c r="K242" s="218"/>
    </row>
    <row r="243" spans="1:11">
      <c r="A243" s="20" t="s">
        <v>1295</v>
      </c>
      <c r="B243" s="9">
        <v>42422</v>
      </c>
      <c r="C243" s="20" t="s">
        <v>1281</v>
      </c>
      <c r="G243" s="7" t="s">
        <v>882</v>
      </c>
      <c r="H243" s="20" t="s">
        <v>1652</v>
      </c>
      <c r="I243" s="20">
        <f t="shared" si="3"/>
        <v>318320.25</v>
      </c>
      <c r="J243" s="314">
        <v>50931.24</v>
      </c>
      <c r="K243" s="20"/>
    </row>
    <row r="244" spans="1:11">
      <c r="A244" s="20" t="s">
        <v>1278</v>
      </c>
      <c r="B244" s="9">
        <v>42422</v>
      </c>
      <c r="C244" s="20" t="s">
        <v>1279</v>
      </c>
      <c r="G244" s="175" t="s">
        <v>882</v>
      </c>
      <c r="H244" s="216" t="s">
        <v>1646</v>
      </c>
      <c r="I244" s="20">
        <f t="shared" si="3"/>
        <v>324434.3125</v>
      </c>
      <c r="J244" s="314">
        <v>51909.49</v>
      </c>
      <c r="K244" s="20"/>
    </row>
    <row r="245" spans="1:11">
      <c r="A245" s="20" t="s">
        <v>1290</v>
      </c>
      <c r="B245" s="9">
        <v>42422</v>
      </c>
      <c r="C245" s="20" t="s">
        <v>1279</v>
      </c>
      <c r="G245" s="175" t="s">
        <v>882</v>
      </c>
      <c r="H245" s="216" t="s">
        <v>1646</v>
      </c>
      <c r="I245" s="20">
        <f t="shared" si="3"/>
        <v>-324434.3125</v>
      </c>
      <c r="J245" s="314">
        <v>-51909.49</v>
      </c>
      <c r="K245" s="218"/>
    </row>
    <row r="246" spans="1:11">
      <c r="A246" s="20" t="s">
        <v>1291</v>
      </c>
      <c r="B246" s="9">
        <v>42422</v>
      </c>
      <c r="C246" s="20" t="s">
        <v>1279</v>
      </c>
      <c r="G246" s="175" t="s">
        <v>882</v>
      </c>
      <c r="H246" s="216" t="s">
        <v>1650</v>
      </c>
      <c r="I246" s="20">
        <f t="shared" si="3"/>
        <v>318320.25</v>
      </c>
      <c r="J246" s="314">
        <v>50931.24</v>
      </c>
      <c r="K246" s="20"/>
    </row>
    <row r="247" spans="1:11">
      <c r="A247" s="20" t="s">
        <v>1284</v>
      </c>
      <c r="B247" s="9">
        <v>42422</v>
      </c>
      <c r="C247" s="20" t="s">
        <v>1285</v>
      </c>
      <c r="G247" s="175" t="s">
        <v>1774</v>
      </c>
      <c r="H247" s="216" t="s">
        <v>1648</v>
      </c>
      <c r="I247" s="20">
        <f t="shared" si="3"/>
        <v>318319.1875</v>
      </c>
      <c r="J247" s="314">
        <v>50931.07</v>
      </c>
      <c r="K247" s="20"/>
    </row>
    <row r="248" spans="1:11">
      <c r="A248" s="20" t="s">
        <v>1286</v>
      </c>
      <c r="B248" s="9">
        <v>42422</v>
      </c>
      <c r="C248" s="20" t="s">
        <v>1287</v>
      </c>
      <c r="G248" s="7" t="s">
        <v>1774</v>
      </c>
      <c r="H248" s="20" t="s">
        <v>1649</v>
      </c>
      <c r="I248" s="20">
        <f t="shared" si="3"/>
        <v>318332.5625</v>
      </c>
      <c r="J248" s="314">
        <v>50933.21</v>
      </c>
      <c r="K248" s="20"/>
    </row>
    <row r="249" spans="1:11">
      <c r="A249" s="20" t="s">
        <v>1351</v>
      </c>
      <c r="B249" s="9">
        <v>42426</v>
      </c>
      <c r="C249" s="20" t="s">
        <v>1352</v>
      </c>
      <c r="G249" s="7" t="s">
        <v>882</v>
      </c>
      <c r="H249" s="20" t="s">
        <v>1659</v>
      </c>
      <c r="I249" s="20">
        <f t="shared" si="3"/>
        <v>318320.25</v>
      </c>
      <c r="J249" s="314">
        <v>50931.24</v>
      </c>
      <c r="K249" s="20"/>
    </row>
    <row r="250" spans="1:11" s="20" customFormat="1">
      <c r="A250" s="20" t="s">
        <v>1415</v>
      </c>
      <c r="B250" s="9">
        <v>42429</v>
      </c>
      <c r="C250" s="20" t="s">
        <v>212</v>
      </c>
      <c r="G250" s="20" t="s">
        <v>1792</v>
      </c>
      <c r="H250" s="20" t="s">
        <v>1793</v>
      </c>
      <c r="I250" s="20">
        <f t="shared" si="3"/>
        <v>3305.0624999999995</v>
      </c>
      <c r="J250" s="314">
        <v>528.80999999999995</v>
      </c>
    </row>
    <row r="251" spans="1:11" s="20" customFormat="1">
      <c r="A251" s="20" t="s">
        <v>1415</v>
      </c>
      <c r="B251" s="9">
        <v>42429</v>
      </c>
      <c r="C251" s="20" t="s">
        <v>212</v>
      </c>
      <c r="G251" s="20" t="s">
        <v>1790</v>
      </c>
      <c r="H251" s="20" t="s">
        <v>1791</v>
      </c>
      <c r="I251" s="20">
        <f t="shared" si="3"/>
        <v>136.25</v>
      </c>
      <c r="J251" s="314">
        <v>21.8</v>
      </c>
    </row>
    <row r="252" spans="1:11" s="20" customFormat="1">
      <c r="A252" s="20" t="s">
        <v>1415</v>
      </c>
      <c r="B252" s="9">
        <v>42429</v>
      </c>
      <c r="C252" s="20" t="s">
        <v>212</v>
      </c>
      <c r="G252" s="20" t="s">
        <v>729</v>
      </c>
      <c r="H252" s="20" t="s">
        <v>730</v>
      </c>
      <c r="I252" s="20">
        <f t="shared" si="3"/>
        <v>232.87499999999997</v>
      </c>
      <c r="J252" s="314">
        <v>37.26</v>
      </c>
    </row>
    <row r="253" spans="1:11" s="20" customFormat="1">
      <c r="A253" s="20" t="s">
        <v>1415</v>
      </c>
      <c r="B253" s="9">
        <v>42429</v>
      </c>
      <c r="C253" s="20" t="s">
        <v>212</v>
      </c>
      <c r="G253" s="20" t="s">
        <v>1792</v>
      </c>
      <c r="H253" s="20" t="s">
        <v>1793</v>
      </c>
      <c r="I253" s="20">
        <f t="shared" si="3"/>
        <v>3093.25</v>
      </c>
      <c r="J253" s="314">
        <v>494.92</v>
      </c>
    </row>
    <row r="254" spans="1:11" s="20" customFormat="1">
      <c r="A254" s="20" t="s">
        <v>1415</v>
      </c>
      <c r="B254" s="9">
        <v>42429</v>
      </c>
      <c r="C254" s="20" t="s">
        <v>212</v>
      </c>
      <c r="G254" s="20" t="s">
        <v>1790</v>
      </c>
      <c r="H254" s="20" t="s">
        <v>1791</v>
      </c>
      <c r="I254" s="20">
        <f t="shared" si="3"/>
        <v>98.3125</v>
      </c>
      <c r="J254" s="314">
        <v>15.73</v>
      </c>
    </row>
    <row r="255" spans="1:11" s="20" customFormat="1">
      <c r="A255" s="20" t="s">
        <v>1415</v>
      </c>
      <c r="B255" s="9">
        <v>42429</v>
      </c>
      <c r="C255" s="20" t="s">
        <v>212</v>
      </c>
      <c r="G255" s="20" t="s">
        <v>1794</v>
      </c>
      <c r="H255" s="20" t="s">
        <v>1795</v>
      </c>
      <c r="I255" s="20">
        <f t="shared" si="3"/>
        <v>190.5</v>
      </c>
      <c r="J255" s="314">
        <v>30.48</v>
      </c>
    </row>
    <row r="256" spans="1:11" s="20" customFormat="1">
      <c r="A256" s="20" t="s">
        <v>1415</v>
      </c>
      <c r="B256" s="9">
        <v>42429</v>
      </c>
      <c r="C256" s="20" t="s">
        <v>212</v>
      </c>
      <c r="G256" s="20" t="s">
        <v>1790</v>
      </c>
      <c r="H256" s="20" t="s">
        <v>1791</v>
      </c>
      <c r="I256" s="20">
        <f t="shared" si="3"/>
        <v>136.25</v>
      </c>
      <c r="J256" s="314">
        <v>21.8</v>
      </c>
    </row>
    <row r="257" spans="1:11" s="20" customFormat="1">
      <c r="A257" s="20" t="s">
        <v>1415</v>
      </c>
      <c r="B257" s="9">
        <v>42429</v>
      </c>
      <c r="C257" s="20" t="s">
        <v>212</v>
      </c>
      <c r="G257" s="20" t="s">
        <v>1796</v>
      </c>
      <c r="H257" s="20" t="s">
        <v>1797</v>
      </c>
      <c r="I257" s="20">
        <f t="shared" si="3"/>
        <v>76.75</v>
      </c>
      <c r="J257" s="314">
        <v>12.28</v>
      </c>
    </row>
    <row r="258" spans="1:11" s="20" customFormat="1">
      <c r="A258" s="20" t="s">
        <v>1415</v>
      </c>
      <c r="B258" s="9">
        <v>42429</v>
      </c>
      <c r="C258" s="20" t="s">
        <v>212</v>
      </c>
      <c r="G258" s="20" t="s">
        <v>9</v>
      </c>
      <c r="H258" s="20" t="s">
        <v>751</v>
      </c>
      <c r="I258" s="20">
        <f t="shared" si="3"/>
        <v>531.0625</v>
      </c>
      <c r="J258" s="314">
        <f>42.49+42.48</f>
        <v>84.97</v>
      </c>
    </row>
    <row r="259" spans="1:11" s="20" customFormat="1">
      <c r="A259" s="20" t="s">
        <v>1416</v>
      </c>
      <c r="B259" s="9">
        <v>42429</v>
      </c>
      <c r="C259" s="20" t="s">
        <v>435</v>
      </c>
      <c r="G259" s="19" t="s">
        <v>996</v>
      </c>
      <c r="H259" s="20" t="s">
        <v>1670</v>
      </c>
      <c r="I259" s="20">
        <f t="shared" si="3"/>
        <v>70</v>
      </c>
      <c r="J259" s="359">
        <v>11.2</v>
      </c>
    </row>
    <row r="260" spans="1:11" s="20" customFormat="1">
      <c r="A260" s="20" t="s">
        <v>1014</v>
      </c>
      <c r="B260" s="9">
        <v>42402</v>
      </c>
      <c r="C260" s="20" t="s">
        <v>1015</v>
      </c>
      <c r="G260" s="34" t="s">
        <v>1787</v>
      </c>
      <c r="H260" s="20" t="s">
        <v>1608</v>
      </c>
      <c r="I260" s="20">
        <f t="shared" si="3"/>
        <v>65</v>
      </c>
      <c r="J260" s="359">
        <v>10.4</v>
      </c>
    </row>
    <row r="261" spans="1:11" s="20" customFormat="1">
      <c r="A261" s="20" t="s">
        <v>1417</v>
      </c>
      <c r="B261" s="9">
        <v>42429</v>
      </c>
      <c r="C261" s="20" t="s">
        <v>649</v>
      </c>
      <c r="G261" s="35" t="s">
        <v>981</v>
      </c>
      <c r="H261" s="20" t="s">
        <v>1671</v>
      </c>
      <c r="I261" s="20">
        <f t="shared" si="3"/>
        <v>1035.875</v>
      </c>
      <c r="J261" s="359">
        <v>165.74</v>
      </c>
    </row>
    <row r="262" spans="1:11">
      <c r="A262" s="20" t="s">
        <v>3864</v>
      </c>
      <c r="B262" s="9">
        <v>42429</v>
      </c>
      <c r="C262" s="17" t="s">
        <v>10789</v>
      </c>
      <c r="D262" s="17"/>
      <c r="E262" s="17"/>
      <c r="F262" s="17"/>
      <c r="G262" s="171" t="s">
        <v>957</v>
      </c>
      <c r="H262" s="178" t="s">
        <v>4856</v>
      </c>
      <c r="I262" s="20">
        <f t="shared" ref="I262:I324" si="4">+J262/0.16</f>
        <v>1000</v>
      </c>
      <c r="J262" s="359">
        <v>160</v>
      </c>
      <c r="K262" s="20"/>
    </row>
    <row r="263" spans="1:11">
      <c r="A263" s="20" t="s">
        <v>2594</v>
      </c>
      <c r="B263" s="9">
        <v>42429</v>
      </c>
      <c r="C263" s="20" t="s">
        <v>10786</v>
      </c>
      <c r="G263" s="178" t="s">
        <v>10787</v>
      </c>
      <c r="H263" s="178" t="s">
        <v>10788</v>
      </c>
      <c r="I263" s="20">
        <f t="shared" si="4"/>
        <v>5214.5</v>
      </c>
      <c r="J263" s="359">
        <v>834.32</v>
      </c>
      <c r="K263" s="20"/>
    </row>
    <row r="264" spans="1:11">
      <c r="A264" s="20" t="s">
        <v>1418</v>
      </c>
      <c r="B264" s="9">
        <v>42429</v>
      </c>
      <c r="C264" s="20" t="s">
        <v>1419</v>
      </c>
      <c r="G264" s="20" t="s">
        <v>1672</v>
      </c>
      <c r="H264" s="20" t="s">
        <v>1672</v>
      </c>
      <c r="I264" s="20">
        <f t="shared" si="4"/>
        <v>284.5</v>
      </c>
      <c r="J264" s="359">
        <v>45.52</v>
      </c>
      <c r="K264" s="20"/>
    </row>
    <row r="265" spans="1:11">
      <c r="A265" s="20" t="s">
        <v>1418</v>
      </c>
      <c r="B265" s="9">
        <v>42429</v>
      </c>
      <c r="C265" s="20" t="s">
        <v>1419</v>
      </c>
      <c r="G265" s="20" t="s">
        <v>1672</v>
      </c>
      <c r="H265" s="20" t="s">
        <v>1672</v>
      </c>
      <c r="I265" s="20">
        <f t="shared" si="4"/>
        <v>-284.5</v>
      </c>
      <c r="J265" s="359">
        <v>-45.52</v>
      </c>
      <c r="K265" s="20"/>
    </row>
    <row r="266" spans="1:11">
      <c r="A266" s="20" t="s">
        <v>1420</v>
      </c>
      <c r="B266" s="9">
        <v>42429</v>
      </c>
      <c r="C266" s="20" t="s">
        <v>1421</v>
      </c>
      <c r="G266" s="20" t="s">
        <v>670</v>
      </c>
      <c r="H266" s="20" t="s">
        <v>670</v>
      </c>
      <c r="I266" s="20">
        <f t="shared" si="4"/>
        <v>689.6875</v>
      </c>
      <c r="J266" s="359">
        <v>110.35</v>
      </c>
      <c r="K266" s="20"/>
    </row>
    <row r="267" spans="1:11">
      <c r="A267" s="20" t="s">
        <v>1445</v>
      </c>
      <c r="B267" s="9">
        <v>42429</v>
      </c>
      <c r="C267" s="20" t="s">
        <v>1446</v>
      </c>
      <c r="G267" s="20" t="s">
        <v>683</v>
      </c>
      <c r="H267" s="20" t="s">
        <v>683</v>
      </c>
      <c r="I267" s="20">
        <f t="shared" si="4"/>
        <v>453.4375</v>
      </c>
      <c r="J267" s="359">
        <v>72.55</v>
      </c>
      <c r="K267" s="20"/>
    </row>
    <row r="268" spans="1:11">
      <c r="A268" s="20" t="s">
        <v>1110</v>
      </c>
      <c r="B268" s="9">
        <v>42410</v>
      </c>
      <c r="C268" s="20" t="s">
        <v>1111</v>
      </c>
      <c r="G268" s="20" t="s">
        <v>672</v>
      </c>
      <c r="H268" s="20" t="s">
        <v>672</v>
      </c>
      <c r="I268" s="20">
        <f t="shared" si="4"/>
        <v>142.1875</v>
      </c>
      <c r="J268" s="359">
        <v>22.75</v>
      </c>
      <c r="K268" s="20"/>
    </row>
    <row r="269" spans="1:11">
      <c r="A269" s="20" t="s">
        <v>1447</v>
      </c>
      <c r="B269" s="9">
        <v>42429</v>
      </c>
      <c r="C269" s="20" t="s">
        <v>1448</v>
      </c>
      <c r="G269" s="20" t="s">
        <v>664</v>
      </c>
      <c r="H269" s="20" t="s">
        <v>664</v>
      </c>
      <c r="I269" s="20">
        <f t="shared" si="4"/>
        <v>41.375</v>
      </c>
      <c r="J269" s="359">
        <v>6.62</v>
      </c>
      <c r="K269" s="20"/>
    </row>
    <row r="270" spans="1:11">
      <c r="A270" s="20" t="s">
        <v>1449</v>
      </c>
      <c r="B270" s="9">
        <v>42429</v>
      </c>
      <c r="C270" s="20" t="s">
        <v>1450</v>
      </c>
      <c r="G270" s="20" t="s">
        <v>680</v>
      </c>
      <c r="H270" s="20" t="s">
        <v>1798</v>
      </c>
      <c r="I270" s="20">
        <f t="shared" si="4"/>
        <v>357.375</v>
      </c>
      <c r="J270" s="359">
        <v>57.18</v>
      </c>
      <c r="K270" s="20"/>
    </row>
    <row r="271" spans="1:11">
      <c r="A271" s="20" t="s">
        <v>1451</v>
      </c>
      <c r="B271" s="9">
        <v>42429</v>
      </c>
      <c r="C271" s="20" t="s">
        <v>1452</v>
      </c>
      <c r="G271" s="20" t="s">
        <v>691</v>
      </c>
      <c r="H271" s="20" t="s">
        <v>691</v>
      </c>
      <c r="I271" s="20">
        <f t="shared" si="4"/>
        <v>55</v>
      </c>
      <c r="J271" s="359">
        <v>8.8000000000000007</v>
      </c>
      <c r="K271" s="20"/>
    </row>
    <row r="272" spans="1:11">
      <c r="A272" s="20" t="s">
        <v>1453</v>
      </c>
      <c r="B272" s="9">
        <v>42429</v>
      </c>
      <c r="C272" s="20" t="s">
        <v>1454</v>
      </c>
      <c r="G272" s="20" t="s">
        <v>659</v>
      </c>
      <c r="H272" s="20" t="s">
        <v>659</v>
      </c>
      <c r="I272" s="20">
        <f t="shared" si="4"/>
        <v>49.125</v>
      </c>
      <c r="J272" s="359">
        <v>7.86</v>
      </c>
      <c r="K272" s="20"/>
    </row>
    <row r="273" spans="1:11">
      <c r="A273" s="20" t="s">
        <v>1455</v>
      </c>
      <c r="B273" s="9">
        <v>42429</v>
      </c>
      <c r="C273" s="20" t="s">
        <v>1456</v>
      </c>
      <c r="G273" s="20" t="s">
        <v>1677</v>
      </c>
      <c r="H273" s="20" t="s">
        <v>1677</v>
      </c>
      <c r="I273" s="20">
        <f t="shared" si="4"/>
        <v>210.3125</v>
      </c>
      <c r="J273" s="359">
        <v>33.65</v>
      </c>
      <c r="K273" s="20"/>
    </row>
    <row r="274" spans="1:11">
      <c r="A274" s="20" t="s">
        <v>1457</v>
      </c>
      <c r="B274" s="9">
        <v>42429</v>
      </c>
      <c r="C274" s="20" t="s">
        <v>1458</v>
      </c>
      <c r="G274" s="175" t="s">
        <v>1799</v>
      </c>
      <c r="H274" s="20" t="s">
        <v>1800</v>
      </c>
      <c r="I274" s="20">
        <f t="shared" si="4"/>
        <v>165</v>
      </c>
      <c r="J274" s="359">
        <v>26.4</v>
      </c>
      <c r="K274" s="20"/>
    </row>
    <row r="275" spans="1:11">
      <c r="A275" s="20" t="s">
        <v>1459</v>
      </c>
      <c r="B275" s="9">
        <v>42429</v>
      </c>
      <c r="C275" s="20" t="s">
        <v>1460</v>
      </c>
      <c r="G275" s="20" t="s">
        <v>664</v>
      </c>
      <c r="H275" s="20" t="s">
        <v>664</v>
      </c>
      <c r="I275" s="20">
        <f t="shared" si="4"/>
        <v>241.37499999999997</v>
      </c>
      <c r="J275" s="359">
        <v>38.619999999999997</v>
      </c>
      <c r="K275" s="20"/>
    </row>
    <row r="276" spans="1:11">
      <c r="A276" s="20" t="s">
        <v>1461</v>
      </c>
      <c r="B276" s="9">
        <v>42429</v>
      </c>
      <c r="C276" s="20" t="s">
        <v>1462</v>
      </c>
      <c r="G276" s="20" t="s">
        <v>668</v>
      </c>
      <c r="H276" s="20" t="s">
        <v>668</v>
      </c>
      <c r="I276" s="20">
        <f t="shared" si="4"/>
        <v>305.875</v>
      </c>
      <c r="J276" s="359">
        <v>48.94</v>
      </c>
      <c r="K276" s="20"/>
    </row>
    <row r="277" spans="1:11">
      <c r="A277" s="20" t="s">
        <v>1463</v>
      </c>
      <c r="B277" s="9">
        <v>42429</v>
      </c>
      <c r="C277" s="20" t="s">
        <v>1464</v>
      </c>
      <c r="G277" s="20" t="s">
        <v>1678</v>
      </c>
      <c r="H277" s="20" t="s">
        <v>1678</v>
      </c>
      <c r="I277" s="20">
        <f t="shared" si="4"/>
        <v>73.25</v>
      </c>
      <c r="J277" s="359">
        <v>11.72</v>
      </c>
      <c r="K277" s="20"/>
    </row>
    <row r="278" spans="1:11">
      <c r="A278" s="20" t="s">
        <v>1465</v>
      </c>
      <c r="B278" s="9">
        <v>42429</v>
      </c>
      <c r="C278" s="20" t="s">
        <v>1466</v>
      </c>
      <c r="G278" s="20" t="s">
        <v>683</v>
      </c>
      <c r="H278" s="20" t="s">
        <v>683</v>
      </c>
      <c r="I278" s="20">
        <f t="shared" si="4"/>
        <v>111.18749999999999</v>
      </c>
      <c r="J278" s="359">
        <v>17.79</v>
      </c>
      <c r="K278" s="20"/>
    </row>
    <row r="279" spans="1:11">
      <c r="A279" s="20" t="s">
        <v>1467</v>
      </c>
      <c r="B279" s="9">
        <v>42429</v>
      </c>
      <c r="C279" s="20" t="s">
        <v>1468</v>
      </c>
      <c r="G279" s="20" t="s">
        <v>785</v>
      </c>
      <c r="H279" s="20" t="s">
        <v>785</v>
      </c>
      <c r="I279" s="20">
        <f t="shared" si="4"/>
        <v>196.5625</v>
      </c>
      <c r="J279" s="359">
        <v>31.45</v>
      </c>
      <c r="K279" s="20"/>
    </row>
    <row r="280" spans="1:11">
      <c r="A280" s="20" t="s">
        <v>1389</v>
      </c>
      <c r="B280" s="9">
        <v>42428</v>
      </c>
      <c r="C280" s="20" t="s">
        <v>1390</v>
      </c>
      <c r="G280" s="20" t="s">
        <v>680</v>
      </c>
      <c r="H280" s="20" t="s">
        <v>680</v>
      </c>
      <c r="I280" s="20">
        <f t="shared" si="4"/>
        <v>339</v>
      </c>
      <c r="J280" s="359">
        <v>54.24</v>
      </c>
      <c r="K280" s="20"/>
    </row>
    <row r="281" spans="1:11">
      <c r="A281" s="20" t="s">
        <v>1471</v>
      </c>
      <c r="B281" s="9">
        <v>42429</v>
      </c>
      <c r="C281" s="20" t="s">
        <v>1472</v>
      </c>
      <c r="G281" s="20" t="s">
        <v>1008</v>
      </c>
      <c r="H281" s="20" t="s">
        <v>1008</v>
      </c>
      <c r="I281" s="20">
        <f t="shared" si="4"/>
        <v>87.9375</v>
      </c>
      <c r="J281" s="359">
        <v>14.07</v>
      </c>
      <c r="K281" s="20"/>
    </row>
    <row r="282" spans="1:11">
      <c r="A282" s="20" t="s">
        <v>1473</v>
      </c>
      <c r="B282" s="9">
        <v>42429</v>
      </c>
      <c r="C282" s="20" t="s">
        <v>1474</v>
      </c>
      <c r="G282" s="20" t="s">
        <v>676</v>
      </c>
      <c r="H282" s="20" t="s">
        <v>676</v>
      </c>
      <c r="I282" s="20">
        <f t="shared" si="4"/>
        <v>380</v>
      </c>
      <c r="J282" s="359">
        <v>60.8</v>
      </c>
      <c r="K282" s="20"/>
    </row>
    <row r="283" spans="1:11">
      <c r="A283" s="20" t="s">
        <v>1475</v>
      </c>
      <c r="B283" s="9">
        <v>42429</v>
      </c>
      <c r="C283" s="20" t="s">
        <v>1476</v>
      </c>
      <c r="G283" s="20" t="s">
        <v>701</v>
      </c>
      <c r="H283" s="20" t="s">
        <v>701</v>
      </c>
      <c r="I283" s="20">
        <f t="shared" si="4"/>
        <v>378.25</v>
      </c>
      <c r="J283" s="359">
        <v>60.52</v>
      </c>
      <c r="K283" s="20"/>
    </row>
    <row r="284" spans="1:11">
      <c r="A284" s="20" t="s">
        <v>1477</v>
      </c>
      <c r="B284" s="9">
        <v>42429</v>
      </c>
      <c r="C284" s="20" t="s">
        <v>1478</v>
      </c>
      <c r="G284" s="20" t="s">
        <v>711</v>
      </c>
      <c r="H284" s="20" t="s">
        <v>711</v>
      </c>
      <c r="I284" s="20">
        <f t="shared" si="4"/>
        <v>310.375</v>
      </c>
      <c r="J284" s="359">
        <v>49.66</v>
      </c>
      <c r="K284" s="20"/>
    </row>
    <row r="285" spans="1:11">
      <c r="A285" s="20" t="s">
        <v>1479</v>
      </c>
      <c r="B285" s="9">
        <v>42429</v>
      </c>
      <c r="C285" s="20" t="s">
        <v>1480</v>
      </c>
      <c r="G285" s="214" t="s">
        <v>676</v>
      </c>
      <c r="H285" s="20" t="s">
        <v>676</v>
      </c>
      <c r="I285" s="20">
        <f t="shared" si="4"/>
        <v>380</v>
      </c>
      <c r="J285" s="359">
        <v>60.8</v>
      </c>
      <c r="K285" s="20"/>
    </row>
    <row r="286" spans="1:11">
      <c r="A286" s="20" t="s">
        <v>1481</v>
      </c>
      <c r="B286" s="9">
        <v>42429</v>
      </c>
      <c r="C286" s="20" t="s">
        <v>1482</v>
      </c>
      <c r="G286" s="20" t="s">
        <v>729</v>
      </c>
      <c r="H286" s="20" t="s">
        <v>729</v>
      </c>
      <c r="I286" s="20">
        <f t="shared" si="4"/>
        <v>56.0625</v>
      </c>
      <c r="J286" s="359">
        <v>8.9700000000000006</v>
      </c>
      <c r="K286" s="20"/>
    </row>
    <row r="287" spans="1:11">
      <c r="A287" s="20" t="s">
        <v>1483</v>
      </c>
      <c r="B287" s="9">
        <v>42429</v>
      </c>
      <c r="C287" s="20" t="s">
        <v>1484</v>
      </c>
      <c r="G287" s="20" t="s">
        <v>729</v>
      </c>
      <c r="H287" s="20" t="s">
        <v>729</v>
      </c>
      <c r="I287" s="20">
        <f t="shared" si="4"/>
        <v>336.375</v>
      </c>
      <c r="J287" s="359">
        <v>53.82</v>
      </c>
      <c r="K287" s="20"/>
    </row>
    <row r="288" spans="1:11">
      <c r="A288" s="20" t="s">
        <v>1485</v>
      </c>
      <c r="B288" s="9">
        <v>42429</v>
      </c>
      <c r="C288" s="20" t="s">
        <v>1486</v>
      </c>
      <c r="G288" s="20" t="s">
        <v>1679</v>
      </c>
      <c r="H288" s="20" t="s">
        <v>1679</v>
      </c>
      <c r="I288" s="20">
        <f t="shared" si="4"/>
        <v>50.875</v>
      </c>
      <c r="J288" s="359">
        <v>8.14</v>
      </c>
      <c r="K288" s="20"/>
    </row>
    <row r="289" spans="1:11">
      <c r="A289" s="20" t="s">
        <v>1487</v>
      </c>
      <c r="B289" s="9">
        <v>42429</v>
      </c>
      <c r="C289" s="20" t="s">
        <v>1488</v>
      </c>
      <c r="G289" s="20" t="s">
        <v>1680</v>
      </c>
      <c r="H289" s="20" t="s">
        <v>1680</v>
      </c>
      <c r="I289" s="20">
        <f t="shared" si="4"/>
        <v>167.625</v>
      </c>
      <c r="J289" s="359">
        <v>26.82</v>
      </c>
      <c r="K289" s="20"/>
    </row>
    <row r="290" spans="1:11">
      <c r="A290" s="20" t="s">
        <v>1489</v>
      </c>
      <c r="B290" s="9">
        <v>42429</v>
      </c>
      <c r="C290" s="20" t="s">
        <v>1490</v>
      </c>
      <c r="G290" s="20" t="s">
        <v>1681</v>
      </c>
      <c r="H290" s="20" t="s">
        <v>1681</v>
      </c>
      <c r="I290" s="20">
        <f t="shared" si="4"/>
        <v>661.6875</v>
      </c>
      <c r="J290" s="359">
        <v>105.87</v>
      </c>
      <c r="K290" s="20"/>
    </row>
    <row r="291" spans="1:11">
      <c r="A291" s="20" t="s">
        <v>1469</v>
      </c>
      <c r="B291" s="9">
        <v>42429</v>
      </c>
      <c r="C291" s="20" t="s">
        <v>1470</v>
      </c>
      <c r="G291" s="20" t="s">
        <v>670</v>
      </c>
      <c r="H291" s="20" t="s">
        <v>670</v>
      </c>
      <c r="I291" s="20">
        <f t="shared" si="4"/>
        <v>431.0625</v>
      </c>
      <c r="J291" s="359">
        <v>68.97</v>
      </c>
      <c r="K291" s="20"/>
    </row>
    <row r="292" spans="1:11">
      <c r="A292" s="20" t="s">
        <v>1491</v>
      </c>
      <c r="B292" s="9">
        <v>42429</v>
      </c>
      <c r="C292" s="20" t="s">
        <v>1492</v>
      </c>
      <c r="G292" s="20" t="s">
        <v>659</v>
      </c>
      <c r="H292" s="20" t="s">
        <v>659</v>
      </c>
      <c r="I292" s="20">
        <f t="shared" si="4"/>
        <v>49.125</v>
      </c>
      <c r="J292" s="359">
        <v>7.86</v>
      </c>
      <c r="K292" s="20"/>
    </row>
    <row r="293" spans="1:11">
      <c r="A293" s="20" t="s">
        <v>1493</v>
      </c>
      <c r="B293" s="9">
        <v>42429</v>
      </c>
      <c r="C293" s="20" t="s">
        <v>1494</v>
      </c>
      <c r="G293" s="20" t="s">
        <v>1682</v>
      </c>
      <c r="H293" s="20" t="s">
        <v>1682</v>
      </c>
      <c r="I293" s="20">
        <f t="shared" si="4"/>
        <v>600</v>
      </c>
      <c r="J293" s="359">
        <v>96</v>
      </c>
      <c r="K293" s="20"/>
    </row>
    <row r="294" spans="1:11">
      <c r="A294" s="20" t="s">
        <v>1495</v>
      </c>
      <c r="B294" s="9">
        <v>42429</v>
      </c>
      <c r="C294" s="20" t="s">
        <v>1496</v>
      </c>
      <c r="G294" s="20" t="s">
        <v>713</v>
      </c>
      <c r="H294" s="20" t="s">
        <v>713</v>
      </c>
      <c r="I294" s="20">
        <f t="shared" si="4"/>
        <v>379.3125</v>
      </c>
      <c r="J294" s="359">
        <v>60.69</v>
      </c>
      <c r="K294" s="20"/>
    </row>
    <row r="295" spans="1:11">
      <c r="A295" s="20" t="s">
        <v>1497</v>
      </c>
      <c r="B295" s="9">
        <v>42429</v>
      </c>
      <c r="C295" s="20" t="s">
        <v>1498</v>
      </c>
      <c r="G295" s="20" t="s">
        <v>659</v>
      </c>
      <c r="H295" s="20" t="s">
        <v>659</v>
      </c>
      <c r="I295" s="20">
        <f t="shared" si="4"/>
        <v>49.125</v>
      </c>
      <c r="J295" s="359">
        <v>7.86</v>
      </c>
      <c r="K295" s="20"/>
    </row>
    <row r="296" spans="1:11">
      <c r="A296" s="20" t="s">
        <v>1499</v>
      </c>
      <c r="B296" s="9">
        <v>42429</v>
      </c>
      <c r="C296" s="20" t="s">
        <v>1500</v>
      </c>
      <c r="G296" s="20" t="s">
        <v>713</v>
      </c>
      <c r="H296" s="20" t="s">
        <v>713</v>
      </c>
      <c r="I296" s="20">
        <f t="shared" si="4"/>
        <v>379.3125</v>
      </c>
      <c r="J296" s="359">
        <v>60.69</v>
      </c>
      <c r="K296" s="20"/>
    </row>
    <row r="297" spans="1:11">
      <c r="A297" s="20" t="s">
        <v>1501</v>
      </c>
      <c r="B297" s="9">
        <v>42429</v>
      </c>
      <c r="C297" s="20" t="s">
        <v>1502</v>
      </c>
      <c r="G297" s="20" t="s">
        <v>659</v>
      </c>
      <c r="H297" s="20" t="s">
        <v>659</v>
      </c>
      <c r="I297" s="20">
        <f t="shared" si="4"/>
        <v>49.125</v>
      </c>
      <c r="J297" s="359">
        <v>7.86</v>
      </c>
      <c r="K297" s="20"/>
    </row>
    <row r="298" spans="1:11">
      <c r="A298" s="20" t="s">
        <v>1503</v>
      </c>
      <c r="B298" s="9">
        <v>42429</v>
      </c>
      <c r="C298" s="20" t="s">
        <v>1504</v>
      </c>
      <c r="G298" s="20" t="s">
        <v>685</v>
      </c>
      <c r="H298" s="20" t="s">
        <v>685</v>
      </c>
      <c r="I298" s="20">
        <f t="shared" si="4"/>
        <v>77.5625</v>
      </c>
      <c r="J298" s="359">
        <v>12.41</v>
      </c>
      <c r="K298" s="20"/>
    </row>
    <row r="299" spans="1:11">
      <c r="A299" s="20" t="s">
        <v>1505</v>
      </c>
      <c r="B299" s="9">
        <v>42429</v>
      </c>
      <c r="C299" s="20" t="s">
        <v>1506</v>
      </c>
      <c r="G299" s="20" t="s">
        <v>713</v>
      </c>
      <c r="H299" s="20" t="s">
        <v>713</v>
      </c>
      <c r="I299" s="20">
        <f t="shared" si="4"/>
        <v>1319</v>
      </c>
      <c r="J299" s="359">
        <v>211.04</v>
      </c>
      <c r="K299" s="20"/>
    </row>
    <row r="300" spans="1:11">
      <c r="A300" s="20" t="s">
        <v>1507</v>
      </c>
      <c r="B300" s="9">
        <v>42429</v>
      </c>
      <c r="C300" s="20" t="s">
        <v>1508</v>
      </c>
      <c r="G300" s="20" t="s">
        <v>711</v>
      </c>
      <c r="H300" s="20" t="s">
        <v>711</v>
      </c>
      <c r="I300" s="20">
        <f t="shared" si="4"/>
        <v>310.375</v>
      </c>
      <c r="J300" s="359">
        <v>49.66</v>
      </c>
      <c r="K300" s="20"/>
    </row>
    <row r="301" spans="1:11">
      <c r="A301" s="20" t="s">
        <v>1509</v>
      </c>
      <c r="B301" s="9">
        <v>42429</v>
      </c>
      <c r="C301" s="20" t="s">
        <v>1510</v>
      </c>
      <c r="G301" s="20" t="s">
        <v>703</v>
      </c>
      <c r="H301" s="20" t="s">
        <v>703</v>
      </c>
      <c r="I301" s="20">
        <f t="shared" si="4"/>
        <v>258.625</v>
      </c>
      <c r="J301" s="359">
        <v>41.38</v>
      </c>
      <c r="K301" s="20"/>
    </row>
    <row r="302" spans="1:11">
      <c r="A302" s="20" t="s">
        <v>1511</v>
      </c>
      <c r="B302" s="9">
        <v>42429</v>
      </c>
      <c r="C302" s="20" t="s">
        <v>1512</v>
      </c>
      <c r="G302" s="20" t="s">
        <v>1683</v>
      </c>
      <c r="H302" s="20" t="s">
        <v>1683</v>
      </c>
      <c r="I302" s="20">
        <f t="shared" si="4"/>
        <v>155.0625</v>
      </c>
      <c r="J302" s="359">
        <v>24.81</v>
      </c>
      <c r="K302" s="20"/>
    </row>
    <row r="303" spans="1:11">
      <c r="A303" s="20" t="s">
        <v>1513</v>
      </c>
      <c r="B303" s="9">
        <v>42429</v>
      </c>
      <c r="C303" s="20" t="s">
        <v>1514</v>
      </c>
      <c r="G303" s="20" t="s">
        <v>1008</v>
      </c>
      <c r="H303" s="20" t="s">
        <v>1008</v>
      </c>
      <c r="I303" s="20">
        <f t="shared" si="4"/>
        <v>59.499999999999993</v>
      </c>
      <c r="J303" s="359">
        <v>9.52</v>
      </c>
      <c r="K303" s="20"/>
    </row>
    <row r="304" spans="1:11">
      <c r="A304" s="20" t="s">
        <v>1515</v>
      </c>
      <c r="B304" s="9">
        <v>42429</v>
      </c>
      <c r="C304" s="20" t="s">
        <v>1516</v>
      </c>
      <c r="G304" s="20" t="s">
        <v>1684</v>
      </c>
      <c r="H304" s="20" t="s">
        <v>1684</v>
      </c>
      <c r="I304" s="20">
        <f t="shared" si="4"/>
        <v>470</v>
      </c>
      <c r="J304" s="359">
        <v>75.2</v>
      </c>
      <c r="K304" s="20">
        <v>18.8</v>
      </c>
    </row>
    <row r="305" spans="1:11">
      <c r="A305" s="20" t="s">
        <v>1517</v>
      </c>
      <c r="B305" s="9">
        <v>42429</v>
      </c>
      <c r="C305" s="20" t="s">
        <v>1518</v>
      </c>
      <c r="G305" s="20" t="s">
        <v>683</v>
      </c>
      <c r="H305" s="20" t="s">
        <v>683</v>
      </c>
      <c r="I305" s="20">
        <f t="shared" si="4"/>
        <v>558.5625</v>
      </c>
      <c r="J305" s="359">
        <v>89.37</v>
      </c>
      <c r="K305" s="20"/>
    </row>
    <row r="306" spans="1:11">
      <c r="A306" s="20" t="s">
        <v>1519</v>
      </c>
      <c r="B306" s="9">
        <v>42429</v>
      </c>
      <c r="C306" s="20" t="s">
        <v>1520</v>
      </c>
      <c r="G306" s="20" t="s">
        <v>664</v>
      </c>
      <c r="H306" s="20" t="s">
        <v>664</v>
      </c>
      <c r="I306" s="20">
        <f t="shared" si="4"/>
        <v>137.9375</v>
      </c>
      <c r="J306" s="359">
        <v>22.07</v>
      </c>
      <c r="K306" s="20"/>
    </row>
    <row r="307" spans="1:11">
      <c r="A307" s="20" t="s">
        <v>1341</v>
      </c>
      <c r="B307" s="9">
        <v>42425</v>
      </c>
      <c r="C307" s="20" t="s">
        <v>1342</v>
      </c>
      <c r="G307" s="20" t="s">
        <v>1656</v>
      </c>
      <c r="H307" s="20" t="s">
        <v>1656</v>
      </c>
      <c r="I307" s="20">
        <f t="shared" si="4"/>
        <v>137.0625</v>
      </c>
      <c r="J307" s="359">
        <v>21.93</v>
      </c>
      <c r="K307" s="20"/>
    </row>
    <row r="308" spans="1:11">
      <c r="A308" s="20" t="s">
        <v>1521</v>
      </c>
      <c r="B308" s="9">
        <v>42429</v>
      </c>
      <c r="C308" s="20" t="s">
        <v>1522</v>
      </c>
      <c r="G308" s="20" t="s">
        <v>1685</v>
      </c>
      <c r="H308" s="20" t="s">
        <v>1685</v>
      </c>
      <c r="I308" s="20">
        <f t="shared" si="4"/>
        <v>104</v>
      </c>
      <c r="J308" s="359">
        <v>16.64</v>
      </c>
      <c r="K308" s="20"/>
    </row>
    <row r="309" spans="1:11">
      <c r="A309" s="20" t="s">
        <v>1523</v>
      </c>
      <c r="B309" s="9">
        <v>42429</v>
      </c>
      <c r="C309" s="20" t="s">
        <v>1524</v>
      </c>
      <c r="G309" s="20" t="s">
        <v>1686</v>
      </c>
      <c r="H309" s="20" t="s">
        <v>1686</v>
      </c>
      <c r="I309" s="20">
        <f t="shared" si="4"/>
        <v>1019.75</v>
      </c>
      <c r="J309" s="359">
        <v>163.16</v>
      </c>
      <c r="K309" s="20"/>
    </row>
    <row r="310" spans="1:11">
      <c r="A310" s="20" t="s">
        <v>211</v>
      </c>
      <c r="B310" s="9">
        <v>42429</v>
      </c>
      <c r="C310" s="20" t="s">
        <v>1525</v>
      </c>
      <c r="G310" s="20" t="s">
        <v>683</v>
      </c>
      <c r="H310" s="20" t="s">
        <v>683</v>
      </c>
      <c r="I310" s="20">
        <f t="shared" si="4"/>
        <v>600.1875</v>
      </c>
      <c r="J310" s="359">
        <v>96.03</v>
      </c>
      <c r="K310" s="20"/>
    </row>
    <row r="311" spans="1:11">
      <c r="A311" s="20" t="s">
        <v>457</v>
      </c>
      <c r="B311" s="9">
        <v>42429</v>
      </c>
      <c r="C311" s="20" t="s">
        <v>1526</v>
      </c>
      <c r="G311" s="20" t="s">
        <v>1687</v>
      </c>
      <c r="H311" s="20" t="s">
        <v>1687</v>
      </c>
      <c r="I311" s="20">
        <f t="shared" si="4"/>
        <v>73.25</v>
      </c>
      <c r="J311" s="359">
        <v>11.72</v>
      </c>
      <c r="K311" s="20"/>
    </row>
    <row r="312" spans="1:11">
      <c r="A312" s="20" t="s">
        <v>458</v>
      </c>
      <c r="B312" s="9">
        <v>42429</v>
      </c>
      <c r="C312" s="20" t="s">
        <v>1527</v>
      </c>
      <c r="G312" s="20" t="s">
        <v>715</v>
      </c>
      <c r="H312" s="20" t="s">
        <v>715</v>
      </c>
      <c r="I312" s="20">
        <f t="shared" si="4"/>
        <v>534.5</v>
      </c>
      <c r="J312" s="359">
        <v>85.52</v>
      </c>
      <c r="K312" s="20"/>
    </row>
    <row r="313" spans="1:11">
      <c r="A313" s="20" t="s">
        <v>459</v>
      </c>
      <c r="B313" s="9">
        <v>42429</v>
      </c>
      <c r="C313" s="20" t="s">
        <v>1528</v>
      </c>
      <c r="G313" s="20" t="s">
        <v>703</v>
      </c>
      <c r="H313" s="20" t="s">
        <v>703</v>
      </c>
      <c r="I313" s="20">
        <f t="shared" si="4"/>
        <v>303.4375</v>
      </c>
      <c r="J313" s="359">
        <v>48.55</v>
      </c>
      <c r="K313" s="20"/>
    </row>
    <row r="314" spans="1:11">
      <c r="A314" s="20" t="s">
        <v>461</v>
      </c>
      <c r="B314" s="9">
        <v>42429</v>
      </c>
      <c r="C314" s="20" t="s">
        <v>1529</v>
      </c>
      <c r="G314" s="20" t="s">
        <v>683</v>
      </c>
      <c r="H314" s="20" t="s">
        <v>683</v>
      </c>
      <c r="I314" s="20">
        <f t="shared" si="4"/>
        <v>232.75</v>
      </c>
      <c r="J314" s="359">
        <v>37.24</v>
      </c>
      <c r="K314" s="20"/>
    </row>
    <row r="315" spans="1:11">
      <c r="A315" s="20" t="s">
        <v>463</v>
      </c>
      <c r="B315" s="9">
        <v>42429</v>
      </c>
      <c r="C315" s="20" t="s">
        <v>1530</v>
      </c>
      <c r="G315" s="20" t="s">
        <v>1688</v>
      </c>
      <c r="H315" s="20" t="s">
        <v>1688</v>
      </c>
      <c r="I315" s="20">
        <f t="shared" si="4"/>
        <v>1585.5</v>
      </c>
      <c r="J315" s="359">
        <v>253.68</v>
      </c>
      <c r="K315" s="20"/>
    </row>
    <row r="316" spans="1:11">
      <c r="A316" s="20" t="s">
        <v>465</v>
      </c>
      <c r="B316" s="9">
        <v>42429</v>
      </c>
      <c r="C316" s="20" t="s">
        <v>1531</v>
      </c>
      <c r="G316" s="20" t="s">
        <v>713</v>
      </c>
      <c r="H316" s="20" t="s">
        <v>713</v>
      </c>
      <c r="I316" s="20">
        <f t="shared" si="4"/>
        <v>379.3125</v>
      </c>
      <c r="J316" s="359">
        <v>60.69</v>
      </c>
      <c r="K316" s="20"/>
    </row>
    <row r="317" spans="1:11">
      <c r="A317" s="20" t="s">
        <v>467</v>
      </c>
      <c r="B317" s="9">
        <v>42429</v>
      </c>
      <c r="C317" s="20" t="s">
        <v>1532</v>
      </c>
      <c r="G317" s="20" t="s">
        <v>672</v>
      </c>
      <c r="H317" s="20" t="s">
        <v>672</v>
      </c>
      <c r="I317" s="20">
        <f t="shared" si="4"/>
        <v>333.125</v>
      </c>
      <c r="J317" s="359">
        <v>53.3</v>
      </c>
      <c r="K317" s="20"/>
    </row>
    <row r="318" spans="1:11">
      <c r="A318" s="20" t="s">
        <v>469</v>
      </c>
      <c r="B318" s="9">
        <v>42429</v>
      </c>
      <c r="C318" s="20" t="s">
        <v>1533</v>
      </c>
      <c r="G318" s="20" t="s">
        <v>711</v>
      </c>
      <c r="H318" s="20" t="s">
        <v>711</v>
      </c>
      <c r="I318" s="20">
        <f t="shared" si="4"/>
        <v>62.0625</v>
      </c>
      <c r="J318" s="359">
        <v>9.93</v>
      </c>
      <c r="K318" s="20"/>
    </row>
    <row r="319" spans="1:11">
      <c r="A319" s="20" t="s">
        <v>471</v>
      </c>
      <c r="B319" s="9">
        <v>42429</v>
      </c>
      <c r="C319" s="20" t="s">
        <v>1534</v>
      </c>
      <c r="G319" s="20" t="s">
        <v>711</v>
      </c>
      <c r="H319" s="20" t="s">
        <v>711</v>
      </c>
      <c r="I319" s="20">
        <f t="shared" si="4"/>
        <v>140.9375</v>
      </c>
      <c r="J319" s="359">
        <v>22.55</v>
      </c>
      <c r="K319" s="20"/>
    </row>
    <row r="320" spans="1:11">
      <c r="A320" s="20" t="s">
        <v>476</v>
      </c>
      <c r="B320" s="9">
        <v>42429</v>
      </c>
      <c r="C320" s="20" t="s">
        <v>1535</v>
      </c>
      <c r="G320" s="20" t="s">
        <v>785</v>
      </c>
      <c r="H320" s="20" t="s">
        <v>785</v>
      </c>
      <c r="I320" s="20">
        <f t="shared" si="4"/>
        <v>137.9375</v>
      </c>
      <c r="J320" s="359">
        <v>22.07</v>
      </c>
      <c r="K320" s="20"/>
    </row>
    <row r="321" spans="1:11">
      <c r="A321" s="20" t="s">
        <v>482</v>
      </c>
      <c r="B321" s="9">
        <v>42429</v>
      </c>
      <c r="C321" s="20" t="s">
        <v>1537</v>
      </c>
      <c r="G321" s="20" t="s">
        <v>1679</v>
      </c>
      <c r="H321" s="20" t="s">
        <v>1679</v>
      </c>
      <c r="I321" s="20">
        <f t="shared" si="4"/>
        <v>61.187499999999993</v>
      </c>
      <c r="J321" s="359">
        <v>9.7899999999999991</v>
      </c>
      <c r="K321" s="20"/>
    </row>
    <row r="322" spans="1:11">
      <c r="A322" s="20" t="s">
        <v>484</v>
      </c>
      <c r="B322" s="9">
        <v>42429</v>
      </c>
      <c r="C322" s="20" t="s">
        <v>1538</v>
      </c>
      <c r="G322" s="20" t="s">
        <v>729</v>
      </c>
      <c r="H322" s="20" t="s">
        <v>729</v>
      </c>
      <c r="I322" s="20">
        <f t="shared" si="4"/>
        <v>176.75</v>
      </c>
      <c r="J322" s="359">
        <v>28.28</v>
      </c>
      <c r="K322" s="20"/>
    </row>
    <row r="323" spans="1:11">
      <c r="A323" s="20" t="s">
        <v>484</v>
      </c>
      <c r="B323" s="9">
        <v>42429</v>
      </c>
      <c r="C323" s="20" t="s">
        <v>1538</v>
      </c>
      <c r="G323" s="20" t="s">
        <v>661</v>
      </c>
      <c r="H323" s="20" t="s">
        <v>661</v>
      </c>
      <c r="I323" s="20">
        <f t="shared" si="4"/>
        <v>335.25</v>
      </c>
      <c r="J323" s="359">
        <v>53.64</v>
      </c>
      <c r="K323" s="20"/>
    </row>
    <row r="324" spans="1:11">
      <c r="A324" s="20" t="s">
        <v>484</v>
      </c>
      <c r="B324" s="9">
        <v>42429</v>
      </c>
      <c r="C324" s="20" t="s">
        <v>1538</v>
      </c>
      <c r="G324" s="20" t="s">
        <v>659</v>
      </c>
      <c r="H324" s="20" t="s">
        <v>659</v>
      </c>
      <c r="I324" s="20">
        <f t="shared" si="4"/>
        <v>215.49999999999997</v>
      </c>
      <c r="J324" s="359">
        <v>34.479999999999997</v>
      </c>
      <c r="K324" s="20"/>
    </row>
    <row r="325" spans="1:11">
      <c r="A325" s="20" t="s">
        <v>484</v>
      </c>
      <c r="B325" s="9">
        <v>42429</v>
      </c>
      <c r="C325" s="20" t="s">
        <v>1538</v>
      </c>
      <c r="G325" s="20" t="s">
        <v>1697</v>
      </c>
      <c r="H325" s="20" t="s">
        <v>1697</v>
      </c>
      <c r="I325" s="20">
        <f t="shared" ref="I325:I388" si="5">+J325/0.16</f>
        <v>56.0625</v>
      </c>
      <c r="J325" s="359">
        <v>8.9700000000000006</v>
      </c>
      <c r="K325" s="20"/>
    </row>
    <row r="326" spans="1:11">
      <c r="A326" s="20" t="s">
        <v>486</v>
      </c>
      <c r="B326" s="9">
        <v>42429</v>
      </c>
      <c r="C326" s="20" t="s">
        <v>1539</v>
      </c>
      <c r="G326" s="20" t="s">
        <v>729</v>
      </c>
      <c r="H326" s="20" t="s">
        <v>729</v>
      </c>
      <c r="I326" s="20">
        <f t="shared" si="5"/>
        <v>155.1875</v>
      </c>
      <c r="J326" s="359">
        <v>24.83</v>
      </c>
      <c r="K326" s="20"/>
    </row>
    <row r="327" spans="1:11">
      <c r="A327" s="20" t="s">
        <v>486</v>
      </c>
      <c r="B327" s="9">
        <v>42429</v>
      </c>
      <c r="C327" s="20" t="s">
        <v>1539</v>
      </c>
      <c r="G327" s="20" t="s">
        <v>1689</v>
      </c>
      <c r="H327" s="20" t="s">
        <v>1689</v>
      </c>
      <c r="I327" s="20">
        <f t="shared" si="5"/>
        <v>25.874999999999996</v>
      </c>
      <c r="J327" s="359">
        <v>4.1399999999999997</v>
      </c>
      <c r="K327" s="20"/>
    </row>
    <row r="328" spans="1:11">
      <c r="A328" s="20" t="s">
        <v>486</v>
      </c>
      <c r="B328" s="9">
        <v>42429</v>
      </c>
      <c r="C328" s="20" t="s">
        <v>1539</v>
      </c>
      <c r="G328" s="20" t="s">
        <v>1690</v>
      </c>
      <c r="H328" s="20" t="s">
        <v>1690</v>
      </c>
      <c r="I328" s="20">
        <f t="shared" si="5"/>
        <v>18.9375</v>
      </c>
      <c r="J328" s="359">
        <v>3.03</v>
      </c>
      <c r="K328" s="20"/>
    </row>
    <row r="329" spans="1:11">
      <c r="A329" s="20" t="s">
        <v>486</v>
      </c>
      <c r="B329" s="9">
        <v>42429</v>
      </c>
      <c r="C329" s="20" t="s">
        <v>1539</v>
      </c>
      <c r="G329" s="20" t="s">
        <v>805</v>
      </c>
      <c r="H329" s="20" t="s">
        <v>805</v>
      </c>
      <c r="I329" s="20">
        <f t="shared" si="5"/>
        <v>887.93749999999989</v>
      </c>
      <c r="J329" s="359">
        <v>142.07</v>
      </c>
      <c r="K329" s="20"/>
    </row>
    <row r="330" spans="1:11">
      <c r="A330" s="20" t="s">
        <v>486</v>
      </c>
      <c r="B330" s="9">
        <v>42429</v>
      </c>
      <c r="C330" s="20" t="s">
        <v>1539</v>
      </c>
      <c r="G330" s="20" t="s">
        <v>1691</v>
      </c>
      <c r="H330" s="20" t="s">
        <v>1691</v>
      </c>
      <c r="I330" s="20">
        <f t="shared" si="5"/>
        <v>860.24999999999989</v>
      </c>
      <c r="J330" s="359">
        <v>137.63999999999999</v>
      </c>
      <c r="K330" s="20"/>
    </row>
    <row r="331" spans="1:11">
      <c r="A331" s="20" t="s">
        <v>486</v>
      </c>
      <c r="B331" s="9">
        <v>42429</v>
      </c>
      <c r="C331" s="20" t="s">
        <v>1539</v>
      </c>
      <c r="G331" s="20" t="s">
        <v>1692</v>
      </c>
      <c r="H331" s="20" t="s">
        <v>1692</v>
      </c>
      <c r="I331" s="20">
        <f t="shared" si="5"/>
        <v>101.75</v>
      </c>
      <c r="J331" s="359">
        <v>16.28</v>
      </c>
      <c r="K331" s="20"/>
    </row>
    <row r="332" spans="1:11">
      <c r="A332" s="20" t="s">
        <v>486</v>
      </c>
      <c r="B332" s="9">
        <v>42429</v>
      </c>
      <c r="C332" s="20" t="s">
        <v>1539</v>
      </c>
      <c r="G332" s="20" t="s">
        <v>1693</v>
      </c>
      <c r="H332" s="20" t="s">
        <v>1693</v>
      </c>
      <c r="I332" s="20">
        <f t="shared" si="5"/>
        <v>49.125</v>
      </c>
      <c r="J332" s="359">
        <v>7.86</v>
      </c>
      <c r="K332" s="20"/>
    </row>
    <row r="333" spans="1:11">
      <c r="A333" s="20" t="s">
        <v>486</v>
      </c>
      <c r="B333" s="9">
        <v>42429</v>
      </c>
      <c r="C333" s="20" t="s">
        <v>1539</v>
      </c>
      <c r="G333" s="20" t="s">
        <v>1694</v>
      </c>
      <c r="H333" s="20" t="s">
        <v>1694</v>
      </c>
      <c r="I333" s="20">
        <f t="shared" si="5"/>
        <v>838.25</v>
      </c>
      <c r="J333" s="359">
        <v>134.12</v>
      </c>
      <c r="K333" s="20"/>
    </row>
    <row r="334" spans="1:11">
      <c r="A334" s="20" t="s">
        <v>490</v>
      </c>
      <c r="B334" s="9">
        <v>42429</v>
      </c>
      <c r="C334" s="20" t="s">
        <v>1542</v>
      </c>
      <c r="G334" s="20" t="s">
        <v>729</v>
      </c>
      <c r="H334" s="20" t="s">
        <v>729</v>
      </c>
      <c r="I334" s="20">
        <f t="shared" si="5"/>
        <v>64.625</v>
      </c>
      <c r="J334" s="359">
        <v>10.34</v>
      </c>
      <c r="K334" s="20"/>
    </row>
    <row r="335" spans="1:11">
      <c r="A335" s="20" t="s">
        <v>490</v>
      </c>
      <c r="B335" s="9">
        <v>42429</v>
      </c>
      <c r="C335" s="20" t="s">
        <v>1542</v>
      </c>
      <c r="G335" s="20" t="s">
        <v>729</v>
      </c>
      <c r="H335" s="20" t="s">
        <v>729</v>
      </c>
      <c r="I335" s="20">
        <f t="shared" si="5"/>
        <v>431.125</v>
      </c>
      <c r="J335" s="359">
        <v>68.98</v>
      </c>
      <c r="K335" s="20"/>
    </row>
    <row r="336" spans="1:11">
      <c r="A336" s="20" t="s">
        <v>490</v>
      </c>
      <c r="B336" s="9">
        <v>42429</v>
      </c>
      <c r="C336" s="20" t="s">
        <v>1542</v>
      </c>
      <c r="G336" s="20" t="s">
        <v>1696</v>
      </c>
      <c r="H336" s="20" t="s">
        <v>1696</v>
      </c>
      <c r="I336" s="20">
        <f t="shared" si="5"/>
        <v>859.06249999999989</v>
      </c>
      <c r="J336" s="359">
        <v>137.44999999999999</v>
      </c>
      <c r="K336" s="20"/>
    </row>
    <row r="337" spans="1:11">
      <c r="A337" s="20" t="s">
        <v>490</v>
      </c>
      <c r="B337" s="9">
        <v>42429</v>
      </c>
      <c r="C337" s="20" t="s">
        <v>1542</v>
      </c>
      <c r="G337" s="20" t="s">
        <v>661</v>
      </c>
      <c r="H337" s="20" t="s">
        <v>661</v>
      </c>
      <c r="I337" s="20">
        <f t="shared" si="5"/>
        <v>360.625</v>
      </c>
      <c r="J337" s="359">
        <v>57.7</v>
      </c>
      <c r="K337" s="20"/>
    </row>
    <row r="338" spans="1:11">
      <c r="A338" s="20" t="s">
        <v>490</v>
      </c>
      <c r="B338" s="9">
        <v>42429</v>
      </c>
      <c r="C338" s="20" t="s">
        <v>1542</v>
      </c>
      <c r="G338" s="20" t="s">
        <v>1697</v>
      </c>
      <c r="H338" s="20" t="s">
        <v>1697</v>
      </c>
      <c r="I338" s="20">
        <f t="shared" si="5"/>
        <v>68.125</v>
      </c>
      <c r="J338" s="359">
        <v>10.9</v>
      </c>
      <c r="K338" s="20"/>
    </row>
    <row r="339" spans="1:11">
      <c r="A339" s="20" t="s">
        <v>490</v>
      </c>
      <c r="B339" s="9">
        <v>42429</v>
      </c>
      <c r="C339" s="20" t="s">
        <v>1542</v>
      </c>
      <c r="G339" s="20" t="s">
        <v>1698</v>
      </c>
      <c r="H339" s="20" t="s">
        <v>1698</v>
      </c>
      <c r="I339" s="20">
        <f t="shared" si="5"/>
        <v>803.5</v>
      </c>
      <c r="J339" s="359">
        <v>128.56</v>
      </c>
      <c r="K339" s="20"/>
    </row>
    <row r="340" spans="1:11">
      <c r="A340" s="20" t="s">
        <v>492</v>
      </c>
      <c r="B340" s="9">
        <v>42429</v>
      </c>
      <c r="C340" s="20" t="s">
        <v>1543</v>
      </c>
      <c r="G340" s="20" t="s">
        <v>729</v>
      </c>
      <c r="H340" s="20" t="s">
        <v>729</v>
      </c>
      <c r="I340" s="20">
        <f t="shared" si="5"/>
        <v>120.75</v>
      </c>
      <c r="J340" s="359">
        <v>19.32</v>
      </c>
      <c r="K340" s="20"/>
    </row>
    <row r="341" spans="1:11">
      <c r="A341" s="20" t="s">
        <v>492</v>
      </c>
      <c r="B341" s="9">
        <v>42429</v>
      </c>
      <c r="C341" s="20" t="s">
        <v>1543</v>
      </c>
      <c r="G341" s="20" t="s">
        <v>659</v>
      </c>
      <c r="H341" s="20" t="s">
        <v>659</v>
      </c>
      <c r="I341" s="20">
        <f t="shared" si="5"/>
        <v>328.4375</v>
      </c>
      <c r="J341" s="359">
        <v>52.55</v>
      </c>
      <c r="K341" s="20"/>
    </row>
    <row r="342" spans="1:11">
      <c r="A342" s="20" t="s">
        <v>492</v>
      </c>
      <c r="B342" s="9">
        <v>42429</v>
      </c>
      <c r="C342" s="20" t="s">
        <v>1543</v>
      </c>
      <c r="G342" s="20" t="s">
        <v>661</v>
      </c>
      <c r="H342" s="20" t="s">
        <v>661</v>
      </c>
      <c r="I342" s="20">
        <f t="shared" si="5"/>
        <v>360.4375</v>
      </c>
      <c r="J342" s="359">
        <v>57.67</v>
      </c>
      <c r="K342" s="20"/>
    </row>
    <row r="343" spans="1:11">
      <c r="A343" s="20" t="s">
        <v>1540</v>
      </c>
      <c r="B343" s="9">
        <v>42429</v>
      </c>
      <c r="C343" s="20" t="s">
        <v>1541</v>
      </c>
      <c r="G343" s="20" t="s">
        <v>1695</v>
      </c>
      <c r="H343" s="20" t="s">
        <v>1695</v>
      </c>
      <c r="I343" s="20">
        <f t="shared" si="5"/>
        <v>300</v>
      </c>
      <c r="J343" s="359">
        <v>48</v>
      </c>
      <c r="K343" s="20"/>
    </row>
    <row r="344" spans="1:11">
      <c r="A344" s="20" t="s">
        <v>492</v>
      </c>
      <c r="B344" s="9">
        <v>42429</v>
      </c>
      <c r="C344" s="20" t="s">
        <v>1543</v>
      </c>
      <c r="G344" s="20" t="s">
        <v>660</v>
      </c>
      <c r="H344" s="20" t="s">
        <v>660</v>
      </c>
      <c r="I344" s="20">
        <f t="shared" si="5"/>
        <v>68.9375</v>
      </c>
      <c r="J344" s="359">
        <v>11.03</v>
      </c>
      <c r="K344" s="20"/>
    </row>
    <row r="345" spans="1:11">
      <c r="A345" s="20" t="s">
        <v>494</v>
      </c>
      <c r="B345" s="9">
        <v>42429</v>
      </c>
      <c r="C345" s="20" t="s">
        <v>1544</v>
      </c>
      <c r="G345" s="20" t="s">
        <v>729</v>
      </c>
      <c r="H345" s="20" t="s">
        <v>729</v>
      </c>
      <c r="I345" s="20">
        <f t="shared" si="5"/>
        <v>56.0625</v>
      </c>
      <c r="J345" s="359">
        <v>8.9700000000000006</v>
      </c>
      <c r="K345" s="20"/>
    </row>
    <row r="346" spans="1:11">
      <c r="A346" s="20" t="s">
        <v>494</v>
      </c>
      <c r="B346" s="9">
        <v>42429</v>
      </c>
      <c r="C346" s="20" t="s">
        <v>1544</v>
      </c>
      <c r="G346" s="20" t="s">
        <v>1699</v>
      </c>
      <c r="H346" s="20" t="s">
        <v>1699</v>
      </c>
      <c r="I346" s="20">
        <f t="shared" si="5"/>
        <v>220.5625</v>
      </c>
      <c r="J346" s="359">
        <v>35.29</v>
      </c>
      <c r="K346" s="20"/>
    </row>
    <row r="347" spans="1:11">
      <c r="A347" s="20" t="s">
        <v>494</v>
      </c>
      <c r="B347" s="9">
        <v>42429</v>
      </c>
      <c r="C347" s="20" t="s">
        <v>1544</v>
      </c>
      <c r="G347" s="20" t="s">
        <v>744</v>
      </c>
      <c r="H347" s="20" t="s">
        <v>744</v>
      </c>
      <c r="I347" s="20">
        <f t="shared" si="5"/>
        <v>77.5625</v>
      </c>
      <c r="J347" s="359">
        <v>12.41</v>
      </c>
      <c r="K347" s="20"/>
    </row>
    <row r="348" spans="1:11">
      <c r="A348" s="20" t="s">
        <v>494</v>
      </c>
      <c r="B348" s="9">
        <v>42429</v>
      </c>
      <c r="C348" s="20" t="s">
        <v>1544</v>
      </c>
      <c r="G348" s="20" t="s">
        <v>659</v>
      </c>
      <c r="H348" s="20" t="s">
        <v>659</v>
      </c>
      <c r="I348" s="20">
        <f t="shared" si="5"/>
        <v>134.5</v>
      </c>
      <c r="J348" s="359">
        <v>21.52</v>
      </c>
      <c r="K348" s="20"/>
    </row>
    <row r="349" spans="1:11">
      <c r="A349" s="20" t="s">
        <v>496</v>
      </c>
      <c r="B349" s="9">
        <v>42429</v>
      </c>
      <c r="C349" s="20" t="s">
        <v>1545</v>
      </c>
      <c r="G349" s="20" t="s">
        <v>1700</v>
      </c>
      <c r="H349" s="20" t="s">
        <v>1700</v>
      </c>
      <c r="I349" s="20">
        <f t="shared" si="5"/>
        <v>30.1875</v>
      </c>
      <c r="J349" s="359">
        <v>4.83</v>
      </c>
      <c r="K349" s="20"/>
    </row>
    <row r="350" spans="1:11">
      <c r="A350" s="20" t="s">
        <v>496</v>
      </c>
      <c r="B350" s="9">
        <v>42429</v>
      </c>
      <c r="C350" s="20" t="s">
        <v>1545</v>
      </c>
      <c r="G350" s="20" t="s">
        <v>735</v>
      </c>
      <c r="H350" s="20" t="s">
        <v>735</v>
      </c>
      <c r="I350" s="20">
        <f t="shared" si="5"/>
        <v>398.375</v>
      </c>
      <c r="J350" s="359">
        <v>63.74</v>
      </c>
      <c r="K350" s="20"/>
    </row>
    <row r="351" spans="1:11">
      <c r="A351" s="20" t="s">
        <v>496</v>
      </c>
      <c r="B351" s="9">
        <v>42429</v>
      </c>
      <c r="C351" s="20" t="s">
        <v>1545</v>
      </c>
      <c r="G351" s="20" t="s">
        <v>742</v>
      </c>
      <c r="H351" s="20" t="s">
        <v>742</v>
      </c>
      <c r="I351" s="20">
        <f t="shared" si="5"/>
        <v>262.0625</v>
      </c>
      <c r="J351" s="359">
        <v>41.93</v>
      </c>
      <c r="K351" s="20"/>
    </row>
    <row r="352" spans="1:11">
      <c r="A352" s="20" t="s">
        <v>496</v>
      </c>
      <c r="B352" s="9">
        <v>42429</v>
      </c>
      <c r="C352" s="20" t="s">
        <v>1545</v>
      </c>
      <c r="G352" s="20" t="s">
        <v>659</v>
      </c>
      <c r="H352" s="20" t="s">
        <v>659</v>
      </c>
      <c r="I352" s="20">
        <f t="shared" si="5"/>
        <v>845.6875</v>
      </c>
      <c r="J352" s="359">
        <v>135.31</v>
      </c>
      <c r="K352" s="20"/>
    </row>
    <row r="353" spans="1:11">
      <c r="A353" s="20" t="s">
        <v>496</v>
      </c>
      <c r="B353" s="9">
        <v>42429</v>
      </c>
      <c r="C353" s="20" t="s">
        <v>1545</v>
      </c>
      <c r="G353" s="20" t="s">
        <v>733</v>
      </c>
      <c r="H353" s="20" t="s">
        <v>733</v>
      </c>
      <c r="I353" s="20">
        <f t="shared" si="5"/>
        <v>276.5625</v>
      </c>
      <c r="J353" s="359">
        <v>44.25</v>
      </c>
      <c r="K353" s="20"/>
    </row>
    <row r="354" spans="1:11">
      <c r="A354" s="20" t="s">
        <v>496</v>
      </c>
      <c r="B354" s="9">
        <v>42429</v>
      </c>
      <c r="C354" s="20" t="s">
        <v>1545</v>
      </c>
      <c r="G354" s="20" t="s">
        <v>1701</v>
      </c>
      <c r="H354" s="20" t="s">
        <v>1701</v>
      </c>
      <c r="I354" s="20">
        <f t="shared" si="5"/>
        <v>419.0625</v>
      </c>
      <c r="J354" s="359">
        <v>67.05</v>
      </c>
      <c r="K354" s="20"/>
    </row>
    <row r="355" spans="1:11">
      <c r="A355" s="20" t="s">
        <v>496</v>
      </c>
      <c r="B355" s="9">
        <v>42429</v>
      </c>
      <c r="C355" s="20" t="s">
        <v>1545</v>
      </c>
      <c r="G355" s="20" t="s">
        <v>807</v>
      </c>
      <c r="H355" s="20" t="s">
        <v>807</v>
      </c>
      <c r="I355" s="20">
        <f t="shared" si="5"/>
        <v>97.4375</v>
      </c>
      <c r="J355" s="359">
        <v>15.59</v>
      </c>
      <c r="K355" s="20"/>
    </row>
    <row r="356" spans="1:11">
      <c r="A356" s="20" t="s">
        <v>498</v>
      </c>
      <c r="B356" s="9">
        <v>42429</v>
      </c>
      <c r="C356" s="20" t="s">
        <v>1546</v>
      </c>
      <c r="G356" s="20" t="s">
        <v>729</v>
      </c>
      <c r="H356" s="20" t="s">
        <v>729</v>
      </c>
      <c r="I356" s="20">
        <f t="shared" si="5"/>
        <v>116.43749999999999</v>
      </c>
      <c r="J356" s="359">
        <v>18.63</v>
      </c>
      <c r="K356" s="20"/>
    </row>
    <row r="357" spans="1:11">
      <c r="A357" s="20" t="s">
        <v>498</v>
      </c>
      <c r="B357" s="9">
        <v>42429</v>
      </c>
      <c r="C357" s="20" t="s">
        <v>1546</v>
      </c>
      <c r="G357" s="20" t="s">
        <v>9</v>
      </c>
      <c r="H357" s="20" t="s">
        <v>9</v>
      </c>
      <c r="I357" s="20">
        <f t="shared" si="5"/>
        <v>120.68749999999999</v>
      </c>
      <c r="J357" s="359">
        <v>19.309999999999999</v>
      </c>
      <c r="K357" s="20"/>
    </row>
    <row r="358" spans="1:11">
      <c r="A358" s="20" t="s">
        <v>498</v>
      </c>
      <c r="B358" s="9">
        <v>42429</v>
      </c>
      <c r="C358" s="20" t="s">
        <v>1546</v>
      </c>
      <c r="G358" s="20" t="s">
        <v>1702</v>
      </c>
      <c r="H358" s="20" t="s">
        <v>1702</v>
      </c>
      <c r="I358" s="20">
        <f t="shared" si="5"/>
        <v>419.125</v>
      </c>
      <c r="J358" s="359">
        <v>67.06</v>
      </c>
      <c r="K358" s="20"/>
    </row>
    <row r="359" spans="1:11">
      <c r="A359" s="20" t="s">
        <v>498</v>
      </c>
      <c r="B359" s="9">
        <v>42429</v>
      </c>
      <c r="C359" s="20" t="s">
        <v>1546</v>
      </c>
      <c r="G359" s="20" t="s">
        <v>747</v>
      </c>
      <c r="H359" s="20" t="s">
        <v>747</v>
      </c>
      <c r="I359" s="20">
        <f t="shared" si="5"/>
        <v>281.0625</v>
      </c>
      <c r="J359" s="359">
        <v>44.97</v>
      </c>
      <c r="K359" s="20"/>
    </row>
    <row r="360" spans="1:11">
      <c r="A360" s="20" t="s">
        <v>498</v>
      </c>
      <c r="B360" s="9">
        <v>42429</v>
      </c>
      <c r="C360" s="20" t="s">
        <v>1546</v>
      </c>
      <c r="G360" s="20" t="s">
        <v>659</v>
      </c>
      <c r="H360" s="20" t="s">
        <v>659</v>
      </c>
      <c r="I360" s="20">
        <f t="shared" si="5"/>
        <v>49.125</v>
      </c>
      <c r="J360" s="359">
        <v>7.86</v>
      </c>
      <c r="K360" s="20"/>
    </row>
    <row r="361" spans="1:11">
      <c r="A361" s="20" t="s">
        <v>500</v>
      </c>
      <c r="B361" s="9">
        <v>42429</v>
      </c>
      <c r="C361" s="20" t="s">
        <v>1547</v>
      </c>
      <c r="G361" s="20" t="s">
        <v>1703</v>
      </c>
      <c r="H361" s="20" t="s">
        <v>1703</v>
      </c>
      <c r="I361" s="20">
        <f t="shared" si="5"/>
        <v>302.5625</v>
      </c>
      <c r="J361" s="359">
        <v>48.41</v>
      </c>
      <c r="K361" s="20"/>
    </row>
    <row r="362" spans="1:11">
      <c r="A362" s="20" t="s">
        <v>500</v>
      </c>
      <c r="B362" s="9">
        <v>42429</v>
      </c>
      <c r="C362" s="20" t="s">
        <v>1547</v>
      </c>
      <c r="G362" s="20" t="s">
        <v>729</v>
      </c>
      <c r="H362" s="20" t="s">
        <v>729</v>
      </c>
      <c r="I362" s="20">
        <f t="shared" si="5"/>
        <v>50</v>
      </c>
      <c r="J362" s="359">
        <v>8</v>
      </c>
      <c r="K362" s="20"/>
    </row>
    <row r="363" spans="1:11">
      <c r="A363" s="20" t="s">
        <v>500</v>
      </c>
      <c r="B363" s="9">
        <v>42429</v>
      </c>
      <c r="C363" s="20" t="s">
        <v>1547</v>
      </c>
      <c r="G363" s="20" t="s">
        <v>729</v>
      </c>
      <c r="H363" s="20" t="s">
        <v>729</v>
      </c>
      <c r="I363" s="20">
        <f t="shared" si="5"/>
        <v>349.125</v>
      </c>
      <c r="J363" s="359">
        <v>55.86</v>
      </c>
      <c r="K363" s="20"/>
    </row>
    <row r="364" spans="1:11">
      <c r="A364" s="20" t="s">
        <v>500</v>
      </c>
      <c r="B364" s="9">
        <v>42429</v>
      </c>
      <c r="C364" s="20" t="s">
        <v>1547</v>
      </c>
      <c r="G364" s="20" t="s">
        <v>1689</v>
      </c>
      <c r="H364" s="20" t="s">
        <v>1689</v>
      </c>
      <c r="I364" s="20">
        <f t="shared" si="5"/>
        <v>25.874999999999996</v>
      </c>
      <c r="J364" s="359">
        <v>4.1399999999999997</v>
      </c>
      <c r="K364" s="20"/>
    </row>
    <row r="365" spans="1:11">
      <c r="A365" s="20" t="s">
        <v>500</v>
      </c>
      <c r="B365" s="9">
        <v>42429</v>
      </c>
      <c r="C365" s="20" t="s">
        <v>1547</v>
      </c>
      <c r="G365" s="20" t="s">
        <v>1703</v>
      </c>
      <c r="H365" s="20" t="s">
        <v>1703</v>
      </c>
      <c r="I365" s="20">
        <f t="shared" si="5"/>
        <v>137.0625</v>
      </c>
      <c r="J365" s="359">
        <v>21.93</v>
      </c>
      <c r="K365" s="20"/>
    </row>
    <row r="366" spans="1:11">
      <c r="A366" s="20" t="s">
        <v>500</v>
      </c>
      <c r="B366" s="9">
        <v>42429</v>
      </c>
      <c r="C366" s="20" t="s">
        <v>1547</v>
      </c>
      <c r="G366" s="20" t="s">
        <v>1693</v>
      </c>
      <c r="H366" s="20" t="s">
        <v>1693</v>
      </c>
      <c r="I366" s="20">
        <f t="shared" si="5"/>
        <v>49.125</v>
      </c>
      <c r="J366" s="359">
        <v>7.86</v>
      </c>
      <c r="K366" s="20"/>
    </row>
    <row r="367" spans="1:11">
      <c r="A367" s="20" t="s">
        <v>500</v>
      </c>
      <c r="B367" s="9">
        <v>42429</v>
      </c>
      <c r="C367" s="20" t="s">
        <v>1547</v>
      </c>
      <c r="G367" s="20" t="s">
        <v>1704</v>
      </c>
      <c r="H367" s="20" t="s">
        <v>1704</v>
      </c>
      <c r="I367" s="20">
        <f t="shared" si="5"/>
        <v>125.6875</v>
      </c>
      <c r="J367" s="359">
        <v>20.11</v>
      </c>
      <c r="K367" s="20"/>
    </row>
    <row r="368" spans="1:11">
      <c r="A368" s="20" t="s">
        <v>500</v>
      </c>
      <c r="B368" s="9">
        <v>42429</v>
      </c>
      <c r="C368" s="20" t="s">
        <v>1547</v>
      </c>
      <c r="G368" s="20" t="s">
        <v>1705</v>
      </c>
      <c r="H368" s="20" t="s">
        <v>1705</v>
      </c>
      <c r="I368" s="20">
        <f t="shared" si="5"/>
        <v>337.375</v>
      </c>
      <c r="J368" s="359">
        <v>53.98</v>
      </c>
      <c r="K368" s="20"/>
    </row>
    <row r="369" spans="1:11">
      <c r="A369" s="20" t="s">
        <v>500</v>
      </c>
      <c r="B369" s="9">
        <v>42429</v>
      </c>
      <c r="C369" s="20" t="s">
        <v>1547</v>
      </c>
      <c r="G369" s="20" t="s">
        <v>1706</v>
      </c>
      <c r="H369" s="20" t="s">
        <v>1706</v>
      </c>
      <c r="I369" s="20">
        <f t="shared" si="5"/>
        <v>502.8125</v>
      </c>
      <c r="J369" s="359">
        <v>80.45</v>
      </c>
      <c r="K369" s="20"/>
    </row>
    <row r="370" spans="1:11">
      <c r="A370" s="20" t="s">
        <v>500</v>
      </c>
      <c r="B370" s="9">
        <v>42429</v>
      </c>
      <c r="C370" s="20" t="s">
        <v>1547</v>
      </c>
      <c r="G370" s="20" t="s">
        <v>1707</v>
      </c>
      <c r="H370" s="20" t="s">
        <v>1707</v>
      </c>
      <c r="I370" s="20">
        <f t="shared" si="5"/>
        <v>463.4375</v>
      </c>
      <c r="J370" s="359">
        <v>74.150000000000006</v>
      </c>
      <c r="K370" s="20"/>
    </row>
    <row r="371" spans="1:11">
      <c r="A371" s="20" t="s">
        <v>500</v>
      </c>
      <c r="B371" s="9">
        <v>42429</v>
      </c>
      <c r="C371" s="20" t="s">
        <v>1547</v>
      </c>
      <c r="G371" s="20" t="s">
        <v>1708</v>
      </c>
      <c r="H371" s="20" t="s">
        <v>1708</v>
      </c>
      <c r="I371" s="20">
        <f t="shared" si="5"/>
        <v>513.875</v>
      </c>
      <c r="J371" s="359">
        <v>82.22</v>
      </c>
      <c r="K371" s="20"/>
    </row>
    <row r="372" spans="1:11">
      <c r="A372" s="20" t="s">
        <v>500</v>
      </c>
      <c r="B372" s="9">
        <v>42429</v>
      </c>
      <c r="C372" s="20" t="s">
        <v>1547</v>
      </c>
      <c r="G372" s="20" t="s">
        <v>1709</v>
      </c>
      <c r="H372" s="20" t="s">
        <v>1709</v>
      </c>
      <c r="I372" s="20">
        <f t="shared" si="5"/>
        <v>294.125</v>
      </c>
      <c r="J372" s="359">
        <v>47.06</v>
      </c>
      <c r="K372" s="20"/>
    </row>
    <row r="373" spans="1:11">
      <c r="A373" s="20" t="s">
        <v>500</v>
      </c>
      <c r="B373" s="9">
        <v>42429</v>
      </c>
      <c r="C373" s="20" t="s">
        <v>1547</v>
      </c>
      <c r="G373" s="20" t="s">
        <v>1710</v>
      </c>
      <c r="H373" s="20" t="s">
        <v>1710</v>
      </c>
      <c r="I373" s="20">
        <f t="shared" si="5"/>
        <v>97.375</v>
      </c>
      <c r="J373" s="359">
        <v>15.58</v>
      </c>
      <c r="K373" s="20"/>
    </row>
    <row r="374" spans="1:11">
      <c r="A374" s="20" t="s">
        <v>500</v>
      </c>
      <c r="B374" s="9">
        <v>42429</v>
      </c>
      <c r="C374" s="20" t="s">
        <v>1547</v>
      </c>
      <c r="G374" s="20" t="s">
        <v>805</v>
      </c>
      <c r="H374" s="20" t="s">
        <v>805</v>
      </c>
      <c r="I374" s="20">
        <f t="shared" si="5"/>
        <v>1287.9375</v>
      </c>
      <c r="J374" s="359">
        <v>206.07</v>
      </c>
      <c r="K374" s="20"/>
    </row>
    <row r="375" spans="1:11">
      <c r="A375" s="20" t="s">
        <v>500</v>
      </c>
      <c r="B375" s="9">
        <v>42429</v>
      </c>
      <c r="C375" s="20" t="s">
        <v>1547</v>
      </c>
      <c r="G375" s="20" t="s">
        <v>1711</v>
      </c>
      <c r="H375" s="20" t="s">
        <v>1711</v>
      </c>
      <c r="I375" s="20">
        <f t="shared" si="5"/>
        <v>108.62499999999999</v>
      </c>
      <c r="J375" s="359">
        <v>17.38</v>
      </c>
      <c r="K375" s="20"/>
    </row>
    <row r="376" spans="1:11">
      <c r="A376" s="20" t="s">
        <v>500</v>
      </c>
      <c r="B376" s="9">
        <v>42429</v>
      </c>
      <c r="C376" s="20" t="s">
        <v>1547</v>
      </c>
      <c r="G376" s="20" t="s">
        <v>1712</v>
      </c>
      <c r="H376" s="20" t="s">
        <v>1712</v>
      </c>
      <c r="I376" s="20">
        <f t="shared" si="5"/>
        <v>80.1875</v>
      </c>
      <c r="J376" s="359">
        <v>12.83</v>
      </c>
      <c r="K376" s="20"/>
    </row>
    <row r="377" spans="1:11">
      <c r="A377" s="20" t="s">
        <v>500</v>
      </c>
      <c r="B377" s="9">
        <v>42429</v>
      </c>
      <c r="C377" s="20" t="s">
        <v>1547</v>
      </c>
      <c r="G377" s="20" t="s">
        <v>816</v>
      </c>
      <c r="H377" s="20" t="s">
        <v>816</v>
      </c>
      <c r="I377" s="20">
        <f t="shared" si="5"/>
        <v>94.8125</v>
      </c>
      <c r="J377" s="359">
        <v>15.17</v>
      </c>
      <c r="K377" s="20"/>
    </row>
    <row r="378" spans="1:11">
      <c r="A378" s="20" t="s">
        <v>502</v>
      </c>
      <c r="B378" s="9">
        <v>42429</v>
      </c>
      <c r="C378" s="20" t="s">
        <v>1548</v>
      </c>
      <c r="G378" s="20" t="s">
        <v>729</v>
      </c>
      <c r="H378" s="20" t="s">
        <v>729</v>
      </c>
      <c r="I378" s="20">
        <f t="shared" si="5"/>
        <v>86.187499999999986</v>
      </c>
      <c r="J378" s="359">
        <v>13.79</v>
      </c>
      <c r="K378" s="20"/>
    </row>
    <row r="379" spans="1:11">
      <c r="A379" s="20" t="s">
        <v>502</v>
      </c>
      <c r="B379" s="9">
        <v>42429</v>
      </c>
      <c r="C379" s="20" t="s">
        <v>1548</v>
      </c>
      <c r="G379" s="20" t="s">
        <v>731</v>
      </c>
      <c r="H379" s="20" t="s">
        <v>731</v>
      </c>
      <c r="I379" s="20">
        <f t="shared" si="5"/>
        <v>56.875</v>
      </c>
      <c r="J379" s="359">
        <v>9.1</v>
      </c>
      <c r="K379" s="20"/>
    </row>
    <row r="380" spans="1:11">
      <c r="A380" s="20" t="s">
        <v>502</v>
      </c>
      <c r="B380" s="9">
        <v>42429</v>
      </c>
      <c r="C380" s="20" t="s">
        <v>1548</v>
      </c>
      <c r="G380" s="20" t="s">
        <v>805</v>
      </c>
      <c r="H380" s="20" t="s">
        <v>805</v>
      </c>
      <c r="I380" s="20">
        <f t="shared" si="5"/>
        <v>461.18750000000006</v>
      </c>
      <c r="J380" s="359">
        <v>73.790000000000006</v>
      </c>
      <c r="K380" s="20"/>
    </row>
    <row r="381" spans="1:11">
      <c r="A381" s="20" t="s">
        <v>502</v>
      </c>
      <c r="B381" s="9">
        <v>42429</v>
      </c>
      <c r="C381" s="20" t="s">
        <v>1548</v>
      </c>
      <c r="G381" s="20" t="s">
        <v>735</v>
      </c>
      <c r="H381" s="20" t="s">
        <v>735</v>
      </c>
      <c r="I381" s="20">
        <f t="shared" si="5"/>
        <v>222.43750000000003</v>
      </c>
      <c r="J381" s="359">
        <v>35.590000000000003</v>
      </c>
      <c r="K381" s="20"/>
    </row>
    <row r="382" spans="1:11">
      <c r="A382" s="20" t="s">
        <v>502</v>
      </c>
      <c r="B382" s="9">
        <v>42429</v>
      </c>
      <c r="C382" s="20" t="s">
        <v>1548</v>
      </c>
      <c r="G382" s="20" t="s">
        <v>1713</v>
      </c>
      <c r="H382" s="20" t="s">
        <v>1713</v>
      </c>
      <c r="I382" s="20">
        <f t="shared" si="5"/>
        <v>93.999999999999986</v>
      </c>
      <c r="J382" s="359">
        <v>15.04</v>
      </c>
      <c r="K382" s="20"/>
    </row>
    <row r="383" spans="1:11">
      <c r="A383" s="20" t="s">
        <v>502</v>
      </c>
      <c r="B383" s="9">
        <v>42429</v>
      </c>
      <c r="C383" s="20" t="s">
        <v>1548</v>
      </c>
      <c r="G383" s="20" t="s">
        <v>1714</v>
      </c>
      <c r="H383" s="20" t="s">
        <v>1714</v>
      </c>
      <c r="I383" s="20">
        <f t="shared" si="5"/>
        <v>419.00000000000006</v>
      </c>
      <c r="J383" s="359">
        <v>67.040000000000006</v>
      </c>
      <c r="K383" s="20"/>
    </row>
    <row r="384" spans="1:11">
      <c r="A384" s="20" t="s">
        <v>1549</v>
      </c>
      <c r="B384" s="9">
        <v>42429</v>
      </c>
      <c r="C384" s="20" t="s">
        <v>1550</v>
      </c>
      <c r="G384" s="20" t="s">
        <v>731</v>
      </c>
      <c r="H384" s="20" t="s">
        <v>731</v>
      </c>
      <c r="I384" s="20">
        <f t="shared" si="5"/>
        <v>92.25</v>
      </c>
      <c r="J384" s="359">
        <v>14.76</v>
      </c>
      <c r="K384" s="20"/>
    </row>
    <row r="385" spans="1:11">
      <c r="A385" s="20" t="s">
        <v>1549</v>
      </c>
      <c r="B385" s="9">
        <v>42429</v>
      </c>
      <c r="C385" s="20" t="s">
        <v>1550</v>
      </c>
      <c r="G385" s="20" t="s">
        <v>1715</v>
      </c>
      <c r="H385" s="20" t="s">
        <v>1715</v>
      </c>
      <c r="I385" s="20">
        <f t="shared" si="5"/>
        <v>251.375</v>
      </c>
      <c r="J385" s="359">
        <v>40.22</v>
      </c>
      <c r="K385" s="20"/>
    </row>
    <row r="386" spans="1:11">
      <c r="A386" s="20" t="s">
        <v>1549</v>
      </c>
      <c r="B386" s="9">
        <v>42429</v>
      </c>
      <c r="C386" s="20" t="s">
        <v>1550</v>
      </c>
      <c r="G386" s="20" t="s">
        <v>1716</v>
      </c>
      <c r="H386" s="20" t="s">
        <v>1716</v>
      </c>
      <c r="I386" s="20">
        <f t="shared" si="5"/>
        <v>99.5625</v>
      </c>
      <c r="J386" s="359">
        <v>15.93</v>
      </c>
      <c r="K386" s="20"/>
    </row>
    <row r="387" spans="1:11">
      <c r="A387" s="20" t="s">
        <v>1549</v>
      </c>
      <c r="B387" s="9">
        <v>42429</v>
      </c>
      <c r="C387" s="20" t="s">
        <v>1550</v>
      </c>
      <c r="G387" s="20" t="s">
        <v>729</v>
      </c>
      <c r="H387" s="20" t="s">
        <v>729</v>
      </c>
      <c r="I387" s="20">
        <f t="shared" si="5"/>
        <v>60.375</v>
      </c>
      <c r="J387" s="359">
        <v>9.66</v>
      </c>
      <c r="K387" s="20"/>
    </row>
    <row r="388" spans="1:11">
      <c r="A388" s="20" t="s">
        <v>1549</v>
      </c>
      <c r="B388" s="9">
        <v>42429</v>
      </c>
      <c r="C388" s="20" t="s">
        <v>1550</v>
      </c>
      <c r="G388" s="20" t="s">
        <v>9</v>
      </c>
      <c r="H388" s="20" t="s">
        <v>9</v>
      </c>
      <c r="I388" s="20">
        <f t="shared" si="5"/>
        <v>222.43750000000003</v>
      </c>
      <c r="J388" s="359">
        <v>35.590000000000003</v>
      </c>
      <c r="K388" s="20"/>
    </row>
    <row r="389" spans="1:11">
      <c r="A389" s="20" t="s">
        <v>1549</v>
      </c>
      <c r="B389" s="9">
        <v>42429</v>
      </c>
      <c r="C389" s="20" t="s">
        <v>1550</v>
      </c>
      <c r="G389" s="20" t="s">
        <v>797</v>
      </c>
      <c r="H389" s="20" t="s">
        <v>797</v>
      </c>
      <c r="I389" s="20">
        <f t="shared" ref="I389:I452" si="6">+J389/0.16</f>
        <v>78.5</v>
      </c>
      <c r="J389" s="359">
        <v>12.56</v>
      </c>
      <c r="K389" s="20"/>
    </row>
    <row r="390" spans="1:11">
      <c r="A390" s="20" t="s">
        <v>1551</v>
      </c>
      <c r="B390" s="9">
        <v>42429</v>
      </c>
      <c r="C390" s="20" t="s">
        <v>1552</v>
      </c>
      <c r="G390" s="20" t="s">
        <v>659</v>
      </c>
      <c r="H390" s="20" t="s">
        <v>1717</v>
      </c>
      <c r="I390" s="20">
        <f t="shared" si="6"/>
        <v>396.5625</v>
      </c>
      <c r="J390" s="359">
        <v>63.45</v>
      </c>
      <c r="K390" s="20"/>
    </row>
    <row r="391" spans="1:11">
      <c r="A391" s="20" t="s">
        <v>1551</v>
      </c>
      <c r="B391" s="9">
        <v>42429</v>
      </c>
      <c r="C391" s="20" t="s">
        <v>1552</v>
      </c>
      <c r="G391" s="20" t="s">
        <v>733</v>
      </c>
      <c r="H391" s="20" t="s">
        <v>733</v>
      </c>
      <c r="I391" s="20">
        <f t="shared" si="6"/>
        <v>628.5</v>
      </c>
      <c r="J391" s="359">
        <v>100.56</v>
      </c>
      <c r="K391" s="20"/>
    </row>
    <row r="392" spans="1:11">
      <c r="A392" s="20" t="s">
        <v>1551</v>
      </c>
      <c r="B392" s="9">
        <v>42429</v>
      </c>
      <c r="C392" s="20" t="s">
        <v>1552</v>
      </c>
      <c r="G392" s="20" t="s">
        <v>735</v>
      </c>
      <c r="H392" s="20" t="s">
        <v>735</v>
      </c>
      <c r="I392" s="20">
        <f t="shared" si="6"/>
        <v>389.625</v>
      </c>
      <c r="J392" s="359">
        <v>62.34</v>
      </c>
      <c r="K392" s="20"/>
    </row>
    <row r="393" spans="1:11">
      <c r="A393" s="20" t="s">
        <v>1551</v>
      </c>
      <c r="B393" s="9">
        <v>42429</v>
      </c>
      <c r="C393" s="20" t="s">
        <v>1552</v>
      </c>
      <c r="G393" s="20" t="s">
        <v>729</v>
      </c>
      <c r="H393" s="20" t="s">
        <v>729</v>
      </c>
      <c r="I393" s="20">
        <f t="shared" si="6"/>
        <v>56.0625</v>
      </c>
      <c r="J393" s="359">
        <v>8.9700000000000006</v>
      </c>
      <c r="K393" s="20"/>
    </row>
    <row r="394" spans="1:11">
      <c r="A394" s="20" t="s">
        <v>1551</v>
      </c>
      <c r="B394" s="9">
        <v>42429</v>
      </c>
      <c r="C394" s="20" t="s">
        <v>1552</v>
      </c>
      <c r="G394" s="20" t="s">
        <v>1718</v>
      </c>
      <c r="H394" s="20" t="s">
        <v>1718</v>
      </c>
      <c r="I394" s="20">
        <f t="shared" si="6"/>
        <v>81.875</v>
      </c>
      <c r="J394" s="359">
        <v>13.1</v>
      </c>
      <c r="K394" s="20"/>
    </row>
    <row r="395" spans="1:11">
      <c r="A395" s="20" t="s">
        <v>506</v>
      </c>
      <c r="B395" s="9">
        <v>42429</v>
      </c>
      <c r="C395" s="20" t="s">
        <v>1553</v>
      </c>
      <c r="G395" s="20" t="s">
        <v>659</v>
      </c>
      <c r="H395" s="20" t="s">
        <v>659</v>
      </c>
      <c r="I395" s="20">
        <f t="shared" si="6"/>
        <v>333.625</v>
      </c>
      <c r="J395" s="359">
        <v>53.38</v>
      </c>
      <c r="K395" s="20"/>
    </row>
    <row r="396" spans="1:11">
      <c r="A396" s="20" t="s">
        <v>506</v>
      </c>
      <c r="B396" s="9">
        <v>42429</v>
      </c>
      <c r="C396" s="20" t="s">
        <v>1553</v>
      </c>
      <c r="G396" s="20" t="s">
        <v>1719</v>
      </c>
      <c r="H396" s="20" t="s">
        <v>1719</v>
      </c>
      <c r="I396" s="20">
        <f t="shared" si="6"/>
        <v>377.0625</v>
      </c>
      <c r="J396" s="359">
        <v>60.33</v>
      </c>
      <c r="K396" s="20"/>
    </row>
    <row r="397" spans="1:11">
      <c r="A397" s="20" t="s">
        <v>506</v>
      </c>
      <c r="B397" s="9">
        <v>42429</v>
      </c>
      <c r="C397" s="20" t="s">
        <v>1553</v>
      </c>
      <c r="G397" s="20" t="s">
        <v>729</v>
      </c>
      <c r="H397" s="20" t="s">
        <v>729</v>
      </c>
      <c r="I397" s="20">
        <f t="shared" si="6"/>
        <v>176.75</v>
      </c>
      <c r="J397" s="359">
        <v>28.28</v>
      </c>
      <c r="K397" s="20"/>
    </row>
    <row r="398" spans="1:11">
      <c r="A398" s="20" t="s">
        <v>506</v>
      </c>
      <c r="B398" s="9">
        <v>42429</v>
      </c>
      <c r="C398" s="20" t="s">
        <v>1553</v>
      </c>
      <c r="G398" s="20" t="s">
        <v>727</v>
      </c>
      <c r="H398" s="20" t="s">
        <v>727</v>
      </c>
      <c r="I398" s="20">
        <f t="shared" si="6"/>
        <v>86.187499999999986</v>
      </c>
      <c r="J398" s="359">
        <v>13.79</v>
      </c>
      <c r="K398" s="20"/>
    </row>
    <row r="399" spans="1:11">
      <c r="A399" s="20" t="s">
        <v>508</v>
      </c>
      <c r="B399" s="9">
        <v>42429</v>
      </c>
      <c r="C399" s="20" t="s">
        <v>1554</v>
      </c>
      <c r="G399" s="20" t="s">
        <v>731</v>
      </c>
      <c r="H399" s="20" t="s">
        <v>731</v>
      </c>
      <c r="I399" s="20">
        <f t="shared" si="6"/>
        <v>37.0625</v>
      </c>
      <c r="J399" s="359">
        <v>5.93</v>
      </c>
      <c r="K399" s="20"/>
    </row>
    <row r="400" spans="1:11">
      <c r="A400" s="20" t="s">
        <v>508</v>
      </c>
      <c r="B400" s="9">
        <v>42429</v>
      </c>
      <c r="C400" s="20" t="s">
        <v>1554</v>
      </c>
      <c r="G400" s="20" t="s">
        <v>659</v>
      </c>
      <c r="H400" s="20" t="s">
        <v>659</v>
      </c>
      <c r="I400" s="20">
        <f t="shared" si="6"/>
        <v>237.0625</v>
      </c>
      <c r="J400" s="359">
        <v>37.93</v>
      </c>
      <c r="K400" s="20"/>
    </row>
    <row r="401" spans="1:11">
      <c r="A401" s="20" t="s">
        <v>508</v>
      </c>
      <c r="B401" s="9">
        <v>42429</v>
      </c>
      <c r="C401" s="20" t="s">
        <v>1554</v>
      </c>
      <c r="G401" s="20" t="s">
        <v>659</v>
      </c>
      <c r="H401" s="20" t="s">
        <v>659</v>
      </c>
      <c r="I401" s="20">
        <f t="shared" si="6"/>
        <v>396.5625</v>
      </c>
      <c r="J401" s="359">
        <v>63.45</v>
      </c>
      <c r="K401" s="20"/>
    </row>
    <row r="402" spans="1:11">
      <c r="A402" s="20" t="s">
        <v>508</v>
      </c>
      <c r="B402" s="9">
        <v>42429</v>
      </c>
      <c r="C402" s="20" t="s">
        <v>1554</v>
      </c>
      <c r="G402" s="20" t="s">
        <v>1720</v>
      </c>
      <c r="H402" s="20" t="s">
        <v>1720</v>
      </c>
      <c r="I402" s="20">
        <f t="shared" si="6"/>
        <v>838.00000000000011</v>
      </c>
      <c r="J402" s="359">
        <v>134.08000000000001</v>
      </c>
      <c r="K402" s="20"/>
    </row>
    <row r="403" spans="1:11">
      <c r="A403" s="20" t="s">
        <v>508</v>
      </c>
      <c r="B403" s="9">
        <v>42429</v>
      </c>
      <c r="C403" s="20" t="s">
        <v>1554</v>
      </c>
      <c r="G403" s="20" t="s">
        <v>1721</v>
      </c>
      <c r="H403" s="20" t="s">
        <v>1721</v>
      </c>
      <c r="I403" s="20">
        <f t="shared" si="6"/>
        <v>222.3125</v>
      </c>
      <c r="J403" s="359">
        <v>35.57</v>
      </c>
      <c r="K403" s="20"/>
    </row>
    <row r="404" spans="1:11">
      <c r="A404" s="20" t="s">
        <v>508</v>
      </c>
      <c r="B404" s="9">
        <v>42429</v>
      </c>
      <c r="C404" s="20" t="s">
        <v>1554</v>
      </c>
      <c r="G404" s="20" t="s">
        <v>9</v>
      </c>
      <c r="H404" s="20" t="s">
        <v>9</v>
      </c>
      <c r="I404" s="20">
        <f t="shared" si="6"/>
        <v>398.375</v>
      </c>
      <c r="J404" s="359">
        <v>63.74</v>
      </c>
      <c r="K404" s="20"/>
    </row>
    <row r="405" spans="1:11">
      <c r="A405" s="20" t="s">
        <v>508</v>
      </c>
      <c r="B405" s="9">
        <v>42429</v>
      </c>
      <c r="C405" s="20" t="s">
        <v>1554</v>
      </c>
      <c r="G405" s="20" t="s">
        <v>729</v>
      </c>
      <c r="H405" s="20" t="s">
        <v>729</v>
      </c>
      <c r="I405" s="20">
        <f t="shared" si="6"/>
        <v>30.1875</v>
      </c>
      <c r="J405" s="359">
        <v>4.83</v>
      </c>
      <c r="K405" s="20"/>
    </row>
    <row r="406" spans="1:11">
      <c r="A406" s="20" t="s">
        <v>508</v>
      </c>
      <c r="B406" s="9">
        <v>42429</v>
      </c>
      <c r="C406" s="20" t="s">
        <v>1554</v>
      </c>
      <c r="G406" s="20" t="s">
        <v>1718</v>
      </c>
      <c r="H406" s="20" t="s">
        <v>1718</v>
      </c>
      <c r="I406" s="20">
        <f t="shared" si="6"/>
        <v>81.875</v>
      </c>
      <c r="J406" s="359">
        <v>13.1</v>
      </c>
      <c r="K406" s="20"/>
    </row>
    <row r="407" spans="1:11">
      <c r="A407" s="20" t="s">
        <v>510</v>
      </c>
      <c r="B407" s="9">
        <v>42429</v>
      </c>
      <c r="C407" s="20" t="s">
        <v>1555</v>
      </c>
      <c r="G407" s="20" t="s">
        <v>1722</v>
      </c>
      <c r="H407" s="20" t="s">
        <v>1722</v>
      </c>
      <c r="I407" s="20">
        <f t="shared" si="6"/>
        <v>308.8125</v>
      </c>
      <c r="J407" s="359">
        <v>49.41</v>
      </c>
      <c r="K407" s="20"/>
    </row>
    <row r="408" spans="1:11">
      <c r="A408" s="20" t="s">
        <v>510</v>
      </c>
      <c r="B408" s="9">
        <v>42429</v>
      </c>
      <c r="C408" s="20" t="s">
        <v>1555</v>
      </c>
      <c r="G408" s="20" t="s">
        <v>793</v>
      </c>
      <c r="H408" s="20" t="s">
        <v>793</v>
      </c>
      <c r="I408" s="20">
        <f t="shared" si="6"/>
        <v>69</v>
      </c>
      <c r="J408" s="359">
        <v>11.04</v>
      </c>
      <c r="K408" s="20"/>
    </row>
    <row r="409" spans="1:11">
      <c r="A409" s="20" t="s">
        <v>510</v>
      </c>
      <c r="B409" s="9">
        <v>42429</v>
      </c>
      <c r="C409" s="20" t="s">
        <v>1555</v>
      </c>
      <c r="G409" s="20" t="s">
        <v>1723</v>
      </c>
      <c r="H409" s="20" t="s">
        <v>1723</v>
      </c>
      <c r="I409" s="20">
        <f t="shared" si="6"/>
        <v>68.9375</v>
      </c>
      <c r="J409" s="359">
        <v>11.03</v>
      </c>
      <c r="K409" s="20"/>
    </row>
    <row r="410" spans="1:11">
      <c r="A410" s="20" t="s">
        <v>512</v>
      </c>
      <c r="B410" s="9">
        <v>42429</v>
      </c>
      <c r="C410" s="20" t="s">
        <v>1556</v>
      </c>
      <c r="G410" s="20" t="s">
        <v>659</v>
      </c>
      <c r="H410" s="20" t="s">
        <v>659</v>
      </c>
      <c r="I410" s="20">
        <f t="shared" si="6"/>
        <v>215.49999999999997</v>
      </c>
      <c r="J410" s="359">
        <v>34.479999999999997</v>
      </c>
      <c r="K410" s="20"/>
    </row>
    <row r="411" spans="1:11">
      <c r="A411" s="20" t="s">
        <v>512</v>
      </c>
      <c r="B411" s="9">
        <v>42429</v>
      </c>
      <c r="C411" s="20" t="s">
        <v>1556</v>
      </c>
      <c r="G411" s="20" t="s">
        <v>661</v>
      </c>
      <c r="H411" s="20" t="s">
        <v>661</v>
      </c>
      <c r="I411" s="20">
        <f t="shared" si="6"/>
        <v>293.375</v>
      </c>
      <c r="J411" s="359">
        <v>46.94</v>
      </c>
      <c r="K411" s="20"/>
    </row>
    <row r="412" spans="1:11">
      <c r="A412" s="20" t="s">
        <v>512</v>
      </c>
      <c r="B412" s="9">
        <v>42429</v>
      </c>
      <c r="C412" s="20" t="s">
        <v>1556</v>
      </c>
      <c r="G412" s="20" t="s">
        <v>729</v>
      </c>
      <c r="H412" s="20" t="s">
        <v>729</v>
      </c>
      <c r="I412" s="20">
        <f t="shared" si="6"/>
        <v>176.75</v>
      </c>
      <c r="J412" s="359">
        <v>28.28</v>
      </c>
      <c r="K412" s="20"/>
    </row>
    <row r="413" spans="1:11">
      <c r="A413" s="20" t="s">
        <v>512</v>
      </c>
      <c r="B413" s="9">
        <v>42429</v>
      </c>
      <c r="C413" s="20" t="s">
        <v>1556</v>
      </c>
      <c r="G413" s="20" t="s">
        <v>727</v>
      </c>
      <c r="H413" s="20" t="s">
        <v>727</v>
      </c>
      <c r="I413" s="20">
        <f t="shared" si="6"/>
        <v>86.187499999999986</v>
      </c>
      <c r="J413" s="359">
        <v>13.79</v>
      </c>
      <c r="K413" s="20"/>
    </row>
    <row r="414" spans="1:11">
      <c r="A414" s="20" t="s">
        <v>514</v>
      </c>
      <c r="B414" s="9">
        <v>42429</v>
      </c>
      <c r="C414" s="20" t="s">
        <v>1557</v>
      </c>
      <c r="G414" s="20" t="s">
        <v>1724</v>
      </c>
      <c r="H414" s="20" t="s">
        <v>1724</v>
      </c>
      <c r="I414" s="20">
        <f t="shared" si="6"/>
        <v>50</v>
      </c>
      <c r="J414" s="359">
        <v>8</v>
      </c>
      <c r="K414" s="20"/>
    </row>
    <row r="415" spans="1:11">
      <c r="A415" s="20" t="s">
        <v>1558</v>
      </c>
      <c r="B415" s="9">
        <v>42429</v>
      </c>
      <c r="C415" s="20" t="s">
        <v>1559</v>
      </c>
      <c r="G415" s="20" t="s">
        <v>659</v>
      </c>
      <c r="H415" s="20" t="s">
        <v>659</v>
      </c>
      <c r="I415" s="20">
        <f t="shared" si="6"/>
        <v>396.5625</v>
      </c>
      <c r="J415" s="359">
        <v>63.45</v>
      </c>
      <c r="K415" s="20"/>
    </row>
    <row r="416" spans="1:11">
      <c r="A416" s="20" t="s">
        <v>1558</v>
      </c>
      <c r="B416" s="9">
        <v>42429</v>
      </c>
      <c r="C416" s="20" t="s">
        <v>1559</v>
      </c>
      <c r="G416" s="20" t="s">
        <v>1725</v>
      </c>
      <c r="H416" s="20" t="s">
        <v>1725</v>
      </c>
      <c r="I416" s="20">
        <f t="shared" si="6"/>
        <v>377.125</v>
      </c>
      <c r="J416" s="359">
        <v>60.34</v>
      </c>
      <c r="K416" s="20"/>
    </row>
    <row r="417" spans="1:11">
      <c r="A417" s="20" t="s">
        <v>1558</v>
      </c>
      <c r="B417" s="9">
        <v>42429</v>
      </c>
      <c r="C417" s="20" t="s">
        <v>1559</v>
      </c>
      <c r="G417" s="20" t="s">
        <v>9</v>
      </c>
      <c r="H417" s="20" t="s">
        <v>9</v>
      </c>
      <c r="I417" s="20">
        <f t="shared" si="6"/>
        <v>398.375</v>
      </c>
      <c r="J417" s="359">
        <v>63.74</v>
      </c>
      <c r="K417" s="20"/>
    </row>
    <row r="418" spans="1:11">
      <c r="A418" s="20" t="s">
        <v>1558</v>
      </c>
      <c r="B418" s="9">
        <v>42429</v>
      </c>
      <c r="C418" s="20" t="s">
        <v>1559</v>
      </c>
      <c r="G418" s="20" t="s">
        <v>729</v>
      </c>
      <c r="H418" s="20" t="s">
        <v>729</v>
      </c>
      <c r="I418" s="20">
        <f t="shared" si="6"/>
        <v>56.0625</v>
      </c>
      <c r="J418" s="359">
        <v>8.9700000000000006</v>
      </c>
      <c r="K418" s="20"/>
    </row>
    <row r="419" spans="1:11">
      <c r="A419" s="20" t="s">
        <v>1558</v>
      </c>
      <c r="B419" s="9">
        <v>42429</v>
      </c>
      <c r="C419" s="20" t="s">
        <v>1559</v>
      </c>
      <c r="G419" s="20" t="s">
        <v>793</v>
      </c>
      <c r="H419" s="20" t="s">
        <v>793</v>
      </c>
      <c r="I419" s="20">
        <f t="shared" si="6"/>
        <v>103.4375</v>
      </c>
      <c r="J419" s="359">
        <v>16.55</v>
      </c>
      <c r="K419" s="20"/>
    </row>
    <row r="420" spans="1:11">
      <c r="A420" s="20" t="s">
        <v>1560</v>
      </c>
      <c r="B420" s="9">
        <v>42429</v>
      </c>
      <c r="C420" s="20" t="s">
        <v>1561</v>
      </c>
      <c r="G420" s="20" t="s">
        <v>1726</v>
      </c>
      <c r="H420" s="20" t="s">
        <v>1726</v>
      </c>
      <c r="I420" s="20">
        <f t="shared" si="6"/>
        <v>97.4375</v>
      </c>
      <c r="J420" s="359">
        <v>15.59</v>
      </c>
      <c r="K420" s="20"/>
    </row>
    <row r="421" spans="1:11">
      <c r="A421" s="20" t="s">
        <v>1560</v>
      </c>
      <c r="B421" s="9">
        <v>42429</v>
      </c>
      <c r="C421" s="20" t="s">
        <v>1561</v>
      </c>
      <c r="G421" s="20" t="s">
        <v>729</v>
      </c>
      <c r="H421" s="20" t="s">
        <v>729</v>
      </c>
      <c r="I421" s="20">
        <f t="shared" si="6"/>
        <v>47.375</v>
      </c>
      <c r="J421" s="359">
        <v>7.58</v>
      </c>
      <c r="K421" s="20"/>
    </row>
    <row r="422" spans="1:11">
      <c r="A422" s="20" t="s">
        <v>516</v>
      </c>
      <c r="B422" s="9">
        <v>42429</v>
      </c>
      <c r="C422" s="20" t="s">
        <v>1562</v>
      </c>
      <c r="G422" s="20" t="s">
        <v>1723</v>
      </c>
      <c r="H422" s="20" t="s">
        <v>1723</v>
      </c>
      <c r="I422" s="20">
        <f t="shared" si="6"/>
        <v>68.9375</v>
      </c>
      <c r="J422" s="359">
        <v>11.03</v>
      </c>
      <c r="K422" s="20"/>
    </row>
    <row r="423" spans="1:11">
      <c r="A423" s="20" t="s">
        <v>516</v>
      </c>
      <c r="B423" s="9">
        <v>42429</v>
      </c>
      <c r="C423" s="20" t="s">
        <v>1562</v>
      </c>
      <c r="G423" s="20" t="s">
        <v>793</v>
      </c>
      <c r="H423" s="20" t="s">
        <v>793</v>
      </c>
      <c r="I423" s="20">
        <f t="shared" si="6"/>
        <v>69</v>
      </c>
      <c r="J423" s="359">
        <v>11.04</v>
      </c>
      <c r="K423" s="20"/>
    </row>
    <row r="424" spans="1:11">
      <c r="A424" s="20" t="s">
        <v>516</v>
      </c>
      <c r="B424" s="9">
        <v>42429</v>
      </c>
      <c r="C424" s="20" t="s">
        <v>1562</v>
      </c>
      <c r="G424" s="20" t="s">
        <v>1722</v>
      </c>
      <c r="H424" s="20" t="s">
        <v>1722</v>
      </c>
      <c r="I424" s="20">
        <f t="shared" si="6"/>
        <v>490.06249999999994</v>
      </c>
      <c r="J424" s="359">
        <v>78.41</v>
      </c>
      <c r="K424" s="20"/>
    </row>
    <row r="425" spans="1:11">
      <c r="A425" s="20" t="s">
        <v>518</v>
      </c>
      <c r="B425" s="9">
        <v>42406</v>
      </c>
      <c r="C425" s="20" t="s">
        <v>1085</v>
      </c>
      <c r="G425" s="20" t="s">
        <v>659</v>
      </c>
      <c r="H425" s="20" t="s">
        <v>659</v>
      </c>
      <c r="I425" s="20">
        <f t="shared" si="6"/>
        <v>506.87499999999994</v>
      </c>
      <c r="J425" s="359">
        <v>81.099999999999994</v>
      </c>
      <c r="K425" s="20"/>
    </row>
    <row r="426" spans="1:11">
      <c r="A426" s="20" t="s">
        <v>518</v>
      </c>
      <c r="B426" s="9">
        <v>42406</v>
      </c>
      <c r="C426" s="20" t="s">
        <v>1085</v>
      </c>
      <c r="G426" s="20" t="s">
        <v>1622</v>
      </c>
      <c r="H426" s="20" t="s">
        <v>1622</v>
      </c>
      <c r="I426" s="20">
        <f t="shared" si="6"/>
        <v>90.5</v>
      </c>
      <c r="J426" s="359">
        <v>14.48</v>
      </c>
      <c r="K426" s="20"/>
    </row>
    <row r="427" spans="1:11">
      <c r="A427" s="20" t="s">
        <v>520</v>
      </c>
      <c r="B427" s="9">
        <v>42429</v>
      </c>
      <c r="C427" s="20" t="s">
        <v>1563</v>
      </c>
      <c r="G427" s="20" t="s">
        <v>729</v>
      </c>
      <c r="H427" s="20" t="s">
        <v>729</v>
      </c>
      <c r="I427" s="20">
        <f t="shared" si="6"/>
        <v>60.375</v>
      </c>
      <c r="J427" s="359">
        <v>9.66</v>
      </c>
      <c r="K427" s="20"/>
    </row>
    <row r="428" spans="1:11">
      <c r="A428" s="20" t="s">
        <v>520</v>
      </c>
      <c r="B428" s="9">
        <v>42429</v>
      </c>
      <c r="C428" s="20" t="s">
        <v>1563</v>
      </c>
      <c r="G428" s="20" t="s">
        <v>658</v>
      </c>
      <c r="H428" s="20" t="s">
        <v>658</v>
      </c>
      <c r="I428" s="20">
        <f t="shared" si="6"/>
        <v>166.375</v>
      </c>
      <c r="J428" s="359">
        <v>26.62</v>
      </c>
      <c r="K428" s="20"/>
    </row>
    <row r="429" spans="1:11">
      <c r="A429" s="20" t="s">
        <v>520</v>
      </c>
      <c r="B429" s="9">
        <v>42429</v>
      </c>
      <c r="C429" s="20" t="s">
        <v>1563</v>
      </c>
      <c r="G429" s="20" t="s">
        <v>1751</v>
      </c>
      <c r="H429" s="20" t="s">
        <v>1751</v>
      </c>
      <c r="I429" s="20">
        <f t="shared" si="6"/>
        <v>419.25</v>
      </c>
      <c r="J429" s="359">
        <v>67.08</v>
      </c>
      <c r="K429" s="20"/>
    </row>
    <row r="430" spans="1:11">
      <c r="A430" s="20" t="s">
        <v>520</v>
      </c>
      <c r="B430" s="9">
        <v>42429</v>
      </c>
      <c r="C430" s="20" t="s">
        <v>1563</v>
      </c>
      <c r="G430" s="20" t="s">
        <v>767</v>
      </c>
      <c r="H430" s="20" t="s">
        <v>767</v>
      </c>
      <c r="I430" s="20">
        <f t="shared" si="6"/>
        <v>107.74999999999999</v>
      </c>
      <c r="J430" s="359">
        <v>17.239999999999998</v>
      </c>
      <c r="K430" s="20"/>
    </row>
    <row r="431" spans="1:11">
      <c r="A431" s="20" t="s">
        <v>520</v>
      </c>
      <c r="B431" s="9">
        <v>42429</v>
      </c>
      <c r="C431" s="20" t="s">
        <v>1563</v>
      </c>
      <c r="G431" s="20" t="s">
        <v>659</v>
      </c>
      <c r="H431" s="20" t="s">
        <v>659</v>
      </c>
      <c r="I431" s="20">
        <f t="shared" si="6"/>
        <v>328.4375</v>
      </c>
      <c r="J431" s="359">
        <v>52.55</v>
      </c>
      <c r="K431" s="20"/>
    </row>
    <row r="432" spans="1:11">
      <c r="A432" s="20" t="s">
        <v>522</v>
      </c>
      <c r="B432" s="9">
        <v>42429</v>
      </c>
      <c r="C432" s="20" t="s">
        <v>1564</v>
      </c>
      <c r="G432" s="20" t="s">
        <v>1727</v>
      </c>
      <c r="H432" s="20" t="s">
        <v>1727</v>
      </c>
      <c r="I432" s="20">
        <f t="shared" si="6"/>
        <v>275.875</v>
      </c>
      <c r="J432" s="359">
        <v>44.14</v>
      </c>
      <c r="K432" s="20"/>
    </row>
    <row r="433" spans="1:11">
      <c r="A433" s="20" t="s">
        <v>522</v>
      </c>
      <c r="B433" s="9">
        <v>42429</v>
      </c>
      <c r="C433" s="20" t="s">
        <v>1564</v>
      </c>
      <c r="G433" s="20" t="s">
        <v>1728</v>
      </c>
      <c r="H433" s="20" t="s">
        <v>1728</v>
      </c>
      <c r="I433" s="20">
        <f t="shared" si="6"/>
        <v>41.375</v>
      </c>
      <c r="J433" s="359">
        <v>6.62</v>
      </c>
      <c r="K433" s="20"/>
    </row>
    <row r="434" spans="1:11">
      <c r="A434" s="20" t="s">
        <v>522</v>
      </c>
      <c r="B434" s="9">
        <v>42429</v>
      </c>
      <c r="C434" s="20" t="s">
        <v>1564</v>
      </c>
      <c r="G434" s="20" t="s">
        <v>1729</v>
      </c>
      <c r="H434" s="20" t="s">
        <v>1729</v>
      </c>
      <c r="I434" s="20">
        <f t="shared" si="6"/>
        <v>230.43749999999997</v>
      </c>
      <c r="J434" s="359">
        <v>36.869999999999997</v>
      </c>
      <c r="K434" s="20"/>
    </row>
    <row r="435" spans="1:11">
      <c r="A435" s="20" t="s">
        <v>522</v>
      </c>
      <c r="B435" s="9">
        <v>42429</v>
      </c>
      <c r="C435" s="20" t="s">
        <v>1564</v>
      </c>
      <c r="G435" s="20" t="s">
        <v>1730</v>
      </c>
      <c r="H435" s="20" t="s">
        <v>1730</v>
      </c>
      <c r="I435" s="20">
        <f t="shared" si="6"/>
        <v>69.8125</v>
      </c>
      <c r="J435" s="359">
        <v>11.17</v>
      </c>
      <c r="K435" s="20"/>
    </row>
    <row r="436" spans="1:11">
      <c r="A436" s="20" t="s">
        <v>522</v>
      </c>
      <c r="B436" s="9">
        <v>42429</v>
      </c>
      <c r="C436" s="20" t="s">
        <v>1564</v>
      </c>
      <c r="G436" s="20" t="s">
        <v>1731</v>
      </c>
      <c r="H436" s="20" t="s">
        <v>1731</v>
      </c>
      <c r="I436" s="20">
        <f t="shared" si="6"/>
        <v>608.75</v>
      </c>
      <c r="J436" s="359">
        <v>97.4</v>
      </c>
      <c r="K436" s="20"/>
    </row>
    <row r="437" spans="1:11">
      <c r="A437" s="20" t="s">
        <v>522</v>
      </c>
      <c r="B437" s="9">
        <v>42429</v>
      </c>
      <c r="C437" s="20" t="s">
        <v>1564</v>
      </c>
      <c r="G437" s="20" t="s">
        <v>659</v>
      </c>
      <c r="H437" s="20" t="s">
        <v>659</v>
      </c>
      <c r="I437" s="20">
        <f t="shared" si="6"/>
        <v>159.5</v>
      </c>
      <c r="J437" s="359">
        <v>25.52</v>
      </c>
      <c r="K437" s="20"/>
    </row>
    <row r="438" spans="1:11">
      <c r="A438" s="20" t="s">
        <v>522</v>
      </c>
      <c r="B438" s="9">
        <v>42429</v>
      </c>
      <c r="C438" s="20" t="s">
        <v>1564</v>
      </c>
      <c r="G438" s="20" t="s">
        <v>1732</v>
      </c>
      <c r="H438" s="20" t="s">
        <v>1732</v>
      </c>
      <c r="I438" s="20">
        <f t="shared" si="6"/>
        <v>422.4375</v>
      </c>
      <c r="J438" s="359">
        <v>67.59</v>
      </c>
      <c r="K438" s="20"/>
    </row>
    <row r="439" spans="1:11">
      <c r="A439" s="20" t="s">
        <v>524</v>
      </c>
      <c r="B439" s="9">
        <v>42429</v>
      </c>
      <c r="C439" s="20" t="s">
        <v>1565</v>
      </c>
      <c r="G439" s="20" t="s">
        <v>731</v>
      </c>
      <c r="H439" s="20" t="s">
        <v>731</v>
      </c>
      <c r="I439" s="20">
        <f t="shared" si="6"/>
        <v>92.25</v>
      </c>
      <c r="J439" s="359">
        <v>14.76</v>
      </c>
      <c r="K439" s="20"/>
    </row>
    <row r="440" spans="1:11">
      <c r="A440" s="20" t="s">
        <v>524</v>
      </c>
      <c r="B440" s="9">
        <v>42429</v>
      </c>
      <c r="C440" s="20" t="s">
        <v>1565</v>
      </c>
      <c r="G440" s="20" t="s">
        <v>729</v>
      </c>
      <c r="H440" s="20" t="s">
        <v>729</v>
      </c>
      <c r="I440" s="20">
        <f t="shared" si="6"/>
        <v>60.375</v>
      </c>
      <c r="J440" s="359">
        <v>9.66</v>
      </c>
      <c r="K440" s="20"/>
    </row>
    <row r="441" spans="1:11">
      <c r="A441" s="20" t="s">
        <v>524</v>
      </c>
      <c r="B441" s="9">
        <v>42429</v>
      </c>
      <c r="C441" s="20" t="s">
        <v>1565</v>
      </c>
      <c r="G441" s="20" t="s">
        <v>797</v>
      </c>
      <c r="H441" s="20" t="s">
        <v>797</v>
      </c>
      <c r="I441" s="20">
        <f t="shared" si="6"/>
        <v>78.4375</v>
      </c>
      <c r="J441" s="359">
        <v>12.55</v>
      </c>
      <c r="K441" s="20"/>
    </row>
    <row r="442" spans="1:11">
      <c r="A442" s="20" t="s">
        <v>524</v>
      </c>
      <c r="B442" s="9">
        <v>42429</v>
      </c>
      <c r="C442" s="20" t="s">
        <v>1565</v>
      </c>
      <c r="G442" s="20" t="s">
        <v>735</v>
      </c>
      <c r="H442" s="20" t="s">
        <v>735</v>
      </c>
      <c r="I442" s="20">
        <f t="shared" si="6"/>
        <v>222.43750000000003</v>
      </c>
      <c r="J442" s="359">
        <v>35.590000000000003</v>
      </c>
      <c r="K442" s="20"/>
    </row>
    <row r="443" spans="1:11">
      <c r="A443" s="20" t="s">
        <v>524</v>
      </c>
      <c r="B443" s="9">
        <v>42429</v>
      </c>
      <c r="C443" s="20" t="s">
        <v>1565</v>
      </c>
      <c r="G443" s="20" t="s">
        <v>1716</v>
      </c>
      <c r="H443" s="20" t="s">
        <v>1716</v>
      </c>
      <c r="I443" s="20">
        <f t="shared" si="6"/>
        <v>99.5625</v>
      </c>
      <c r="J443" s="359">
        <v>15.93</v>
      </c>
      <c r="K443" s="20"/>
    </row>
    <row r="444" spans="1:11">
      <c r="A444" s="20" t="s">
        <v>524</v>
      </c>
      <c r="B444" s="9">
        <v>42429</v>
      </c>
      <c r="C444" s="20" t="s">
        <v>1565</v>
      </c>
      <c r="G444" s="20" t="s">
        <v>1733</v>
      </c>
      <c r="H444" s="20" t="s">
        <v>1733</v>
      </c>
      <c r="I444" s="20">
        <f t="shared" si="6"/>
        <v>545</v>
      </c>
      <c r="J444" s="359">
        <v>87.2</v>
      </c>
      <c r="K444" s="20"/>
    </row>
    <row r="445" spans="1:11">
      <c r="A445" s="20" t="s">
        <v>524</v>
      </c>
      <c r="B445" s="9">
        <v>42429</v>
      </c>
      <c r="C445" s="20" t="s">
        <v>1565</v>
      </c>
      <c r="G445" s="20" t="s">
        <v>1706</v>
      </c>
      <c r="H445" s="20" t="s">
        <v>1706</v>
      </c>
      <c r="I445" s="20">
        <f t="shared" si="6"/>
        <v>293.375</v>
      </c>
      <c r="J445" s="359">
        <v>46.94</v>
      </c>
      <c r="K445" s="20"/>
    </row>
    <row r="446" spans="1:11">
      <c r="A446" s="20" t="s">
        <v>526</v>
      </c>
      <c r="B446" s="9">
        <v>42429</v>
      </c>
      <c r="C446" s="20" t="s">
        <v>1566</v>
      </c>
      <c r="G446" s="20" t="s">
        <v>659</v>
      </c>
      <c r="H446" s="20" t="s">
        <v>659</v>
      </c>
      <c r="I446" s="20">
        <f t="shared" si="6"/>
        <v>396.5625</v>
      </c>
      <c r="J446" s="359">
        <v>63.45</v>
      </c>
      <c r="K446" s="20"/>
    </row>
    <row r="447" spans="1:11">
      <c r="A447" s="20" t="s">
        <v>526</v>
      </c>
      <c r="B447" s="9">
        <v>42429</v>
      </c>
      <c r="C447" s="20" t="s">
        <v>1566</v>
      </c>
      <c r="G447" s="20" t="s">
        <v>733</v>
      </c>
      <c r="H447" s="20" t="s">
        <v>733</v>
      </c>
      <c r="I447" s="20">
        <f t="shared" si="6"/>
        <v>419.00000000000006</v>
      </c>
      <c r="J447" s="359">
        <v>67.040000000000006</v>
      </c>
      <c r="K447" s="20"/>
    </row>
    <row r="448" spans="1:11">
      <c r="A448" s="20" t="s">
        <v>526</v>
      </c>
      <c r="B448" s="9">
        <v>42429</v>
      </c>
      <c r="C448" s="20" t="s">
        <v>1566</v>
      </c>
      <c r="G448" s="20" t="s">
        <v>1777</v>
      </c>
      <c r="H448" s="20" t="s">
        <v>1777</v>
      </c>
      <c r="I448" s="20">
        <f t="shared" si="6"/>
        <v>50.3125</v>
      </c>
      <c r="J448" s="359">
        <v>8.0500000000000007</v>
      </c>
      <c r="K448" s="20"/>
    </row>
    <row r="449" spans="1:11">
      <c r="A449" s="20" t="s">
        <v>526</v>
      </c>
      <c r="B449" s="9">
        <v>42429</v>
      </c>
      <c r="C449" s="20" t="s">
        <v>1566</v>
      </c>
      <c r="G449" s="20" t="s">
        <v>793</v>
      </c>
      <c r="H449" s="20" t="s">
        <v>793</v>
      </c>
      <c r="I449" s="20">
        <f t="shared" si="6"/>
        <v>69</v>
      </c>
      <c r="J449" s="359">
        <v>11.04</v>
      </c>
      <c r="K449" s="20"/>
    </row>
    <row r="450" spans="1:11">
      <c r="A450" s="20" t="s">
        <v>526</v>
      </c>
      <c r="B450" s="9">
        <v>42429</v>
      </c>
      <c r="C450" s="20" t="s">
        <v>1566</v>
      </c>
      <c r="G450" s="20" t="s">
        <v>735</v>
      </c>
      <c r="H450" s="20" t="s">
        <v>735</v>
      </c>
      <c r="I450" s="20">
        <f t="shared" si="6"/>
        <v>398.25</v>
      </c>
      <c r="J450" s="359">
        <v>63.72</v>
      </c>
      <c r="K450" s="20"/>
    </row>
    <row r="451" spans="1:11">
      <c r="A451" s="20" t="s">
        <v>1567</v>
      </c>
      <c r="B451" s="9">
        <v>42429</v>
      </c>
      <c r="C451" s="20" t="s">
        <v>1568</v>
      </c>
      <c r="G451" s="20" t="s">
        <v>882</v>
      </c>
      <c r="H451" s="20" t="s">
        <v>882</v>
      </c>
      <c r="I451" s="20">
        <f t="shared" si="6"/>
        <v>50.9375</v>
      </c>
      <c r="J451" s="359">
        <v>8.15</v>
      </c>
      <c r="K451" s="20"/>
    </row>
    <row r="452" spans="1:11">
      <c r="A452" s="20" t="s">
        <v>528</v>
      </c>
      <c r="B452" s="9">
        <v>42429</v>
      </c>
      <c r="C452" s="20" t="s">
        <v>1569</v>
      </c>
      <c r="G452" s="20" t="s">
        <v>659</v>
      </c>
      <c r="H452" s="20" t="s">
        <v>659</v>
      </c>
      <c r="I452" s="20">
        <f t="shared" si="6"/>
        <v>396.5625</v>
      </c>
      <c r="J452" s="359">
        <v>63.45</v>
      </c>
      <c r="K452" s="20"/>
    </row>
    <row r="453" spans="1:11">
      <c r="A453" s="20" t="s">
        <v>528</v>
      </c>
      <c r="B453" s="9">
        <v>42429</v>
      </c>
      <c r="C453" s="20" t="s">
        <v>1569</v>
      </c>
      <c r="G453" s="20" t="s">
        <v>9</v>
      </c>
      <c r="H453" s="20" t="s">
        <v>9</v>
      </c>
      <c r="I453" s="20">
        <f t="shared" ref="I453:I516" si="7">+J453/0.16</f>
        <v>240.5625</v>
      </c>
      <c r="J453" s="359">
        <v>38.49</v>
      </c>
      <c r="K453" s="20"/>
    </row>
    <row r="454" spans="1:11">
      <c r="A454" s="20" t="s">
        <v>528</v>
      </c>
      <c r="B454" s="9">
        <v>42429</v>
      </c>
      <c r="C454" s="20" t="s">
        <v>1569</v>
      </c>
      <c r="G454" s="20" t="s">
        <v>1734</v>
      </c>
      <c r="H454" s="20" t="s">
        <v>1734</v>
      </c>
      <c r="I454" s="20">
        <f t="shared" si="7"/>
        <v>545</v>
      </c>
      <c r="J454" s="359">
        <v>87.2</v>
      </c>
      <c r="K454" s="20"/>
    </row>
    <row r="455" spans="1:11">
      <c r="A455" s="20" t="s">
        <v>528</v>
      </c>
      <c r="B455" s="9">
        <v>42429</v>
      </c>
      <c r="C455" s="20" t="s">
        <v>1569</v>
      </c>
      <c r="G455" s="20" t="s">
        <v>744</v>
      </c>
      <c r="H455" s="20" t="s">
        <v>744</v>
      </c>
      <c r="I455" s="20">
        <f t="shared" si="7"/>
        <v>98.25</v>
      </c>
      <c r="J455" s="359">
        <v>15.72</v>
      </c>
      <c r="K455" s="20"/>
    </row>
    <row r="456" spans="1:11">
      <c r="A456" s="20" t="s">
        <v>528</v>
      </c>
      <c r="B456" s="9">
        <v>42429</v>
      </c>
      <c r="C456" s="20" t="s">
        <v>1569</v>
      </c>
      <c r="G456" s="20" t="s">
        <v>729</v>
      </c>
      <c r="H456" s="20" t="s">
        <v>729</v>
      </c>
      <c r="I456" s="20">
        <f t="shared" si="7"/>
        <v>56.0625</v>
      </c>
      <c r="J456" s="359">
        <v>8.9700000000000006</v>
      </c>
      <c r="K456" s="20"/>
    </row>
    <row r="457" spans="1:11">
      <c r="A457" s="20" t="s">
        <v>530</v>
      </c>
      <c r="B457" s="9">
        <v>42429</v>
      </c>
      <c r="C457" s="20" t="s">
        <v>1570</v>
      </c>
      <c r="G457" s="20" t="s">
        <v>1714</v>
      </c>
      <c r="H457" s="20" t="s">
        <v>1714</v>
      </c>
      <c r="I457" s="20">
        <f t="shared" si="7"/>
        <v>749.875</v>
      </c>
      <c r="J457" s="359">
        <v>119.98</v>
      </c>
      <c r="K457" s="20"/>
    </row>
    <row r="458" spans="1:11">
      <c r="A458" s="20" t="s">
        <v>530</v>
      </c>
      <c r="B458" s="9">
        <v>42429</v>
      </c>
      <c r="C458" s="20" t="s">
        <v>1570</v>
      </c>
      <c r="G458" s="20" t="s">
        <v>1713</v>
      </c>
      <c r="H458" s="20" t="s">
        <v>1713</v>
      </c>
      <c r="I458" s="20">
        <f t="shared" si="7"/>
        <v>81</v>
      </c>
      <c r="J458" s="359">
        <v>12.96</v>
      </c>
      <c r="K458" s="20"/>
    </row>
    <row r="459" spans="1:11">
      <c r="A459" s="20" t="s">
        <v>530</v>
      </c>
      <c r="B459" s="9">
        <v>42429</v>
      </c>
      <c r="C459" s="20" t="s">
        <v>1570</v>
      </c>
      <c r="G459" s="20" t="s">
        <v>805</v>
      </c>
      <c r="H459" s="20" t="s">
        <v>805</v>
      </c>
      <c r="I459" s="20">
        <f t="shared" si="7"/>
        <v>461.18750000000006</v>
      </c>
      <c r="J459" s="359">
        <v>73.790000000000006</v>
      </c>
      <c r="K459" s="20"/>
    </row>
    <row r="460" spans="1:11">
      <c r="A460" s="20" t="s">
        <v>530</v>
      </c>
      <c r="B460" s="9">
        <v>42429</v>
      </c>
      <c r="C460" s="20" t="s">
        <v>1570</v>
      </c>
      <c r="G460" s="20" t="s">
        <v>1700</v>
      </c>
      <c r="H460" s="20" t="s">
        <v>1700</v>
      </c>
      <c r="I460" s="20">
        <f t="shared" si="7"/>
        <v>30.1875</v>
      </c>
      <c r="J460" s="359">
        <v>4.83</v>
      </c>
      <c r="K460" s="20"/>
    </row>
    <row r="461" spans="1:11">
      <c r="A461" s="20" t="s">
        <v>530</v>
      </c>
      <c r="B461" s="9">
        <v>42429</v>
      </c>
      <c r="C461" s="20" t="s">
        <v>1570</v>
      </c>
      <c r="G461" s="20" t="s">
        <v>729</v>
      </c>
      <c r="H461" s="20" t="s">
        <v>729</v>
      </c>
      <c r="I461" s="20">
        <f t="shared" si="7"/>
        <v>56.0625</v>
      </c>
      <c r="J461" s="359">
        <v>8.9700000000000006</v>
      </c>
      <c r="K461" s="20"/>
    </row>
    <row r="462" spans="1:11">
      <c r="A462" s="20" t="s">
        <v>530</v>
      </c>
      <c r="B462" s="9">
        <v>42429</v>
      </c>
      <c r="C462" s="20" t="s">
        <v>1570</v>
      </c>
      <c r="G462" s="20" t="s">
        <v>9</v>
      </c>
      <c r="H462" s="20" t="s">
        <v>9</v>
      </c>
      <c r="I462" s="20">
        <f t="shared" si="7"/>
        <v>222.43750000000003</v>
      </c>
      <c r="J462" s="359">
        <v>35.590000000000003</v>
      </c>
      <c r="K462" s="20"/>
    </row>
    <row r="463" spans="1:11">
      <c r="A463" s="20" t="s">
        <v>434</v>
      </c>
      <c r="B463" s="9">
        <v>42429</v>
      </c>
      <c r="C463" s="20" t="s">
        <v>1428</v>
      </c>
      <c r="G463" s="20" t="s">
        <v>691</v>
      </c>
      <c r="H463" s="20" t="s">
        <v>691</v>
      </c>
      <c r="I463" s="20">
        <f t="shared" si="7"/>
        <v>40</v>
      </c>
      <c r="J463" s="359">
        <v>6.4</v>
      </c>
      <c r="K463" s="20"/>
    </row>
    <row r="464" spans="1:11">
      <c r="A464" s="20" t="s">
        <v>1429</v>
      </c>
      <c r="B464" s="9">
        <v>42429</v>
      </c>
      <c r="C464" s="20" t="s">
        <v>1430</v>
      </c>
      <c r="G464" s="20" t="s">
        <v>672</v>
      </c>
      <c r="H464" s="20" t="s">
        <v>672</v>
      </c>
      <c r="I464" s="20">
        <f t="shared" si="7"/>
        <v>345.0625</v>
      </c>
      <c r="J464" s="359">
        <v>55.21</v>
      </c>
      <c r="K464" s="20"/>
    </row>
    <row r="465" spans="1:11">
      <c r="A465" s="20" t="s">
        <v>1431</v>
      </c>
      <c r="B465" s="9">
        <v>42429</v>
      </c>
      <c r="C465" s="20" t="s">
        <v>1432</v>
      </c>
      <c r="G465" s="20" t="s">
        <v>1674</v>
      </c>
      <c r="H465" s="20" t="s">
        <v>1674</v>
      </c>
      <c r="I465" s="20">
        <f t="shared" si="7"/>
        <v>423.25</v>
      </c>
      <c r="J465" s="359">
        <v>67.72</v>
      </c>
      <c r="K465" s="20"/>
    </row>
    <row r="466" spans="1:11">
      <c r="A466" s="20" t="s">
        <v>1433</v>
      </c>
      <c r="B466" s="9">
        <v>42429</v>
      </c>
      <c r="C466" s="20" t="s">
        <v>1434</v>
      </c>
      <c r="G466" s="20" t="s">
        <v>1675</v>
      </c>
      <c r="H466" s="20" t="s">
        <v>1675</v>
      </c>
      <c r="I466" s="20">
        <f t="shared" si="7"/>
        <v>373.25</v>
      </c>
      <c r="J466" s="359">
        <v>59.72</v>
      </c>
      <c r="K466" s="20"/>
    </row>
    <row r="467" spans="1:11">
      <c r="A467" s="20" t="s">
        <v>1435</v>
      </c>
      <c r="B467" s="9">
        <v>42429</v>
      </c>
      <c r="C467" s="20" t="s">
        <v>1436</v>
      </c>
      <c r="G467" s="20" t="s">
        <v>1675</v>
      </c>
      <c r="H467" s="20" t="s">
        <v>1675</v>
      </c>
      <c r="I467" s="20">
        <f t="shared" si="7"/>
        <v>345.625</v>
      </c>
      <c r="J467" s="359">
        <v>55.3</v>
      </c>
      <c r="K467" s="20"/>
    </row>
    <row r="468" spans="1:11">
      <c r="A468" s="20" t="s">
        <v>554</v>
      </c>
      <c r="B468" s="9">
        <v>42429</v>
      </c>
      <c r="C468" s="20" t="s">
        <v>1587</v>
      </c>
      <c r="G468" s="20" t="s">
        <v>1700</v>
      </c>
      <c r="H468" s="20" t="s">
        <v>1700</v>
      </c>
      <c r="I468" s="20">
        <f t="shared" si="7"/>
        <v>30.1875</v>
      </c>
      <c r="J468" s="359">
        <v>4.83</v>
      </c>
      <c r="K468" s="20"/>
    </row>
    <row r="469" spans="1:11">
      <c r="A469" s="20" t="s">
        <v>554</v>
      </c>
      <c r="B469" s="9">
        <v>42429</v>
      </c>
      <c r="C469" s="20" t="s">
        <v>1587</v>
      </c>
      <c r="G469" s="20" t="s">
        <v>729</v>
      </c>
      <c r="H469" s="20" t="s">
        <v>729</v>
      </c>
      <c r="I469" s="20">
        <f t="shared" si="7"/>
        <v>56.0625</v>
      </c>
      <c r="J469" s="359">
        <v>8.9700000000000006</v>
      </c>
      <c r="K469" s="20"/>
    </row>
    <row r="470" spans="1:11">
      <c r="A470" s="20" t="s">
        <v>554</v>
      </c>
      <c r="B470" s="9">
        <v>42429</v>
      </c>
      <c r="C470" s="20" t="s">
        <v>1587</v>
      </c>
      <c r="G470" s="20" t="s">
        <v>805</v>
      </c>
      <c r="H470" s="20" t="s">
        <v>805</v>
      </c>
      <c r="I470" s="20">
        <f t="shared" si="7"/>
        <v>728.4375</v>
      </c>
      <c r="J470" s="359">
        <v>116.55</v>
      </c>
      <c r="K470" s="20"/>
    </row>
    <row r="471" spans="1:11">
      <c r="A471" s="20" t="s">
        <v>554</v>
      </c>
      <c r="B471" s="9">
        <v>42429</v>
      </c>
      <c r="C471" s="20" t="s">
        <v>1587</v>
      </c>
      <c r="G471" s="20" t="s">
        <v>801</v>
      </c>
      <c r="H471" s="20" t="s">
        <v>801</v>
      </c>
      <c r="I471" s="20">
        <f t="shared" si="7"/>
        <v>860.24999999999989</v>
      </c>
      <c r="J471" s="359">
        <v>137.63999999999999</v>
      </c>
      <c r="K471" s="20"/>
    </row>
    <row r="472" spans="1:11">
      <c r="A472" s="20" t="s">
        <v>554</v>
      </c>
      <c r="B472" s="9">
        <v>42429</v>
      </c>
      <c r="C472" s="20" t="s">
        <v>1587</v>
      </c>
      <c r="G472" s="20" t="s">
        <v>803</v>
      </c>
      <c r="H472" s="20" t="s">
        <v>803</v>
      </c>
      <c r="I472" s="20">
        <f t="shared" si="7"/>
        <v>419.00000000000006</v>
      </c>
      <c r="J472" s="359">
        <v>67.040000000000006</v>
      </c>
      <c r="K472" s="20"/>
    </row>
    <row r="473" spans="1:11">
      <c r="A473" s="20" t="s">
        <v>554</v>
      </c>
      <c r="B473" s="9">
        <v>42429</v>
      </c>
      <c r="C473" s="20" t="s">
        <v>1587</v>
      </c>
      <c r="G473" s="20" t="s">
        <v>744</v>
      </c>
      <c r="H473" s="20" t="s">
        <v>744</v>
      </c>
      <c r="I473" s="20">
        <f t="shared" si="7"/>
        <v>81.875</v>
      </c>
      <c r="J473" s="359">
        <v>13.1</v>
      </c>
      <c r="K473" s="20"/>
    </row>
    <row r="474" spans="1:11">
      <c r="A474" s="20" t="s">
        <v>554</v>
      </c>
      <c r="B474" s="9">
        <v>42429</v>
      </c>
      <c r="C474" s="20" t="s">
        <v>1587</v>
      </c>
      <c r="G474" s="20" t="s">
        <v>797</v>
      </c>
      <c r="H474" s="20" t="s">
        <v>797</v>
      </c>
      <c r="I474" s="20">
        <f t="shared" si="7"/>
        <v>78.4375</v>
      </c>
      <c r="J474" s="359">
        <v>12.55</v>
      </c>
      <c r="K474" s="20"/>
    </row>
    <row r="475" spans="1:11">
      <c r="A475" s="20" t="s">
        <v>554</v>
      </c>
      <c r="B475" s="9">
        <v>42429</v>
      </c>
      <c r="C475" s="20" t="s">
        <v>1587</v>
      </c>
      <c r="G475" s="20" t="s">
        <v>735</v>
      </c>
      <c r="H475" s="20" t="s">
        <v>735</v>
      </c>
      <c r="I475" s="20">
        <f t="shared" si="7"/>
        <v>222.43750000000003</v>
      </c>
      <c r="J475" s="359">
        <v>35.590000000000003</v>
      </c>
      <c r="K475" s="20"/>
    </row>
    <row r="476" spans="1:11">
      <c r="A476" s="20" t="s">
        <v>556</v>
      </c>
      <c r="B476" s="9">
        <v>42429</v>
      </c>
      <c r="C476" s="20" t="s">
        <v>1588</v>
      </c>
      <c r="G476" s="20" t="s">
        <v>729</v>
      </c>
      <c r="H476" s="20" t="s">
        <v>729</v>
      </c>
      <c r="I476" s="20">
        <f t="shared" si="7"/>
        <v>116.43749999999999</v>
      </c>
      <c r="J476" s="359">
        <v>18.63</v>
      </c>
      <c r="K476" s="20"/>
    </row>
    <row r="477" spans="1:11">
      <c r="A477" s="20" t="s">
        <v>556</v>
      </c>
      <c r="B477" s="9">
        <v>42429</v>
      </c>
      <c r="C477" s="20" t="s">
        <v>1588</v>
      </c>
      <c r="G477" s="20" t="s">
        <v>9</v>
      </c>
      <c r="H477" s="20" t="s">
        <v>9</v>
      </c>
      <c r="I477" s="20">
        <f t="shared" si="7"/>
        <v>120.68749999999999</v>
      </c>
      <c r="J477" s="359">
        <v>19.309999999999999</v>
      </c>
      <c r="K477" s="20"/>
    </row>
    <row r="478" spans="1:11">
      <c r="A478" s="20" t="s">
        <v>556</v>
      </c>
      <c r="B478" s="9">
        <v>42429</v>
      </c>
      <c r="C478" s="20" t="s">
        <v>1588</v>
      </c>
      <c r="G478" s="20" t="s">
        <v>767</v>
      </c>
      <c r="H478" s="20" t="s">
        <v>767</v>
      </c>
      <c r="I478" s="20">
        <f t="shared" si="7"/>
        <v>99.125</v>
      </c>
      <c r="J478" s="359">
        <v>15.86</v>
      </c>
      <c r="K478" s="20"/>
    </row>
    <row r="479" spans="1:11">
      <c r="A479" s="20" t="s">
        <v>556</v>
      </c>
      <c r="B479" s="9">
        <v>42429</v>
      </c>
      <c r="C479" s="20" t="s">
        <v>1588</v>
      </c>
      <c r="G479" s="20" t="s">
        <v>1702</v>
      </c>
      <c r="H479" s="20" t="s">
        <v>1702</v>
      </c>
      <c r="I479" s="20">
        <f t="shared" si="7"/>
        <v>419.00000000000006</v>
      </c>
      <c r="J479" s="359">
        <v>67.040000000000006</v>
      </c>
      <c r="K479" s="20"/>
    </row>
    <row r="480" spans="1:11">
      <c r="A480" s="20" t="s">
        <v>556</v>
      </c>
      <c r="B480" s="9">
        <v>42429</v>
      </c>
      <c r="C480" s="20" t="s">
        <v>1588</v>
      </c>
      <c r="G480" s="20" t="s">
        <v>747</v>
      </c>
      <c r="H480" s="20" t="s">
        <v>747</v>
      </c>
      <c r="I480" s="20">
        <f t="shared" si="7"/>
        <v>281.0625</v>
      </c>
      <c r="J480" s="359">
        <v>44.97</v>
      </c>
      <c r="K480" s="20"/>
    </row>
    <row r="481" spans="1:11">
      <c r="A481" s="20" t="s">
        <v>556</v>
      </c>
      <c r="B481" s="9">
        <v>42429</v>
      </c>
      <c r="C481" s="20" t="s">
        <v>1588</v>
      </c>
      <c r="G481" s="20" t="s">
        <v>659</v>
      </c>
      <c r="H481" s="20" t="s">
        <v>659</v>
      </c>
      <c r="I481" s="20">
        <f t="shared" si="7"/>
        <v>49.125</v>
      </c>
      <c r="J481" s="359">
        <v>7.86</v>
      </c>
      <c r="K481" s="20"/>
    </row>
    <row r="482" spans="1:11">
      <c r="A482" s="20" t="s">
        <v>558</v>
      </c>
      <c r="B482" s="9">
        <v>42429</v>
      </c>
      <c r="C482" s="20" t="s">
        <v>1589</v>
      </c>
      <c r="G482" s="20" t="s">
        <v>1700</v>
      </c>
      <c r="H482" s="20" t="s">
        <v>1700</v>
      </c>
      <c r="I482" s="20">
        <f t="shared" si="7"/>
        <v>30.1875</v>
      </c>
      <c r="J482" s="359">
        <v>4.83</v>
      </c>
      <c r="K482" s="20"/>
    </row>
    <row r="483" spans="1:11">
      <c r="A483" s="20" t="s">
        <v>558</v>
      </c>
      <c r="B483" s="9">
        <v>42429</v>
      </c>
      <c r="C483" s="20" t="s">
        <v>1589</v>
      </c>
      <c r="G483" s="20" t="s">
        <v>742</v>
      </c>
      <c r="H483" s="20" t="s">
        <v>742</v>
      </c>
      <c r="I483" s="20">
        <f t="shared" si="7"/>
        <v>262.0625</v>
      </c>
      <c r="J483" s="359">
        <v>41.93</v>
      </c>
      <c r="K483" s="20"/>
    </row>
    <row r="484" spans="1:11">
      <c r="A484" s="20" t="s">
        <v>558</v>
      </c>
      <c r="B484" s="9">
        <v>42429</v>
      </c>
      <c r="C484" s="20" t="s">
        <v>1589</v>
      </c>
      <c r="G484" s="20" t="s">
        <v>731</v>
      </c>
      <c r="H484" s="20" t="s">
        <v>731</v>
      </c>
      <c r="I484" s="20">
        <f t="shared" si="7"/>
        <v>56.875</v>
      </c>
      <c r="J484" s="359">
        <v>9.1</v>
      </c>
      <c r="K484" s="20"/>
    </row>
    <row r="485" spans="1:11">
      <c r="A485" s="20" t="s">
        <v>558</v>
      </c>
      <c r="B485" s="9">
        <v>42429</v>
      </c>
      <c r="C485" s="20" t="s">
        <v>1589</v>
      </c>
      <c r="G485" s="20" t="s">
        <v>735</v>
      </c>
      <c r="H485" s="20" t="s">
        <v>735</v>
      </c>
      <c r="I485" s="20">
        <f t="shared" si="7"/>
        <v>398.375</v>
      </c>
      <c r="J485" s="359">
        <v>63.74</v>
      </c>
      <c r="K485" s="20"/>
    </row>
    <row r="486" spans="1:11">
      <c r="A486" s="20" t="s">
        <v>558</v>
      </c>
      <c r="B486" s="9">
        <v>42429</v>
      </c>
      <c r="C486" s="20" t="s">
        <v>1589</v>
      </c>
      <c r="G486" s="20" t="s">
        <v>807</v>
      </c>
      <c r="H486" s="20" t="s">
        <v>807</v>
      </c>
      <c r="I486" s="20">
        <f t="shared" si="7"/>
        <v>79.3125</v>
      </c>
      <c r="J486" s="359">
        <v>12.69</v>
      </c>
      <c r="K486" s="20"/>
    </row>
    <row r="487" spans="1:11">
      <c r="A487" s="20" t="s">
        <v>558</v>
      </c>
      <c r="B487" s="9">
        <v>42429</v>
      </c>
      <c r="C487" s="20" t="s">
        <v>1589</v>
      </c>
      <c r="G487" s="20" t="s">
        <v>659</v>
      </c>
      <c r="H487" s="20" t="s">
        <v>659</v>
      </c>
      <c r="I487" s="20">
        <f t="shared" si="7"/>
        <v>719</v>
      </c>
      <c r="J487" s="359">
        <v>115.04</v>
      </c>
      <c r="K487" s="20"/>
    </row>
    <row r="488" spans="1:11">
      <c r="A488" s="20" t="s">
        <v>558</v>
      </c>
      <c r="B488" s="9">
        <v>42429</v>
      </c>
      <c r="C488" s="20" t="s">
        <v>1589</v>
      </c>
      <c r="G488" s="20" t="s">
        <v>733</v>
      </c>
      <c r="H488" s="20" t="s">
        <v>733</v>
      </c>
      <c r="I488" s="20">
        <f t="shared" si="7"/>
        <v>360.37499999999994</v>
      </c>
      <c r="J488" s="359">
        <v>57.66</v>
      </c>
      <c r="K488" s="20"/>
    </row>
    <row r="489" spans="1:11">
      <c r="A489" s="20" t="s">
        <v>558</v>
      </c>
      <c r="B489" s="9">
        <v>42429</v>
      </c>
      <c r="C489" s="20" t="s">
        <v>1589</v>
      </c>
      <c r="G489" s="20" t="s">
        <v>1701</v>
      </c>
      <c r="H489" s="20" t="s">
        <v>1701</v>
      </c>
      <c r="I489" s="20">
        <f t="shared" si="7"/>
        <v>860.24999999999989</v>
      </c>
      <c r="J489" s="359">
        <v>137.63999999999999</v>
      </c>
      <c r="K489" s="20"/>
    </row>
    <row r="490" spans="1:11">
      <c r="A490" s="20" t="s">
        <v>560</v>
      </c>
      <c r="B490" s="9">
        <v>42429</v>
      </c>
      <c r="C490" s="20" t="s">
        <v>1590</v>
      </c>
      <c r="G490" s="20" t="s">
        <v>1749</v>
      </c>
      <c r="H490" s="20" t="s">
        <v>1749</v>
      </c>
      <c r="I490" s="20">
        <f t="shared" si="7"/>
        <v>251.43749999999997</v>
      </c>
      <c r="J490" s="359">
        <v>40.229999999999997</v>
      </c>
      <c r="K490" s="20"/>
    </row>
    <row r="491" spans="1:11">
      <c r="A491" s="20" t="s">
        <v>560</v>
      </c>
      <c r="B491" s="9">
        <v>42429</v>
      </c>
      <c r="C491" s="20" t="s">
        <v>1590</v>
      </c>
      <c r="G491" s="20" t="s">
        <v>1750</v>
      </c>
      <c r="H491" s="20" t="s">
        <v>1750</v>
      </c>
      <c r="I491" s="20">
        <f t="shared" si="7"/>
        <v>91.8125</v>
      </c>
      <c r="J491" s="359">
        <v>14.69</v>
      </c>
      <c r="K491" s="20"/>
    </row>
    <row r="492" spans="1:11">
      <c r="A492" s="20" t="s">
        <v>562</v>
      </c>
      <c r="B492" s="9">
        <v>42429</v>
      </c>
      <c r="C492" s="20" t="s">
        <v>1591</v>
      </c>
      <c r="G492" s="20" t="s">
        <v>729</v>
      </c>
      <c r="H492" s="20" t="s">
        <v>729</v>
      </c>
      <c r="I492" s="20">
        <f t="shared" si="7"/>
        <v>120.75</v>
      </c>
      <c r="J492" s="359">
        <v>19.32</v>
      </c>
      <c r="K492" s="20"/>
    </row>
    <row r="493" spans="1:11">
      <c r="A493" s="20" t="s">
        <v>562</v>
      </c>
      <c r="B493" s="9">
        <v>42429</v>
      </c>
      <c r="C493" s="20" t="s">
        <v>1591</v>
      </c>
      <c r="G493" s="20" t="s">
        <v>660</v>
      </c>
      <c r="H493" s="20" t="s">
        <v>660</v>
      </c>
      <c r="I493" s="20">
        <f t="shared" si="7"/>
        <v>67.25</v>
      </c>
      <c r="J493" s="359">
        <v>10.76</v>
      </c>
      <c r="K493" s="20"/>
    </row>
    <row r="494" spans="1:11">
      <c r="A494" s="20" t="s">
        <v>562</v>
      </c>
      <c r="B494" s="9">
        <v>42429</v>
      </c>
      <c r="C494" s="20" t="s">
        <v>1591</v>
      </c>
      <c r="G494" s="20" t="s">
        <v>661</v>
      </c>
      <c r="H494" s="20" t="s">
        <v>661</v>
      </c>
      <c r="I494" s="20">
        <f t="shared" si="7"/>
        <v>385.4375</v>
      </c>
      <c r="J494" s="359">
        <v>61.67</v>
      </c>
      <c r="K494" s="20"/>
    </row>
    <row r="495" spans="1:11">
      <c r="A495" s="20" t="s">
        <v>562</v>
      </c>
      <c r="B495" s="9">
        <v>42429</v>
      </c>
      <c r="C495" s="20" t="s">
        <v>1591</v>
      </c>
      <c r="G495" s="20" t="s">
        <v>659</v>
      </c>
      <c r="H495" s="20" t="s">
        <v>659</v>
      </c>
      <c r="I495" s="20">
        <f t="shared" si="7"/>
        <v>328.4375</v>
      </c>
      <c r="J495" s="359">
        <v>52.55</v>
      </c>
      <c r="K495" s="20"/>
    </row>
    <row r="496" spans="1:11">
      <c r="A496" s="20" t="s">
        <v>564</v>
      </c>
      <c r="B496" s="9">
        <v>42429</v>
      </c>
      <c r="C496" s="20" t="s">
        <v>1592</v>
      </c>
      <c r="G496" s="20" t="s">
        <v>729</v>
      </c>
      <c r="H496" s="20" t="s">
        <v>729</v>
      </c>
      <c r="I496" s="20">
        <f t="shared" si="7"/>
        <v>60.124999999999993</v>
      </c>
      <c r="J496" s="359">
        <v>9.6199999999999992</v>
      </c>
      <c r="K496" s="20"/>
    </row>
    <row r="497" spans="1:11">
      <c r="A497" s="20" t="s">
        <v>564</v>
      </c>
      <c r="B497" s="9">
        <v>42429</v>
      </c>
      <c r="C497" s="20" t="s">
        <v>1592</v>
      </c>
      <c r="G497" s="20" t="s">
        <v>658</v>
      </c>
      <c r="H497" s="20" t="s">
        <v>658</v>
      </c>
      <c r="I497" s="20">
        <f t="shared" si="7"/>
        <v>177.5625</v>
      </c>
      <c r="J497" s="359">
        <v>28.41</v>
      </c>
      <c r="K497" s="20"/>
    </row>
    <row r="498" spans="1:11">
      <c r="A498" s="20" t="s">
        <v>564</v>
      </c>
      <c r="B498" s="9">
        <v>42429</v>
      </c>
      <c r="C498" s="20" t="s">
        <v>1592</v>
      </c>
      <c r="G498" s="20" t="s">
        <v>1751</v>
      </c>
      <c r="H498" s="20" t="s">
        <v>1751</v>
      </c>
      <c r="I498" s="20">
        <f t="shared" si="7"/>
        <v>377.3125</v>
      </c>
      <c r="J498" s="359">
        <v>60.37</v>
      </c>
      <c r="K498" s="20"/>
    </row>
    <row r="499" spans="1:11">
      <c r="A499" s="20" t="s">
        <v>564</v>
      </c>
      <c r="B499" s="9">
        <v>42429</v>
      </c>
      <c r="C499" s="20" t="s">
        <v>1592</v>
      </c>
      <c r="G499" s="20" t="s">
        <v>767</v>
      </c>
      <c r="H499" s="20" t="s">
        <v>767</v>
      </c>
      <c r="I499" s="20">
        <f t="shared" si="7"/>
        <v>94.8125</v>
      </c>
      <c r="J499" s="359">
        <v>15.17</v>
      </c>
      <c r="K499" s="20"/>
    </row>
    <row r="500" spans="1:11">
      <c r="A500" s="20" t="s">
        <v>564</v>
      </c>
      <c r="B500" s="9">
        <v>42429</v>
      </c>
      <c r="C500" s="20" t="s">
        <v>1592</v>
      </c>
      <c r="G500" s="20" t="s">
        <v>659</v>
      </c>
      <c r="H500" s="20" t="s">
        <v>659</v>
      </c>
      <c r="I500" s="20">
        <f t="shared" si="7"/>
        <v>328.4375</v>
      </c>
      <c r="J500" s="359">
        <v>52.55</v>
      </c>
      <c r="K500" s="20"/>
    </row>
    <row r="501" spans="1:11">
      <c r="A501" s="20" t="s">
        <v>566</v>
      </c>
      <c r="B501" s="9">
        <v>42429</v>
      </c>
      <c r="C501" s="20" t="s">
        <v>1593</v>
      </c>
      <c r="G501" s="20" t="s">
        <v>729</v>
      </c>
      <c r="H501" s="20" t="s">
        <v>729</v>
      </c>
      <c r="I501" s="20">
        <f t="shared" si="7"/>
        <v>86.187499999999986</v>
      </c>
      <c r="J501" s="359">
        <v>13.79</v>
      </c>
      <c r="K501" s="20"/>
    </row>
    <row r="502" spans="1:11">
      <c r="A502" s="20" t="s">
        <v>566</v>
      </c>
      <c r="B502" s="9">
        <v>42429</v>
      </c>
      <c r="C502" s="20" t="s">
        <v>1593</v>
      </c>
      <c r="G502" s="20" t="s">
        <v>735</v>
      </c>
      <c r="H502" s="20" t="s">
        <v>735</v>
      </c>
      <c r="I502" s="20">
        <f t="shared" si="7"/>
        <v>222.43750000000003</v>
      </c>
      <c r="J502" s="359">
        <v>35.590000000000003</v>
      </c>
      <c r="K502" s="20"/>
    </row>
    <row r="503" spans="1:11">
      <c r="A503" s="20" t="s">
        <v>566</v>
      </c>
      <c r="B503" s="9">
        <v>42429</v>
      </c>
      <c r="C503" s="20" t="s">
        <v>1593</v>
      </c>
      <c r="G503" s="20" t="s">
        <v>1744</v>
      </c>
      <c r="H503" s="20" t="s">
        <v>1744</v>
      </c>
      <c r="I503" s="20">
        <f t="shared" si="7"/>
        <v>741.9375</v>
      </c>
      <c r="J503" s="359">
        <v>118.71</v>
      </c>
      <c r="K503" s="20"/>
    </row>
    <row r="504" spans="1:11">
      <c r="A504" s="20" t="s">
        <v>566</v>
      </c>
      <c r="B504" s="9">
        <v>42429</v>
      </c>
      <c r="C504" s="20" t="s">
        <v>1593</v>
      </c>
      <c r="G504" s="20" t="s">
        <v>793</v>
      </c>
      <c r="H504" s="20" t="s">
        <v>793</v>
      </c>
      <c r="I504" s="20">
        <f t="shared" si="7"/>
        <v>69</v>
      </c>
      <c r="J504" s="359">
        <v>11.04</v>
      </c>
      <c r="K504" s="20"/>
    </row>
    <row r="505" spans="1:11">
      <c r="A505" s="20" t="s">
        <v>566</v>
      </c>
      <c r="B505" s="9">
        <v>42429</v>
      </c>
      <c r="C505" s="20" t="s">
        <v>1593</v>
      </c>
      <c r="G505" s="20" t="s">
        <v>805</v>
      </c>
      <c r="H505" s="20" t="s">
        <v>805</v>
      </c>
      <c r="I505" s="20">
        <f t="shared" si="7"/>
        <v>461.18750000000006</v>
      </c>
      <c r="J505" s="359">
        <v>73.790000000000006</v>
      </c>
      <c r="K505" s="20"/>
    </row>
    <row r="506" spans="1:11">
      <c r="A506" s="20" t="s">
        <v>568</v>
      </c>
      <c r="B506" s="9">
        <v>42429</v>
      </c>
      <c r="C506" s="20" t="s">
        <v>1594</v>
      </c>
      <c r="G506" s="20" t="s">
        <v>882</v>
      </c>
      <c r="H506" s="20" t="s">
        <v>882</v>
      </c>
      <c r="I506" s="20">
        <f t="shared" si="7"/>
        <v>52.625</v>
      </c>
      <c r="J506" s="359">
        <v>8.42</v>
      </c>
      <c r="K506" s="20"/>
    </row>
    <row r="507" spans="1:11">
      <c r="A507" s="20" t="s">
        <v>1595</v>
      </c>
      <c r="B507" s="9">
        <v>42429</v>
      </c>
      <c r="C507" s="20" t="s">
        <v>1596</v>
      </c>
      <c r="G507" s="20" t="s">
        <v>729</v>
      </c>
      <c r="H507" s="20" t="s">
        <v>729</v>
      </c>
      <c r="I507" s="20">
        <f t="shared" si="7"/>
        <v>30.1875</v>
      </c>
      <c r="J507" s="359">
        <v>4.83</v>
      </c>
      <c r="K507" s="20"/>
    </row>
    <row r="508" spans="1:11">
      <c r="A508" s="20" t="s">
        <v>1595</v>
      </c>
      <c r="B508" s="9">
        <v>42429</v>
      </c>
      <c r="C508" s="20" t="s">
        <v>1596</v>
      </c>
      <c r="G508" s="20" t="s">
        <v>731</v>
      </c>
      <c r="H508" s="20" t="s">
        <v>731</v>
      </c>
      <c r="I508" s="20">
        <f t="shared" si="7"/>
        <v>56.875</v>
      </c>
      <c r="J508" s="359">
        <v>9.1</v>
      </c>
      <c r="K508" s="20"/>
    </row>
    <row r="509" spans="1:11">
      <c r="A509" s="20" t="s">
        <v>1595</v>
      </c>
      <c r="B509" s="9">
        <v>42429</v>
      </c>
      <c r="C509" s="20" t="s">
        <v>1596</v>
      </c>
      <c r="G509" s="20" t="s">
        <v>735</v>
      </c>
      <c r="H509" s="20" t="s">
        <v>735</v>
      </c>
      <c r="I509" s="20">
        <f t="shared" si="7"/>
        <v>222.43750000000003</v>
      </c>
      <c r="J509" s="359">
        <v>35.590000000000003</v>
      </c>
      <c r="K509" s="20"/>
    </row>
    <row r="510" spans="1:11">
      <c r="A510" s="20" t="s">
        <v>1595</v>
      </c>
      <c r="B510" s="9">
        <v>42429</v>
      </c>
      <c r="C510" s="20" t="s">
        <v>1596</v>
      </c>
      <c r="G510" s="20" t="s">
        <v>1744</v>
      </c>
      <c r="H510" s="20" t="s">
        <v>1744</v>
      </c>
      <c r="I510" s="20">
        <f t="shared" si="7"/>
        <v>770.8125</v>
      </c>
      <c r="J510" s="359">
        <v>123.33</v>
      </c>
      <c r="K510" s="20"/>
    </row>
    <row r="511" spans="1:11">
      <c r="A511" s="20" t="s">
        <v>1595</v>
      </c>
      <c r="B511" s="9">
        <v>42429</v>
      </c>
      <c r="C511" s="20" t="s">
        <v>1596</v>
      </c>
      <c r="G511" s="20" t="s">
        <v>1713</v>
      </c>
      <c r="H511" s="20" t="s">
        <v>1713</v>
      </c>
      <c r="I511" s="20">
        <f t="shared" si="7"/>
        <v>92.25</v>
      </c>
      <c r="J511" s="359">
        <v>14.76</v>
      </c>
      <c r="K511" s="20"/>
    </row>
    <row r="512" spans="1:11">
      <c r="A512" s="20" t="s">
        <v>1595</v>
      </c>
      <c r="B512" s="9">
        <v>42429</v>
      </c>
      <c r="C512" s="20" t="s">
        <v>1596</v>
      </c>
      <c r="G512" s="20" t="s">
        <v>805</v>
      </c>
      <c r="H512" s="20" t="s">
        <v>805</v>
      </c>
      <c r="I512" s="20">
        <f t="shared" si="7"/>
        <v>461.18750000000006</v>
      </c>
      <c r="J512" s="359">
        <v>73.790000000000006</v>
      </c>
      <c r="K512" s="20"/>
    </row>
    <row r="513" spans="1:11">
      <c r="A513" s="20" t="s">
        <v>1597</v>
      </c>
      <c r="B513" s="9">
        <v>42429</v>
      </c>
      <c r="C513" s="20" t="s">
        <v>1598</v>
      </c>
      <c r="G513" s="20" t="s">
        <v>659</v>
      </c>
      <c r="H513" s="20" t="s">
        <v>659</v>
      </c>
      <c r="I513" s="20">
        <f t="shared" si="7"/>
        <v>159.5</v>
      </c>
      <c r="J513" s="359">
        <v>25.52</v>
      </c>
      <c r="K513" s="20"/>
    </row>
    <row r="514" spans="1:11">
      <c r="A514" s="20" t="s">
        <v>1597</v>
      </c>
      <c r="B514" s="9">
        <v>42429</v>
      </c>
      <c r="C514" s="20" t="s">
        <v>1598</v>
      </c>
      <c r="G514" s="20" t="s">
        <v>1729</v>
      </c>
      <c r="H514" s="20" t="s">
        <v>1729</v>
      </c>
      <c r="I514" s="20">
        <f t="shared" si="7"/>
        <v>251.43749999999997</v>
      </c>
      <c r="J514" s="359">
        <v>40.229999999999997</v>
      </c>
      <c r="K514" s="20"/>
    </row>
    <row r="515" spans="1:11">
      <c r="A515" s="20" t="s">
        <v>1597</v>
      </c>
      <c r="B515" s="9">
        <v>42429</v>
      </c>
      <c r="C515" s="20" t="s">
        <v>1598</v>
      </c>
      <c r="G515" s="20" t="s">
        <v>729</v>
      </c>
      <c r="H515" s="20" t="s">
        <v>729</v>
      </c>
      <c r="I515" s="20">
        <f t="shared" si="7"/>
        <v>30.1875</v>
      </c>
      <c r="J515" s="359">
        <v>4.83</v>
      </c>
      <c r="K515" s="20"/>
    </row>
    <row r="516" spans="1:11">
      <c r="A516" s="20" t="s">
        <v>1597</v>
      </c>
      <c r="B516" s="9">
        <v>42429</v>
      </c>
      <c r="C516" s="20" t="s">
        <v>1598</v>
      </c>
      <c r="G516" s="20" t="s">
        <v>1728</v>
      </c>
      <c r="H516" s="20" t="s">
        <v>1728</v>
      </c>
      <c r="I516" s="20">
        <f t="shared" si="7"/>
        <v>155.1875</v>
      </c>
      <c r="J516" s="359">
        <v>24.83</v>
      </c>
      <c r="K516" s="20"/>
    </row>
    <row r="517" spans="1:11">
      <c r="A517" s="20" t="s">
        <v>570</v>
      </c>
      <c r="B517" s="9">
        <v>42429</v>
      </c>
      <c r="C517" s="20" t="s">
        <v>1599</v>
      </c>
      <c r="G517" s="20" t="s">
        <v>866</v>
      </c>
      <c r="H517" s="20" t="s">
        <v>866</v>
      </c>
      <c r="I517" s="20">
        <f t="shared" ref="I517:I580" si="8">+J517/0.16</f>
        <v>156.1875</v>
      </c>
      <c r="J517" s="359">
        <v>24.99</v>
      </c>
      <c r="K517" s="20"/>
    </row>
    <row r="518" spans="1:11">
      <c r="A518" s="20" t="s">
        <v>572</v>
      </c>
      <c r="B518" s="9">
        <v>42429</v>
      </c>
      <c r="C518" s="20" t="s">
        <v>1600</v>
      </c>
      <c r="G518" s="20" t="s">
        <v>747</v>
      </c>
      <c r="H518" s="20" t="s">
        <v>747</v>
      </c>
      <c r="I518" s="20">
        <f t="shared" si="8"/>
        <v>784.5</v>
      </c>
      <c r="J518" s="359">
        <v>125.52</v>
      </c>
      <c r="K518" s="20"/>
    </row>
    <row r="519" spans="1:11">
      <c r="A519" s="20" t="s">
        <v>572</v>
      </c>
      <c r="B519" s="9">
        <v>42429</v>
      </c>
      <c r="C519" s="20" t="s">
        <v>1600</v>
      </c>
      <c r="G519" s="20" t="s">
        <v>1778</v>
      </c>
      <c r="H519" s="20" t="s">
        <v>1778</v>
      </c>
      <c r="I519" s="20">
        <f t="shared" si="8"/>
        <v>704.4375</v>
      </c>
      <c r="J519" s="359">
        <v>112.71</v>
      </c>
      <c r="K519" s="20"/>
    </row>
    <row r="520" spans="1:11">
      <c r="A520" s="20" t="s">
        <v>572</v>
      </c>
      <c r="B520" s="9">
        <v>42429</v>
      </c>
      <c r="C520" s="20" t="s">
        <v>1600</v>
      </c>
      <c r="G520" s="20" t="s">
        <v>797</v>
      </c>
      <c r="H520" s="20" t="s">
        <v>797</v>
      </c>
      <c r="I520" s="20">
        <f t="shared" si="8"/>
        <v>78.4375</v>
      </c>
      <c r="J520" s="359">
        <v>12.55</v>
      </c>
      <c r="K520" s="20"/>
    </row>
    <row r="521" spans="1:11">
      <c r="A521" s="20" t="s">
        <v>572</v>
      </c>
      <c r="B521" s="9">
        <v>42429</v>
      </c>
      <c r="C521" s="20" t="s">
        <v>1600</v>
      </c>
      <c r="G521" s="20" t="s">
        <v>729</v>
      </c>
      <c r="H521" s="20" t="s">
        <v>729</v>
      </c>
      <c r="I521" s="20">
        <f t="shared" si="8"/>
        <v>86.187499999999986</v>
      </c>
      <c r="J521" s="359">
        <v>13.79</v>
      </c>
      <c r="K521" s="20"/>
    </row>
    <row r="522" spans="1:11">
      <c r="A522" s="20" t="s">
        <v>572</v>
      </c>
      <c r="B522" s="9">
        <v>42429</v>
      </c>
      <c r="C522" s="20" t="s">
        <v>1600</v>
      </c>
      <c r="G522" s="20" t="s">
        <v>735</v>
      </c>
      <c r="H522" s="20" t="s">
        <v>735</v>
      </c>
      <c r="I522" s="20">
        <f t="shared" si="8"/>
        <v>222.43750000000003</v>
      </c>
      <c r="J522" s="359">
        <v>35.590000000000003</v>
      </c>
      <c r="K522" s="20"/>
    </row>
    <row r="523" spans="1:11">
      <c r="A523" s="20" t="s">
        <v>572</v>
      </c>
      <c r="B523" s="9">
        <v>42429</v>
      </c>
      <c r="C523" s="20" t="s">
        <v>1600</v>
      </c>
      <c r="G523" s="20" t="s">
        <v>1779</v>
      </c>
      <c r="H523" s="20" t="s">
        <v>1779</v>
      </c>
      <c r="I523" s="20">
        <f t="shared" si="8"/>
        <v>102.5625</v>
      </c>
      <c r="J523" s="359">
        <v>16.41</v>
      </c>
      <c r="K523" s="20"/>
    </row>
    <row r="524" spans="1:11">
      <c r="A524" s="20" t="s">
        <v>572</v>
      </c>
      <c r="B524" s="9">
        <v>42429</v>
      </c>
      <c r="C524" s="20" t="s">
        <v>1600</v>
      </c>
      <c r="G524" s="20" t="s">
        <v>1735</v>
      </c>
      <c r="H524" s="20" t="s">
        <v>1735</v>
      </c>
      <c r="I524" s="20">
        <f t="shared" si="8"/>
        <v>332.625</v>
      </c>
      <c r="J524" s="359">
        <v>53.22</v>
      </c>
      <c r="K524" s="20"/>
    </row>
    <row r="525" spans="1:11">
      <c r="A525" s="20" t="s">
        <v>574</v>
      </c>
      <c r="B525" s="9">
        <v>42429</v>
      </c>
      <c r="C525" s="20" t="s">
        <v>1601</v>
      </c>
      <c r="G525" s="20" t="s">
        <v>659</v>
      </c>
      <c r="H525" s="20" t="s">
        <v>659</v>
      </c>
      <c r="I525" s="20">
        <f t="shared" si="8"/>
        <v>49.125</v>
      </c>
      <c r="J525" s="359">
        <v>7.86</v>
      </c>
      <c r="K525" s="20"/>
    </row>
    <row r="526" spans="1:11">
      <c r="A526" s="20" t="s">
        <v>574</v>
      </c>
      <c r="B526" s="9">
        <v>42429</v>
      </c>
      <c r="C526" s="20" t="s">
        <v>1601</v>
      </c>
      <c r="G526" s="20" t="s">
        <v>1752</v>
      </c>
      <c r="H526" s="20" t="s">
        <v>1752</v>
      </c>
      <c r="I526" s="20">
        <f t="shared" si="8"/>
        <v>338.8125</v>
      </c>
      <c r="J526" s="359">
        <v>54.21</v>
      </c>
      <c r="K526" s="20"/>
    </row>
    <row r="527" spans="1:11">
      <c r="A527" s="20" t="s">
        <v>574</v>
      </c>
      <c r="B527" s="9">
        <v>42429</v>
      </c>
      <c r="C527" s="20" t="s">
        <v>1601</v>
      </c>
      <c r="G527" s="20" t="s">
        <v>1753</v>
      </c>
      <c r="H527" s="20" t="s">
        <v>1753</v>
      </c>
      <c r="I527" s="20">
        <f t="shared" si="8"/>
        <v>377.0625</v>
      </c>
      <c r="J527" s="359">
        <v>60.33</v>
      </c>
      <c r="K527" s="20"/>
    </row>
    <row r="528" spans="1:11">
      <c r="A528" s="20" t="s">
        <v>574</v>
      </c>
      <c r="B528" s="9">
        <v>42429</v>
      </c>
      <c r="C528" s="20" t="s">
        <v>1601</v>
      </c>
      <c r="G528" s="20" t="s">
        <v>1753</v>
      </c>
      <c r="H528" s="20" t="s">
        <v>1753</v>
      </c>
      <c r="I528" s="20">
        <f t="shared" si="8"/>
        <v>237.0625</v>
      </c>
      <c r="J528" s="359">
        <v>37.93</v>
      </c>
      <c r="K528" s="20"/>
    </row>
    <row r="529" spans="1:11">
      <c r="A529" s="20" t="s">
        <v>574</v>
      </c>
      <c r="B529" s="9">
        <v>42429</v>
      </c>
      <c r="C529" s="20" t="s">
        <v>1601</v>
      </c>
      <c r="G529" s="20" t="s">
        <v>727</v>
      </c>
      <c r="H529" s="20" t="s">
        <v>727</v>
      </c>
      <c r="I529" s="20">
        <f t="shared" si="8"/>
        <v>86.187499999999986</v>
      </c>
      <c r="J529" s="359">
        <v>13.79</v>
      </c>
      <c r="K529" s="20"/>
    </row>
    <row r="530" spans="1:11">
      <c r="A530" s="20" t="s">
        <v>576</v>
      </c>
      <c r="B530" s="9">
        <v>42429</v>
      </c>
      <c r="C530" s="20" t="s">
        <v>1602</v>
      </c>
      <c r="G530" s="20" t="s">
        <v>659</v>
      </c>
      <c r="H530" s="20" t="s">
        <v>659</v>
      </c>
      <c r="I530" s="20">
        <f t="shared" si="8"/>
        <v>215.49999999999997</v>
      </c>
      <c r="J530" s="359">
        <v>34.479999999999997</v>
      </c>
      <c r="K530" s="20"/>
    </row>
    <row r="531" spans="1:11">
      <c r="A531" s="20" t="s">
        <v>576</v>
      </c>
      <c r="B531" s="9">
        <v>42429</v>
      </c>
      <c r="C531" s="20" t="s">
        <v>1602</v>
      </c>
      <c r="G531" s="20" t="s">
        <v>1754</v>
      </c>
      <c r="H531" s="20" t="s">
        <v>1754</v>
      </c>
      <c r="I531" s="20">
        <f t="shared" si="8"/>
        <v>293.3125</v>
      </c>
      <c r="J531" s="359">
        <v>46.93</v>
      </c>
      <c r="K531" s="20"/>
    </row>
    <row r="532" spans="1:11">
      <c r="A532" s="20" t="s">
        <v>576</v>
      </c>
      <c r="B532" s="9">
        <v>42429</v>
      </c>
      <c r="C532" s="20" t="s">
        <v>1602</v>
      </c>
      <c r="G532" s="20" t="s">
        <v>727</v>
      </c>
      <c r="H532" s="20" t="s">
        <v>727</v>
      </c>
      <c r="I532" s="20">
        <f t="shared" si="8"/>
        <v>86.187499999999986</v>
      </c>
      <c r="J532" s="359">
        <v>13.79</v>
      </c>
      <c r="K532" s="20"/>
    </row>
    <row r="533" spans="1:11">
      <c r="A533" s="20" t="s">
        <v>576</v>
      </c>
      <c r="B533" s="9">
        <v>42429</v>
      </c>
      <c r="C533" s="20" t="s">
        <v>1602</v>
      </c>
      <c r="G533" s="20" t="s">
        <v>729</v>
      </c>
      <c r="H533" s="20" t="s">
        <v>729</v>
      </c>
      <c r="I533" s="20">
        <f t="shared" si="8"/>
        <v>176.8125</v>
      </c>
      <c r="J533" s="359">
        <v>28.29</v>
      </c>
      <c r="K533" s="20"/>
    </row>
    <row r="534" spans="1:11">
      <c r="A534" s="20" t="s">
        <v>578</v>
      </c>
      <c r="B534" s="9">
        <v>42429</v>
      </c>
      <c r="C534" s="20" t="s">
        <v>1603</v>
      </c>
      <c r="G534" s="20" t="s">
        <v>1750</v>
      </c>
      <c r="H534" s="20" t="s">
        <v>1750</v>
      </c>
      <c r="I534" s="20">
        <f t="shared" si="8"/>
        <v>91.8125</v>
      </c>
      <c r="J534" s="359">
        <v>14.69</v>
      </c>
      <c r="K534" s="20"/>
    </row>
    <row r="535" spans="1:11">
      <c r="A535" s="20" t="s">
        <v>579</v>
      </c>
      <c r="B535" s="9">
        <v>42429</v>
      </c>
      <c r="C535" s="20" t="s">
        <v>1604</v>
      </c>
      <c r="G535" s="20" t="s">
        <v>747</v>
      </c>
      <c r="H535" s="20" t="s">
        <v>747</v>
      </c>
      <c r="I535" s="20">
        <f t="shared" si="8"/>
        <v>784.5</v>
      </c>
      <c r="J535" s="359">
        <v>125.52</v>
      </c>
      <c r="K535" s="20"/>
    </row>
    <row r="536" spans="1:11">
      <c r="A536" s="20" t="s">
        <v>579</v>
      </c>
      <c r="B536" s="9">
        <v>42429</v>
      </c>
      <c r="C536" s="20" t="s">
        <v>1604</v>
      </c>
      <c r="G536" s="20" t="s">
        <v>801</v>
      </c>
      <c r="H536" s="20" t="s">
        <v>801</v>
      </c>
      <c r="I536" s="20">
        <f t="shared" si="8"/>
        <v>419.00000000000006</v>
      </c>
      <c r="J536" s="359">
        <v>67.040000000000006</v>
      </c>
      <c r="K536" s="20"/>
    </row>
    <row r="537" spans="1:11">
      <c r="A537" s="20" t="s">
        <v>579</v>
      </c>
      <c r="B537" s="9">
        <v>42429</v>
      </c>
      <c r="C537" s="20" t="s">
        <v>1604</v>
      </c>
      <c r="G537" s="20" t="s">
        <v>1716</v>
      </c>
      <c r="H537" s="20" t="s">
        <v>1716</v>
      </c>
      <c r="I537" s="20">
        <f t="shared" si="8"/>
        <v>109.5</v>
      </c>
      <c r="J537" s="359">
        <v>17.52</v>
      </c>
      <c r="K537" s="20"/>
    </row>
    <row r="538" spans="1:11">
      <c r="A538" s="20" t="s">
        <v>579</v>
      </c>
      <c r="B538" s="9">
        <v>42429</v>
      </c>
      <c r="C538" s="20" t="s">
        <v>1604</v>
      </c>
      <c r="G538" s="20" t="s">
        <v>735</v>
      </c>
      <c r="H538" s="20" t="s">
        <v>735</v>
      </c>
      <c r="I538" s="20">
        <f t="shared" si="8"/>
        <v>222.43750000000003</v>
      </c>
      <c r="J538" s="359">
        <v>35.590000000000003</v>
      </c>
      <c r="K538" s="20"/>
    </row>
    <row r="539" spans="1:11">
      <c r="A539" s="20" t="s">
        <v>579</v>
      </c>
      <c r="B539" s="9">
        <v>42429</v>
      </c>
      <c r="C539" s="20" t="s">
        <v>1604</v>
      </c>
      <c r="G539" s="20" t="s">
        <v>797</v>
      </c>
      <c r="H539" s="20" t="s">
        <v>797</v>
      </c>
      <c r="I539" s="20">
        <f t="shared" si="8"/>
        <v>43.9375</v>
      </c>
      <c r="J539" s="359">
        <v>7.03</v>
      </c>
      <c r="K539" s="20"/>
    </row>
    <row r="540" spans="1:11">
      <c r="A540" s="20" t="s">
        <v>579</v>
      </c>
      <c r="B540" s="9">
        <v>42429</v>
      </c>
      <c r="C540" s="20" t="s">
        <v>1604</v>
      </c>
      <c r="G540" s="20" t="s">
        <v>1735</v>
      </c>
      <c r="H540" s="20" t="s">
        <v>1735</v>
      </c>
      <c r="I540" s="20">
        <f t="shared" si="8"/>
        <v>479.6875</v>
      </c>
      <c r="J540" s="359">
        <v>76.75</v>
      </c>
      <c r="K540" s="20"/>
    </row>
    <row r="541" spans="1:11">
      <c r="A541" s="20" t="s">
        <v>579</v>
      </c>
      <c r="B541" s="9">
        <v>42429</v>
      </c>
      <c r="C541" s="20" t="s">
        <v>1604</v>
      </c>
      <c r="G541" s="20" t="s">
        <v>797</v>
      </c>
      <c r="H541" s="20" t="s">
        <v>797</v>
      </c>
      <c r="I541" s="20">
        <f t="shared" si="8"/>
        <v>34.5</v>
      </c>
      <c r="J541" s="359">
        <v>5.52</v>
      </c>
      <c r="K541" s="20"/>
    </row>
    <row r="542" spans="1:11">
      <c r="A542" s="20" t="s">
        <v>579</v>
      </c>
      <c r="B542" s="9">
        <v>42429</v>
      </c>
      <c r="C542" s="20" t="s">
        <v>1604</v>
      </c>
      <c r="G542" s="20" t="s">
        <v>731</v>
      </c>
      <c r="H542" s="20" t="s">
        <v>731</v>
      </c>
      <c r="I542" s="20">
        <f t="shared" si="8"/>
        <v>94.8125</v>
      </c>
      <c r="J542" s="359">
        <v>15.17</v>
      </c>
      <c r="K542" s="20"/>
    </row>
    <row r="543" spans="1:11">
      <c r="A543" s="20" t="s">
        <v>579</v>
      </c>
      <c r="B543" s="9">
        <v>42429</v>
      </c>
      <c r="C543" s="20" t="s">
        <v>1604</v>
      </c>
      <c r="G543" s="20" t="s">
        <v>1700</v>
      </c>
      <c r="H543" s="20" t="s">
        <v>1700</v>
      </c>
      <c r="I543" s="20">
        <f t="shared" si="8"/>
        <v>30.1875</v>
      </c>
      <c r="J543" s="359">
        <v>4.83</v>
      </c>
      <c r="K543" s="20"/>
    </row>
    <row r="544" spans="1:11">
      <c r="A544" s="20" t="s">
        <v>579</v>
      </c>
      <c r="B544" s="9">
        <v>42429</v>
      </c>
      <c r="C544" s="20" t="s">
        <v>1604</v>
      </c>
      <c r="G544" s="20" t="s">
        <v>729</v>
      </c>
      <c r="H544" s="20" t="s">
        <v>729</v>
      </c>
      <c r="I544" s="20">
        <f t="shared" si="8"/>
        <v>30.1875</v>
      </c>
      <c r="J544" s="359">
        <v>4.83</v>
      </c>
      <c r="K544" s="20"/>
    </row>
    <row r="545" spans="1:11">
      <c r="A545" s="20" t="s">
        <v>1437</v>
      </c>
      <c r="B545" s="9">
        <v>42429</v>
      </c>
      <c r="C545" s="20" t="s">
        <v>1438</v>
      </c>
      <c r="G545" s="20" t="s">
        <v>1676</v>
      </c>
      <c r="H545" s="20" t="s">
        <v>1676</v>
      </c>
      <c r="I545" s="20">
        <f t="shared" si="8"/>
        <v>500</v>
      </c>
      <c r="J545" s="359">
        <v>80</v>
      </c>
      <c r="K545" s="20"/>
    </row>
    <row r="546" spans="1:11">
      <c r="A546" s="20" t="s">
        <v>532</v>
      </c>
      <c r="B546" s="9">
        <v>42429</v>
      </c>
      <c r="C546" s="20" t="s">
        <v>1571</v>
      </c>
      <c r="G546" s="20" t="s">
        <v>659</v>
      </c>
      <c r="H546" s="20" t="s">
        <v>659</v>
      </c>
      <c r="I546" s="20">
        <f t="shared" si="8"/>
        <v>108.5625</v>
      </c>
      <c r="J546" s="359">
        <v>17.37</v>
      </c>
      <c r="K546" s="20"/>
    </row>
    <row r="547" spans="1:11">
      <c r="A547" s="20" t="s">
        <v>534</v>
      </c>
      <c r="B547" s="9">
        <v>42429</v>
      </c>
      <c r="C547" s="20" t="s">
        <v>1572</v>
      </c>
      <c r="G547" s="20" t="s">
        <v>659</v>
      </c>
      <c r="H547" s="20" t="s">
        <v>659</v>
      </c>
      <c r="I547" s="20">
        <f t="shared" si="8"/>
        <v>320.6875</v>
      </c>
      <c r="J547" s="359">
        <v>51.31</v>
      </c>
      <c r="K547" s="20"/>
    </row>
    <row r="548" spans="1:11">
      <c r="A548" s="20" t="s">
        <v>534</v>
      </c>
      <c r="B548" s="9">
        <v>42429</v>
      </c>
      <c r="C548" s="20" t="s">
        <v>1572</v>
      </c>
      <c r="G548" s="20" t="s">
        <v>1752</v>
      </c>
      <c r="H548" s="20" t="s">
        <v>1752</v>
      </c>
      <c r="I548" s="20">
        <f t="shared" si="8"/>
        <v>69.0625</v>
      </c>
      <c r="J548" s="359">
        <v>11.05</v>
      </c>
      <c r="K548" s="20"/>
    </row>
    <row r="549" spans="1:11">
      <c r="A549" s="20" t="s">
        <v>534</v>
      </c>
      <c r="B549" s="9">
        <v>42429</v>
      </c>
      <c r="C549" s="20" t="s">
        <v>1572</v>
      </c>
      <c r="G549" s="20" t="s">
        <v>735</v>
      </c>
      <c r="H549" s="20" t="s">
        <v>735</v>
      </c>
      <c r="I549" s="20">
        <f t="shared" si="8"/>
        <v>222.43750000000003</v>
      </c>
      <c r="J549" s="359">
        <v>35.590000000000003</v>
      </c>
      <c r="K549" s="20"/>
    </row>
    <row r="550" spans="1:11">
      <c r="A550" s="20" t="s">
        <v>534</v>
      </c>
      <c r="B550" s="9">
        <v>42429</v>
      </c>
      <c r="C550" s="20" t="s">
        <v>1572</v>
      </c>
      <c r="G550" s="20" t="s">
        <v>729</v>
      </c>
      <c r="H550" s="20" t="s">
        <v>729</v>
      </c>
      <c r="I550" s="20">
        <f t="shared" si="8"/>
        <v>56.0625</v>
      </c>
      <c r="J550" s="359">
        <v>8.9700000000000006</v>
      </c>
      <c r="K550" s="20"/>
    </row>
    <row r="551" spans="1:11">
      <c r="A551" s="20" t="s">
        <v>534</v>
      </c>
      <c r="B551" s="9">
        <v>42429</v>
      </c>
      <c r="C551" s="20" t="s">
        <v>1572</v>
      </c>
      <c r="G551" s="20" t="s">
        <v>1735</v>
      </c>
      <c r="H551" s="20" t="s">
        <v>1735</v>
      </c>
      <c r="I551" s="20">
        <f t="shared" si="8"/>
        <v>335.25</v>
      </c>
      <c r="J551" s="359">
        <v>53.64</v>
      </c>
      <c r="K551" s="20"/>
    </row>
    <row r="552" spans="1:11">
      <c r="A552" s="20" t="s">
        <v>536</v>
      </c>
      <c r="B552" s="9">
        <v>42429</v>
      </c>
      <c r="C552" s="20" t="s">
        <v>1573</v>
      </c>
      <c r="G552" s="20" t="s">
        <v>747</v>
      </c>
      <c r="H552" s="20" t="s">
        <v>747</v>
      </c>
      <c r="I552" s="20">
        <f t="shared" si="8"/>
        <v>784.5</v>
      </c>
      <c r="J552" s="359">
        <v>125.52</v>
      </c>
      <c r="K552" s="20"/>
    </row>
    <row r="553" spans="1:11">
      <c r="A553" s="20" t="s">
        <v>536</v>
      </c>
      <c r="B553" s="9">
        <v>42429</v>
      </c>
      <c r="C553" s="20" t="s">
        <v>1573</v>
      </c>
      <c r="G553" s="20" t="s">
        <v>801</v>
      </c>
      <c r="H553" s="20" t="s">
        <v>801</v>
      </c>
      <c r="I553" s="20">
        <f t="shared" si="8"/>
        <v>498.00000000000006</v>
      </c>
      <c r="J553" s="359">
        <v>79.680000000000007</v>
      </c>
      <c r="K553" s="20"/>
    </row>
    <row r="554" spans="1:11">
      <c r="A554" s="20" t="s">
        <v>536</v>
      </c>
      <c r="B554" s="9">
        <v>42429</v>
      </c>
      <c r="C554" s="20" t="s">
        <v>1573</v>
      </c>
      <c r="G554" s="20" t="s">
        <v>1716</v>
      </c>
      <c r="H554" s="20" t="s">
        <v>1716</v>
      </c>
      <c r="I554" s="20">
        <f t="shared" si="8"/>
        <v>109.5</v>
      </c>
      <c r="J554" s="359">
        <v>17.52</v>
      </c>
      <c r="K554" s="20"/>
    </row>
    <row r="555" spans="1:11">
      <c r="A555" s="20" t="s">
        <v>536</v>
      </c>
      <c r="B555" s="9">
        <v>42429</v>
      </c>
      <c r="C555" s="20" t="s">
        <v>1573</v>
      </c>
      <c r="G555" s="20" t="s">
        <v>797</v>
      </c>
      <c r="H555" s="20" t="s">
        <v>797</v>
      </c>
      <c r="I555" s="20">
        <f t="shared" si="8"/>
        <v>78.4375</v>
      </c>
      <c r="J555" s="359">
        <v>12.55</v>
      </c>
      <c r="K555" s="20"/>
    </row>
    <row r="556" spans="1:11">
      <c r="A556" s="20" t="s">
        <v>536</v>
      </c>
      <c r="B556" s="9">
        <v>42429</v>
      </c>
      <c r="C556" s="20" t="s">
        <v>1573</v>
      </c>
      <c r="G556" s="20" t="s">
        <v>735</v>
      </c>
      <c r="H556" s="20" t="s">
        <v>735</v>
      </c>
      <c r="I556" s="20">
        <f t="shared" si="8"/>
        <v>222.43750000000003</v>
      </c>
      <c r="J556" s="359">
        <v>35.590000000000003</v>
      </c>
      <c r="K556" s="20"/>
    </row>
    <row r="557" spans="1:11">
      <c r="A557" s="20" t="s">
        <v>536</v>
      </c>
      <c r="B557" s="9">
        <v>42429</v>
      </c>
      <c r="C557" s="20" t="s">
        <v>1573</v>
      </c>
      <c r="G557" s="20" t="s">
        <v>1735</v>
      </c>
      <c r="H557" s="20" t="s">
        <v>1735</v>
      </c>
      <c r="I557" s="20">
        <f t="shared" si="8"/>
        <v>419.00000000000006</v>
      </c>
      <c r="J557" s="359">
        <v>67.040000000000006</v>
      </c>
      <c r="K557" s="20"/>
    </row>
    <row r="558" spans="1:11">
      <c r="A558" s="20" t="s">
        <v>538</v>
      </c>
      <c r="B558" s="9">
        <v>42429</v>
      </c>
      <c r="C558" s="20" t="s">
        <v>1574</v>
      </c>
      <c r="G558" s="20" t="s">
        <v>659</v>
      </c>
      <c r="H558" s="20" t="s">
        <v>659</v>
      </c>
      <c r="I558" s="20">
        <f t="shared" si="8"/>
        <v>253.43749999999997</v>
      </c>
      <c r="J558" s="359">
        <v>40.549999999999997</v>
      </c>
      <c r="K558" s="20"/>
    </row>
    <row r="559" spans="1:11">
      <c r="A559" s="20" t="s">
        <v>538</v>
      </c>
      <c r="B559" s="9">
        <v>42429</v>
      </c>
      <c r="C559" s="20" t="s">
        <v>1574</v>
      </c>
      <c r="G559" s="20" t="s">
        <v>658</v>
      </c>
      <c r="H559" s="20" t="s">
        <v>658</v>
      </c>
      <c r="I559" s="20">
        <f t="shared" si="8"/>
        <v>137.9375</v>
      </c>
      <c r="J559" s="359">
        <v>22.07</v>
      </c>
      <c r="K559" s="20"/>
    </row>
    <row r="560" spans="1:11">
      <c r="A560" s="20" t="s">
        <v>538</v>
      </c>
      <c r="B560" s="9">
        <v>42429</v>
      </c>
      <c r="C560" s="20" t="s">
        <v>1574</v>
      </c>
      <c r="G560" s="20" t="s">
        <v>729</v>
      </c>
      <c r="H560" s="20" t="s">
        <v>729</v>
      </c>
      <c r="I560" s="20">
        <f t="shared" si="8"/>
        <v>131.875</v>
      </c>
      <c r="J560" s="359">
        <v>21.1</v>
      </c>
      <c r="K560" s="20"/>
    </row>
    <row r="561" spans="1:11">
      <c r="A561" s="20" t="s">
        <v>538</v>
      </c>
      <c r="B561" s="9">
        <v>42429</v>
      </c>
      <c r="C561" s="20" t="s">
        <v>1574</v>
      </c>
      <c r="G561" s="20" t="s">
        <v>1736</v>
      </c>
      <c r="H561" s="20" t="s">
        <v>1736</v>
      </c>
      <c r="I561" s="20">
        <f t="shared" si="8"/>
        <v>351.5</v>
      </c>
      <c r="J561" s="359">
        <v>56.24</v>
      </c>
      <c r="K561" s="20"/>
    </row>
    <row r="562" spans="1:11">
      <c r="A562" s="20" t="s">
        <v>540</v>
      </c>
      <c r="B562" s="9">
        <v>42429</v>
      </c>
      <c r="C562" s="20" t="s">
        <v>1575</v>
      </c>
      <c r="G562" s="20" t="s">
        <v>659</v>
      </c>
      <c r="H562" s="20" t="s">
        <v>659</v>
      </c>
      <c r="I562" s="20">
        <f t="shared" si="8"/>
        <v>253.43749999999997</v>
      </c>
      <c r="J562" s="359">
        <v>40.549999999999997</v>
      </c>
      <c r="K562" s="20"/>
    </row>
    <row r="563" spans="1:11">
      <c r="A563" s="20" t="s">
        <v>540</v>
      </c>
      <c r="B563" s="9">
        <v>42429</v>
      </c>
      <c r="C563" s="20" t="s">
        <v>1575</v>
      </c>
      <c r="G563" s="20" t="s">
        <v>1736</v>
      </c>
      <c r="H563" s="20" t="s">
        <v>1736</v>
      </c>
      <c r="I563" s="20">
        <f t="shared" si="8"/>
        <v>335.1875</v>
      </c>
      <c r="J563" s="359">
        <v>53.63</v>
      </c>
      <c r="K563" s="20"/>
    </row>
    <row r="564" spans="1:11">
      <c r="A564" s="20" t="s">
        <v>540</v>
      </c>
      <c r="B564" s="9">
        <v>42429</v>
      </c>
      <c r="C564" s="20" t="s">
        <v>1575</v>
      </c>
      <c r="G564" s="20" t="s">
        <v>658</v>
      </c>
      <c r="H564" s="20" t="s">
        <v>658</v>
      </c>
      <c r="I564" s="20">
        <f t="shared" si="8"/>
        <v>137.9375</v>
      </c>
      <c r="J564" s="359">
        <v>22.07</v>
      </c>
      <c r="K564" s="20"/>
    </row>
    <row r="565" spans="1:11">
      <c r="A565" s="20" t="s">
        <v>540</v>
      </c>
      <c r="B565" s="9">
        <v>42429</v>
      </c>
      <c r="C565" s="20" t="s">
        <v>1575</v>
      </c>
      <c r="G565" s="20" t="s">
        <v>729</v>
      </c>
      <c r="H565" s="20" t="s">
        <v>729</v>
      </c>
      <c r="I565" s="20">
        <f t="shared" si="8"/>
        <v>140.5</v>
      </c>
      <c r="J565" s="359">
        <v>22.48</v>
      </c>
      <c r="K565" s="20"/>
    </row>
    <row r="566" spans="1:11">
      <c r="A566" s="20" t="s">
        <v>542</v>
      </c>
      <c r="B566" s="9">
        <v>42429</v>
      </c>
      <c r="C566" s="20" t="s">
        <v>1576</v>
      </c>
      <c r="G566" s="20" t="s">
        <v>659</v>
      </c>
      <c r="H566" s="20" t="s">
        <v>659</v>
      </c>
      <c r="I566" s="20">
        <f t="shared" si="8"/>
        <v>66.375</v>
      </c>
      <c r="J566" s="359">
        <v>10.62</v>
      </c>
      <c r="K566" s="20"/>
    </row>
    <row r="567" spans="1:11">
      <c r="A567" s="20" t="s">
        <v>542</v>
      </c>
      <c r="B567" s="9">
        <v>42429</v>
      </c>
      <c r="C567" s="20" t="s">
        <v>1576</v>
      </c>
      <c r="G567" s="20" t="s">
        <v>1737</v>
      </c>
      <c r="H567" s="20" t="s">
        <v>1737</v>
      </c>
      <c r="I567" s="20">
        <f t="shared" si="8"/>
        <v>170.25</v>
      </c>
      <c r="J567" s="359">
        <v>27.24</v>
      </c>
      <c r="K567" s="20"/>
    </row>
    <row r="568" spans="1:11">
      <c r="A568" s="20" t="s">
        <v>542</v>
      </c>
      <c r="B568" s="9">
        <v>42429</v>
      </c>
      <c r="C568" s="20" t="s">
        <v>1576</v>
      </c>
      <c r="G568" s="20" t="s">
        <v>1738</v>
      </c>
      <c r="H568" s="20" t="s">
        <v>1738</v>
      </c>
      <c r="I568" s="20">
        <f t="shared" si="8"/>
        <v>112.0625</v>
      </c>
      <c r="J568" s="359">
        <v>17.93</v>
      </c>
      <c r="K568" s="20"/>
    </row>
    <row r="569" spans="1:11">
      <c r="A569" s="20" t="s">
        <v>542</v>
      </c>
      <c r="B569" s="9">
        <v>42429</v>
      </c>
      <c r="C569" s="20" t="s">
        <v>1576</v>
      </c>
      <c r="G569" s="20" t="s">
        <v>729</v>
      </c>
      <c r="H569" s="20" t="s">
        <v>729</v>
      </c>
      <c r="I569" s="20">
        <f t="shared" si="8"/>
        <v>56.0625</v>
      </c>
      <c r="J569" s="359">
        <v>8.9700000000000006</v>
      </c>
      <c r="K569" s="20"/>
    </row>
    <row r="570" spans="1:11">
      <c r="A570" s="20" t="s">
        <v>544</v>
      </c>
      <c r="B570" s="9">
        <v>42429</v>
      </c>
      <c r="C570" s="20" t="s">
        <v>1577</v>
      </c>
      <c r="G570" s="20" t="s">
        <v>659</v>
      </c>
      <c r="H570" s="20" t="s">
        <v>659</v>
      </c>
      <c r="I570" s="20">
        <f t="shared" si="8"/>
        <v>328.4375</v>
      </c>
      <c r="J570" s="359">
        <v>52.55</v>
      </c>
      <c r="K570" s="20"/>
    </row>
    <row r="571" spans="1:11">
      <c r="A571" s="20" t="s">
        <v>544</v>
      </c>
      <c r="B571" s="9">
        <v>42429</v>
      </c>
      <c r="C571" s="20" t="s">
        <v>1577</v>
      </c>
      <c r="G571" s="20" t="s">
        <v>1739</v>
      </c>
      <c r="H571" s="20" t="s">
        <v>1739</v>
      </c>
      <c r="I571" s="20">
        <f t="shared" si="8"/>
        <v>534.5</v>
      </c>
      <c r="J571" s="359">
        <v>85.52</v>
      </c>
      <c r="K571" s="20"/>
    </row>
    <row r="572" spans="1:11">
      <c r="A572" s="20" t="s">
        <v>544</v>
      </c>
      <c r="B572" s="9">
        <v>42429</v>
      </c>
      <c r="C572" s="20" t="s">
        <v>1577</v>
      </c>
      <c r="G572" s="20" t="s">
        <v>1740</v>
      </c>
      <c r="H572" s="20" t="s">
        <v>1740</v>
      </c>
      <c r="I572" s="20">
        <f t="shared" si="8"/>
        <v>486.18750000000006</v>
      </c>
      <c r="J572" s="359">
        <v>77.790000000000006</v>
      </c>
      <c r="K572" s="20"/>
    </row>
    <row r="573" spans="1:11">
      <c r="A573" s="20" t="s">
        <v>544</v>
      </c>
      <c r="B573" s="9">
        <v>42429</v>
      </c>
      <c r="C573" s="20" t="s">
        <v>1577</v>
      </c>
      <c r="G573" s="20" t="s">
        <v>729</v>
      </c>
      <c r="H573" s="20" t="s">
        <v>729</v>
      </c>
      <c r="I573" s="20">
        <f t="shared" si="8"/>
        <v>116.43749999999999</v>
      </c>
      <c r="J573" s="359">
        <v>18.63</v>
      </c>
      <c r="K573" s="20"/>
    </row>
    <row r="574" spans="1:11">
      <c r="A574" s="20" t="s">
        <v>544</v>
      </c>
      <c r="B574" s="9">
        <v>42429</v>
      </c>
      <c r="C574" s="20" t="s">
        <v>1577</v>
      </c>
      <c r="G574" s="20" t="s">
        <v>1741</v>
      </c>
      <c r="H574" s="20" t="s">
        <v>1741</v>
      </c>
      <c r="I574" s="20">
        <f t="shared" si="8"/>
        <v>327.5625</v>
      </c>
      <c r="J574" s="359">
        <v>52.41</v>
      </c>
      <c r="K574" s="20"/>
    </row>
    <row r="575" spans="1:11">
      <c r="A575" s="20" t="s">
        <v>544</v>
      </c>
      <c r="B575" s="9">
        <v>42429</v>
      </c>
      <c r="C575" s="20" t="s">
        <v>1577</v>
      </c>
      <c r="G575" s="20" t="s">
        <v>727</v>
      </c>
      <c r="H575" s="20" t="s">
        <v>727</v>
      </c>
      <c r="I575" s="20">
        <f t="shared" si="8"/>
        <v>86.187499999999986</v>
      </c>
      <c r="J575" s="359">
        <v>13.79</v>
      </c>
      <c r="K575" s="20"/>
    </row>
    <row r="576" spans="1:11">
      <c r="A576" s="20" t="s">
        <v>544</v>
      </c>
      <c r="B576" s="9">
        <v>42429</v>
      </c>
      <c r="C576" s="20" t="s">
        <v>1577</v>
      </c>
      <c r="G576" s="20" t="s">
        <v>1742</v>
      </c>
      <c r="H576" s="20" t="s">
        <v>1742</v>
      </c>
      <c r="I576" s="20">
        <f t="shared" si="8"/>
        <v>330.875</v>
      </c>
      <c r="J576" s="359">
        <v>52.94</v>
      </c>
      <c r="K576" s="20"/>
    </row>
    <row r="577" spans="1:11">
      <c r="A577" s="20" t="s">
        <v>1578</v>
      </c>
      <c r="B577" s="9">
        <v>42429</v>
      </c>
      <c r="C577" s="20" t="s">
        <v>1579</v>
      </c>
      <c r="G577" s="20" t="s">
        <v>659</v>
      </c>
      <c r="H577" s="20" t="s">
        <v>659</v>
      </c>
      <c r="I577" s="20">
        <f t="shared" si="8"/>
        <v>328.4375</v>
      </c>
      <c r="J577" s="359">
        <v>52.55</v>
      </c>
      <c r="K577" s="20"/>
    </row>
    <row r="578" spans="1:11">
      <c r="A578" s="20" t="s">
        <v>1578</v>
      </c>
      <c r="B578" s="9">
        <v>42429</v>
      </c>
      <c r="C578" s="20" t="s">
        <v>1579</v>
      </c>
      <c r="G578" s="20" t="s">
        <v>1743</v>
      </c>
      <c r="H578" s="20" t="s">
        <v>1743</v>
      </c>
      <c r="I578" s="20">
        <f t="shared" si="8"/>
        <v>293.3125</v>
      </c>
      <c r="J578" s="359">
        <v>46.93</v>
      </c>
      <c r="K578" s="20"/>
    </row>
    <row r="579" spans="1:11">
      <c r="A579" s="20" t="s">
        <v>1578</v>
      </c>
      <c r="B579" s="9">
        <v>42429</v>
      </c>
      <c r="C579" s="20" t="s">
        <v>1579</v>
      </c>
      <c r="G579" s="20" t="s">
        <v>729</v>
      </c>
      <c r="H579" s="20" t="s">
        <v>729</v>
      </c>
      <c r="I579" s="20">
        <f t="shared" si="8"/>
        <v>176.8125</v>
      </c>
      <c r="J579" s="359">
        <v>28.29</v>
      </c>
      <c r="K579" s="20"/>
    </row>
    <row r="580" spans="1:11">
      <c r="A580" s="20" t="s">
        <v>1578</v>
      </c>
      <c r="B580" s="9">
        <v>42429</v>
      </c>
      <c r="C580" s="20" t="s">
        <v>1579</v>
      </c>
      <c r="G580" s="20" t="s">
        <v>727</v>
      </c>
      <c r="H580" s="20" t="s">
        <v>727</v>
      </c>
      <c r="I580" s="20">
        <f t="shared" si="8"/>
        <v>86.187499999999986</v>
      </c>
      <c r="J580" s="359">
        <v>13.79</v>
      </c>
      <c r="K580" s="20"/>
    </row>
    <row r="581" spans="1:11">
      <c r="A581" s="20" t="s">
        <v>548</v>
      </c>
      <c r="B581" s="9">
        <v>42429</v>
      </c>
      <c r="C581" s="20" t="s">
        <v>1580</v>
      </c>
      <c r="G581" s="20" t="s">
        <v>659</v>
      </c>
      <c r="H581" s="20" t="s">
        <v>659</v>
      </c>
      <c r="I581" s="20">
        <f t="shared" ref="I581:I604" si="9">+J581/0.16</f>
        <v>328.4375</v>
      </c>
      <c r="J581" s="359">
        <v>52.55</v>
      </c>
      <c r="K581" s="20"/>
    </row>
    <row r="582" spans="1:11">
      <c r="A582" s="20" t="s">
        <v>548</v>
      </c>
      <c r="B582" s="9">
        <v>42429</v>
      </c>
      <c r="C582" s="20" t="s">
        <v>1580</v>
      </c>
      <c r="G582" s="20" t="s">
        <v>1743</v>
      </c>
      <c r="H582" s="20" t="s">
        <v>1743</v>
      </c>
      <c r="I582" s="20">
        <f t="shared" si="9"/>
        <v>251.43749999999997</v>
      </c>
      <c r="J582" s="359">
        <v>40.229999999999997</v>
      </c>
      <c r="K582" s="20"/>
    </row>
    <row r="583" spans="1:11">
      <c r="A583" s="20" t="s">
        <v>548</v>
      </c>
      <c r="B583" s="9">
        <v>42429</v>
      </c>
      <c r="C583" s="20" t="s">
        <v>1580</v>
      </c>
      <c r="G583" s="20" t="s">
        <v>729</v>
      </c>
      <c r="H583" s="20" t="s">
        <v>729</v>
      </c>
      <c r="I583" s="20">
        <f t="shared" si="9"/>
        <v>176.8125</v>
      </c>
      <c r="J583" s="359">
        <v>28.29</v>
      </c>
      <c r="K583" s="20"/>
    </row>
    <row r="584" spans="1:11">
      <c r="A584" s="20" t="s">
        <v>548</v>
      </c>
      <c r="B584" s="9">
        <v>42429</v>
      </c>
      <c r="C584" s="20" t="s">
        <v>1580</v>
      </c>
      <c r="G584" s="20" t="s">
        <v>727</v>
      </c>
      <c r="H584" s="20" t="s">
        <v>727</v>
      </c>
      <c r="I584" s="20">
        <f t="shared" si="9"/>
        <v>86.187499999999986</v>
      </c>
      <c r="J584" s="359">
        <v>13.79</v>
      </c>
      <c r="K584" s="20"/>
    </row>
    <row r="585" spans="1:11">
      <c r="A585" s="20" t="s">
        <v>550</v>
      </c>
      <c r="B585" s="9">
        <v>42429</v>
      </c>
      <c r="C585" s="20" t="s">
        <v>1581</v>
      </c>
      <c r="G585" s="20" t="s">
        <v>659</v>
      </c>
      <c r="H585" s="20" t="s">
        <v>659</v>
      </c>
      <c r="I585" s="20">
        <f t="shared" si="9"/>
        <v>493.125</v>
      </c>
      <c r="J585" s="359">
        <v>78.900000000000006</v>
      </c>
      <c r="K585" s="20"/>
    </row>
    <row r="586" spans="1:11">
      <c r="A586" s="20" t="s">
        <v>550</v>
      </c>
      <c r="B586" s="9">
        <v>42429</v>
      </c>
      <c r="C586" s="20" t="s">
        <v>1581</v>
      </c>
      <c r="G586" s="20" t="s">
        <v>1744</v>
      </c>
      <c r="H586" s="20" t="s">
        <v>1744</v>
      </c>
      <c r="I586" s="20">
        <f t="shared" si="9"/>
        <v>757.25</v>
      </c>
      <c r="J586" s="359">
        <v>121.16</v>
      </c>
      <c r="K586" s="20"/>
    </row>
    <row r="587" spans="1:11">
      <c r="A587" s="20" t="s">
        <v>550</v>
      </c>
      <c r="B587" s="9">
        <v>42429</v>
      </c>
      <c r="C587" s="20" t="s">
        <v>1581</v>
      </c>
      <c r="G587" s="20" t="s">
        <v>735</v>
      </c>
      <c r="H587" s="20" t="s">
        <v>735</v>
      </c>
      <c r="I587" s="20">
        <f t="shared" si="9"/>
        <v>222.43750000000003</v>
      </c>
      <c r="J587" s="359">
        <v>35.590000000000003</v>
      </c>
      <c r="K587" s="20"/>
    </row>
    <row r="588" spans="1:11">
      <c r="A588" s="20" t="s">
        <v>550</v>
      </c>
      <c r="B588" s="9">
        <v>42429</v>
      </c>
      <c r="C588" s="20" t="s">
        <v>1581</v>
      </c>
      <c r="G588" s="20" t="s">
        <v>729</v>
      </c>
      <c r="H588" s="20" t="s">
        <v>729</v>
      </c>
      <c r="I588" s="20">
        <f t="shared" si="9"/>
        <v>86.187499999999986</v>
      </c>
      <c r="J588" s="359">
        <v>13.79</v>
      </c>
      <c r="K588" s="20"/>
    </row>
    <row r="589" spans="1:11">
      <c r="A589" s="20" t="s">
        <v>1582</v>
      </c>
      <c r="B589" s="9">
        <v>42429</v>
      </c>
      <c r="C589" s="20" t="s">
        <v>1583</v>
      </c>
      <c r="G589" s="20" t="s">
        <v>659</v>
      </c>
      <c r="H589" s="20" t="s">
        <v>659</v>
      </c>
      <c r="I589" s="20">
        <f t="shared" si="9"/>
        <v>156.0625</v>
      </c>
      <c r="J589" s="359">
        <v>24.97</v>
      </c>
      <c r="K589" s="20"/>
    </row>
    <row r="590" spans="1:11">
      <c r="A590" s="20" t="s">
        <v>1582</v>
      </c>
      <c r="B590" s="9">
        <v>42429</v>
      </c>
      <c r="C590" s="20" t="s">
        <v>1583</v>
      </c>
      <c r="G590" s="20" t="s">
        <v>1729</v>
      </c>
      <c r="H590" s="20" t="s">
        <v>1729</v>
      </c>
      <c r="I590" s="20">
        <f t="shared" si="9"/>
        <v>377.4375</v>
      </c>
      <c r="J590" s="359">
        <v>60.39</v>
      </c>
      <c r="K590" s="20"/>
    </row>
    <row r="591" spans="1:11">
      <c r="A591" s="20" t="s">
        <v>1582</v>
      </c>
      <c r="B591" s="9">
        <v>42429</v>
      </c>
      <c r="C591" s="20" t="s">
        <v>1583</v>
      </c>
      <c r="G591" s="20" t="s">
        <v>1728</v>
      </c>
      <c r="H591" s="20" t="s">
        <v>1728</v>
      </c>
      <c r="I591" s="20">
        <f t="shared" si="9"/>
        <v>150.875</v>
      </c>
      <c r="J591" s="359">
        <v>24.14</v>
      </c>
      <c r="K591" s="20"/>
    </row>
    <row r="592" spans="1:11">
      <c r="A592" s="20" t="s">
        <v>1582</v>
      </c>
      <c r="B592" s="9">
        <v>42429</v>
      </c>
      <c r="C592" s="20" t="s">
        <v>1583</v>
      </c>
      <c r="G592" s="20" t="s">
        <v>729</v>
      </c>
      <c r="H592" s="20" t="s">
        <v>729</v>
      </c>
      <c r="I592" s="20">
        <f t="shared" si="9"/>
        <v>30.125</v>
      </c>
      <c r="J592" s="359">
        <v>4.82</v>
      </c>
      <c r="K592" s="20"/>
    </row>
    <row r="593" spans="1:11">
      <c r="A593" s="20" t="s">
        <v>552</v>
      </c>
      <c r="B593" s="9">
        <v>42429</v>
      </c>
      <c r="C593" s="20" t="s">
        <v>1584</v>
      </c>
      <c r="G593" s="20" t="s">
        <v>882</v>
      </c>
      <c r="H593" s="20" t="s">
        <v>882</v>
      </c>
      <c r="I593" s="20">
        <f t="shared" si="9"/>
        <v>52.625</v>
      </c>
      <c r="J593" s="359">
        <v>8.42</v>
      </c>
      <c r="K593" s="20"/>
    </row>
    <row r="594" spans="1:11">
      <c r="A594" s="20" t="s">
        <v>1585</v>
      </c>
      <c r="B594" s="9">
        <v>42429</v>
      </c>
      <c r="C594" s="20" t="s">
        <v>1586</v>
      </c>
      <c r="G594" s="20" t="s">
        <v>659</v>
      </c>
      <c r="H594" s="20" t="s">
        <v>659</v>
      </c>
      <c r="I594" s="20">
        <f t="shared" si="9"/>
        <v>322.4375</v>
      </c>
      <c r="J594" s="359">
        <v>51.59</v>
      </c>
      <c r="K594" s="20"/>
    </row>
    <row r="595" spans="1:11">
      <c r="A595" s="20" t="s">
        <v>1585</v>
      </c>
      <c r="B595" s="9">
        <v>42429</v>
      </c>
      <c r="C595" s="20" t="s">
        <v>1586</v>
      </c>
      <c r="G595" s="20" t="s">
        <v>1739</v>
      </c>
      <c r="H595" s="20" t="s">
        <v>1739</v>
      </c>
      <c r="I595" s="20">
        <f t="shared" si="9"/>
        <v>800</v>
      </c>
      <c r="J595" s="359">
        <v>128</v>
      </c>
      <c r="K595" s="20"/>
    </row>
    <row r="596" spans="1:11">
      <c r="A596" s="20" t="s">
        <v>1585</v>
      </c>
      <c r="B596" s="9">
        <v>42429</v>
      </c>
      <c r="C596" s="20" t="s">
        <v>1586</v>
      </c>
      <c r="G596" s="20" t="s">
        <v>1745</v>
      </c>
      <c r="H596" s="20" t="s">
        <v>1745</v>
      </c>
      <c r="I596" s="20">
        <f t="shared" si="9"/>
        <v>960.6875</v>
      </c>
      <c r="J596" s="359">
        <v>153.71</v>
      </c>
      <c r="K596" s="20"/>
    </row>
    <row r="597" spans="1:11">
      <c r="A597" s="20" t="s">
        <v>1585</v>
      </c>
      <c r="B597" s="9">
        <v>42429</v>
      </c>
      <c r="C597" s="20" t="s">
        <v>1586</v>
      </c>
      <c r="G597" s="20" t="s">
        <v>1746</v>
      </c>
      <c r="H597" s="20" t="s">
        <v>1746</v>
      </c>
      <c r="I597" s="20">
        <f t="shared" si="9"/>
        <v>923.12499999999989</v>
      </c>
      <c r="J597" s="359">
        <v>147.69999999999999</v>
      </c>
      <c r="K597" s="20"/>
    </row>
    <row r="598" spans="1:11">
      <c r="A598" s="20" t="s">
        <v>1585</v>
      </c>
      <c r="B598" s="9">
        <v>42429</v>
      </c>
      <c r="C598" s="20" t="s">
        <v>1586</v>
      </c>
      <c r="G598" s="20" t="s">
        <v>1747</v>
      </c>
      <c r="H598" s="20" t="s">
        <v>1747</v>
      </c>
      <c r="I598" s="20">
        <f t="shared" si="9"/>
        <v>822</v>
      </c>
      <c r="J598" s="359">
        <v>131.52000000000001</v>
      </c>
      <c r="K598" s="20"/>
    </row>
    <row r="599" spans="1:11">
      <c r="A599" s="20" t="s">
        <v>1585</v>
      </c>
      <c r="B599" s="9">
        <v>42429</v>
      </c>
      <c r="C599" s="20" t="s">
        <v>1586</v>
      </c>
      <c r="G599" s="20" t="s">
        <v>729</v>
      </c>
      <c r="H599" s="20" t="s">
        <v>729</v>
      </c>
      <c r="I599" s="20">
        <f t="shared" si="9"/>
        <v>759.5</v>
      </c>
      <c r="J599" s="359">
        <v>121.52</v>
      </c>
      <c r="K599" s="20"/>
    </row>
    <row r="600" spans="1:11">
      <c r="A600" s="20" t="s">
        <v>1585</v>
      </c>
      <c r="B600" s="9">
        <v>42429</v>
      </c>
      <c r="C600" s="20" t="s">
        <v>1586</v>
      </c>
      <c r="G600" s="20" t="s">
        <v>1748</v>
      </c>
      <c r="H600" s="20" t="s">
        <v>1748</v>
      </c>
      <c r="I600" s="20">
        <f t="shared" si="9"/>
        <v>838.74999999999989</v>
      </c>
      <c r="J600" s="359">
        <v>134.19999999999999</v>
      </c>
      <c r="K600" s="20"/>
    </row>
    <row r="601" spans="1:11">
      <c r="A601" s="20" t="s">
        <v>1585</v>
      </c>
      <c r="B601" s="9">
        <v>42429</v>
      </c>
      <c r="C601" s="20" t="s">
        <v>1586</v>
      </c>
      <c r="G601" s="20" t="s">
        <v>9</v>
      </c>
      <c r="H601" s="20" t="s">
        <v>9</v>
      </c>
      <c r="I601" s="20">
        <f t="shared" si="9"/>
        <v>265.5</v>
      </c>
      <c r="J601" s="359">
        <v>42.48</v>
      </c>
      <c r="K601" s="20"/>
    </row>
    <row r="602" spans="1:11">
      <c r="A602" s="20" t="s">
        <v>1047</v>
      </c>
      <c r="B602" s="9">
        <v>42404</v>
      </c>
      <c r="C602" s="20" t="s">
        <v>1048</v>
      </c>
      <c r="G602" s="48" t="s">
        <v>840</v>
      </c>
      <c r="H602" s="48" t="s">
        <v>841</v>
      </c>
      <c r="I602" s="20">
        <f t="shared" si="9"/>
        <v>645252.9375</v>
      </c>
      <c r="J602" s="314">
        <v>103240.47</v>
      </c>
      <c r="K602" s="20"/>
    </row>
    <row r="603" spans="1:11">
      <c r="A603" s="20" t="s">
        <v>1605</v>
      </c>
      <c r="B603" s="9">
        <v>42429</v>
      </c>
      <c r="C603" s="20" t="s">
        <v>647</v>
      </c>
      <c r="G603" s="17" t="s">
        <v>998</v>
      </c>
      <c r="H603" s="20" t="s">
        <v>1755</v>
      </c>
      <c r="I603" s="20">
        <f t="shared" si="9"/>
        <v>14578.25</v>
      </c>
      <c r="J603" s="314">
        <v>2332.52</v>
      </c>
      <c r="K603" s="20"/>
    </row>
    <row r="604" spans="1:11">
      <c r="A604" s="20" t="s">
        <v>1090</v>
      </c>
      <c r="B604" s="9">
        <v>42408</v>
      </c>
      <c r="C604" s="20" t="s">
        <v>1091</v>
      </c>
      <c r="G604" s="35" t="s">
        <v>1001</v>
      </c>
      <c r="H604" s="20" t="s">
        <v>1623</v>
      </c>
      <c r="I604" s="20">
        <f t="shared" si="9"/>
        <v>200</v>
      </c>
      <c r="J604" s="359">
        <v>32</v>
      </c>
      <c r="K604" s="20"/>
    </row>
    <row r="605" spans="1:11" s="214" customFormat="1">
      <c r="A605" s="216" t="s">
        <v>1606</v>
      </c>
      <c r="B605" s="217">
        <v>42429</v>
      </c>
      <c r="C605" s="216" t="s">
        <v>456</v>
      </c>
      <c r="D605" s="216"/>
      <c r="E605" s="216"/>
      <c r="F605" s="216"/>
      <c r="G605" s="175" t="s">
        <v>979</v>
      </c>
      <c r="H605" s="222" t="s">
        <v>1756</v>
      </c>
      <c r="I605" s="224">
        <f t="shared" ref="I605:I623" si="10">+J605/0.16</f>
        <v>12741.9375</v>
      </c>
      <c r="J605" s="314">
        <v>2038.71</v>
      </c>
    </row>
    <row r="606" spans="1:11" s="223" customFormat="1">
      <c r="A606" s="224" t="s">
        <v>10790</v>
      </c>
      <c r="B606" s="225">
        <v>42404</v>
      </c>
      <c r="C606" s="224">
        <v>2007490</v>
      </c>
      <c r="D606" s="224"/>
      <c r="E606" s="224"/>
      <c r="F606" s="224"/>
      <c r="G606" s="178" t="s">
        <v>957</v>
      </c>
      <c r="H606" s="178" t="s">
        <v>4856</v>
      </c>
      <c r="I606" s="224">
        <f t="shared" si="10"/>
        <v>982.8125</v>
      </c>
      <c r="J606" s="359">
        <v>157.25</v>
      </c>
    </row>
    <row r="607" spans="1:11" s="223" customFormat="1">
      <c r="A607" s="224" t="s">
        <v>10791</v>
      </c>
      <c r="B607" s="225">
        <v>42404</v>
      </c>
      <c r="C607" s="224">
        <v>2013172</v>
      </c>
      <c r="D607" s="224"/>
      <c r="E607" s="224"/>
      <c r="F607" s="224"/>
      <c r="G607" s="178" t="s">
        <v>957</v>
      </c>
      <c r="H607" s="178" t="s">
        <v>4856</v>
      </c>
      <c r="I607" s="224">
        <f t="shared" si="10"/>
        <v>14964.4375</v>
      </c>
      <c r="J607" s="314">
        <v>2394.31</v>
      </c>
    </row>
    <row r="608" spans="1:11" s="223" customFormat="1">
      <c r="A608" s="224" t="s">
        <v>10792</v>
      </c>
      <c r="B608" s="225">
        <v>42404</v>
      </c>
      <c r="C608" s="224">
        <v>2012050</v>
      </c>
      <c r="D608" s="224"/>
      <c r="E608" s="224"/>
      <c r="F608" s="224"/>
      <c r="G608" s="178" t="s">
        <v>957</v>
      </c>
      <c r="H608" s="178" t="s">
        <v>4856</v>
      </c>
      <c r="I608" s="224">
        <f t="shared" si="10"/>
        <v>5566.875</v>
      </c>
      <c r="J608" s="359">
        <v>890.7</v>
      </c>
    </row>
    <row r="609" spans="1:12" s="223" customFormat="1">
      <c r="A609" s="224" t="s">
        <v>597</v>
      </c>
      <c r="B609" s="225">
        <v>42429</v>
      </c>
      <c r="C609" s="224" t="s">
        <v>2472</v>
      </c>
      <c r="D609" s="224"/>
      <c r="E609" s="224"/>
      <c r="F609" s="224"/>
      <c r="G609" s="342" t="s">
        <v>840</v>
      </c>
      <c r="H609" s="342" t="s">
        <v>4849</v>
      </c>
      <c r="I609" s="224">
        <f t="shared" si="10"/>
        <v>-15.5</v>
      </c>
      <c r="J609" s="359">
        <v>-2.48</v>
      </c>
    </row>
    <row r="610" spans="1:12" s="223" customFormat="1">
      <c r="A610" s="224" t="s">
        <v>597</v>
      </c>
      <c r="B610" s="225">
        <v>42429</v>
      </c>
      <c r="C610" s="224" t="s">
        <v>2472</v>
      </c>
      <c r="D610" s="224"/>
      <c r="E610" s="224"/>
      <c r="F610" s="224"/>
      <c r="G610" s="342" t="s">
        <v>840</v>
      </c>
      <c r="H610" s="342" t="s">
        <v>4849</v>
      </c>
      <c r="I610" s="224">
        <f t="shared" si="10"/>
        <v>-846.56249999999989</v>
      </c>
      <c r="J610" s="359">
        <v>-135.44999999999999</v>
      </c>
    </row>
    <row r="611" spans="1:12" s="223" customFormat="1">
      <c r="A611" s="224" t="s">
        <v>597</v>
      </c>
      <c r="B611" s="225">
        <v>42429</v>
      </c>
      <c r="C611" s="224" t="s">
        <v>2472</v>
      </c>
      <c r="D611" s="224"/>
      <c r="E611" s="224"/>
      <c r="F611" s="224"/>
      <c r="G611" s="342" t="s">
        <v>840</v>
      </c>
      <c r="H611" s="342" t="s">
        <v>4849</v>
      </c>
      <c r="I611" s="224">
        <f t="shared" si="10"/>
        <v>-2586.1875</v>
      </c>
      <c r="J611" s="359">
        <v>-413.79</v>
      </c>
      <c r="L611" s="338"/>
    </row>
    <row r="612" spans="1:12" s="223" customFormat="1">
      <c r="A612" s="224" t="s">
        <v>597</v>
      </c>
      <c r="B612" s="225">
        <v>42429</v>
      </c>
      <c r="C612" s="224" t="s">
        <v>2472</v>
      </c>
      <c r="D612" s="224"/>
      <c r="E612" s="224"/>
      <c r="F612" s="224"/>
      <c r="G612" s="342" t="s">
        <v>840</v>
      </c>
      <c r="H612" s="342" t="s">
        <v>4849</v>
      </c>
      <c r="I612" s="224">
        <f t="shared" si="10"/>
        <v>354.75</v>
      </c>
      <c r="J612" s="359">
        <v>56.76</v>
      </c>
    </row>
    <row r="613" spans="1:12" s="223" customFormat="1">
      <c r="A613" s="224" t="s">
        <v>597</v>
      </c>
      <c r="B613" s="225">
        <v>42429</v>
      </c>
      <c r="C613" s="224" t="s">
        <v>2472</v>
      </c>
      <c r="D613" s="224"/>
      <c r="E613" s="224"/>
      <c r="F613" s="224"/>
      <c r="G613" s="342" t="s">
        <v>840</v>
      </c>
      <c r="H613" s="342" t="s">
        <v>4849</v>
      </c>
      <c r="I613" s="224">
        <f t="shared" si="10"/>
        <v>1583.9375</v>
      </c>
      <c r="J613" s="359">
        <v>253.43</v>
      </c>
      <c r="L613" s="223">
        <v>1571.87</v>
      </c>
    </row>
    <row r="614" spans="1:12" s="223" customFormat="1">
      <c r="A614" s="224" t="s">
        <v>597</v>
      </c>
      <c r="B614" s="225">
        <v>42429</v>
      </c>
      <c r="C614" s="224" t="s">
        <v>2472</v>
      </c>
      <c r="D614" s="224"/>
      <c r="E614" s="224"/>
      <c r="F614" s="224"/>
      <c r="G614" s="342" t="s">
        <v>840</v>
      </c>
      <c r="H614" s="342" t="s">
        <v>4849</v>
      </c>
      <c r="I614" s="224">
        <f t="shared" si="10"/>
        <v>43920.75</v>
      </c>
      <c r="J614" s="314">
        <v>7027.32</v>
      </c>
    </row>
    <row r="615" spans="1:12" s="223" customFormat="1">
      <c r="A615" s="224" t="s">
        <v>632</v>
      </c>
      <c r="B615" s="225">
        <v>42429</v>
      </c>
      <c r="C615" s="224" t="s">
        <v>10793</v>
      </c>
      <c r="D615" s="224"/>
      <c r="E615" s="224"/>
      <c r="F615" s="224"/>
      <c r="G615" s="342" t="s">
        <v>840</v>
      </c>
      <c r="H615" s="342" t="s">
        <v>4849</v>
      </c>
      <c r="I615" s="224">
        <f t="shared" si="10"/>
        <v>-1583.9375</v>
      </c>
      <c r="J615" s="359">
        <v>-253.43</v>
      </c>
    </row>
    <row r="616" spans="1:12" s="223" customFormat="1">
      <c r="A616" s="224" t="s">
        <v>634</v>
      </c>
      <c r="B616" s="225">
        <v>42428</v>
      </c>
      <c r="C616" s="224" t="s">
        <v>6353</v>
      </c>
      <c r="D616" s="224"/>
      <c r="E616" s="224"/>
      <c r="F616" s="224"/>
      <c r="G616" s="342" t="s">
        <v>840</v>
      </c>
      <c r="H616" s="342" t="s">
        <v>4849</v>
      </c>
      <c r="I616" s="224">
        <f t="shared" si="10"/>
        <v>846.56249999999989</v>
      </c>
      <c r="J616" s="359">
        <v>135.44999999999999</v>
      </c>
    </row>
    <row r="617" spans="1:12" s="223" customFormat="1">
      <c r="A617" s="224" t="s">
        <v>3860</v>
      </c>
      <c r="B617" s="225">
        <v>42408</v>
      </c>
      <c r="C617" s="224" t="s">
        <v>6353</v>
      </c>
      <c r="D617" s="224"/>
      <c r="E617" s="224"/>
      <c r="F617" s="224"/>
      <c r="G617" s="342" t="s">
        <v>840</v>
      </c>
      <c r="H617" s="342" t="s">
        <v>4849</v>
      </c>
      <c r="I617" s="224">
        <f t="shared" si="10"/>
        <v>-5036.6875</v>
      </c>
      <c r="J617" s="359">
        <v>-805.87</v>
      </c>
    </row>
    <row r="618" spans="1:12" s="223" customFormat="1">
      <c r="A618" s="224" t="s">
        <v>3862</v>
      </c>
      <c r="B618" s="225">
        <v>42428</v>
      </c>
      <c r="C618" s="224" t="s">
        <v>6353</v>
      </c>
      <c r="D618" s="224"/>
      <c r="E618" s="224"/>
      <c r="F618" s="224"/>
      <c r="G618" s="342" t="s">
        <v>866</v>
      </c>
      <c r="H618" s="338" t="s">
        <v>10958</v>
      </c>
      <c r="I618" s="224">
        <f t="shared" si="10"/>
        <v>1098.3125</v>
      </c>
      <c r="J618" s="359">
        <v>175.73</v>
      </c>
    </row>
    <row r="619" spans="1:12" s="223" customFormat="1">
      <c r="A619" s="224" t="s">
        <v>5975</v>
      </c>
      <c r="B619" s="225">
        <v>42427</v>
      </c>
      <c r="C619" s="224" t="s">
        <v>3970</v>
      </c>
      <c r="D619" s="224"/>
      <c r="E619" s="224"/>
      <c r="F619" s="224"/>
      <c r="G619" s="339" t="s">
        <v>998</v>
      </c>
      <c r="H619" s="339" t="s">
        <v>5493</v>
      </c>
      <c r="I619" s="224">
        <f t="shared" si="10"/>
        <v>779.125</v>
      </c>
      <c r="J619" s="359">
        <v>124.66</v>
      </c>
    </row>
    <row r="620" spans="1:12" s="223" customFormat="1">
      <c r="A620" s="224" t="s">
        <v>5977</v>
      </c>
      <c r="B620" s="225">
        <v>42427</v>
      </c>
      <c r="C620" s="224" t="s">
        <v>3970</v>
      </c>
      <c r="D620" s="224"/>
      <c r="E620" s="224"/>
      <c r="F620" s="224"/>
      <c r="G620" s="339" t="s">
        <v>998</v>
      </c>
      <c r="H620" s="339" t="s">
        <v>5493</v>
      </c>
      <c r="I620" s="224">
        <f t="shared" si="10"/>
        <v>852.75</v>
      </c>
      <c r="J620" s="359">
        <v>136.44</v>
      </c>
    </row>
    <row r="621" spans="1:12" s="223" customFormat="1">
      <c r="A621" s="224" t="s">
        <v>4756</v>
      </c>
      <c r="B621" s="225">
        <v>42427</v>
      </c>
      <c r="C621" s="224" t="s">
        <v>3970</v>
      </c>
      <c r="D621" s="224"/>
      <c r="E621" s="224"/>
      <c r="F621" s="224"/>
      <c r="G621" s="339" t="s">
        <v>998</v>
      </c>
      <c r="H621" s="339" t="s">
        <v>5493</v>
      </c>
      <c r="I621" s="224">
        <f t="shared" si="10"/>
        <v>779.125</v>
      </c>
      <c r="J621" s="359">
        <v>124.66</v>
      </c>
    </row>
    <row r="622" spans="1:12" s="222" customFormat="1">
      <c r="A622" s="224" t="s">
        <v>4068</v>
      </c>
      <c r="B622" s="225">
        <v>42427</v>
      </c>
      <c r="C622" s="224" t="s">
        <v>3970</v>
      </c>
      <c r="D622" s="224"/>
      <c r="E622" s="224"/>
      <c r="F622" s="224"/>
      <c r="G622" s="339" t="s">
        <v>998</v>
      </c>
      <c r="H622" s="339" t="s">
        <v>5493</v>
      </c>
      <c r="I622" s="224">
        <f t="shared" si="10"/>
        <v>1297</v>
      </c>
      <c r="J622" s="224">
        <v>207.52</v>
      </c>
    </row>
    <row r="623" spans="1:12" s="222" customFormat="1">
      <c r="A623" s="224" t="s">
        <v>4069</v>
      </c>
      <c r="B623" s="225">
        <v>42427</v>
      </c>
      <c r="C623" s="224" t="s">
        <v>3970</v>
      </c>
      <c r="D623" s="224"/>
      <c r="E623" s="224"/>
      <c r="F623" s="224"/>
      <c r="G623" s="512" t="s">
        <v>4196</v>
      </c>
      <c r="H623" s="224" t="s">
        <v>10794</v>
      </c>
      <c r="I623" s="224">
        <f t="shared" si="10"/>
        <v>67900</v>
      </c>
      <c r="J623" s="226">
        <v>10864</v>
      </c>
    </row>
    <row r="624" spans="1:12">
      <c r="G624" s="7"/>
      <c r="H624" s="20"/>
      <c r="I624" s="23">
        <f>SUM(I7:I623)</f>
        <v>26164553.4375</v>
      </c>
      <c r="J624" s="23">
        <f>SUM(J7:J623)</f>
        <v>4186328.5500000054</v>
      </c>
      <c r="K624" s="23">
        <f>SUM(K7:K623)</f>
        <v>32567.379999999997</v>
      </c>
    </row>
    <row r="625" spans="1:11">
      <c r="H625" s="20"/>
      <c r="I625" s="20"/>
      <c r="J625" s="20"/>
    </row>
    <row r="626" spans="1:11">
      <c r="H626" s="20"/>
      <c r="I626" s="24" t="s">
        <v>999</v>
      </c>
      <c r="J626" s="227">
        <v>4239701.71</v>
      </c>
    </row>
    <row r="627" spans="1:11">
      <c r="H627" s="20"/>
      <c r="I627" s="24" t="s">
        <v>1002</v>
      </c>
      <c r="J627" s="202">
        <f>+J624-J626</f>
        <v>-53373.159999994561</v>
      </c>
    </row>
    <row r="628" spans="1:11" s="252" customFormat="1">
      <c r="A628" s="345" t="s">
        <v>10960</v>
      </c>
      <c r="J628" s="25"/>
    </row>
    <row r="629" spans="1:11">
      <c r="A629" s="443" t="s">
        <v>1200</v>
      </c>
      <c r="B629" s="389">
        <v>42416</v>
      </c>
      <c r="C629" s="443" t="s">
        <v>1201</v>
      </c>
      <c r="D629" s="443"/>
      <c r="E629" s="443"/>
      <c r="F629" s="443"/>
      <c r="G629" s="486" t="s">
        <v>870</v>
      </c>
      <c r="H629" s="443" t="s">
        <v>1637</v>
      </c>
      <c r="I629" s="443">
        <f t="shared" ref="I629:I630" si="11">+J629/0.16</f>
        <v>333323.625</v>
      </c>
      <c r="J629" s="418">
        <v>53331.78</v>
      </c>
      <c r="K629" s="102" t="s">
        <v>10976</v>
      </c>
    </row>
    <row r="630" spans="1:11" s="509" customFormat="1">
      <c r="A630" s="522" t="s">
        <v>229</v>
      </c>
      <c r="B630" s="290">
        <v>42429</v>
      </c>
      <c r="C630" s="522" t="s">
        <v>1536</v>
      </c>
      <c r="D630" s="522"/>
      <c r="E630" s="522"/>
      <c r="F630" s="522"/>
      <c r="G630" s="522" t="s">
        <v>1672</v>
      </c>
      <c r="H630" s="522" t="s">
        <v>1672</v>
      </c>
      <c r="I630" s="522">
        <f t="shared" si="11"/>
        <v>258.625</v>
      </c>
      <c r="J630" s="522">
        <v>41.38</v>
      </c>
      <c r="K630" s="102" t="s">
        <v>10991</v>
      </c>
    </row>
    <row r="631" spans="1:11">
      <c r="H631" s="477" t="s">
        <v>10957</v>
      </c>
      <c r="I631" s="101">
        <f>+I629+I630</f>
        <v>333582.25</v>
      </c>
      <c r="J631" s="101">
        <f>+J629+J630</f>
        <v>53373.159999999996</v>
      </c>
    </row>
    <row r="632" spans="1:11" s="345" customFormat="1">
      <c r="H632" s="477" t="s">
        <v>1002</v>
      </c>
      <c r="I632" s="477"/>
      <c r="J632" s="54">
        <f>+J627+J631</f>
        <v>5.4351403377950191E-9</v>
      </c>
    </row>
    <row r="633" spans="1:11" s="345" customFormat="1"/>
    <row r="634" spans="1:11">
      <c r="A634" s="46"/>
      <c r="B634" s="47"/>
      <c r="C634" s="47"/>
      <c r="D634" s="1"/>
      <c r="E634" s="1"/>
      <c r="F634" s="1"/>
      <c r="G634" s="3"/>
      <c r="H634" s="46" t="s">
        <v>0</v>
      </c>
      <c r="I634" s="47"/>
      <c r="J634" s="47"/>
      <c r="K634" s="345"/>
    </row>
    <row r="635" spans="1:11">
      <c r="A635" s="46"/>
      <c r="B635" s="47"/>
      <c r="C635" s="47"/>
      <c r="D635" s="1"/>
      <c r="E635" s="1"/>
      <c r="F635" s="1"/>
      <c r="G635" s="3"/>
      <c r="H635" s="46" t="s">
        <v>1804</v>
      </c>
      <c r="I635" s="47"/>
      <c r="J635" s="47"/>
      <c r="K635" s="345"/>
    </row>
    <row r="636" spans="1:11">
      <c r="A636" s="46"/>
      <c r="B636" s="47"/>
      <c r="C636" s="47"/>
      <c r="D636" s="1"/>
      <c r="E636" s="1"/>
      <c r="F636" s="1"/>
      <c r="G636" s="3"/>
      <c r="H636" s="46" t="s">
        <v>1</v>
      </c>
      <c r="I636" s="47"/>
      <c r="J636" s="47"/>
      <c r="K636" s="345"/>
    </row>
    <row r="637" spans="1:11">
      <c r="A637" s="1"/>
      <c r="B637" s="1"/>
      <c r="C637" s="1"/>
      <c r="D637" s="1"/>
      <c r="E637" s="1"/>
      <c r="F637" s="1"/>
      <c r="G637" s="3"/>
      <c r="H637" s="46" t="s">
        <v>10779</v>
      </c>
      <c r="I637" s="1"/>
      <c r="J637" s="1"/>
      <c r="K637" s="345"/>
    </row>
    <row r="638" spans="1:11">
      <c r="A638" s="1"/>
      <c r="B638" s="1"/>
      <c r="C638" s="1"/>
      <c r="D638" s="1"/>
      <c r="E638" s="1"/>
      <c r="F638" s="1"/>
      <c r="G638" s="6"/>
      <c r="H638" s="4"/>
      <c r="I638" s="4"/>
      <c r="J638" s="4"/>
      <c r="K638" s="345"/>
    </row>
    <row r="639" spans="1:11" ht="17.25" thickBot="1">
      <c r="A639" s="41" t="s">
        <v>2</v>
      </c>
      <c r="B639" s="41" t="s">
        <v>3</v>
      </c>
      <c r="C639" s="41" t="s">
        <v>4</v>
      </c>
      <c r="D639" s="41"/>
      <c r="E639" s="41"/>
      <c r="F639" s="41"/>
      <c r="G639" s="42" t="s">
        <v>5</v>
      </c>
      <c r="H639" s="43" t="s">
        <v>6</v>
      </c>
      <c r="I639" s="44" t="s">
        <v>7</v>
      </c>
      <c r="J639" s="45" t="s">
        <v>8</v>
      </c>
      <c r="K639" s="45" t="s">
        <v>1003</v>
      </c>
    </row>
    <row r="640" spans="1:11">
      <c r="A640" s="527" t="s">
        <v>1006</v>
      </c>
      <c r="B640" s="31">
        <v>85</v>
      </c>
      <c r="G640" s="345" t="s">
        <v>1695</v>
      </c>
      <c r="H640" s="345" t="s">
        <v>1613</v>
      </c>
      <c r="I640" s="316">
        <f>+J640/0.16</f>
        <v>3820</v>
      </c>
      <c r="J640" s="314">
        <f t="shared" ref="J640:J703" si="12">+SUMIF($G$7:$G$623,G640,$J$7:$J$623)</f>
        <v>611.20000000000005</v>
      </c>
      <c r="K640">
        <f t="shared" ref="K640:K703" si="13">+SUMIF($G$7:$G$623,G640,$K$7:$K$623)</f>
        <v>0</v>
      </c>
    </row>
    <row r="641" spans="1:11">
      <c r="A641" s="527" t="s">
        <v>1006</v>
      </c>
      <c r="B641" s="31">
        <v>85</v>
      </c>
      <c r="G641" s="345" t="s">
        <v>900</v>
      </c>
      <c r="H641" s="345" t="s">
        <v>901</v>
      </c>
      <c r="I641" s="316">
        <f t="shared" ref="I641:I703" si="14">+J641/0.16</f>
        <v>8350</v>
      </c>
      <c r="J641" s="314">
        <f t="shared" si="12"/>
        <v>1336</v>
      </c>
      <c r="K641" s="345">
        <f t="shared" si="13"/>
        <v>0</v>
      </c>
    </row>
    <row r="642" spans="1:11">
      <c r="A642" s="527" t="s">
        <v>1006</v>
      </c>
      <c r="B642" s="31">
        <v>85</v>
      </c>
      <c r="G642" s="345" t="s">
        <v>1656</v>
      </c>
      <c r="H642" s="345" t="s">
        <v>1656</v>
      </c>
      <c r="I642" s="316">
        <f t="shared" si="14"/>
        <v>137.0625</v>
      </c>
      <c r="J642" s="314">
        <f t="shared" si="12"/>
        <v>21.93</v>
      </c>
      <c r="K642" s="345">
        <f t="shared" si="13"/>
        <v>0</v>
      </c>
    </row>
    <row r="643" spans="1:11">
      <c r="A643" s="527" t="s">
        <v>1006</v>
      </c>
      <c r="B643" s="31">
        <v>85</v>
      </c>
      <c r="G643" s="345" t="s">
        <v>1723</v>
      </c>
      <c r="H643" s="345" t="s">
        <v>1723</v>
      </c>
      <c r="I643" s="316">
        <f t="shared" si="14"/>
        <v>137.875</v>
      </c>
      <c r="J643" s="314">
        <f t="shared" si="12"/>
        <v>22.06</v>
      </c>
      <c r="K643" s="345">
        <f t="shared" si="13"/>
        <v>0</v>
      </c>
    </row>
    <row r="644" spans="1:11">
      <c r="A644" s="527" t="s">
        <v>1006</v>
      </c>
      <c r="B644" s="31">
        <v>85</v>
      </c>
      <c r="G644" s="345" t="s">
        <v>9</v>
      </c>
      <c r="H644" s="345" t="s">
        <v>751</v>
      </c>
      <c r="I644" s="316">
        <f t="shared" si="14"/>
        <v>2520.1250000000005</v>
      </c>
      <c r="J644" s="314">
        <f t="shared" si="12"/>
        <v>403.22000000000008</v>
      </c>
      <c r="K644" s="345">
        <f t="shared" si="13"/>
        <v>0</v>
      </c>
    </row>
    <row r="645" spans="1:11">
      <c r="A645" s="527" t="s">
        <v>1006</v>
      </c>
      <c r="B645" s="31">
        <v>85</v>
      </c>
      <c r="G645" s="345" t="s">
        <v>1752</v>
      </c>
      <c r="H645" s="345" t="s">
        <v>1752</v>
      </c>
      <c r="I645" s="316">
        <f t="shared" si="14"/>
        <v>407.875</v>
      </c>
      <c r="J645" s="314">
        <f t="shared" si="12"/>
        <v>65.260000000000005</v>
      </c>
      <c r="K645" s="345">
        <f t="shared" si="13"/>
        <v>0</v>
      </c>
    </row>
    <row r="646" spans="1:11">
      <c r="A646" s="527" t="s">
        <v>1006</v>
      </c>
      <c r="B646" s="31">
        <v>85</v>
      </c>
      <c r="G646" s="345" t="s">
        <v>1782</v>
      </c>
      <c r="H646" s="345" t="s">
        <v>1783</v>
      </c>
      <c r="I646" s="316">
        <f t="shared" si="14"/>
        <v>206.875</v>
      </c>
      <c r="J646" s="314">
        <f t="shared" si="12"/>
        <v>33.1</v>
      </c>
      <c r="K646" s="345">
        <f t="shared" si="13"/>
        <v>0</v>
      </c>
    </row>
    <row r="647" spans="1:11">
      <c r="A647" s="527" t="s">
        <v>1006</v>
      </c>
      <c r="B647" s="31">
        <v>85</v>
      </c>
      <c r="G647" s="345" t="s">
        <v>785</v>
      </c>
      <c r="H647" s="345" t="s">
        <v>785</v>
      </c>
      <c r="I647" s="316">
        <f t="shared" si="14"/>
        <v>334.49999999999994</v>
      </c>
      <c r="J647" s="314">
        <f t="shared" si="12"/>
        <v>53.519999999999996</v>
      </c>
      <c r="K647" s="345">
        <f t="shared" si="13"/>
        <v>0</v>
      </c>
    </row>
    <row r="648" spans="1:11">
      <c r="A648" s="527" t="s">
        <v>1006</v>
      </c>
      <c r="B648" s="31">
        <v>85</v>
      </c>
      <c r="G648" s="345" t="s">
        <v>747</v>
      </c>
      <c r="H648" s="345" t="s">
        <v>1786</v>
      </c>
      <c r="I648" s="316">
        <f t="shared" si="14"/>
        <v>3477.6874999999995</v>
      </c>
      <c r="J648" s="314">
        <f t="shared" si="12"/>
        <v>556.42999999999995</v>
      </c>
      <c r="K648" s="345">
        <f t="shared" si="13"/>
        <v>0</v>
      </c>
    </row>
    <row r="649" spans="1:11">
      <c r="A649" s="527" t="s">
        <v>1006</v>
      </c>
      <c r="B649" s="31">
        <v>85</v>
      </c>
      <c r="G649" s="355" t="s">
        <v>981</v>
      </c>
      <c r="H649" s="345" t="s">
        <v>1671</v>
      </c>
      <c r="I649" s="316">
        <f t="shared" si="14"/>
        <v>1035.875</v>
      </c>
      <c r="J649" s="314">
        <f t="shared" si="12"/>
        <v>165.74</v>
      </c>
      <c r="K649" s="345">
        <f t="shared" si="13"/>
        <v>0</v>
      </c>
    </row>
    <row r="650" spans="1:11">
      <c r="A650" s="527" t="s">
        <v>1006</v>
      </c>
      <c r="B650" s="31">
        <v>85</v>
      </c>
      <c r="G650" s="345" t="s">
        <v>733</v>
      </c>
      <c r="H650" s="345" t="s">
        <v>733</v>
      </c>
      <c r="I650" s="316">
        <f t="shared" si="14"/>
        <v>1684.4375</v>
      </c>
      <c r="J650" s="314">
        <f t="shared" si="12"/>
        <v>269.51</v>
      </c>
      <c r="K650" s="345">
        <f t="shared" si="13"/>
        <v>0</v>
      </c>
    </row>
    <row r="651" spans="1:11">
      <c r="A651" s="527" t="s">
        <v>1006</v>
      </c>
      <c r="B651" s="31">
        <v>85</v>
      </c>
      <c r="G651" s="345" t="s">
        <v>1712</v>
      </c>
      <c r="H651" s="345" t="s">
        <v>1712</v>
      </c>
      <c r="I651" s="316">
        <f t="shared" si="14"/>
        <v>80.1875</v>
      </c>
      <c r="J651" s="314">
        <f t="shared" si="12"/>
        <v>12.83</v>
      </c>
      <c r="K651" s="345">
        <f t="shared" si="13"/>
        <v>0</v>
      </c>
    </row>
    <row r="652" spans="1:11">
      <c r="A652" s="527" t="s">
        <v>1006</v>
      </c>
      <c r="B652" s="31">
        <v>85</v>
      </c>
      <c r="G652" s="353" t="s">
        <v>4208</v>
      </c>
      <c r="H652" s="345" t="s">
        <v>4156</v>
      </c>
      <c r="I652" s="316">
        <f t="shared" si="14"/>
        <v>180</v>
      </c>
      <c r="J652" s="314">
        <f t="shared" si="12"/>
        <v>28.8</v>
      </c>
      <c r="K652" s="345">
        <f t="shared" si="13"/>
        <v>0</v>
      </c>
    </row>
    <row r="653" spans="1:11">
      <c r="A653" s="527" t="s">
        <v>1006</v>
      </c>
      <c r="B653" s="31">
        <v>85</v>
      </c>
      <c r="G653" s="345" t="s">
        <v>668</v>
      </c>
      <c r="H653" s="345" t="s">
        <v>668</v>
      </c>
      <c r="I653" s="316">
        <f t="shared" si="14"/>
        <v>305.875</v>
      </c>
      <c r="J653" s="314">
        <f t="shared" si="12"/>
        <v>48.94</v>
      </c>
      <c r="K653" s="345">
        <f t="shared" si="13"/>
        <v>0</v>
      </c>
    </row>
    <row r="654" spans="1:11">
      <c r="A654" s="527" t="s">
        <v>1006</v>
      </c>
      <c r="B654" s="31">
        <v>85</v>
      </c>
      <c r="G654" s="345" t="s">
        <v>767</v>
      </c>
      <c r="H654" s="345" t="s">
        <v>767</v>
      </c>
      <c r="I654" s="316">
        <f t="shared" si="14"/>
        <v>301.68749999999994</v>
      </c>
      <c r="J654" s="314">
        <f t="shared" si="12"/>
        <v>48.269999999999996</v>
      </c>
      <c r="K654" s="345">
        <f t="shared" si="13"/>
        <v>0</v>
      </c>
    </row>
    <row r="655" spans="1:11">
      <c r="A655" s="527" t="s">
        <v>1006</v>
      </c>
      <c r="B655" s="31">
        <v>85</v>
      </c>
      <c r="G655" s="345" t="s">
        <v>1728</v>
      </c>
      <c r="H655" s="345" t="s">
        <v>1728</v>
      </c>
      <c r="I655" s="316">
        <f t="shared" si="14"/>
        <v>347.4375</v>
      </c>
      <c r="J655" s="314">
        <f t="shared" si="12"/>
        <v>55.59</v>
      </c>
      <c r="K655" s="345">
        <f t="shared" si="13"/>
        <v>0</v>
      </c>
    </row>
    <row r="656" spans="1:11">
      <c r="A656" s="527" t="s">
        <v>1006</v>
      </c>
      <c r="B656" s="31">
        <v>85</v>
      </c>
      <c r="G656" s="177" t="s">
        <v>870</v>
      </c>
      <c r="H656" s="344" t="s">
        <v>1637</v>
      </c>
      <c r="I656" s="316">
        <f t="shared" si="14"/>
        <v>839870.125</v>
      </c>
      <c r="J656" s="314">
        <f t="shared" si="12"/>
        <v>134379.22</v>
      </c>
      <c r="K656" s="345">
        <f t="shared" si="13"/>
        <v>0</v>
      </c>
    </row>
    <row r="657" spans="1:11">
      <c r="A657" s="527" t="s">
        <v>1006</v>
      </c>
      <c r="B657" s="31">
        <v>85</v>
      </c>
      <c r="G657" s="346" t="s">
        <v>889</v>
      </c>
      <c r="H657" s="345" t="s">
        <v>1615</v>
      </c>
      <c r="I657" s="316">
        <f t="shared" si="14"/>
        <v>318370</v>
      </c>
      <c r="J657" s="314">
        <f t="shared" si="12"/>
        <v>50939.199999999997</v>
      </c>
      <c r="K657" s="345">
        <f t="shared" si="13"/>
        <v>0</v>
      </c>
    </row>
    <row r="658" spans="1:11">
      <c r="A658" s="527" t="s">
        <v>1006</v>
      </c>
      <c r="B658" s="31">
        <v>85</v>
      </c>
      <c r="G658" s="345" t="s">
        <v>1779</v>
      </c>
      <c r="H658" s="345" t="s">
        <v>1779</v>
      </c>
      <c r="I658" s="316">
        <f t="shared" si="14"/>
        <v>102.5625</v>
      </c>
      <c r="J658" s="314">
        <f t="shared" si="12"/>
        <v>16.41</v>
      </c>
      <c r="K658" s="345">
        <f t="shared" si="13"/>
        <v>0</v>
      </c>
    </row>
    <row r="659" spans="1:11">
      <c r="A659" s="527" t="s">
        <v>1006</v>
      </c>
      <c r="B659" s="31">
        <v>85</v>
      </c>
      <c r="G659" s="345" t="s">
        <v>659</v>
      </c>
      <c r="H659" s="345" t="s">
        <v>659</v>
      </c>
      <c r="I659" s="316">
        <f t="shared" si="14"/>
        <v>10440.374999999996</v>
      </c>
      <c r="J659" s="314">
        <f t="shared" si="12"/>
        <v>1670.4599999999996</v>
      </c>
      <c r="K659" s="345">
        <f t="shared" si="13"/>
        <v>0</v>
      </c>
    </row>
    <row r="660" spans="1:11">
      <c r="A660" s="527" t="s">
        <v>1006</v>
      </c>
      <c r="B660" s="31">
        <v>85</v>
      </c>
      <c r="G660" s="345" t="s">
        <v>1739</v>
      </c>
      <c r="H660" s="345" t="s">
        <v>1739</v>
      </c>
      <c r="I660" s="316">
        <f t="shared" si="14"/>
        <v>1334.4999999999998</v>
      </c>
      <c r="J660" s="314">
        <f t="shared" si="12"/>
        <v>213.51999999999998</v>
      </c>
      <c r="K660" s="345">
        <f t="shared" si="13"/>
        <v>0</v>
      </c>
    </row>
    <row r="661" spans="1:11">
      <c r="A661" s="527" t="s">
        <v>1006</v>
      </c>
      <c r="B661" s="31">
        <v>85</v>
      </c>
      <c r="G661" s="345" t="s">
        <v>1726</v>
      </c>
      <c r="H661" s="345" t="s">
        <v>1726</v>
      </c>
      <c r="I661" s="316">
        <f t="shared" si="14"/>
        <v>97.4375</v>
      </c>
      <c r="J661" s="314">
        <f t="shared" si="12"/>
        <v>15.59</v>
      </c>
      <c r="K661" s="345">
        <f t="shared" si="13"/>
        <v>0</v>
      </c>
    </row>
    <row r="662" spans="1:11">
      <c r="A662" s="527" t="s">
        <v>1006</v>
      </c>
      <c r="B662" s="31">
        <v>85</v>
      </c>
      <c r="G662" s="353" t="s">
        <v>953</v>
      </c>
      <c r="H662" s="345" t="s">
        <v>10785</v>
      </c>
      <c r="I662" s="316">
        <f t="shared" si="14"/>
        <v>163815.8125</v>
      </c>
      <c r="J662" s="314">
        <f t="shared" si="12"/>
        <v>26210.53</v>
      </c>
      <c r="K662" s="345">
        <f t="shared" si="13"/>
        <v>0</v>
      </c>
    </row>
    <row r="663" spans="1:11">
      <c r="A663" s="527" t="s">
        <v>1006</v>
      </c>
      <c r="B663" s="31">
        <v>85</v>
      </c>
      <c r="G663" s="346" t="s">
        <v>877</v>
      </c>
      <c r="H663" s="345" t="s">
        <v>1625</v>
      </c>
      <c r="I663" s="316">
        <f t="shared" si="14"/>
        <v>242465.4375</v>
      </c>
      <c r="J663" s="314">
        <f t="shared" si="12"/>
        <v>38794.47</v>
      </c>
      <c r="K663" s="345">
        <f t="shared" si="13"/>
        <v>0</v>
      </c>
    </row>
    <row r="664" spans="1:11">
      <c r="A664" s="527" t="s">
        <v>1006</v>
      </c>
      <c r="B664" s="31">
        <v>85</v>
      </c>
      <c r="G664" s="345" t="s">
        <v>744</v>
      </c>
      <c r="H664" s="345" t="s">
        <v>744</v>
      </c>
      <c r="I664" s="316">
        <f t="shared" si="14"/>
        <v>257.6875</v>
      </c>
      <c r="J664" s="314">
        <f t="shared" si="12"/>
        <v>41.230000000000004</v>
      </c>
      <c r="K664" s="345">
        <f t="shared" si="13"/>
        <v>0</v>
      </c>
    </row>
    <row r="665" spans="1:11">
      <c r="A665" s="527" t="s">
        <v>1006</v>
      </c>
      <c r="B665" s="31">
        <v>85</v>
      </c>
      <c r="G665" s="353" t="s">
        <v>10787</v>
      </c>
      <c r="H665" s="353" t="s">
        <v>10788</v>
      </c>
      <c r="I665" s="316">
        <f t="shared" si="14"/>
        <v>5214.5</v>
      </c>
      <c r="J665" s="314">
        <f t="shared" si="12"/>
        <v>834.32</v>
      </c>
      <c r="K665" s="345">
        <f t="shared" si="13"/>
        <v>0</v>
      </c>
    </row>
    <row r="666" spans="1:11">
      <c r="A666" s="527" t="s">
        <v>1006</v>
      </c>
      <c r="B666" s="31">
        <v>85</v>
      </c>
      <c r="G666" s="346" t="s">
        <v>1775</v>
      </c>
      <c r="H666" s="345" t="s">
        <v>1629</v>
      </c>
      <c r="I666" s="316">
        <f t="shared" si="14"/>
        <v>327690.125</v>
      </c>
      <c r="J666" s="314">
        <f t="shared" si="12"/>
        <v>52430.42</v>
      </c>
      <c r="K666" s="345">
        <f t="shared" si="13"/>
        <v>0</v>
      </c>
    </row>
    <row r="667" spans="1:11">
      <c r="A667" s="527" t="s">
        <v>1006</v>
      </c>
      <c r="B667" s="31">
        <v>85</v>
      </c>
      <c r="G667" s="346" t="s">
        <v>884</v>
      </c>
      <c r="H667" s="345" t="s">
        <v>1621</v>
      </c>
      <c r="I667" s="316">
        <f t="shared" si="14"/>
        <v>510289.375</v>
      </c>
      <c r="J667" s="314">
        <f t="shared" si="12"/>
        <v>81646.3</v>
      </c>
      <c r="K667" s="345">
        <f t="shared" si="13"/>
        <v>0</v>
      </c>
    </row>
    <row r="668" spans="1:11">
      <c r="A668" s="527" t="s">
        <v>1006</v>
      </c>
      <c r="B668" s="31">
        <v>85</v>
      </c>
      <c r="G668" s="348" t="s">
        <v>998</v>
      </c>
      <c r="H668" s="345" t="s">
        <v>1755</v>
      </c>
      <c r="I668" s="316">
        <f t="shared" si="14"/>
        <v>18286.249999999996</v>
      </c>
      <c r="J668" s="314">
        <f t="shared" si="12"/>
        <v>2925.7999999999997</v>
      </c>
      <c r="K668" s="345">
        <f t="shared" si="13"/>
        <v>0</v>
      </c>
    </row>
    <row r="669" spans="1:11">
      <c r="A669" s="527" t="s">
        <v>1006</v>
      </c>
      <c r="B669" s="31">
        <v>85</v>
      </c>
      <c r="G669" s="355" t="s">
        <v>1001</v>
      </c>
      <c r="H669" s="345" t="s">
        <v>1623</v>
      </c>
      <c r="I669" s="316">
        <f t="shared" si="14"/>
        <v>200</v>
      </c>
      <c r="J669" s="314">
        <f t="shared" si="12"/>
        <v>32</v>
      </c>
      <c r="K669" s="345">
        <f t="shared" si="13"/>
        <v>0</v>
      </c>
    </row>
    <row r="670" spans="1:11">
      <c r="A670" s="527" t="s">
        <v>1006</v>
      </c>
      <c r="B670" s="31">
        <v>85</v>
      </c>
      <c r="G670" s="345" t="s">
        <v>1747</v>
      </c>
      <c r="H670" s="345" t="s">
        <v>1747</v>
      </c>
      <c r="I670" s="316">
        <f t="shared" si="14"/>
        <v>822</v>
      </c>
      <c r="J670" s="314">
        <f t="shared" si="12"/>
        <v>131.52000000000001</v>
      </c>
      <c r="K670" s="345">
        <f t="shared" si="13"/>
        <v>0</v>
      </c>
    </row>
    <row r="671" spans="1:11">
      <c r="A671" s="527" t="s">
        <v>1006</v>
      </c>
      <c r="B671" s="31">
        <v>85</v>
      </c>
      <c r="G671" s="349" t="s">
        <v>996</v>
      </c>
      <c r="H671" s="345" t="s">
        <v>1670</v>
      </c>
      <c r="I671" s="316">
        <f t="shared" si="14"/>
        <v>70</v>
      </c>
      <c r="J671" s="314">
        <f t="shared" si="12"/>
        <v>11.2</v>
      </c>
      <c r="K671" s="345">
        <f t="shared" si="13"/>
        <v>0</v>
      </c>
    </row>
    <row r="672" spans="1:11">
      <c r="A672" s="527" t="s">
        <v>1006</v>
      </c>
      <c r="B672" s="31">
        <v>85</v>
      </c>
      <c r="G672" s="346" t="s">
        <v>979</v>
      </c>
      <c r="H672" s="345" t="s">
        <v>1756</v>
      </c>
      <c r="I672" s="316">
        <f t="shared" si="14"/>
        <v>12741.9375</v>
      </c>
      <c r="J672" s="314">
        <f t="shared" si="12"/>
        <v>2038.71</v>
      </c>
      <c r="K672" s="345">
        <f t="shared" si="13"/>
        <v>0</v>
      </c>
    </row>
    <row r="673" spans="1:11">
      <c r="A673" s="527" t="s">
        <v>1006</v>
      </c>
      <c r="B673" s="31">
        <v>85</v>
      </c>
      <c r="G673" s="354" t="s">
        <v>1787</v>
      </c>
      <c r="H673" s="345" t="s">
        <v>1608</v>
      </c>
      <c r="I673" s="316">
        <f t="shared" si="14"/>
        <v>65</v>
      </c>
      <c r="J673" s="314">
        <f t="shared" si="12"/>
        <v>10.4</v>
      </c>
      <c r="K673" s="345">
        <f t="shared" si="13"/>
        <v>0</v>
      </c>
    </row>
    <row r="674" spans="1:11">
      <c r="A674" s="527" t="s">
        <v>1006</v>
      </c>
      <c r="B674" s="31">
        <v>85</v>
      </c>
      <c r="G674" s="345" t="s">
        <v>913</v>
      </c>
      <c r="H674" s="345" t="s">
        <v>914</v>
      </c>
      <c r="I674" s="316">
        <f t="shared" si="14"/>
        <v>1723665.8124999998</v>
      </c>
      <c r="J674" s="314">
        <f t="shared" si="12"/>
        <v>275786.52999999997</v>
      </c>
      <c r="K674" s="345">
        <f t="shared" si="13"/>
        <v>0</v>
      </c>
    </row>
    <row r="675" spans="1:11">
      <c r="A675" s="527" t="s">
        <v>1006</v>
      </c>
      <c r="B675" s="527" t="s">
        <v>1007</v>
      </c>
      <c r="G675" s="350" t="s">
        <v>942</v>
      </c>
      <c r="H675" s="350" t="s">
        <v>941</v>
      </c>
      <c r="I675" s="316">
        <f t="shared" si="14"/>
        <v>37285.6875</v>
      </c>
      <c r="J675" s="314">
        <f t="shared" si="12"/>
        <v>5965.71</v>
      </c>
      <c r="K675" s="345">
        <f t="shared" si="13"/>
        <v>3977.14</v>
      </c>
    </row>
    <row r="676" spans="1:11">
      <c r="A676" s="527" t="s">
        <v>1006</v>
      </c>
      <c r="B676" s="31">
        <v>85</v>
      </c>
      <c r="G676" s="345" t="s">
        <v>742</v>
      </c>
      <c r="H676" s="345" t="s">
        <v>742</v>
      </c>
      <c r="I676" s="316">
        <f t="shared" si="14"/>
        <v>524.125</v>
      </c>
      <c r="J676" s="314">
        <f t="shared" si="12"/>
        <v>83.86</v>
      </c>
      <c r="K676" s="345">
        <f t="shared" si="13"/>
        <v>0</v>
      </c>
    </row>
    <row r="677" spans="1:11">
      <c r="A677" s="527" t="s">
        <v>1006</v>
      </c>
      <c r="B677" s="31">
        <v>85</v>
      </c>
      <c r="G677" s="345" t="s">
        <v>1751</v>
      </c>
      <c r="H677" s="345" t="s">
        <v>1751</v>
      </c>
      <c r="I677" s="316">
        <f t="shared" si="14"/>
        <v>796.56249999999989</v>
      </c>
      <c r="J677" s="314">
        <f t="shared" si="12"/>
        <v>127.44999999999999</v>
      </c>
      <c r="K677" s="345">
        <f t="shared" si="13"/>
        <v>0</v>
      </c>
    </row>
    <row r="678" spans="1:11">
      <c r="A678" s="527" t="s">
        <v>1006</v>
      </c>
      <c r="B678" s="31">
        <v>85</v>
      </c>
      <c r="G678" s="345" t="s">
        <v>1689</v>
      </c>
      <c r="H678" s="345" t="s">
        <v>1689</v>
      </c>
      <c r="I678" s="316">
        <f t="shared" si="14"/>
        <v>51.749999999999993</v>
      </c>
      <c r="J678" s="314">
        <f t="shared" si="12"/>
        <v>8.2799999999999994</v>
      </c>
      <c r="K678" s="345">
        <f t="shared" si="13"/>
        <v>0</v>
      </c>
    </row>
    <row r="679" spans="1:11">
      <c r="A679" s="527" t="s">
        <v>1006</v>
      </c>
      <c r="B679" s="31">
        <v>85</v>
      </c>
      <c r="G679" s="345" t="s">
        <v>1727</v>
      </c>
      <c r="H679" s="345" t="s">
        <v>1727</v>
      </c>
      <c r="I679" s="316">
        <f t="shared" si="14"/>
        <v>275.875</v>
      </c>
      <c r="J679" s="314">
        <f t="shared" si="12"/>
        <v>44.14</v>
      </c>
      <c r="K679" s="345">
        <f t="shared" si="13"/>
        <v>0</v>
      </c>
    </row>
    <row r="680" spans="1:11">
      <c r="A680" s="527" t="s">
        <v>1006</v>
      </c>
      <c r="B680" s="31">
        <v>85</v>
      </c>
      <c r="G680" s="345" t="s">
        <v>1684</v>
      </c>
      <c r="H680" s="515" t="s">
        <v>10999</v>
      </c>
      <c r="I680" s="316">
        <f t="shared" si="14"/>
        <v>470</v>
      </c>
      <c r="J680" s="314">
        <f t="shared" si="12"/>
        <v>75.2</v>
      </c>
      <c r="K680" s="345">
        <f t="shared" si="13"/>
        <v>18.8</v>
      </c>
    </row>
    <row r="681" spans="1:11">
      <c r="A681" s="527" t="s">
        <v>1006</v>
      </c>
      <c r="B681" s="31">
        <v>85</v>
      </c>
      <c r="G681" s="345" t="s">
        <v>1679</v>
      </c>
      <c r="H681" s="345" t="s">
        <v>1679</v>
      </c>
      <c r="I681" s="316">
        <f t="shared" si="14"/>
        <v>112.0625</v>
      </c>
      <c r="J681" s="314">
        <f t="shared" si="12"/>
        <v>17.93</v>
      </c>
      <c r="K681" s="345">
        <f t="shared" si="13"/>
        <v>0</v>
      </c>
    </row>
    <row r="682" spans="1:11">
      <c r="A682" s="527" t="s">
        <v>1006</v>
      </c>
      <c r="B682" s="31">
        <v>85</v>
      </c>
      <c r="G682" s="353" t="s">
        <v>8031</v>
      </c>
      <c r="H682" s="353" t="s">
        <v>10784</v>
      </c>
      <c r="I682" s="316">
        <f t="shared" si="14"/>
        <v>172413.8125</v>
      </c>
      <c r="J682" s="314">
        <f t="shared" si="12"/>
        <v>27586.21</v>
      </c>
      <c r="K682" s="345">
        <f t="shared" si="13"/>
        <v>0</v>
      </c>
    </row>
    <row r="683" spans="1:11">
      <c r="A683" s="527" t="s">
        <v>1006</v>
      </c>
      <c r="B683" s="31">
        <v>85</v>
      </c>
      <c r="G683" s="346" t="s">
        <v>858</v>
      </c>
      <c r="H683" s="348" t="s">
        <v>1653</v>
      </c>
      <c r="I683" s="316">
        <f t="shared" si="14"/>
        <v>192112.25</v>
      </c>
      <c r="J683" s="314">
        <f t="shared" si="12"/>
        <v>30737.96</v>
      </c>
      <c r="K683" s="345">
        <f t="shared" si="13"/>
        <v>0</v>
      </c>
    </row>
    <row r="684" spans="1:11">
      <c r="A684" s="527" t="s">
        <v>1006</v>
      </c>
      <c r="B684" s="31">
        <v>85</v>
      </c>
      <c r="G684" s="345" t="s">
        <v>1675</v>
      </c>
      <c r="H684" s="345" t="s">
        <v>1675</v>
      </c>
      <c r="I684" s="316">
        <f t="shared" si="14"/>
        <v>718.875</v>
      </c>
      <c r="J684" s="314">
        <f t="shared" si="12"/>
        <v>115.02</v>
      </c>
      <c r="K684" s="345">
        <f t="shared" si="13"/>
        <v>0</v>
      </c>
    </row>
    <row r="685" spans="1:11">
      <c r="A685" s="527" t="s">
        <v>1006</v>
      </c>
      <c r="B685" s="31">
        <v>85</v>
      </c>
      <c r="G685" s="353" t="s">
        <v>10782</v>
      </c>
      <c r="H685" s="353" t="s">
        <v>10783</v>
      </c>
      <c r="I685" s="316">
        <f t="shared" si="14"/>
        <v>193965.5</v>
      </c>
      <c r="J685" s="314">
        <f t="shared" si="12"/>
        <v>31034.48</v>
      </c>
      <c r="K685" s="345">
        <f t="shared" si="13"/>
        <v>0</v>
      </c>
    </row>
    <row r="686" spans="1:11">
      <c r="A686" s="527" t="s">
        <v>1006</v>
      </c>
      <c r="B686" s="31">
        <v>85</v>
      </c>
      <c r="G686" s="345" t="s">
        <v>1794</v>
      </c>
      <c r="H686" s="345" t="s">
        <v>1795</v>
      </c>
      <c r="I686" s="316">
        <f t="shared" si="14"/>
        <v>190.5</v>
      </c>
      <c r="J686" s="314">
        <f t="shared" si="12"/>
        <v>30.48</v>
      </c>
      <c r="K686" s="345">
        <f t="shared" si="13"/>
        <v>0</v>
      </c>
    </row>
    <row r="687" spans="1:11">
      <c r="A687" s="527" t="s">
        <v>1006</v>
      </c>
      <c r="B687" s="31">
        <v>85</v>
      </c>
      <c r="G687" s="345" t="s">
        <v>893</v>
      </c>
      <c r="H687" s="345" t="s">
        <v>892</v>
      </c>
      <c r="I687" s="316">
        <f t="shared" si="14"/>
        <v>6206.875</v>
      </c>
      <c r="J687" s="314">
        <f t="shared" si="12"/>
        <v>993.1</v>
      </c>
      <c r="K687" s="345">
        <f t="shared" si="13"/>
        <v>0</v>
      </c>
    </row>
    <row r="688" spans="1:11">
      <c r="A688" s="527" t="s">
        <v>1006</v>
      </c>
      <c r="B688" s="31">
        <v>85</v>
      </c>
      <c r="G688" s="345" t="s">
        <v>960</v>
      </c>
      <c r="H688" s="345" t="s">
        <v>961</v>
      </c>
      <c r="I688" s="316">
        <f t="shared" si="14"/>
        <v>17987.9375</v>
      </c>
      <c r="J688" s="314">
        <f t="shared" si="12"/>
        <v>2878.07</v>
      </c>
      <c r="K688" s="345">
        <f t="shared" si="13"/>
        <v>0</v>
      </c>
    </row>
    <row r="689" spans="1:11">
      <c r="A689" s="527" t="s">
        <v>1006</v>
      </c>
      <c r="B689" s="31">
        <v>85</v>
      </c>
      <c r="G689" s="345" t="s">
        <v>807</v>
      </c>
      <c r="H689" s="345" t="s">
        <v>807</v>
      </c>
      <c r="I689" s="316">
        <f t="shared" si="14"/>
        <v>176.75</v>
      </c>
      <c r="J689" s="314">
        <f t="shared" si="12"/>
        <v>28.28</v>
      </c>
      <c r="K689" s="345">
        <f t="shared" si="13"/>
        <v>0</v>
      </c>
    </row>
    <row r="690" spans="1:11">
      <c r="A690" s="527" t="s">
        <v>1006</v>
      </c>
      <c r="B690" s="31">
        <v>85</v>
      </c>
      <c r="G690" s="345" t="s">
        <v>1743</v>
      </c>
      <c r="H690" s="345" t="s">
        <v>1743</v>
      </c>
      <c r="I690" s="316">
        <f t="shared" si="14"/>
        <v>544.75</v>
      </c>
      <c r="J690" s="314">
        <f t="shared" si="12"/>
        <v>87.16</v>
      </c>
      <c r="K690" s="345">
        <f t="shared" si="13"/>
        <v>0</v>
      </c>
    </row>
    <row r="691" spans="1:11">
      <c r="A691" s="527" t="s">
        <v>1006</v>
      </c>
      <c r="B691" s="31">
        <v>85</v>
      </c>
      <c r="G691" s="345" t="s">
        <v>731</v>
      </c>
      <c r="H691" s="345" t="s">
        <v>731</v>
      </c>
      <c r="I691" s="316">
        <f t="shared" si="14"/>
        <v>487</v>
      </c>
      <c r="J691" s="314">
        <f t="shared" si="12"/>
        <v>77.92</v>
      </c>
      <c r="K691" s="345">
        <f t="shared" si="13"/>
        <v>0</v>
      </c>
    </row>
    <row r="692" spans="1:11">
      <c r="A692" s="527" t="s">
        <v>1006</v>
      </c>
      <c r="B692" s="31">
        <v>85</v>
      </c>
      <c r="G692" s="345" t="s">
        <v>1724</v>
      </c>
      <c r="H692" s="345" t="s">
        <v>1724</v>
      </c>
      <c r="I692" s="316">
        <f t="shared" si="14"/>
        <v>50</v>
      </c>
      <c r="J692" s="314">
        <f t="shared" si="12"/>
        <v>8</v>
      </c>
      <c r="K692" s="345">
        <f t="shared" si="13"/>
        <v>0</v>
      </c>
    </row>
    <row r="693" spans="1:11">
      <c r="A693" s="527" t="s">
        <v>1006</v>
      </c>
      <c r="B693" s="31">
        <v>85</v>
      </c>
      <c r="G693" s="345" t="s">
        <v>658</v>
      </c>
      <c r="H693" s="345" t="s">
        <v>658</v>
      </c>
      <c r="I693" s="316">
        <f t="shared" si="14"/>
        <v>619.81249999999989</v>
      </c>
      <c r="J693" s="314">
        <f t="shared" si="12"/>
        <v>99.169999999999987</v>
      </c>
      <c r="K693" s="345">
        <f t="shared" si="13"/>
        <v>0</v>
      </c>
    </row>
    <row r="694" spans="1:11">
      <c r="A694" s="527" t="s">
        <v>1006</v>
      </c>
      <c r="B694" s="31">
        <v>85</v>
      </c>
      <c r="G694" s="345" t="s">
        <v>1683</v>
      </c>
      <c r="H694" s="345" t="s">
        <v>1683</v>
      </c>
      <c r="I694" s="316">
        <f t="shared" si="14"/>
        <v>155.0625</v>
      </c>
      <c r="J694" s="314">
        <f t="shared" si="12"/>
        <v>24.81</v>
      </c>
      <c r="K694" s="345">
        <f t="shared" si="13"/>
        <v>0</v>
      </c>
    </row>
    <row r="695" spans="1:11">
      <c r="A695" s="527" t="s">
        <v>1006</v>
      </c>
      <c r="B695" s="31">
        <v>85</v>
      </c>
      <c r="G695" s="345" t="s">
        <v>1760</v>
      </c>
      <c r="H695" s="345" t="s">
        <v>1616</v>
      </c>
      <c r="I695" s="316">
        <f t="shared" si="14"/>
        <v>125378</v>
      </c>
      <c r="J695" s="314">
        <f t="shared" si="12"/>
        <v>20060.48</v>
      </c>
      <c r="K695" s="345">
        <f t="shared" si="13"/>
        <v>0</v>
      </c>
    </row>
    <row r="696" spans="1:11">
      <c r="A696" s="527" t="s">
        <v>1006</v>
      </c>
      <c r="B696" s="31">
        <v>85</v>
      </c>
      <c r="G696" s="345" t="s">
        <v>1700</v>
      </c>
      <c r="H696" s="345" t="s">
        <v>1700</v>
      </c>
      <c r="I696" s="316">
        <f t="shared" si="14"/>
        <v>150.9375</v>
      </c>
      <c r="J696" s="314">
        <f t="shared" si="12"/>
        <v>24.15</v>
      </c>
      <c r="K696" s="345">
        <f t="shared" si="13"/>
        <v>0</v>
      </c>
    </row>
    <row r="697" spans="1:11">
      <c r="A697" s="527" t="s">
        <v>1006</v>
      </c>
      <c r="B697" s="31">
        <v>85</v>
      </c>
      <c r="G697" s="345" t="s">
        <v>1682</v>
      </c>
      <c r="H697" s="345" t="s">
        <v>1682</v>
      </c>
      <c r="I697" s="316">
        <f t="shared" si="14"/>
        <v>600</v>
      </c>
      <c r="J697" s="314">
        <f t="shared" si="12"/>
        <v>96</v>
      </c>
      <c r="K697" s="345">
        <f t="shared" si="13"/>
        <v>0</v>
      </c>
    </row>
    <row r="698" spans="1:11">
      <c r="A698" s="527" t="s">
        <v>1006</v>
      </c>
      <c r="B698" s="31">
        <v>85</v>
      </c>
      <c r="G698" s="346" t="s">
        <v>1773</v>
      </c>
      <c r="H698" s="345" t="s">
        <v>1663</v>
      </c>
      <c r="I698" s="316">
        <f t="shared" si="14"/>
        <v>1027616.5000000001</v>
      </c>
      <c r="J698" s="314">
        <f t="shared" si="12"/>
        <v>164418.64000000001</v>
      </c>
      <c r="K698" s="345">
        <f t="shared" si="13"/>
        <v>0</v>
      </c>
    </row>
    <row r="699" spans="1:11">
      <c r="A699" s="527" t="s">
        <v>1006</v>
      </c>
      <c r="B699" s="31">
        <v>85</v>
      </c>
      <c r="G699" s="346" t="s">
        <v>1774</v>
      </c>
      <c r="H699" s="345" t="s">
        <v>1648</v>
      </c>
      <c r="I699" s="316">
        <f t="shared" si="14"/>
        <v>636651.75</v>
      </c>
      <c r="J699" s="314">
        <f t="shared" si="12"/>
        <v>101864.28</v>
      </c>
      <c r="K699" s="345">
        <f t="shared" si="13"/>
        <v>0</v>
      </c>
    </row>
    <row r="700" spans="1:11">
      <c r="A700" s="527" t="s">
        <v>1006</v>
      </c>
      <c r="B700" s="31">
        <v>85</v>
      </c>
      <c r="G700" s="346" t="s">
        <v>866</v>
      </c>
      <c r="H700" s="345" t="s">
        <v>1609</v>
      </c>
      <c r="I700" s="316">
        <f t="shared" si="14"/>
        <v>556352.9375</v>
      </c>
      <c r="J700" s="314">
        <f t="shared" si="12"/>
        <v>89016.47</v>
      </c>
      <c r="K700" s="345">
        <f t="shared" si="13"/>
        <v>0</v>
      </c>
    </row>
    <row r="701" spans="1:11">
      <c r="A701" s="527" t="s">
        <v>1006</v>
      </c>
      <c r="B701" s="31">
        <v>85</v>
      </c>
      <c r="G701" s="345" t="s">
        <v>1690</v>
      </c>
      <c r="H701" s="345" t="s">
        <v>1690</v>
      </c>
      <c r="I701" s="316">
        <f t="shared" si="14"/>
        <v>18.9375</v>
      </c>
      <c r="J701" s="314">
        <f t="shared" si="12"/>
        <v>3.03</v>
      </c>
      <c r="K701" s="345">
        <f t="shared" si="13"/>
        <v>0</v>
      </c>
    </row>
    <row r="702" spans="1:11">
      <c r="A702" s="527" t="s">
        <v>1006</v>
      </c>
      <c r="B702" s="31">
        <v>85</v>
      </c>
      <c r="G702" s="345" t="s">
        <v>1733</v>
      </c>
      <c r="H702" s="345" t="s">
        <v>1733</v>
      </c>
      <c r="I702" s="316">
        <f t="shared" si="14"/>
        <v>545</v>
      </c>
      <c r="J702" s="314">
        <f t="shared" si="12"/>
        <v>87.2</v>
      </c>
      <c r="K702" s="345">
        <f t="shared" si="13"/>
        <v>0</v>
      </c>
    </row>
    <row r="703" spans="1:11">
      <c r="A703" s="527" t="s">
        <v>1006</v>
      </c>
      <c r="B703" s="31">
        <v>85</v>
      </c>
      <c r="G703" s="345" t="s">
        <v>1705</v>
      </c>
      <c r="H703" s="345" t="s">
        <v>1705</v>
      </c>
      <c r="I703" s="316">
        <f t="shared" si="14"/>
        <v>337.375</v>
      </c>
      <c r="J703" s="314">
        <f t="shared" si="12"/>
        <v>53.98</v>
      </c>
      <c r="K703" s="345">
        <f t="shared" si="13"/>
        <v>0</v>
      </c>
    </row>
    <row r="704" spans="1:11">
      <c r="A704" s="527" t="s">
        <v>1006</v>
      </c>
      <c r="B704" s="31">
        <v>85</v>
      </c>
      <c r="G704" s="345" t="s">
        <v>1688</v>
      </c>
      <c r="H704" s="345" t="s">
        <v>1688</v>
      </c>
      <c r="I704" s="316">
        <f t="shared" ref="I704:I767" si="15">+J704/0.16</f>
        <v>1585.5</v>
      </c>
      <c r="J704" s="314">
        <f t="shared" ref="J704:J767" si="16">+SUMIF($G$7:$G$623,G704,$J$7:$J$623)</f>
        <v>253.68</v>
      </c>
      <c r="K704" s="345">
        <f t="shared" ref="K704:K767" si="17">+SUMIF($G$7:$G$623,G704,$K$7:$K$623)</f>
        <v>0</v>
      </c>
    </row>
    <row r="705" spans="1:11">
      <c r="A705" s="527" t="s">
        <v>1006</v>
      </c>
      <c r="B705" s="31">
        <v>85</v>
      </c>
      <c r="G705" s="345" t="s">
        <v>930</v>
      </c>
      <c r="H705" s="345" t="s">
        <v>931</v>
      </c>
      <c r="I705" s="316">
        <f t="shared" si="15"/>
        <v>145000</v>
      </c>
      <c r="J705" s="314">
        <f t="shared" si="16"/>
        <v>23200</v>
      </c>
      <c r="K705" s="345">
        <f t="shared" si="17"/>
        <v>0</v>
      </c>
    </row>
    <row r="706" spans="1:11">
      <c r="A706" s="527" t="s">
        <v>1006</v>
      </c>
      <c r="B706" s="31">
        <v>85</v>
      </c>
      <c r="G706" s="345" t="s">
        <v>1732</v>
      </c>
      <c r="H706" s="345" t="s">
        <v>1732</v>
      </c>
      <c r="I706" s="316">
        <f t="shared" si="15"/>
        <v>422.4375</v>
      </c>
      <c r="J706" s="314">
        <f t="shared" si="16"/>
        <v>67.59</v>
      </c>
      <c r="K706" s="345">
        <f t="shared" si="17"/>
        <v>0</v>
      </c>
    </row>
    <row r="707" spans="1:11">
      <c r="A707" s="527" t="s">
        <v>1006</v>
      </c>
      <c r="B707" s="31">
        <v>85</v>
      </c>
      <c r="G707" s="345" t="s">
        <v>1687</v>
      </c>
      <c r="H707" s="345" t="s">
        <v>1687</v>
      </c>
      <c r="I707" s="316">
        <f t="shared" si="15"/>
        <v>73.25</v>
      </c>
      <c r="J707" s="314">
        <f t="shared" si="16"/>
        <v>11.72</v>
      </c>
      <c r="K707" s="345">
        <f t="shared" si="17"/>
        <v>0</v>
      </c>
    </row>
    <row r="708" spans="1:11">
      <c r="A708" s="527" t="s">
        <v>1006</v>
      </c>
      <c r="B708" s="31">
        <v>85</v>
      </c>
      <c r="G708" s="345" t="s">
        <v>670</v>
      </c>
      <c r="H708" s="345" t="s">
        <v>670</v>
      </c>
      <c r="I708" s="316">
        <f t="shared" si="15"/>
        <v>1336.2499999999998</v>
      </c>
      <c r="J708" s="314">
        <f t="shared" si="16"/>
        <v>213.79999999999998</v>
      </c>
      <c r="K708" s="345">
        <f t="shared" si="17"/>
        <v>0</v>
      </c>
    </row>
    <row r="709" spans="1:11">
      <c r="A709" s="527" t="s">
        <v>1006</v>
      </c>
      <c r="B709" s="31">
        <v>85</v>
      </c>
      <c r="G709" s="345" t="s">
        <v>1665</v>
      </c>
      <c r="H709" s="345" t="s">
        <v>1665</v>
      </c>
      <c r="I709" s="316">
        <f t="shared" si="15"/>
        <v>1155.875</v>
      </c>
      <c r="J709" s="314">
        <f t="shared" si="16"/>
        <v>184.94</v>
      </c>
      <c r="K709" s="345">
        <f t="shared" si="17"/>
        <v>0</v>
      </c>
    </row>
    <row r="710" spans="1:11">
      <c r="A710" s="527" t="s">
        <v>1006</v>
      </c>
      <c r="B710" s="31">
        <v>85</v>
      </c>
      <c r="G710" s="345" t="s">
        <v>664</v>
      </c>
      <c r="H710" s="345" t="s">
        <v>664</v>
      </c>
      <c r="I710" s="316">
        <f t="shared" si="15"/>
        <v>420.6875</v>
      </c>
      <c r="J710" s="314">
        <f t="shared" si="16"/>
        <v>67.31</v>
      </c>
      <c r="K710" s="345">
        <f t="shared" si="17"/>
        <v>0</v>
      </c>
    </row>
    <row r="711" spans="1:11">
      <c r="A711" s="527" t="s">
        <v>1006</v>
      </c>
      <c r="B711" s="31">
        <v>85</v>
      </c>
      <c r="G711" s="345" t="s">
        <v>1702</v>
      </c>
      <c r="H711" s="345" t="s">
        <v>1702</v>
      </c>
      <c r="I711" s="316">
        <f t="shared" si="15"/>
        <v>838.12500000000011</v>
      </c>
      <c r="J711" s="314">
        <f t="shared" si="16"/>
        <v>134.10000000000002</v>
      </c>
      <c r="K711" s="345">
        <f t="shared" si="17"/>
        <v>0</v>
      </c>
    </row>
    <row r="712" spans="1:11">
      <c r="A712" s="527" t="s">
        <v>1006</v>
      </c>
      <c r="B712" s="31">
        <v>85</v>
      </c>
      <c r="G712" s="345" t="s">
        <v>1745</v>
      </c>
      <c r="H712" s="345" t="s">
        <v>1745</v>
      </c>
      <c r="I712" s="316">
        <f t="shared" si="15"/>
        <v>960.6875</v>
      </c>
      <c r="J712" s="314">
        <f t="shared" si="16"/>
        <v>153.71</v>
      </c>
      <c r="K712" s="345">
        <f t="shared" si="17"/>
        <v>0</v>
      </c>
    </row>
    <row r="713" spans="1:11">
      <c r="A713" s="527" t="s">
        <v>1006</v>
      </c>
      <c r="B713" s="31">
        <v>85</v>
      </c>
      <c r="G713" s="345" t="s">
        <v>691</v>
      </c>
      <c r="H713" s="345" t="s">
        <v>691</v>
      </c>
      <c r="I713" s="316">
        <f t="shared" si="15"/>
        <v>306</v>
      </c>
      <c r="J713" s="314">
        <f t="shared" si="16"/>
        <v>48.96</v>
      </c>
      <c r="K713" s="345">
        <f t="shared" si="17"/>
        <v>0</v>
      </c>
    </row>
    <row r="714" spans="1:11">
      <c r="A714" s="527" t="s">
        <v>1006</v>
      </c>
      <c r="B714" s="31">
        <v>85</v>
      </c>
      <c r="G714" s="345" t="s">
        <v>729</v>
      </c>
      <c r="H714" s="345" t="s">
        <v>730</v>
      </c>
      <c r="I714" s="316">
        <f t="shared" si="15"/>
        <v>5591.5000000000018</v>
      </c>
      <c r="J714" s="314">
        <f t="shared" si="16"/>
        <v>894.64000000000033</v>
      </c>
      <c r="K714" s="345">
        <f t="shared" si="17"/>
        <v>0</v>
      </c>
    </row>
    <row r="715" spans="1:11">
      <c r="A715" s="527" t="s">
        <v>1006</v>
      </c>
      <c r="B715" s="31">
        <v>85</v>
      </c>
      <c r="G715" s="345" t="s">
        <v>1678</v>
      </c>
      <c r="H715" s="345" t="s">
        <v>1678</v>
      </c>
      <c r="I715" s="316">
        <f t="shared" si="15"/>
        <v>73.25</v>
      </c>
      <c r="J715" s="314">
        <f t="shared" si="16"/>
        <v>11.72</v>
      </c>
      <c r="K715" s="345">
        <f t="shared" si="17"/>
        <v>0</v>
      </c>
    </row>
    <row r="716" spans="1:11">
      <c r="A716" s="527" t="s">
        <v>1006</v>
      </c>
      <c r="B716" s="31">
        <v>85</v>
      </c>
      <c r="G716" s="345" t="s">
        <v>1713</v>
      </c>
      <c r="H716" s="345" t="s">
        <v>1713</v>
      </c>
      <c r="I716" s="316">
        <f t="shared" si="15"/>
        <v>267.25</v>
      </c>
      <c r="J716" s="314">
        <f t="shared" si="16"/>
        <v>42.76</v>
      </c>
      <c r="K716" s="345">
        <f t="shared" si="17"/>
        <v>0</v>
      </c>
    </row>
    <row r="717" spans="1:11">
      <c r="A717" s="527" t="s">
        <v>1006</v>
      </c>
      <c r="B717" s="31">
        <v>85</v>
      </c>
      <c r="G717" s="345" t="s">
        <v>947</v>
      </c>
      <c r="H717" s="345" t="s">
        <v>948</v>
      </c>
      <c r="I717" s="316">
        <f t="shared" si="15"/>
        <v>6940.9999999999991</v>
      </c>
      <c r="J717" s="314">
        <f t="shared" si="16"/>
        <v>1110.56</v>
      </c>
      <c r="K717" s="345">
        <f t="shared" si="17"/>
        <v>0</v>
      </c>
    </row>
    <row r="718" spans="1:11">
      <c r="A718" s="527" t="s">
        <v>1006</v>
      </c>
      <c r="B718" s="31">
        <v>85</v>
      </c>
      <c r="G718" s="345" t="s">
        <v>1784</v>
      </c>
      <c r="H718" s="345" t="s">
        <v>1785</v>
      </c>
      <c r="I718" s="316">
        <f t="shared" si="15"/>
        <v>118.99999999999999</v>
      </c>
      <c r="J718" s="314">
        <f t="shared" si="16"/>
        <v>19.04</v>
      </c>
      <c r="K718" s="345">
        <f t="shared" si="17"/>
        <v>0</v>
      </c>
    </row>
    <row r="719" spans="1:11">
      <c r="A719" s="527" t="s">
        <v>1006</v>
      </c>
      <c r="B719" s="31">
        <v>85</v>
      </c>
      <c r="G719" s="345" t="s">
        <v>1741</v>
      </c>
      <c r="H719" s="345" t="s">
        <v>1741</v>
      </c>
      <c r="I719" s="316">
        <f t="shared" si="15"/>
        <v>327.5625</v>
      </c>
      <c r="J719" s="314">
        <f t="shared" si="16"/>
        <v>52.41</v>
      </c>
      <c r="K719" s="345">
        <f t="shared" si="17"/>
        <v>0</v>
      </c>
    </row>
    <row r="720" spans="1:11">
      <c r="A720" s="527" t="s">
        <v>1006</v>
      </c>
      <c r="B720" s="31">
        <v>85</v>
      </c>
      <c r="G720" s="345" t="s">
        <v>1674</v>
      </c>
      <c r="H720" s="345" t="s">
        <v>1674</v>
      </c>
      <c r="I720" s="316">
        <f t="shared" si="15"/>
        <v>423.25</v>
      </c>
      <c r="J720" s="314">
        <f t="shared" si="16"/>
        <v>67.72</v>
      </c>
      <c r="K720" s="345">
        <f t="shared" si="17"/>
        <v>0</v>
      </c>
    </row>
    <row r="721" spans="1:11">
      <c r="A721" s="527" t="s">
        <v>1006</v>
      </c>
      <c r="B721" s="31">
        <v>85</v>
      </c>
      <c r="G721" s="345" t="s">
        <v>1692</v>
      </c>
      <c r="H721" s="345" t="s">
        <v>1692</v>
      </c>
      <c r="I721" s="316">
        <f t="shared" si="15"/>
        <v>101.75</v>
      </c>
      <c r="J721" s="314">
        <f t="shared" si="16"/>
        <v>16.28</v>
      </c>
      <c r="K721" s="345">
        <f t="shared" si="17"/>
        <v>0</v>
      </c>
    </row>
    <row r="722" spans="1:11">
      <c r="A722" s="527" t="s">
        <v>1006</v>
      </c>
      <c r="B722" s="31">
        <v>85</v>
      </c>
      <c r="G722" s="345" t="s">
        <v>1714</v>
      </c>
      <c r="H722" s="345" t="s">
        <v>1714</v>
      </c>
      <c r="I722" s="316">
        <f t="shared" si="15"/>
        <v>1168.875</v>
      </c>
      <c r="J722" s="314">
        <f t="shared" si="16"/>
        <v>187.02</v>
      </c>
      <c r="K722" s="345">
        <f t="shared" si="17"/>
        <v>0</v>
      </c>
    </row>
    <row r="723" spans="1:11">
      <c r="A723" s="527" t="s">
        <v>1006</v>
      </c>
      <c r="B723" s="31">
        <v>85</v>
      </c>
      <c r="G723" s="345" t="s">
        <v>905</v>
      </c>
      <c r="H723" s="345" t="s">
        <v>906</v>
      </c>
      <c r="I723" s="316">
        <f t="shared" si="15"/>
        <v>4464.3125</v>
      </c>
      <c r="J723" s="314">
        <f t="shared" si="16"/>
        <v>714.29</v>
      </c>
      <c r="K723" s="345">
        <f t="shared" si="17"/>
        <v>0</v>
      </c>
    </row>
    <row r="724" spans="1:11">
      <c r="A724" s="527" t="s">
        <v>1006</v>
      </c>
      <c r="B724" s="31">
        <v>85</v>
      </c>
      <c r="G724" s="345" t="s">
        <v>1703</v>
      </c>
      <c r="H724" s="345" t="s">
        <v>1703</v>
      </c>
      <c r="I724" s="316">
        <f t="shared" si="15"/>
        <v>439.625</v>
      </c>
      <c r="J724" s="314">
        <f t="shared" si="16"/>
        <v>70.34</v>
      </c>
      <c r="K724" s="345">
        <f t="shared" si="17"/>
        <v>0</v>
      </c>
    </row>
    <row r="725" spans="1:11">
      <c r="A725" s="527" t="s">
        <v>1006</v>
      </c>
      <c r="B725" s="31">
        <v>85</v>
      </c>
      <c r="G725" s="345" t="s">
        <v>1718</v>
      </c>
      <c r="H725" s="345" t="s">
        <v>1718</v>
      </c>
      <c r="I725" s="316">
        <f t="shared" si="15"/>
        <v>163.75</v>
      </c>
      <c r="J725" s="314">
        <f t="shared" si="16"/>
        <v>26.2</v>
      </c>
      <c r="K725" s="345">
        <f t="shared" si="17"/>
        <v>0</v>
      </c>
    </row>
    <row r="726" spans="1:11">
      <c r="A726" s="527" t="s">
        <v>1006</v>
      </c>
      <c r="B726" s="31">
        <v>85</v>
      </c>
      <c r="G726" s="345" t="s">
        <v>1715</v>
      </c>
      <c r="H726" s="345" t="s">
        <v>1715</v>
      </c>
      <c r="I726" s="316">
        <f t="shared" si="15"/>
        <v>251.375</v>
      </c>
      <c r="J726" s="314">
        <f t="shared" si="16"/>
        <v>40.22</v>
      </c>
      <c r="K726" s="345">
        <f t="shared" si="17"/>
        <v>0</v>
      </c>
    </row>
    <row r="727" spans="1:11">
      <c r="A727" s="527" t="s">
        <v>1006</v>
      </c>
      <c r="B727" s="31">
        <v>85</v>
      </c>
      <c r="G727" s="345" t="s">
        <v>1731</v>
      </c>
      <c r="H727" s="345" t="s">
        <v>1731</v>
      </c>
      <c r="I727" s="316">
        <f t="shared" si="15"/>
        <v>608.75</v>
      </c>
      <c r="J727" s="314">
        <f t="shared" si="16"/>
        <v>97.4</v>
      </c>
      <c r="K727" s="345">
        <f t="shared" si="17"/>
        <v>0</v>
      </c>
    </row>
    <row r="728" spans="1:11">
      <c r="A728" s="527" t="s">
        <v>1006</v>
      </c>
      <c r="B728" s="31">
        <v>85</v>
      </c>
      <c r="G728" s="345" t="s">
        <v>1729</v>
      </c>
      <c r="H728" s="345" t="s">
        <v>1729</v>
      </c>
      <c r="I728" s="316">
        <f t="shared" si="15"/>
        <v>859.3125</v>
      </c>
      <c r="J728" s="314">
        <f t="shared" si="16"/>
        <v>137.49</v>
      </c>
      <c r="K728" s="345">
        <f t="shared" si="17"/>
        <v>0</v>
      </c>
    </row>
    <row r="729" spans="1:11">
      <c r="A729" s="527" t="s">
        <v>1006</v>
      </c>
      <c r="B729" s="31">
        <v>85</v>
      </c>
      <c r="G729" s="345" t="s">
        <v>1730</v>
      </c>
      <c r="H729" s="345" t="s">
        <v>1730</v>
      </c>
      <c r="I729" s="316">
        <f t="shared" si="15"/>
        <v>69.8125</v>
      </c>
      <c r="J729" s="314">
        <f t="shared" si="16"/>
        <v>11.17</v>
      </c>
      <c r="K729" s="345">
        <f t="shared" si="17"/>
        <v>0</v>
      </c>
    </row>
    <row r="730" spans="1:11">
      <c r="A730" s="527" t="s">
        <v>1006</v>
      </c>
      <c r="B730" s="31">
        <v>85</v>
      </c>
      <c r="G730" s="345" t="s">
        <v>826</v>
      </c>
      <c r="H730" s="345" t="s">
        <v>1620</v>
      </c>
      <c r="I730" s="316">
        <f t="shared" si="15"/>
        <v>22800</v>
      </c>
      <c r="J730" s="314">
        <f t="shared" si="16"/>
        <v>3648</v>
      </c>
      <c r="K730" s="345">
        <f t="shared" si="17"/>
        <v>0</v>
      </c>
    </row>
    <row r="731" spans="1:11">
      <c r="A731" s="527" t="s">
        <v>1006</v>
      </c>
      <c r="B731" s="31">
        <v>85</v>
      </c>
      <c r="G731" s="346" t="s">
        <v>865</v>
      </c>
      <c r="H731" s="345" t="s">
        <v>1640</v>
      </c>
      <c r="I731" s="316">
        <f t="shared" si="15"/>
        <v>175508.8125</v>
      </c>
      <c r="J731" s="314">
        <f t="shared" si="16"/>
        <v>28081.41</v>
      </c>
      <c r="K731" s="345">
        <f t="shared" si="17"/>
        <v>0</v>
      </c>
    </row>
    <row r="732" spans="1:11">
      <c r="A732" s="527" t="s">
        <v>1006</v>
      </c>
      <c r="B732" s="31">
        <v>85</v>
      </c>
      <c r="G732" s="345" t="s">
        <v>1697</v>
      </c>
      <c r="H732" s="345" t="s">
        <v>1697</v>
      </c>
      <c r="I732" s="316">
        <f t="shared" si="15"/>
        <v>124.1875</v>
      </c>
      <c r="J732" s="314">
        <f t="shared" si="16"/>
        <v>19.87</v>
      </c>
      <c r="K732" s="345">
        <f t="shared" si="17"/>
        <v>0</v>
      </c>
    </row>
    <row r="733" spans="1:11">
      <c r="A733" s="527" t="s">
        <v>1006</v>
      </c>
      <c r="B733" s="31">
        <v>85</v>
      </c>
      <c r="G733" s="345" t="s">
        <v>1691</v>
      </c>
      <c r="H733" s="345" t="s">
        <v>1691</v>
      </c>
      <c r="I733" s="316">
        <f t="shared" si="15"/>
        <v>860.24999999999989</v>
      </c>
      <c r="J733" s="314">
        <f t="shared" si="16"/>
        <v>137.63999999999999</v>
      </c>
      <c r="K733" s="345">
        <f t="shared" si="17"/>
        <v>0</v>
      </c>
    </row>
    <row r="734" spans="1:11">
      <c r="A734" s="527" t="s">
        <v>1006</v>
      </c>
      <c r="B734" s="31">
        <v>85</v>
      </c>
      <c r="G734" s="345" t="s">
        <v>1734</v>
      </c>
      <c r="H734" s="345" t="s">
        <v>1734</v>
      </c>
      <c r="I734" s="316">
        <f t="shared" si="15"/>
        <v>545</v>
      </c>
      <c r="J734" s="314">
        <f t="shared" si="16"/>
        <v>87.2</v>
      </c>
      <c r="K734" s="345">
        <f t="shared" si="17"/>
        <v>0</v>
      </c>
    </row>
    <row r="735" spans="1:11">
      <c r="A735" s="527" t="s">
        <v>1006</v>
      </c>
      <c r="B735" s="31">
        <v>85</v>
      </c>
      <c r="G735" s="345" t="s">
        <v>1766</v>
      </c>
      <c r="H735" s="345" t="s">
        <v>1638</v>
      </c>
      <c r="I735" s="316">
        <f t="shared" si="15"/>
        <v>23778.75</v>
      </c>
      <c r="J735" s="314">
        <f t="shared" si="16"/>
        <v>3804.6</v>
      </c>
      <c r="K735" s="345">
        <f t="shared" si="17"/>
        <v>0</v>
      </c>
    </row>
    <row r="736" spans="1:11">
      <c r="A736" s="527" t="s">
        <v>1006</v>
      </c>
      <c r="B736" s="31">
        <v>85</v>
      </c>
      <c r="G736" s="345" t="s">
        <v>1792</v>
      </c>
      <c r="H736" s="345" t="s">
        <v>1793</v>
      </c>
      <c r="I736" s="316">
        <f t="shared" si="15"/>
        <v>6398.3125</v>
      </c>
      <c r="J736" s="314">
        <f t="shared" si="16"/>
        <v>1023.73</v>
      </c>
      <c r="K736" s="345">
        <f t="shared" si="17"/>
        <v>0</v>
      </c>
    </row>
    <row r="737" spans="1:11">
      <c r="A737" s="527" t="s">
        <v>1006</v>
      </c>
      <c r="B737" s="31">
        <v>85</v>
      </c>
      <c r="G737" s="345" t="s">
        <v>1008</v>
      </c>
      <c r="H737" s="345" t="s">
        <v>1008</v>
      </c>
      <c r="I737" s="316">
        <f t="shared" si="15"/>
        <v>147.4375</v>
      </c>
      <c r="J737" s="314">
        <f t="shared" si="16"/>
        <v>23.59</v>
      </c>
      <c r="K737" s="345">
        <f t="shared" si="17"/>
        <v>0</v>
      </c>
    </row>
    <row r="738" spans="1:11">
      <c r="A738" s="527" t="s">
        <v>1006</v>
      </c>
      <c r="B738" s="31">
        <v>85</v>
      </c>
      <c r="G738" s="345" t="s">
        <v>660</v>
      </c>
      <c r="H738" s="345" t="s">
        <v>660</v>
      </c>
      <c r="I738" s="316">
        <f t="shared" si="15"/>
        <v>136.1875</v>
      </c>
      <c r="J738" s="314">
        <f t="shared" si="16"/>
        <v>21.79</v>
      </c>
      <c r="K738" s="345">
        <f t="shared" si="17"/>
        <v>0</v>
      </c>
    </row>
    <row r="739" spans="1:11">
      <c r="A739" s="527" t="s">
        <v>1006</v>
      </c>
      <c r="B739" s="31">
        <v>85</v>
      </c>
      <c r="G739" s="345" t="s">
        <v>1711</v>
      </c>
      <c r="H739" s="345" t="s">
        <v>1711</v>
      </c>
      <c r="I739" s="316">
        <f t="shared" si="15"/>
        <v>108.62499999999999</v>
      </c>
      <c r="J739" s="314">
        <f t="shared" si="16"/>
        <v>17.38</v>
      </c>
      <c r="K739" s="345">
        <f t="shared" si="17"/>
        <v>0</v>
      </c>
    </row>
    <row r="740" spans="1:11">
      <c r="A740" s="527" t="s">
        <v>1006</v>
      </c>
      <c r="B740" s="31">
        <v>85</v>
      </c>
      <c r="G740" s="345" t="s">
        <v>1780</v>
      </c>
      <c r="H740" s="345" t="s">
        <v>1781</v>
      </c>
      <c r="I740" s="316">
        <f t="shared" si="15"/>
        <v>1981.8125000000002</v>
      </c>
      <c r="J740" s="314">
        <f t="shared" si="16"/>
        <v>317.09000000000003</v>
      </c>
      <c r="K740" s="345">
        <f t="shared" si="17"/>
        <v>0</v>
      </c>
    </row>
    <row r="741" spans="1:11">
      <c r="A741" s="527" t="s">
        <v>1006</v>
      </c>
      <c r="B741" s="31">
        <v>85</v>
      </c>
      <c r="G741" s="345" t="s">
        <v>1736</v>
      </c>
      <c r="H741" s="345" t="s">
        <v>1736</v>
      </c>
      <c r="I741" s="316">
        <f t="shared" si="15"/>
        <v>686.6875</v>
      </c>
      <c r="J741" s="314">
        <f t="shared" si="16"/>
        <v>109.87</v>
      </c>
      <c r="K741" s="345">
        <f t="shared" si="17"/>
        <v>0</v>
      </c>
    </row>
    <row r="742" spans="1:11">
      <c r="A742" s="527" t="s">
        <v>1006</v>
      </c>
      <c r="B742" s="31">
        <v>85</v>
      </c>
      <c r="G742" s="345" t="s">
        <v>822</v>
      </c>
      <c r="H742" s="345" t="s">
        <v>902</v>
      </c>
      <c r="I742" s="316">
        <f t="shared" si="15"/>
        <v>6548.375</v>
      </c>
      <c r="J742" s="314">
        <f t="shared" si="16"/>
        <v>1047.74</v>
      </c>
      <c r="K742" s="345">
        <f t="shared" si="17"/>
        <v>0</v>
      </c>
    </row>
    <row r="743" spans="1:11">
      <c r="A743" s="527" t="s">
        <v>1006</v>
      </c>
      <c r="B743" s="31">
        <v>85</v>
      </c>
      <c r="G743" s="345" t="s">
        <v>713</v>
      </c>
      <c r="H743" s="345" t="s">
        <v>713</v>
      </c>
      <c r="I743" s="316">
        <f t="shared" si="15"/>
        <v>2456.9374999999995</v>
      </c>
      <c r="J743" s="314">
        <f t="shared" si="16"/>
        <v>393.10999999999996</v>
      </c>
      <c r="K743" s="345">
        <f t="shared" si="17"/>
        <v>0</v>
      </c>
    </row>
    <row r="744" spans="1:11">
      <c r="A744" s="527" t="s">
        <v>1006</v>
      </c>
      <c r="B744" s="31">
        <v>85</v>
      </c>
      <c r="G744" s="345" t="s">
        <v>915</v>
      </c>
      <c r="H744" s="345" t="s">
        <v>916</v>
      </c>
      <c r="I744" s="316">
        <f t="shared" si="15"/>
        <v>2324</v>
      </c>
      <c r="J744" s="314">
        <f t="shared" si="16"/>
        <v>371.84</v>
      </c>
      <c r="K744" s="345">
        <f t="shared" si="17"/>
        <v>0</v>
      </c>
    </row>
    <row r="745" spans="1:11">
      <c r="A745" s="527" t="s">
        <v>1006</v>
      </c>
      <c r="B745" s="31">
        <v>85</v>
      </c>
      <c r="G745" s="345" t="s">
        <v>968</v>
      </c>
      <c r="H745" s="345" t="s">
        <v>969</v>
      </c>
      <c r="I745" s="316">
        <f t="shared" si="15"/>
        <v>4235.5625</v>
      </c>
      <c r="J745" s="314">
        <f t="shared" si="16"/>
        <v>677.69</v>
      </c>
      <c r="K745" s="345">
        <f t="shared" si="17"/>
        <v>0</v>
      </c>
    </row>
    <row r="746" spans="1:11">
      <c r="A746" s="527" t="s">
        <v>1006</v>
      </c>
      <c r="B746" s="31">
        <v>85</v>
      </c>
      <c r="G746" s="345" t="s">
        <v>1676</v>
      </c>
      <c r="H746" s="345" t="s">
        <v>1676</v>
      </c>
      <c r="I746" s="316">
        <f t="shared" si="15"/>
        <v>500</v>
      </c>
      <c r="J746" s="314">
        <f t="shared" si="16"/>
        <v>80</v>
      </c>
      <c r="K746" s="345">
        <f t="shared" si="17"/>
        <v>0</v>
      </c>
    </row>
    <row r="747" spans="1:11">
      <c r="A747" s="527" t="s">
        <v>1006</v>
      </c>
      <c r="B747" s="31">
        <v>85</v>
      </c>
      <c r="G747" s="345" t="s">
        <v>1722</v>
      </c>
      <c r="H747" s="345" t="s">
        <v>1722</v>
      </c>
      <c r="I747" s="316">
        <f t="shared" si="15"/>
        <v>798.87499999999989</v>
      </c>
      <c r="J747" s="314">
        <f t="shared" si="16"/>
        <v>127.82</v>
      </c>
      <c r="K747" s="345">
        <f t="shared" si="17"/>
        <v>0</v>
      </c>
    </row>
    <row r="748" spans="1:11">
      <c r="A748" s="527" t="s">
        <v>1006</v>
      </c>
      <c r="B748" s="31">
        <v>85</v>
      </c>
      <c r="G748" s="346" t="s">
        <v>1776</v>
      </c>
      <c r="H748" s="345" t="s">
        <v>1636</v>
      </c>
      <c r="I748" s="316">
        <f t="shared" si="15"/>
        <v>171880.9375</v>
      </c>
      <c r="J748" s="314">
        <f t="shared" si="16"/>
        <v>27500.95</v>
      </c>
      <c r="K748" s="345">
        <f t="shared" si="17"/>
        <v>0</v>
      </c>
    </row>
    <row r="749" spans="1:11">
      <c r="A749" s="527" t="s">
        <v>1006</v>
      </c>
      <c r="B749" s="31">
        <v>85</v>
      </c>
      <c r="G749" s="345" t="s">
        <v>891</v>
      </c>
      <c r="H749" s="345" t="s">
        <v>890</v>
      </c>
      <c r="I749" s="316">
        <f t="shared" si="15"/>
        <v>5641.0624999999991</v>
      </c>
      <c r="J749" s="314">
        <f t="shared" si="16"/>
        <v>902.56999999999994</v>
      </c>
      <c r="K749" s="345">
        <f t="shared" si="17"/>
        <v>0</v>
      </c>
    </row>
    <row r="750" spans="1:11">
      <c r="A750" s="527" t="s">
        <v>1006</v>
      </c>
      <c r="B750" s="527" t="s">
        <v>1007</v>
      </c>
      <c r="G750" s="350" t="s">
        <v>972</v>
      </c>
      <c r="H750" s="350" t="s">
        <v>1642</v>
      </c>
      <c r="I750" s="316">
        <f t="shared" si="15"/>
        <v>133928.5625</v>
      </c>
      <c r="J750" s="314">
        <f t="shared" si="16"/>
        <v>21428.57</v>
      </c>
      <c r="K750" s="345">
        <f t="shared" si="17"/>
        <v>14285.72</v>
      </c>
    </row>
    <row r="751" spans="1:11">
      <c r="A751" s="527" t="s">
        <v>1006</v>
      </c>
      <c r="B751" s="31">
        <v>85</v>
      </c>
      <c r="G751" s="345" t="s">
        <v>680</v>
      </c>
      <c r="H751" s="345" t="s">
        <v>680</v>
      </c>
      <c r="I751" s="316">
        <f t="shared" si="15"/>
        <v>772.5</v>
      </c>
      <c r="J751" s="314">
        <f t="shared" si="16"/>
        <v>123.6</v>
      </c>
      <c r="K751" s="345">
        <f t="shared" si="17"/>
        <v>0</v>
      </c>
    </row>
    <row r="752" spans="1:11">
      <c r="A752" s="527" t="s">
        <v>1006</v>
      </c>
      <c r="B752" s="31">
        <v>85</v>
      </c>
      <c r="G752" s="345" t="s">
        <v>924</v>
      </c>
      <c r="H752" s="345" t="s">
        <v>925</v>
      </c>
      <c r="I752" s="316">
        <f t="shared" si="15"/>
        <v>1720</v>
      </c>
      <c r="J752" s="314">
        <f t="shared" si="16"/>
        <v>275.2</v>
      </c>
      <c r="K752" s="345">
        <f t="shared" si="17"/>
        <v>0</v>
      </c>
    </row>
    <row r="753" spans="1:11">
      <c r="A753" s="527" t="s">
        <v>1006</v>
      </c>
      <c r="B753" s="31">
        <v>85</v>
      </c>
      <c r="G753" s="345" t="s">
        <v>922</v>
      </c>
      <c r="H753" s="345" t="s">
        <v>923</v>
      </c>
      <c r="I753" s="316">
        <f t="shared" si="15"/>
        <v>4913.0625</v>
      </c>
      <c r="J753" s="314">
        <f t="shared" si="16"/>
        <v>786.09</v>
      </c>
      <c r="K753" s="345">
        <f t="shared" si="17"/>
        <v>0</v>
      </c>
    </row>
    <row r="754" spans="1:11">
      <c r="A754" s="527" t="s">
        <v>1006</v>
      </c>
      <c r="B754" s="31">
        <v>85</v>
      </c>
      <c r="G754" s="345" t="s">
        <v>1622</v>
      </c>
      <c r="H754" s="345" t="s">
        <v>1622</v>
      </c>
      <c r="I754" s="316">
        <f t="shared" si="15"/>
        <v>90.5</v>
      </c>
      <c r="J754" s="314">
        <f t="shared" si="16"/>
        <v>14.48</v>
      </c>
      <c r="K754" s="345">
        <f t="shared" si="17"/>
        <v>0</v>
      </c>
    </row>
    <row r="755" spans="1:11">
      <c r="A755" s="527" t="s">
        <v>1006</v>
      </c>
      <c r="B755" s="31">
        <v>85</v>
      </c>
      <c r="G755" s="345" t="s">
        <v>816</v>
      </c>
      <c r="H755" s="345" t="s">
        <v>816</v>
      </c>
      <c r="I755" s="316">
        <f t="shared" si="15"/>
        <v>94.8125</v>
      </c>
      <c r="J755" s="314">
        <f t="shared" si="16"/>
        <v>15.17</v>
      </c>
      <c r="K755" s="345">
        <f t="shared" si="17"/>
        <v>0</v>
      </c>
    </row>
    <row r="756" spans="1:11">
      <c r="A756" s="527" t="s">
        <v>1006</v>
      </c>
      <c r="B756" s="31">
        <v>85</v>
      </c>
      <c r="G756" s="345" t="s">
        <v>1709</v>
      </c>
      <c r="H756" s="345" t="s">
        <v>1709</v>
      </c>
      <c r="I756" s="316">
        <f t="shared" si="15"/>
        <v>294.125</v>
      </c>
      <c r="J756" s="314">
        <f t="shared" si="16"/>
        <v>47.06</v>
      </c>
      <c r="K756" s="345">
        <f t="shared" si="17"/>
        <v>0</v>
      </c>
    </row>
    <row r="757" spans="1:11">
      <c r="A757" s="527" t="s">
        <v>1006</v>
      </c>
      <c r="B757" s="31">
        <v>85</v>
      </c>
      <c r="G757" s="345" t="s">
        <v>1764</v>
      </c>
      <c r="H757" s="345" t="s">
        <v>1626</v>
      </c>
      <c r="I757" s="316">
        <f t="shared" si="15"/>
        <v>1200</v>
      </c>
      <c r="J757" s="314">
        <f t="shared" si="16"/>
        <v>192</v>
      </c>
      <c r="K757" s="345">
        <f t="shared" si="17"/>
        <v>0</v>
      </c>
    </row>
    <row r="758" spans="1:11">
      <c r="A758" s="527" t="s">
        <v>1006</v>
      </c>
      <c r="B758" s="31">
        <v>85</v>
      </c>
      <c r="G758" s="345" t="s">
        <v>672</v>
      </c>
      <c r="H758" s="345" t="s">
        <v>672</v>
      </c>
      <c r="I758" s="316">
        <f t="shared" si="15"/>
        <v>820.37499999999989</v>
      </c>
      <c r="J758" s="314">
        <f t="shared" si="16"/>
        <v>131.26</v>
      </c>
      <c r="K758" s="345">
        <f t="shared" si="17"/>
        <v>0</v>
      </c>
    </row>
    <row r="759" spans="1:11">
      <c r="A759" s="527" t="s">
        <v>1006</v>
      </c>
      <c r="B759" s="31">
        <v>85</v>
      </c>
      <c r="G759" s="345" t="s">
        <v>1680</v>
      </c>
      <c r="H759" s="345" t="s">
        <v>1680</v>
      </c>
      <c r="I759" s="316">
        <f t="shared" si="15"/>
        <v>167.625</v>
      </c>
      <c r="J759" s="314">
        <f t="shared" si="16"/>
        <v>26.82</v>
      </c>
      <c r="K759" s="345">
        <f t="shared" si="17"/>
        <v>0</v>
      </c>
    </row>
    <row r="760" spans="1:11">
      <c r="A760" s="527" t="s">
        <v>1006</v>
      </c>
      <c r="B760" s="31">
        <v>85</v>
      </c>
      <c r="G760" s="345" t="s">
        <v>701</v>
      </c>
      <c r="H760" s="345" t="s">
        <v>701</v>
      </c>
      <c r="I760" s="316">
        <f t="shared" si="15"/>
        <v>378.25</v>
      </c>
      <c r="J760" s="314">
        <f t="shared" si="16"/>
        <v>60.52</v>
      </c>
      <c r="K760" s="345">
        <f t="shared" si="17"/>
        <v>0</v>
      </c>
    </row>
    <row r="761" spans="1:11">
      <c r="A761" s="527" t="s">
        <v>1006</v>
      </c>
      <c r="B761" s="31">
        <v>85</v>
      </c>
      <c r="G761" s="345" t="s">
        <v>1761</v>
      </c>
      <c r="H761" s="345" t="s">
        <v>1617</v>
      </c>
      <c r="I761" s="316">
        <f t="shared" si="15"/>
        <v>7350</v>
      </c>
      <c r="J761" s="314">
        <f t="shared" si="16"/>
        <v>1176</v>
      </c>
      <c r="K761" s="345">
        <f t="shared" si="17"/>
        <v>0</v>
      </c>
    </row>
    <row r="762" spans="1:11">
      <c r="A762" s="527" t="s">
        <v>1006</v>
      </c>
      <c r="B762" s="31">
        <v>85</v>
      </c>
      <c r="G762" s="345" t="s">
        <v>920</v>
      </c>
      <c r="H762" s="345" t="s">
        <v>921</v>
      </c>
      <c r="I762" s="316">
        <f t="shared" si="15"/>
        <v>2790</v>
      </c>
      <c r="J762" s="314">
        <f t="shared" si="16"/>
        <v>446.4</v>
      </c>
      <c r="K762" s="345">
        <f t="shared" si="17"/>
        <v>0</v>
      </c>
    </row>
    <row r="763" spans="1:11">
      <c r="A763" s="527" t="s">
        <v>1006</v>
      </c>
      <c r="B763" s="31">
        <v>85</v>
      </c>
      <c r="G763" s="345" t="s">
        <v>1750</v>
      </c>
      <c r="H763" s="345" t="s">
        <v>1750</v>
      </c>
      <c r="I763" s="316">
        <f t="shared" si="15"/>
        <v>183.625</v>
      </c>
      <c r="J763" s="314">
        <f t="shared" si="16"/>
        <v>29.38</v>
      </c>
      <c r="K763" s="345">
        <f t="shared" si="17"/>
        <v>0</v>
      </c>
    </row>
    <row r="764" spans="1:11">
      <c r="A764" s="527" t="s">
        <v>1006</v>
      </c>
      <c r="B764" s="31">
        <v>85</v>
      </c>
      <c r="G764" s="345" t="s">
        <v>831</v>
      </c>
      <c r="H764" s="345" t="s">
        <v>832</v>
      </c>
      <c r="I764" s="316">
        <f t="shared" si="15"/>
        <v>4900</v>
      </c>
      <c r="J764" s="314">
        <f t="shared" si="16"/>
        <v>784</v>
      </c>
      <c r="K764" s="345">
        <f t="shared" si="17"/>
        <v>0</v>
      </c>
    </row>
    <row r="765" spans="1:11">
      <c r="A765" s="527" t="s">
        <v>1006</v>
      </c>
      <c r="B765" s="31">
        <v>85</v>
      </c>
      <c r="G765" s="345" t="s">
        <v>1744</v>
      </c>
      <c r="H765" s="345" t="s">
        <v>1744</v>
      </c>
      <c r="I765" s="316">
        <f t="shared" si="15"/>
        <v>2270</v>
      </c>
      <c r="J765" s="314">
        <f t="shared" si="16"/>
        <v>363.2</v>
      </c>
      <c r="K765" s="345">
        <f t="shared" si="17"/>
        <v>0</v>
      </c>
    </row>
    <row r="766" spans="1:11">
      <c r="A766" s="527" t="s">
        <v>1006</v>
      </c>
      <c r="B766" s="31">
        <v>85</v>
      </c>
      <c r="G766" s="345" t="s">
        <v>1694</v>
      </c>
      <c r="H766" s="345" t="s">
        <v>1694</v>
      </c>
      <c r="I766" s="316">
        <f t="shared" si="15"/>
        <v>838.25</v>
      </c>
      <c r="J766" s="314">
        <f t="shared" si="16"/>
        <v>134.12</v>
      </c>
      <c r="K766" s="345">
        <f t="shared" si="17"/>
        <v>0</v>
      </c>
    </row>
    <row r="767" spans="1:11">
      <c r="A767" s="527" t="s">
        <v>1006</v>
      </c>
      <c r="B767" s="31">
        <v>85</v>
      </c>
      <c r="G767" s="345" t="s">
        <v>1693</v>
      </c>
      <c r="H767" s="345" t="s">
        <v>1693</v>
      </c>
      <c r="I767" s="316">
        <f t="shared" si="15"/>
        <v>98.25</v>
      </c>
      <c r="J767" s="314">
        <f t="shared" si="16"/>
        <v>15.72</v>
      </c>
      <c r="K767" s="345">
        <f t="shared" si="17"/>
        <v>0</v>
      </c>
    </row>
    <row r="768" spans="1:11">
      <c r="A768" s="527" t="s">
        <v>1006</v>
      </c>
      <c r="B768" s="527" t="s">
        <v>1007</v>
      </c>
      <c r="G768" s="351" t="s">
        <v>971</v>
      </c>
      <c r="H768" s="350" t="s">
        <v>970</v>
      </c>
      <c r="I768" s="316">
        <f t="shared" ref="I768:I831" si="18">+J768/0.16</f>
        <v>133928.5625</v>
      </c>
      <c r="J768" s="314">
        <f t="shared" ref="J768:J831" si="19">+SUMIF($G$7:$G$623,G768,$J$7:$J$623)</f>
        <v>21428.57</v>
      </c>
      <c r="K768" s="345">
        <f t="shared" ref="K768:K831" si="20">+SUMIF($G$7:$G$623,G768,$K$7:$K$623)</f>
        <v>14285.72</v>
      </c>
    </row>
    <row r="769" spans="1:11">
      <c r="A769" s="527" t="s">
        <v>1006</v>
      </c>
      <c r="B769" s="31">
        <v>85</v>
      </c>
      <c r="G769" s="345" t="s">
        <v>683</v>
      </c>
      <c r="H769" s="345" t="s">
        <v>683</v>
      </c>
      <c r="I769" s="316">
        <f t="shared" si="18"/>
        <v>2352.6875</v>
      </c>
      <c r="J769" s="314">
        <f t="shared" si="19"/>
        <v>376.43</v>
      </c>
      <c r="K769" s="345">
        <f t="shared" si="20"/>
        <v>0</v>
      </c>
    </row>
    <row r="770" spans="1:11">
      <c r="A770" s="527" t="s">
        <v>1006</v>
      </c>
      <c r="B770" s="31">
        <v>85</v>
      </c>
      <c r="G770" s="346" t="s">
        <v>1771</v>
      </c>
      <c r="H770" s="345" t="s">
        <v>1633</v>
      </c>
      <c r="I770" s="316">
        <f t="shared" si="18"/>
        <v>780769.74999999988</v>
      </c>
      <c r="J770" s="314">
        <f t="shared" si="19"/>
        <v>124923.15999999999</v>
      </c>
      <c r="K770" s="345">
        <f t="shared" si="20"/>
        <v>0</v>
      </c>
    </row>
    <row r="771" spans="1:11">
      <c r="A771" s="527" t="s">
        <v>1006</v>
      </c>
      <c r="B771" s="31">
        <v>85</v>
      </c>
      <c r="G771" s="346" t="s">
        <v>834</v>
      </c>
      <c r="H771" s="345" t="s">
        <v>1612</v>
      </c>
      <c r="I771" s="316">
        <f t="shared" si="18"/>
        <v>483033.1875</v>
      </c>
      <c r="J771" s="314">
        <f t="shared" si="19"/>
        <v>77285.31</v>
      </c>
      <c r="K771" s="345">
        <f t="shared" si="20"/>
        <v>0</v>
      </c>
    </row>
    <row r="772" spans="1:11">
      <c r="A772" s="527" t="s">
        <v>1006</v>
      </c>
      <c r="B772" s="31">
        <v>85</v>
      </c>
      <c r="G772" s="345" t="s">
        <v>685</v>
      </c>
      <c r="H772" s="345" t="s">
        <v>899</v>
      </c>
      <c r="I772" s="316">
        <f t="shared" si="18"/>
        <v>5276.625</v>
      </c>
      <c r="J772" s="314">
        <f t="shared" si="19"/>
        <v>844.26</v>
      </c>
      <c r="K772" s="345">
        <f t="shared" si="20"/>
        <v>0</v>
      </c>
    </row>
    <row r="773" spans="1:11">
      <c r="A773" s="527" t="s">
        <v>1006</v>
      </c>
      <c r="B773" s="31">
        <v>85</v>
      </c>
      <c r="G773" s="345" t="s">
        <v>1742</v>
      </c>
      <c r="H773" s="345" t="s">
        <v>1742</v>
      </c>
      <c r="I773" s="316">
        <f t="shared" si="18"/>
        <v>330.875</v>
      </c>
      <c r="J773" s="314">
        <f t="shared" si="19"/>
        <v>52.94</v>
      </c>
      <c r="K773" s="345">
        <f t="shared" si="20"/>
        <v>0</v>
      </c>
    </row>
    <row r="774" spans="1:11">
      <c r="A774" s="527" t="s">
        <v>1006</v>
      </c>
      <c r="B774" s="31">
        <v>85</v>
      </c>
      <c r="G774" s="345" t="s">
        <v>1790</v>
      </c>
      <c r="H774" s="345" t="s">
        <v>1791</v>
      </c>
      <c r="I774" s="316">
        <f t="shared" si="18"/>
        <v>566.5625</v>
      </c>
      <c r="J774" s="314">
        <f t="shared" si="19"/>
        <v>90.65</v>
      </c>
      <c r="K774" s="345">
        <f t="shared" si="20"/>
        <v>0</v>
      </c>
    </row>
    <row r="775" spans="1:11">
      <c r="A775" s="527" t="s">
        <v>1006</v>
      </c>
      <c r="B775" s="31">
        <v>85</v>
      </c>
      <c r="G775" s="345" t="s">
        <v>1777</v>
      </c>
      <c r="H775" s="345" t="s">
        <v>1777</v>
      </c>
      <c r="I775" s="316">
        <f t="shared" si="18"/>
        <v>50.3125</v>
      </c>
      <c r="J775" s="314">
        <f t="shared" si="19"/>
        <v>8.0500000000000007</v>
      </c>
      <c r="K775" s="345">
        <f t="shared" si="20"/>
        <v>0</v>
      </c>
    </row>
    <row r="776" spans="1:11">
      <c r="A776" s="527" t="s">
        <v>1006</v>
      </c>
      <c r="B776" s="31">
        <v>85</v>
      </c>
      <c r="G776" s="345" t="s">
        <v>1710</v>
      </c>
      <c r="H776" s="345" t="s">
        <v>1710</v>
      </c>
      <c r="I776" s="316">
        <f t="shared" si="18"/>
        <v>97.375</v>
      </c>
      <c r="J776" s="314">
        <f t="shared" si="19"/>
        <v>15.58</v>
      </c>
      <c r="K776" s="345">
        <f t="shared" si="20"/>
        <v>0</v>
      </c>
    </row>
    <row r="777" spans="1:11">
      <c r="A777" s="527" t="s">
        <v>1006</v>
      </c>
      <c r="B777" s="31">
        <v>85</v>
      </c>
      <c r="G777" s="345" t="s">
        <v>805</v>
      </c>
      <c r="H777" s="345" t="s">
        <v>805</v>
      </c>
      <c r="I777" s="316">
        <f t="shared" si="18"/>
        <v>4749.0624999999991</v>
      </c>
      <c r="J777" s="314">
        <f t="shared" si="19"/>
        <v>759.84999999999991</v>
      </c>
      <c r="K777" s="345">
        <f t="shared" si="20"/>
        <v>0</v>
      </c>
    </row>
    <row r="778" spans="1:11">
      <c r="A778" s="527" t="s">
        <v>1006</v>
      </c>
      <c r="B778" s="31">
        <v>85</v>
      </c>
      <c r="G778" s="345" t="s">
        <v>723</v>
      </c>
      <c r="H778" s="345" t="s">
        <v>917</v>
      </c>
      <c r="I778" s="316">
        <f t="shared" si="18"/>
        <v>39300</v>
      </c>
      <c r="J778" s="314">
        <f t="shared" si="19"/>
        <v>6288</v>
      </c>
      <c r="K778" s="345">
        <f t="shared" si="20"/>
        <v>0</v>
      </c>
    </row>
    <row r="779" spans="1:11">
      <c r="A779" s="527" t="s">
        <v>1006</v>
      </c>
      <c r="B779" s="31">
        <v>85</v>
      </c>
      <c r="G779" s="345" t="s">
        <v>1707</v>
      </c>
      <c r="H779" s="345" t="s">
        <v>1707</v>
      </c>
      <c r="I779" s="316">
        <f t="shared" si="18"/>
        <v>463.4375</v>
      </c>
      <c r="J779" s="314">
        <f t="shared" si="19"/>
        <v>74.150000000000006</v>
      </c>
      <c r="K779" s="345">
        <f t="shared" si="20"/>
        <v>0</v>
      </c>
    </row>
    <row r="780" spans="1:11">
      <c r="A780" s="527" t="s">
        <v>1006</v>
      </c>
      <c r="B780" s="31">
        <v>85</v>
      </c>
      <c r="G780" s="345" t="s">
        <v>1677</v>
      </c>
      <c r="H780" s="345" t="s">
        <v>1677</v>
      </c>
      <c r="I780" s="316">
        <f t="shared" si="18"/>
        <v>210.3125</v>
      </c>
      <c r="J780" s="314">
        <f t="shared" si="19"/>
        <v>33.65</v>
      </c>
      <c r="K780" s="345">
        <f t="shared" si="20"/>
        <v>0</v>
      </c>
    </row>
    <row r="781" spans="1:11">
      <c r="A781" s="527" t="s">
        <v>1006</v>
      </c>
      <c r="B781" s="31">
        <v>85</v>
      </c>
      <c r="G781" s="345" t="s">
        <v>1758</v>
      </c>
      <c r="H781" s="345" t="s">
        <v>1630</v>
      </c>
      <c r="I781" s="316">
        <f t="shared" si="18"/>
        <v>5930.9375</v>
      </c>
      <c r="J781" s="314">
        <f t="shared" si="19"/>
        <v>948.95</v>
      </c>
      <c r="K781" s="345">
        <f t="shared" si="20"/>
        <v>0</v>
      </c>
    </row>
    <row r="782" spans="1:11">
      <c r="A782" s="527" t="s">
        <v>1006</v>
      </c>
      <c r="B782" s="31">
        <v>85</v>
      </c>
      <c r="G782" s="512" t="s">
        <v>4196</v>
      </c>
      <c r="H782" s="345" t="s">
        <v>10794</v>
      </c>
      <c r="I782" s="316">
        <f t="shared" si="18"/>
        <v>67900</v>
      </c>
      <c r="J782" s="314">
        <f t="shared" si="19"/>
        <v>10864</v>
      </c>
      <c r="K782" s="345">
        <f t="shared" si="20"/>
        <v>0</v>
      </c>
    </row>
    <row r="783" spans="1:11">
      <c r="A783" s="527" t="s">
        <v>1006</v>
      </c>
      <c r="B783" s="31">
        <v>85</v>
      </c>
      <c r="G783" s="346" t="s">
        <v>1770</v>
      </c>
      <c r="H783" s="345" t="s">
        <v>1611</v>
      </c>
      <c r="I783" s="316">
        <f t="shared" si="18"/>
        <v>171880.9375</v>
      </c>
      <c r="J783" s="314">
        <f t="shared" si="19"/>
        <v>27500.95</v>
      </c>
      <c r="K783" s="345">
        <f t="shared" si="20"/>
        <v>0</v>
      </c>
    </row>
    <row r="784" spans="1:11">
      <c r="A784" s="527" t="s">
        <v>1006</v>
      </c>
      <c r="B784" s="31">
        <v>85</v>
      </c>
      <c r="G784" s="345" t="s">
        <v>1673</v>
      </c>
      <c r="H784" s="345" t="s">
        <v>1673</v>
      </c>
      <c r="I784" s="316">
        <f t="shared" si="18"/>
        <v>56.0625</v>
      </c>
      <c r="J784" s="314">
        <f t="shared" si="19"/>
        <v>8.9700000000000006</v>
      </c>
      <c r="K784" s="345">
        <f t="shared" si="20"/>
        <v>0</v>
      </c>
    </row>
    <row r="785" spans="1:11">
      <c r="A785" s="527" t="s">
        <v>1006</v>
      </c>
      <c r="B785" s="31">
        <v>85</v>
      </c>
      <c r="G785" s="345" t="s">
        <v>1685</v>
      </c>
      <c r="H785" s="345" t="s">
        <v>1685</v>
      </c>
      <c r="I785" s="316">
        <f t="shared" si="18"/>
        <v>104</v>
      </c>
      <c r="J785" s="314">
        <f t="shared" si="19"/>
        <v>16.64</v>
      </c>
      <c r="K785" s="345">
        <f t="shared" si="20"/>
        <v>0</v>
      </c>
    </row>
    <row r="786" spans="1:11">
      <c r="A786" s="527" t="s">
        <v>1006</v>
      </c>
      <c r="B786" s="31">
        <v>85</v>
      </c>
      <c r="G786" s="345" t="s">
        <v>932</v>
      </c>
      <c r="H786" s="345" t="s">
        <v>933</v>
      </c>
      <c r="I786" s="316">
        <f t="shared" si="18"/>
        <v>48723</v>
      </c>
      <c r="J786" s="314">
        <f t="shared" si="19"/>
        <v>7795.68</v>
      </c>
      <c r="K786" s="345">
        <f t="shared" si="20"/>
        <v>0</v>
      </c>
    </row>
    <row r="787" spans="1:11">
      <c r="A787" s="527" t="s">
        <v>1006</v>
      </c>
      <c r="B787" s="31">
        <v>85</v>
      </c>
      <c r="G787" s="345" t="s">
        <v>1788</v>
      </c>
      <c r="H787" s="345" t="s">
        <v>1789</v>
      </c>
      <c r="I787" s="316">
        <f t="shared" si="18"/>
        <v>81.875</v>
      </c>
      <c r="J787" s="314">
        <f t="shared" si="19"/>
        <v>13.1</v>
      </c>
      <c r="K787" s="345">
        <f t="shared" si="20"/>
        <v>0</v>
      </c>
    </row>
    <row r="788" spans="1:11">
      <c r="A788" s="527" t="s">
        <v>1006</v>
      </c>
      <c r="B788" s="31">
        <v>85</v>
      </c>
      <c r="G788" s="345" t="s">
        <v>735</v>
      </c>
      <c r="H788" s="345" t="s">
        <v>735</v>
      </c>
      <c r="I788" s="316">
        <f t="shared" si="18"/>
        <v>3809.0000000000018</v>
      </c>
      <c r="J788" s="314">
        <f t="shared" si="19"/>
        <v>609.44000000000028</v>
      </c>
      <c r="K788" s="345">
        <f t="shared" si="20"/>
        <v>0</v>
      </c>
    </row>
    <row r="789" spans="1:11">
      <c r="A789" s="527" t="s">
        <v>1006</v>
      </c>
      <c r="B789" s="31">
        <v>85</v>
      </c>
      <c r="G789" s="345" t="s">
        <v>894</v>
      </c>
      <c r="H789" s="345" t="s">
        <v>895</v>
      </c>
      <c r="I789" s="316">
        <f t="shared" si="18"/>
        <v>1500</v>
      </c>
      <c r="J789" s="314">
        <f t="shared" si="19"/>
        <v>240</v>
      </c>
      <c r="K789" s="345">
        <f t="shared" si="20"/>
        <v>0</v>
      </c>
    </row>
    <row r="790" spans="1:11">
      <c r="A790" s="527" t="s">
        <v>1006</v>
      </c>
      <c r="B790" s="31">
        <v>85</v>
      </c>
      <c r="G790" s="345" t="s">
        <v>955</v>
      </c>
      <c r="H790" s="345" t="s">
        <v>956</v>
      </c>
      <c r="I790" s="316">
        <f t="shared" si="18"/>
        <v>24400</v>
      </c>
      <c r="J790" s="314">
        <f t="shared" si="19"/>
        <v>3904</v>
      </c>
      <c r="K790" s="345">
        <f t="shared" si="20"/>
        <v>0</v>
      </c>
    </row>
    <row r="791" spans="1:11">
      <c r="A791" s="527" t="s">
        <v>1006</v>
      </c>
      <c r="B791" s="31">
        <v>85</v>
      </c>
      <c r="G791" s="345" t="s">
        <v>1763</v>
      </c>
      <c r="H791" s="345" t="s">
        <v>1619</v>
      </c>
      <c r="I791" s="316">
        <f t="shared" si="18"/>
        <v>24000</v>
      </c>
      <c r="J791" s="314">
        <f t="shared" si="19"/>
        <v>3840</v>
      </c>
      <c r="K791" s="345">
        <f t="shared" si="20"/>
        <v>0</v>
      </c>
    </row>
    <row r="792" spans="1:11">
      <c r="A792" s="527" t="s">
        <v>1006</v>
      </c>
      <c r="B792" s="31">
        <v>85</v>
      </c>
      <c r="G792" s="345" t="s">
        <v>1769</v>
      </c>
      <c r="H792" s="345" t="s">
        <v>1655</v>
      </c>
      <c r="I792" s="316">
        <f t="shared" si="18"/>
        <v>10000</v>
      </c>
      <c r="J792" s="314">
        <f t="shared" si="19"/>
        <v>1600</v>
      </c>
      <c r="K792" s="345">
        <f t="shared" si="20"/>
        <v>0</v>
      </c>
    </row>
    <row r="793" spans="1:11">
      <c r="A793" s="527" t="s">
        <v>1006</v>
      </c>
      <c r="B793" s="31">
        <v>85</v>
      </c>
      <c r="G793" s="345" t="s">
        <v>715</v>
      </c>
      <c r="H793" s="345" t="s">
        <v>715</v>
      </c>
      <c r="I793" s="316">
        <f t="shared" si="18"/>
        <v>534.5</v>
      </c>
      <c r="J793" s="314">
        <f t="shared" si="19"/>
        <v>85.52</v>
      </c>
      <c r="K793" s="345">
        <f t="shared" si="20"/>
        <v>0</v>
      </c>
    </row>
    <row r="794" spans="1:11">
      <c r="A794" s="527" t="s">
        <v>1006</v>
      </c>
      <c r="B794" s="31">
        <v>85</v>
      </c>
      <c r="G794" s="345" t="s">
        <v>793</v>
      </c>
      <c r="H794" s="345" t="s">
        <v>793</v>
      </c>
      <c r="I794" s="316">
        <f t="shared" si="18"/>
        <v>379.43749999999994</v>
      </c>
      <c r="J794" s="314">
        <f t="shared" si="19"/>
        <v>60.709999999999994</v>
      </c>
      <c r="K794" s="345">
        <f t="shared" si="20"/>
        <v>0</v>
      </c>
    </row>
    <row r="795" spans="1:11">
      <c r="A795" s="527" t="s">
        <v>1006</v>
      </c>
      <c r="B795" s="31">
        <v>85</v>
      </c>
      <c r="G795" s="345" t="s">
        <v>1704</v>
      </c>
      <c r="H795" s="345" t="s">
        <v>1704</v>
      </c>
      <c r="I795" s="316">
        <f t="shared" si="18"/>
        <v>125.6875</v>
      </c>
      <c r="J795" s="314">
        <f t="shared" si="19"/>
        <v>20.11</v>
      </c>
      <c r="K795" s="345">
        <f t="shared" si="20"/>
        <v>0</v>
      </c>
    </row>
    <row r="796" spans="1:11">
      <c r="A796" s="527" t="s">
        <v>1006</v>
      </c>
      <c r="B796" s="31">
        <v>85</v>
      </c>
      <c r="G796" s="345" t="s">
        <v>1716</v>
      </c>
      <c r="H796" s="345" t="s">
        <v>1716</v>
      </c>
      <c r="I796" s="316">
        <f t="shared" si="18"/>
        <v>418.12499999999994</v>
      </c>
      <c r="J796" s="314">
        <f t="shared" si="19"/>
        <v>66.899999999999991</v>
      </c>
      <c r="K796" s="345">
        <f t="shared" si="20"/>
        <v>0</v>
      </c>
    </row>
    <row r="797" spans="1:11">
      <c r="A797" s="527" t="s">
        <v>1006</v>
      </c>
      <c r="B797" s="31">
        <v>85</v>
      </c>
      <c r="G797" s="346" t="s">
        <v>1799</v>
      </c>
      <c r="H797" s="345" t="s">
        <v>1800</v>
      </c>
      <c r="I797" s="316">
        <f t="shared" si="18"/>
        <v>165</v>
      </c>
      <c r="J797" s="314">
        <f t="shared" si="19"/>
        <v>26.4</v>
      </c>
      <c r="K797" s="345">
        <f t="shared" si="20"/>
        <v>0</v>
      </c>
    </row>
    <row r="798" spans="1:11">
      <c r="A798" s="527" t="s">
        <v>1006</v>
      </c>
      <c r="B798" s="31">
        <v>85</v>
      </c>
      <c r="G798" s="345" t="s">
        <v>718</v>
      </c>
      <c r="H798" s="345" t="s">
        <v>719</v>
      </c>
      <c r="I798" s="316">
        <f t="shared" si="18"/>
        <v>4983.5625</v>
      </c>
      <c r="J798" s="314">
        <f t="shared" si="19"/>
        <v>797.37</v>
      </c>
      <c r="K798" s="345">
        <f t="shared" si="20"/>
        <v>0</v>
      </c>
    </row>
    <row r="799" spans="1:11">
      <c r="A799" s="527" t="s">
        <v>1006</v>
      </c>
      <c r="B799" s="31">
        <v>85</v>
      </c>
      <c r="G799" s="345" t="s">
        <v>1748</v>
      </c>
      <c r="H799" s="345" t="s">
        <v>1748</v>
      </c>
      <c r="I799" s="316">
        <f t="shared" si="18"/>
        <v>838.74999999999989</v>
      </c>
      <c r="J799" s="314">
        <f t="shared" si="19"/>
        <v>134.19999999999999</v>
      </c>
      <c r="K799" s="345">
        <f t="shared" si="20"/>
        <v>0</v>
      </c>
    </row>
    <row r="800" spans="1:11">
      <c r="A800" s="527" t="s">
        <v>1006</v>
      </c>
      <c r="B800" s="31">
        <v>85</v>
      </c>
      <c r="G800" s="345" t="s">
        <v>1696</v>
      </c>
      <c r="H800" s="345" t="s">
        <v>1696</v>
      </c>
      <c r="I800" s="316">
        <f t="shared" si="18"/>
        <v>859.06249999999989</v>
      </c>
      <c r="J800" s="314">
        <f t="shared" si="19"/>
        <v>137.44999999999999</v>
      </c>
      <c r="K800" s="345">
        <f t="shared" si="20"/>
        <v>0</v>
      </c>
    </row>
    <row r="801" spans="1:11">
      <c r="A801" s="527" t="s">
        <v>1006</v>
      </c>
      <c r="B801" s="31">
        <v>85</v>
      </c>
      <c r="G801" s="345" t="s">
        <v>1720</v>
      </c>
      <c r="H801" s="345" t="s">
        <v>1720</v>
      </c>
      <c r="I801" s="316">
        <f t="shared" si="18"/>
        <v>838.00000000000011</v>
      </c>
      <c r="J801" s="314">
        <f t="shared" si="19"/>
        <v>134.08000000000001</v>
      </c>
      <c r="K801" s="345">
        <f t="shared" si="20"/>
        <v>0</v>
      </c>
    </row>
    <row r="802" spans="1:11">
      <c r="A802" s="527" t="s">
        <v>1006</v>
      </c>
      <c r="B802" s="31">
        <v>85</v>
      </c>
      <c r="G802" s="345" t="s">
        <v>1699</v>
      </c>
      <c r="H802" s="345" t="s">
        <v>1699</v>
      </c>
      <c r="I802" s="316">
        <f t="shared" si="18"/>
        <v>220.5625</v>
      </c>
      <c r="J802" s="314">
        <f t="shared" si="19"/>
        <v>35.29</v>
      </c>
      <c r="K802" s="345">
        <f t="shared" si="20"/>
        <v>0</v>
      </c>
    </row>
    <row r="803" spans="1:11">
      <c r="A803" s="527" t="s">
        <v>1006</v>
      </c>
      <c r="B803" s="31">
        <v>85</v>
      </c>
      <c r="G803" s="345" t="s">
        <v>1767</v>
      </c>
      <c r="H803" s="345" t="s">
        <v>1639</v>
      </c>
      <c r="I803" s="316">
        <f t="shared" si="18"/>
        <v>172413.75</v>
      </c>
      <c r="J803" s="314">
        <f t="shared" si="19"/>
        <v>27586.2</v>
      </c>
      <c r="K803" s="345">
        <f t="shared" si="20"/>
        <v>0</v>
      </c>
    </row>
    <row r="804" spans="1:11">
      <c r="A804" s="527" t="s">
        <v>1006</v>
      </c>
      <c r="B804" s="31">
        <v>85</v>
      </c>
      <c r="G804" s="345" t="s">
        <v>1698</v>
      </c>
      <c r="H804" s="345" t="s">
        <v>1698</v>
      </c>
      <c r="I804" s="316">
        <f t="shared" si="18"/>
        <v>803.5</v>
      </c>
      <c r="J804" s="314">
        <f t="shared" si="19"/>
        <v>128.56</v>
      </c>
      <c r="K804" s="345">
        <f t="shared" si="20"/>
        <v>0</v>
      </c>
    </row>
    <row r="805" spans="1:11">
      <c r="A805" s="527" t="s">
        <v>1006</v>
      </c>
      <c r="B805" s="31">
        <v>85</v>
      </c>
      <c r="G805" s="345" t="s">
        <v>1754</v>
      </c>
      <c r="H805" s="345" t="s">
        <v>1754</v>
      </c>
      <c r="I805" s="316">
        <f t="shared" si="18"/>
        <v>293.3125</v>
      </c>
      <c r="J805" s="314">
        <f t="shared" si="19"/>
        <v>46.93</v>
      </c>
      <c r="K805" s="345">
        <f t="shared" si="20"/>
        <v>0</v>
      </c>
    </row>
    <row r="806" spans="1:11">
      <c r="A806" s="527" t="s">
        <v>1006</v>
      </c>
      <c r="B806" s="31">
        <v>85</v>
      </c>
      <c r="G806" s="345" t="s">
        <v>1762</v>
      </c>
      <c r="H806" s="345" t="s">
        <v>1618</v>
      </c>
      <c r="I806" s="316">
        <f t="shared" si="18"/>
        <v>1292</v>
      </c>
      <c r="J806" s="314">
        <f t="shared" si="19"/>
        <v>206.72</v>
      </c>
      <c r="K806" s="345">
        <f t="shared" si="20"/>
        <v>0</v>
      </c>
    </row>
    <row r="807" spans="1:11">
      <c r="A807" s="527" t="s">
        <v>1006</v>
      </c>
      <c r="B807" s="31">
        <v>85</v>
      </c>
      <c r="G807" s="345" t="s">
        <v>1746</v>
      </c>
      <c r="H807" s="345" t="s">
        <v>1746</v>
      </c>
      <c r="I807" s="316">
        <f t="shared" si="18"/>
        <v>923.12499999999989</v>
      </c>
      <c r="J807" s="314">
        <f t="shared" si="19"/>
        <v>147.69999999999999</v>
      </c>
      <c r="K807" s="345">
        <f t="shared" si="20"/>
        <v>0</v>
      </c>
    </row>
    <row r="808" spans="1:11">
      <c r="A808" s="527" t="s">
        <v>1006</v>
      </c>
      <c r="B808" s="31">
        <v>85</v>
      </c>
      <c r="G808" s="345" t="s">
        <v>907</v>
      </c>
      <c r="H808" s="345" t="s">
        <v>908</v>
      </c>
      <c r="I808" s="316">
        <f t="shared" si="18"/>
        <v>74308.3125</v>
      </c>
      <c r="J808" s="314">
        <f t="shared" si="19"/>
        <v>11889.33</v>
      </c>
      <c r="K808" s="345">
        <f t="shared" si="20"/>
        <v>0</v>
      </c>
    </row>
    <row r="809" spans="1:11">
      <c r="A809" s="527" t="s">
        <v>1006</v>
      </c>
      <c r="B809" s="31">
        <v>85</v>
      </c>
      <c r="G809" s="345" t="s">
        <v>1681</v>
      </c>
      <c r="H809" s="345" t="s">
        <v>1681</v>
      </c>
      <c r="I809" s="316">
        <f t="shared" si="18"/>
        <v>661.6875</v>
      </c>
      <c r="J809" s="314">
        <f t="shared" si="19"/>
        <v>105.87</v>
      </c>
      <c r="K809" s="345">
        <f t="shared" si="20"/>
        <v>0</v>
      </c>
    </row>
    <row r="810" spans="1:11">
      <c r="A810" s="527" t="s">
        <v>1006</v>
      </c>
      <c r="B810" s="31">
        <v>85</v>
      </c>
      <c r="G810" s="345" t="s">
        <v>1706</v>
      </c>
      <c r="H810" s="345" t="s">
        <v>1706</v>
      </c>
      <c r="I810" s="316">
        <f t="shared" si="18"/>
        <v>796.1875</v>
      </c>
      <c r="J810" s="314">
        <f t="shared" si="19"/>
        <v>127.39</v>
      </c>
      <c r="K810" s="345">
        <f t="shared" si="20"/>
        <v>0</v>
      </c>
    </row>
    <row r="811" spans="1:11">
      <c r="A811" s="527" t="s">
        <v>1006</v>
      </c>
      <c r="B811" s="31">
        <v>85</v>
      </c>
      <c r="G811" s="345" t="s">
        <v>939</v>
      </c>
      <c r="H811" s="345" t="s">
        <v>940</v>
      </c>
      <c r="I811" s="316">
        <f t="shared" si="18"/>
        <v>32732.937500000004</v>
      </c>
      <c r="J811" s="314">
        <f t="shared" si="19"/>
        <v>5237.2700000000004</v>
      </c>
      <c r="K811" s="345">
        <f t="shared" si="20"/>
        <v>0</v>
      </c>
    </row>
    <row r="812" spans="1:11">
      <c r="A812" s="527" t="s">
        <v>1006</v>
      </c>
      <c r="B812" s="31">
        <v>85</v>
      </c>
      <c r="G812" s="345" t="s">
        <v>1740</v>
      </c>
      <c r="H812" s="345" t="s">
        <v>1740</v>
      </c>
      <c r="I812" s="316">
        <f t="shared" si="18"/>
        <v>486.18750000000006</v>
      </c>
      <c r="J812" s="314">
        <f t="shared" si="19"/>
        <v>77.790000000000006</v>
      </c>
      <c r="K812" s="345">
        <f t="shared" si="20"/>
        <v>0</v>
      </c>
    </row>
    <row r="813" spans="1:11">
      <c r="A813" s="527" t="s">
        <v>1006</v>
      </c>
      <c r="B813" s="31">
        <v>85</v>
      </c>
      <c r="G813" s="345" t="s">
        <v>1778</v>
      </c>
      <c r="H813" s="345" t="s">
        <v>1778</v>
      </c>
      <c r="I813" s="316">
        <f t="shared" si="18"/>
        <v>704.4375</v>
      </c>
      <c r="J813" s="314">
        <f t="shared" si="19"/>
        <v>112.71</v>
      </c>
      <c r="K813" s="345">
        <f t="shared" si="20"/>
        <v>0</v>
      </c>
    </row>
    <row r="814" spans="1:11">
      <c r="A814" s="527" t="s">
        <v>1006</v>
      </c>
      <c r="B814" s="31">
        <v>85</v>
      </c>
      <c r="G814" s="345" t="s">
        <v>801</v>
      </c>
      <c r="H814" s="345" t="s">
        <v>801</v>
      </c>
      <c r="I814" s="316">
        <f t="shared" si="18"/>
        <v>1777.25</v>
      </c>
      <c r="J814" s="314">
        <f t="shared" si="19"/>
        <v>284.36</v>
      </c>
      <c r="K814" s="345">
        <f t="shared" si="20"/>
        <v>0</v>
      </c>
    </row>
    <row r="815" spans="1:11">
      <c r="A815" s="527" t="s">
        <v>1006</v>
      </c>
      <c r="B815" s="31">
        <v>85</v>
      </c>
      <c r="G815" s="345" t="s">
        <v>1701</v>
      </c>
      <c r="H815" s="345" t="s">
        <v>1701</v>
      </c>
      <c r="I815" s="316">
        <f t="shared" si="18"/>
        <v>1279.3125</v>
      </c>
      <c r="J815" s="314">
        <f t="shared" si="19"/>
        <v>204.69</v>
      </c>
      <c r="K815" s="345">
        <f t="shared" si="20"/>
        <v>0</v>
      </c>
    </row>
    <row r="816" spans="1:11">
      <c r="A816" s="527" t="s">
        <v>1006</v>
      </c>
      <c r="B816" s="31">
        <v>85</v>
      </c>
      <c r="G816" s="345" t="s">
        <v>1719</v>
      </c>
      <c r="H816" s="345" t="s">
        <v>1719</v>
      </c>
      <c r="I816" s="316">
        <f t="shared" si="18"/>
        <v>377.0625</v>
      </c>
      <c r="J816" s="314">
        <f t="shared" si="19"/>
        <v>60.33</v>
      </c>
      <c r="K816" s="345">
        <f t="shared" si="20"/>
        <v>0</v>
      </c>
    </row>
    <row r="817" spans="1:11">
      <c r="A817" s="527" t="s">
        <v>1006</v>
      </c>
      <c r="B817" s="31">
        <v>85</v>
      </c>
      <c r="G817" s="345" t="s">
        <v>1708</v>
      </c>
      <c r="H817" s="345" t="s">
        <v>1708</v>
      </c>
      <c r="I817" s="316">
        <f t="shared" si="18"/>
        <v>513.875</v>
      </c>
      <c r="J817" s="314">
        <f t="shared" si="19"/>
        <v>82.22</v>
      </c>
      <c r="K817" s="345">
        <f t="shared" si="20"/>
        <v>0</v>
      </c>
    </row>
    <row r="818" spans="1:11">
      <c r="A818" s="527" t="s">
        <v>1006</v>
      </c>
      <c r="B818" s="31">
        <v>85</v>
      </c>
      <c r="G818" s="345" t="s">
        <v>1796</v>
      </c>
      <c r="H818" s="345" t="s">
        <v>1797</v>
      </c>
      <c r="I818" s="316">
        <f t="shared" si="18"/>
        <v>76.75</v>
      </c>
      <c r="J818" s="314">
        <f t="shared" si="19"/>
        <v>12.28</v>
      </c>
      <c r="K818" s="345">
        <f t="shared" si="20"/>
        <v>0</v>
      </c>
    </row>
    <row r="819" spans="1:11">
      <c r="A819" s="527" t="s">
        <v>1006</v>
      </c>
      <c r="B819" s="31">
        <v>85</v>
      </c>
      <c r="G819" s="345" t="s">
        <v>1738</v>
      </c>
      <c r="H819" s="345" t="s">
        <v>1738</v>
      </c>
      <c r="I819" s="316">
        <f t="shared" si="18"/>
        <v>112.0625</v>
      </c>
      <c r="J819" s="314">
        <f t="shared" si="19"/>
        <v>17.93</v>
      </c>
      <c r="K819" s="345">
        <f t="shared" si="20"/>
        <v>0</v>
      </c>
    </row>
    <row r="820" spans="1:11">
      <c r="A820" s="527" t="s">
        <v>1006</v>
      </c>
      <c r="B820" s="31">
        <v>85</v>
      </c>
      <c r="G820" s="345" t="s">
        <v>1686</v>
      </c>
      <c r="H820" s="345" t="s">
        <v>1759</v>
      </c>
      <c r="I820" s="316">
        <f t="shared" si="18"/>
        <v>1362.375</v>
      </c>
      <c r="J820" s="314">
        <f t="shared" si="19"/>
        <v>217.98</v>
      </c>
      <c r="K820" s="345">
        <f t="shared" si="20"/>
        <v>0</v>
      </c>
    </row>
    <row r="821" spans="1:11">
      <c r="A821" s="527" t="s">
        <v>1006</v>
      </c>
      <c r="B821" s="31">
        <v>85</v>
      </c>
      <c r="G821" s="345" t="s">
        <v>1725</v>
      </c>
      <c r="H821" s="345" t="s">
        <v>1725</v>
      </c>
      <c r="I821" s="316">
        <f t="shared" si="18"/>
        <v>377.125</v>
      </c>
      <c r="J821" s="314">
        <f t="shared" si="19"/>
        <v>60.34</v>
      </c>
      <c r="K821" s="345">
        <f t="shared" si="20"/>
        <v>0</v>
      </c>
    </row>
    <row r="822" spans="1:11">
      <c r="A822" s="527" t="s">
        <v>1006</v>
      </c>
      <c r="B822" s="31">
        <v>85</v>
      </c>
      <c r="G822" s="345" t="s">
        <v>1749</v>
      </c>
      <c r="H822" s="345" t="s">
        <v>1749</v>
      </c>
      <c r="I822" s="316">
        <f t="shared" si="18"/>
        <v>251.43749999999997</v>
      </c>
      <c r="J822" s="314">
        <f t="shared" si="19"/>
        <v>40.229999999999997</v>
      </c>
      <c r="K822" s="345">
        <f t="shared" si="20"/>
        <v>0</v>
      </c>
    </row>
    <row r="823" spans="1:11">
      <c r="A823" s="527" t="s">
        <v>1006</v>
      </c>
      <c r="B823" s="31">
        <v>85</v>
      </c>
      <c r="G823" s="345" t="s">
        <v>661</v>
      </c>
      <c r="H823" s="345" t="s">
        <v>661</v>
      </c>
      <c r="I823" s="316">
        <f t="shared" si="18"/>
        <v>1735.125</v>
      </c>
      <c r="J823" s="314">
        <f t="shared" si="19"/>
        <v>277.62</v>
      </c>
      <c r="K823" s="345">
        <f t="shared" si="20"/>
        <v>0</v>
      </c>
    </row>
    <row r="824" spans="1:11">
      <c r="A824" s="527" t="s">
        <v>1006</v>
      </c>
      <c r="B824" s="31">
        <v>85</v>
      </c>
      <c r="G824" s="345" t="s">
        <v>1735</v>
      </c>
      <c r="H824" s="345" t="s">
        <v>1735</v>
      </c>
      <c r="I824" s="316">
        <f t="shared" si="18"/>
        <v>1566.5625000000002</v>
      </c>
      <c r="J824" s="314">
        <f t="shared" si="19"/>
        <v>250.65000000000003</v>
      </c>
      <c r="K824" s="345">
        <f t="shared" si="20"/>
        <v>0</v>
      </c>
    </row>
    <row r="825" spans="1:11">
      <c r="A825" s="527" t="s">
        <v>1006</v>
      </c>
      <c r="B825" s="31">
        <v>85</v>
      </c>
      <c r="G825" s="345" t="s">
        <v>1737</v>
      </c>
      <c r="H825" s="345" t="s">
        <v>1737</v>
      </c>
      <c r="I825" s="316">
        <f t="shared" si="18"/>
        <v>170.25</v>
      </c>
      <c r="J825" s="314">
        <f t="shared" si="19"/>
        <v>27.24</v>
      </c>
      <c r="K825" s="345">
        <f t="shared" si="20"/>
        <v>0</v>
      </c>
    </row>
    <row r="826" spans="1:11">
      <c r="A826" s="527" t="s">
        <v>1006</v>
      </c>
      <c r="B826" s="31">
        <v>85</v>
      </c>
      <c r="G826" s="345" t="s">
        <v>918</v>
      </c>
      <c r="H826" s="345" t="s">
        <v>954</v>
      </c>
      <c r="I826" s="316">
        <f t="shared" si="18"/>
        <v>29000</v>
      </c>
      <c r="J826" s="314">
        <f t="shared" si="19"/>
        <v>4640</v>
      </c>
      <c r="K826" s="345">
        <f t="shared" si="20"/>
        <v>0</v>
      </c>
    </row>
    <row r="827" spans="1:11">
      <c r="A827" s="527" t="s">
        <v>1006</v>
      </c>
      <c r="B827" s="31">
        <v>85</v>
      </c>
      <c r="G827" s="345" t="s">
        <v>1721</v>
      </c>
      <c r="H827" s="345" t="s">
        <v>1721</v>
      </c>
      <c r="I827" s="316">
        <f t="shared" si="18"/>
        <v>222.3125</v>
      </c>
      <c r="J827" s="314">
        <f t="shared" si="19"/>
        <v>35.57</v>
      </c>
      <c r="K827" s="345">
        <f t="shared" si="20"/>
        <v>0</v>
      </c>
    </row>
    <row r="828" spans="1:11">
      <c r="A828" s="527" t="s">
        <v>1006</v>
      </c>
      <c r="B828" s="31">
        <v>85</v>
      </c>
      <c r="G828" s="345" t="s">
        <v>957</v>
      </c>
      <c r="H828" s="345" t="s">
        <v>1757</v>
      </c>
      <c r="I828" s="316">
        <f t="shared" si="18"/>
        <v>226979.4375</v>
      </c>
      <c r="J828" s="314">
        <f t="shared" si="19"/>
        <v>36316.71</v>
      </c>
      <c r="K828" s="345">
        <f t="shared" si="20"/>
        <v>0</v>
      </c>
    </row>
    <row r="829" spans="1:11">
      <c r="A829" s="527" t="s">
        <v>1006</v>
      </c>
      <c r="B829" s="31">
        <v>85</v>
      </c>
      <c r="G829" s="345" t="s">
        <v>803</v>
      </c>
      <c r="H829" s="345" t="s">
        <v>803</v>
      </c>
      <c r="I829" s="316">
        <f t="shared" si="18"/>
        <v>419.00000000000006</v>
      </c>
      <c r="J829" s="314">
        <f t="shared" si="19"/>
        <v>67.040000000000006</v>
      </c>
      <c r="K829" s="345">
        <f t="shared" si="20"/>
        <v>0</v>
      </c>
    </row>
    <row r="830" spans="1:11">
      <c r="A830" s="527" t="s">
        <v>1006</v>
      </c>
      <c r="B830" s="31">
        <v>85</v>
      </c>
      <c r="G830" s="346" t="s">
        <v>873</v>
      </c>
      <c r="H830" s="345" t="s">
        <v>1632</v>
      </c>
      <c r="I830" s="316">
        <f t="shared" si="18"/>
        <v>157217.125</v>
      </c>
      <c r="J830" s="314">
        <f t="shared" si="19"/>
        <v>25154.74</v>
      </c>
      <c r="K830" s="345">
        <f t="shared" si="20"/>
        <v>0</v>
      </c>
    </row>
    <row r="831" spans="1:11">
      <c r="A831" s="527" t="s">
        <v>1006</v>
      </c>
      <c r="B831" s="31">
        <v>85</v>
      </c>
      <c r="G831" s="345" t="s">
        <v>966</v>
      </c>
      <c r="H831" s="345" t="s">
        <v>967</v>
      </c>
      <c r="I831" s="316">
        <f t="shared" si="18"/>
        <v>17403.9375</v>
      </c>
      <c r="J831" s="314">
        <f t="shared" si="19"/>
        <v>2784.63</v>
      </c>
      <c r="K831" s="345">
        <f t="shared" si="20"/>
        <v>0</v>
      </c>
    </row>
    <row r="832" spans="1:11">
      <c r="A832" s="527" t="s">
        <v>1006</v>
      </c>
      <c r="B832" s="31">
        <v>85</v>
      </c>
      <c r="G832" s="352" t="s">
        <v>840</v>
      </c>
      <c r="H832" s="352" t="s">
        <v>841</v>
      </c>
      <c r="I832" s="316">
        <f t="shared" ref="I832:I845" si="21">+J832/0.16</f>
        <v>12226476.25</v>
      </c>
      <c r="J832" s="314">
        <f t="shared" ref="J832:J845" si="22">+SUMIF($G$7:$G$623,G832,$J$7:$J$623)</f>
        <v>1956236.2000000002</v>
      </c>
      <c r="K832" s="345">
        <f t="shared" ref="K832:K845" si="23">+SUMIF($G$7:$G$623,G832,$K$7:$K$623)</f>
        <v>0</v>
      </c>
    </row>
    <row r="833" spans="1:12">
      <c r="A833" s="527" t="s">
        <v>1006</v>
      </c>
      <c r="B833" s="31">
        <v>85</v>
      </c>
      <c r="G833" s="346" t="s">
        <v>842</v>
      </c>
      <c r="H833" s="345" t="s">
        <v>1614</v>
      </c>
      <c r="I833" s="316">
        <f t="shared" si="21"/>
        <v>671732.875</v>
      </c>
      <c r="J833" s="314">
        <f t="shared" si="22"/>
        <v>107477.26</v>
      </c>
      <c r="K833" s="345">
        <f t="shared" si="23"/>
        <v>0</v>
      </c>
    </row>
    <row r="834" spans="1:12">
      <c r="A834" s="527" t="s">
        <v>1006</v>
      </c>
      <c r="B834" s="31">
        <v>85</v>
      </c>
      <c r="G834" s="356" t="s">
        <v>1801</v>
      </c>
      <c r="H834" s="348" t="s">
        <v>1667</v>
      </c>
      <c r="I834" s="316">
        <f t="shared" si="21"/>
        <v>195552.375</v>
      </c>
      <c r="J834" s="314">
        <f t="shared" si="22"/>
        <v>31288.38</v>
      </c>
      <c r="K834" s="345">
        <f t="shared" si="23"/>
        <v>0</v>
      </c>
    </row>
    <row r="835" spans="1:12">
      <c r="A835" s="527" t="s">
        <v>1006</v>
      </c>
      <c r="B835" s="31">
        <v>85</v>
      </c>
      <c r="G835" s="346" t="s">
        <v>1772</v>
      </c>
      <c r="H835" s="345" t="s">
        <v>1641</v>
      </c>
      <c r="I835" s="316">
        <f t="shared" si="21"/>
        <v>171880.9375</v>
      </c>
      <c r="J835" s="314">
        <f t="shared" si="22"/>
        <v>27500.95</v>
      </c>
      <c r="K835" s="345">
        <f t="shared" si="23"/>
        <v>0</v>
      </c>
    </row>
    <row r="836" spans="1:12">
      <c r="A836" s="527" t="s">
        <v>1006</v>
      </c>
      <c r="B836" s="31">
        <v>85</v>
      </c>
      <c r="G836" s="345" t="s">
        <v>676</v>
      </c>
      <c r="H836" s="345" t="s">
        <v>676</v>
      </c>
      <c r="I836" s="316">
        <f t="shared" si="21"/>
        <v>760</v>
      </c>
      <c r="J836" s="314">
        <f t="shared" si="22"/>
        <v>121.6</v>
      </c>
      <c r="K836" s="345">
        <f t="shared" si="23"/>
        <v>0</v>
      </c>
    </row>
    <row r="837" spans="1:12">
      <c r="A837" s="527" t="s">
        <v>1006</v>
      </c>
      <c r="B837" s="31">
        <v>85</v>
      </c>
      <c r="G837" s="345" t="s">
        <v>727</v>
      </c>
      <c r="H837" s="345" t="s">
        <v>727</v>
      </c>
      <c r="I837" s="316">
        <f t="shared" si="21"/>
        <v>603.31249999999977</v>
      </c>
      <c r="J837" s="314">
        <f t="shared" si="22"/>
        <v>96.529999999999973</v>
      </c>
      <c r="K837" s="345">
        <f t="shared" si="23"/>
        <v>0</v>
      </c>
    </row>
    <row r="838" spans="1:12">
      <c r="A838" s="527" t="s">
        <v>1006</v>
      </c>
      <c r="B838" s="31">
        <v>85</v>
      </c>
      <c r="G838" s="346" t="s">
        <v>861</v>
      </c>
      <c r="H838" s="345" t="s">
        <v>1634</v>
      </c>
      <c r="I838" s="316">
        <f t="shared" si="21"/>
        <v>172291.1875</v>
      </c>
      <c r="J838" s="314">
        <f t="shared" si="22"/>
        <v>27566.59</v>
      </c>
      <c r="K838" s="345">
        <f t="shared" si="23"/>
        <v>0</v>
      </c>
    </row>
    <row r="839" spans="1:12">
      <c r="A839" s="527" t="s">
        <v>1006</v>
      </c>
      <c r="B839" s="31">
        <v>85</v>
      </c>
      <c r="G839" s="346" t="s">
        <v>882</v>
      </c>
      <c r="H839" s="345" t="s">
        <v>1624</v>
      </c>
      <c r="I839" s="316">
        <f t="shared" si="21"/>
        <v>1716668.9999999998</v>
      </c>
      <c r="J839" s="314">
        <f t="shared" si="22"/>
        <v>274667.03999999998</v>
      </c>
      <c r="K839" s="345">
        <f t="shared" si="23"/>
        <v>0</v>
      </c>
    </row>
    <row r="840" spans="1:12">
      <c r="A840" s="527" t="s">
        <v>1006</v>
      </c>
      <c r="B840" s="31">
        <v>85</v>
      </c>
      <c r="G840" s="345" t="s">
        <v>711</v>
      </c>
      <c r="H840" s="345" t="s">
        <v>711</v>
      </c>
      <c r="I840" s="316">
        <f t="shared" si="21"/>
        <v>823.75</v>
      </c>
      <c r="J840" s="314">
        <f t="shared" si="22"/>
        <v>131.80000000000001</v>
      </c>
      <c r="K840" s="345">
        <f t="shared" si="23"/>
        <v>0</v>
      </c>
    </row>
    <row r="841" spans="1:12">
      <c r="A841" s="527" t="s">
        <v>1006</v>
      </c>
      <c r="B841" s="31">
        <v>85</v>
      </c>
      <c r="G841" s="345" t="s">
        <v>1753</v>
      </c>
      <c r="H841" s="345" t="s">
        <v>1753</v>
      </c>
      <c r="I841" s="316">
        <f t="shared" si="21"/>
        <v>614.12499999999989</v>
      </c>
      <c r="J841" s="314">
        <f t="shared" si="22"/>
        <v>98.259999999999991</v>
      </c>
      <c r="K841" s="345">
        <f t="shared" si="23"/>
        <v>0</v>
      </c>
    </row>
    <row r="842" spans="1:12">
      <c r="A842" s="527" t="s">
        <v>1006</v>
      </c>
      <c r="B842" s="31">
        <v>85</v>
      </c>
      <c r="G842" s="345" t="s">
        <v>1765</v>
      </c>
      <c r="H842" s="345" t="s">
        <v>1627</v>
      </c>
      <c r="I842" s="316">
        <f t="shared" si="21"/>
        <v>56250</v>
      </c>
      <c r="J842" s="314">
        <f t="shared" si="22"/>
        <v>9000</v>
      </c>
      <c r="K842" s="345">
        <f t="shared" si="23"/>
        <v>0</v>
      </c>
    </row>
    <row r="843" spans="1:12">
      <c r="A843" s="527" t="s">
        <v>1006</v>
      </c>
      <c r="B843" s="31">
        <v>85</v>
      </c>
      <c r="G843" s="345" t="s">
        <v>797</v>
      </c>
      <c r="H843" s="345" t="s">
        <v>797</v>
      </c>
      <c r="I843" s="316">
        <f t="shared" si="21"/>
        <v>470.68749999999994</v>
      </c>
      <c r="J843" s="314">
        <f t="shared" si="22"/>
        <v>75.309999999999988</v>
      </c>
      <c r="K843" s="345">
        <f t="shared" si="23"/>
        <v>0</v>
      </c>
    </row>
    <row r="844" spans="1:12">
      <c r="A844" s="527" t="s">
        <v>1006</v>
      </c>
      <c r="B844" s="31">
        <v>85</v>
      </c>
      <c r="G844" s="346" t="s">
        <v>888</v>
      </c>
      <c r="H844" s="345" t="s">
        <v>1607</v>
      </c>
      <c r="I844" s="316">
        <f t="shared" si="21"/>
        <v>468569.18750000006</v>
      </c>
      <c r="J844" s="314">
        <f t="shared" si="22"/>
        <v>74971.070000000007</v>
      </c>
      <c r="K844" s="345">
        <f t="shared" si="23"/>
        <v>0</v>
      </c>
    </row>
    <row r="845" spans="1:12">
      <c r="A845" s="527" t="s">
        <v>1006</v>
      </c>
      <c r="B845" s="31">
        <v>85</v>
      </c>
      <c r="G845" s="345" t="s">
        <v>703</v>
      </c>
      <c r="H845" s="345" t="s">
        <v>703</v>
      </c>
      <c r="I845" s="316">
        <f t="shared" si="21"/>
        <v>562.0625</v>
      </c>
      <c r="J845" s="314">
        <f t="shared" si="22"/>
        <v>89.93</v>
      </c>
      <c r="K845" s="345">
        <f t="shared" si="23"/>
        <v>0</v>
      </c>
    </row>
    <row r="846" spans="1:12">
      <c r="H846" s="24" t="s">
        <v>2843</v>
      </c>
      <c r="I846" s="23">
        <f>+SUM(I640:I845)</f>
        <v>26164553.4375</v>
      </c>
      <c r="J846" s="23">
        <f t="shared" ref="J846:K846" si="24">+SUM(J640:J845)</f>
        <v>4186328.5499999993</v>
      </c>
      <c r="K846" s="23">
        <f t="shared" si="24"/>
        <v>32567.379999999997</v>
      </c>
      <c r="L846" s="509" t="s">
        <v>10995</v>
      </c>
    </row>
    <row r="847" spans="1:12">
      <c r="H847" s="24" t="s">
        <v>10955</v>
      </c>
      <c r="I847" s="316">
        <f>+I624</f>
        <v>26164553.4375</v>
      </c>
      <c r="J847" s="316">
        <f>+J624</f>
        <v>4186328.5500000054</v>
      </c>
      <c r="K847">
        <f>+K624</f>
        <v>32567.379999999997</v>
      </c>
    </row>
    <row r="848" spans="1:12">
      <c r="H848" s="24" t="s">
        <v>1002</v>
      </c>
      <c r="I848" s="316">
        <f>+I846-I847</f>
        <v>0</v>
      </c>
      <c r="J848" s="316">
        <f t="shared" ref="J848:K848" si="25">+J846-J847</f>
        <v>-6.0535967350006104E-9</v>
      </c>
      <c r="K848" s="316">
        <f t="shared" si="25"/>
        <v>0</v>
      </c>
    </row>
    <row r="849" spans="8:8">
      <c r="H849" s="24"/>
    </row>
  </sheetData>
  <autoFilter ref="A6:K623">
    <filterColumn colId="6"/>
    <sortState ref="A8:K607">
      <sortCondition ref="A6:A607"/>
    </sortState>
  </autoFilter>
  <conditionalFormatting sqref="G15">
    <cfRule type="duplicateValues" dxfId="95" priority="18"/>
  </conditionalFormatting>
  <conditionalFormatting sqref="G21">
    <cfRule type="duplicateValues" dxfId="94" priority="17"/>
  </conditionalFormatting>
  <conditionalFormatting sqref="G22">
    <cfRule type="duplicateValues" dxfId="93" priority="16"/>
  </conditionalFormatting>
  <conditionalFormatting sqref="G61">
    <cfRule type="duplicateValues" dxfId="92" priority="15"/>
  </conditionalFormatting>
  <conditionalFormatting sqref="G263">
    <cfRule type="duplicateValues" dxfId="91" priority="14"/>
  </conditionalFormatting>
  <conditionalFormatting sqref="G603">
    <cfRule type="duplicateValues" dxfId="90" priority="13"/>
  </conditionalFormatting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08"/>
  <sheetViews>
    <sheetView workbookViewId="0">
      <selection activeCell="D204" sqref="D204"/>
    </sheetView>
  </sheetViews>
  <sheetFormatPr baseColWidth="10" defaultRowHeight="15"/>
  <cols>
    <col min="1" max="1" width="16.5703125" bestFit="1" customWidth="1"/>
    <col min="2" max="2" width="46.7109375" bestFit="1" customWidth="1"/>
  </cols>
  <sheetData>
    <row r="1" spans="1:2" s="20" customFormat="1">
      <c r="A1" s="17" t="s">
        <v>1695</v>
      </c>
      <c r="B1" s="17" t="s">
        <v>1613</v>
      </c>
    </row>
    <row r="2" spans="1:2">
      <c r="A2" s="17" t="s">
        <v>900</v>
      </c>
      <c r="B2" s="17" t="s">
        <v>901</v>
      </c>
    </row>
    <row r="3" spans="1:2">
      <c r="A3" s="17" t="s">
        <v>1656</v>
      </c>
      <c r="B3" s="17" t="s">
        <v>1656</v>
      </c>
    </row>
    <row r="4" spans="1:2">
      <c r="A4" s="17" t="s">
        <v>1723</v>
      </c>
      <c r="B4" s="17" t="s">
        <v>1723</v>
      </c>
    </row>
    <row r="5" spans="1:2">
      <c r="A5" s="17" t="s">
        <v>9</v>
      </c>
      <c r="B5" s="17" t="s">
        <v>751</v>
      </c>
    </row>
    <row r="6" spans="1:2">
      <c r="A6" s="17" t="s">
        <v>1752</v>
      </c>
      <c r="B6" s="17" t="s">
        <v>1752</v>
      </c>
    </row>
    <row r="7" spans="1:2">
      <c r="A7" s="17" t="s">
        <v>1782</v>
      </c>
      <c r="B7" s="17" t="s">
        <v>1783</v>
      </c>
    </row>
    <row r="8" spans="1:2">
      <c r="A8" s="17" t="s">
        <v>785</v>
      </c>
      <c r="B8" s="17" t="s">
        <v>785</v>
      </c>
    </row>
    <row r="9" spans="1:2">
      <c r="A9" s="17" t="s">
        <v>747</v>
      </c>
      <c r="B9" s="17" t="s">
        <v>1786</v>
      </c>
    </row>
    <row r="10" spans="1:2">
      <c r="A10" s="39" t="s">
        <v>981</v>
      </c>
      <c r="B10" s="17" t="s">
        <v>1671</v>
      </c>
    </row>
    <row r="11" spans="1:2">
      <c r="A11" s="17" t="s">
        <v>733</v>
      </c>
      <c r="B11" s="17" t="s">
        <v>733</v>
      </c>
    </row>
    <row r="12" spans="1:2">
      <c r="A12" s="17" t="s">
        <v>1712</v>
      </c>
      <c r="B12" s="17" t="s">
        <v>1712</v>
      </c>
    </row>
    <row r="13" spans="1:2">
      <c r="A13" s="17" t="s">
        <v>668</v>
      </c>
      <c r="B13" s="17" t="s">
        <v>668</v>
      </c>
    </row>
    <row r="14" spans="1:2">
      <c r="A14" s="17" t="s">
        <v>767</v>
      </c>
      <c r="B14" s="17" t="s">
        <v>767</v>
      </c>
    </row>
    <row r="15" spans="1:2">
      <c r="A15" s="17" t="s">
        <v>1728</v>
      </c>
      <c r="B15" s="17" t="s">
        <v>1728</v>
      </c>
    </row>
    <row r="16" spans="1:2">
      <c r="A16" s="14" t="s">
        <v>870</v>
      </c>
      <c r="B16" s="17" t="s">
        <v>1637</v>
      </c>
    </row>
    <row r="17" spans="1:2">
      <c r="A17" s="14" t="s">
        <v>889</v>
      </c>
      <c r="B17" s="17" t="s">
        <v>1615</v>
      </c>
    </row>
    <row r="18" spans="1:2">
      <c r="A18" s="17" t="s">
        <v>1779</v>
      </c>
      <c r="B18" s="17" t="s">
        <v>1779</v>
      </c>
    </row>
    <row r="19" spans="1:2">
      <c r="A19" s="17" t="s">
        <v>659</v>
      </c>
      <c r="B19" s="17" t="s">
        <v>659</v>
      </c>
    </row>
    <row r="20" spans="1:2">
      <c r="A20" s="17" t="s">
        <v>1739</v>
      </c>
      <c r="B20" s="17" t="s">
        <v>1739</v>
      </c>
    </row>
    <row r="21" spans="1:2">
      <c r="A21" s="17" t="s">
        <v>1726</v>
      </c>
      <c r="B21" s="17" t="s">
        <v>1726</v>
      </c>
    </row>
    <row r="22" spans="1:2">
      <c r="A22" s="14" t="s">
        <v>877</v>
      </c>
      <c r="B22" s="17" t="s">
        <v>1625</v>
      </c>
    </row>
    <row r="23" spans="1:2">
      <c r="A23" s="17" t="s">
        <v>744</v>
      </c>
      <c r="B23" s="17" t="s">
        <v>744</v>
      </c>
    </row>
    <row r="24" spans="1:2">
      <c r="A24" s="14" t="s">
        <v>1775</v>
      </c>
      <c r="B24" s="17" t="s">
        <v>1629</v>
      </c>
    </row>
    <row r="25" spans="1:2">
      <c r="A25" s="14" t="s">
        <v>884</v>
      </c>
      <c r="B25" s="17" t="s">
        <v>1621</v>
      </c>
    </row>
    <row r="26" spans="1:2">
      <c r="A26" s="17" t="s">
        <v>998</v>
      </c>
      <c r="B26" s="17" t="s">
        <v>1755</v>
      </c>
    </row>
    <row r="27" spans="1:2">
      <c r="A27" s="17" t="s">
        <v>1747</v>
      </c>
      <c r="B27" s="17" t="s">
        <v>1747</v>
      </c>
    </row>
    <row r="28" spans="1:2">
      <c r="A28" s="19" t="s">
        <v>996</v>
      </c>
      <c r="B28" s="17" t="s">
        <v>1670</v>
      </c>
    </row>
    <row r="29" spans="1:2">
      <c r="A29" s="14" t="s">
        <v>979</v>
      </c>
      <c r="B29" s="17" t="s">
        <v>1756</v>
      </c>
    </row>
    <row r="30" spans="1:2">
      <c r="A30" s="17" t="s">
        <v>1672</v>
      </c>
      <c r="B30" s="17" t="s">
        <v>1672</v>
      </c>
    </row>
    <row r="31" spans="1:2">
      <c r="A31" s="37" t="s">
        <v>1787</v>
      </c>
      <c r="B31" s="17" t="s">
        <v>1608</v>
      </c>
    </row>
    <row r="32" spans="1:2">
      <c r="A32" s="17" t="s">
        <v>913</v>
      </c>
      <c r="B32" s="17" t="s">
        <v>914</v>
      </c>
    </row>
    <row r="33" spans="1:2">
      <c r="A33" s="17" t="s">
        <v>942</v>
      </c>
      <c r="B33" s="17" t="s">
        <v>941</v>
      </c>
    </row>
    <row r="34" spans="1:2">
      <c r="A34" s="17" t="s">
        <v>742</v>
      </c>
      <c r="B34" s="17" t="s">
        <v>742</v>
      </c>
    </row>
    <row r="35" spans="1:2">
      <c r="A35" s="17" t="s">
        <v>1751</v>
      </c>
      <c r="B35" s="17" t="s">
        <v>1751</v>
      </c>
    </row>
    <row r="36" spans="1:2">
      <c r="A36" s="17" t="s">
        <v>1689</v>
      </c>
      <c r="B36" s="17" t="s">
        <v>1689</v>
      </c>
    </row>
    <row r="37" spans="1:2">
      <c r="A37" s="17" t="s">
        <v>1689</v>
      </c>
      <c r="B37" s="17" t="s">
        <v>1689</v>
      </c>
    </row>
    <row r="38" spans="1:2">
      <c r="A38" s="17" t="s">
        <v>1727</v>
      </c>
      <c r="B38" s="17" t="s">
        <v>1727</v>
      </c>
    </row>
    <row r="39" spans="1:2">
      <c r="A39" s="17" t="s">
        <v>1684</v>
      </c>
      <c r="B39" s="17" t="s">
        <v>1684</v>
      </c>
    </row>
    <row r="40" spans="1:2">
      <c r="A40" s="17" t="s">
        <v>1679</v>
      </c>
      <c r="B40" s="17" t="s">
        <v>1679</v>
      </c>
    </row>
    <row r="41" spans="1:2">
      <c r="A41" s="14" t="s">
        <v>858</v>
      </c>
      <c r="B41" s="17" t="s">
        <v>1653</v>
      </c>
    </row>
    <row r="42" spans="1:2">
      <c r="A42" s="17" t="s">
        <v>1675</v>
      </c>
      <c r="B42" s="17" t="s">
        <v>1675</v>
      </c>
    </row>
    <row r="43" spans="1:2">
      <c r="A43" s="17" t="s">
        <v>1794</v>
      </c>
      <c r="B43" s="17" t="s">
        <v>1795</v>
      </c>
    </row>
    <row r="44" spans="1:2">
      <c r="A44" s="17" t="s">
        <v>893</v>
      </c>
      <c r="B44" s="17" t="s">
        <v>892</v>
      </c>
    </row>
    <row r="45" spans="1:2">
      <c r="A45" s="17" t="s">
        <v>960</v>
      </c>
      <c r="B45" s="17" t="s">
        <v>961</v>
      </c>
    </row>
    <row r="46" spans="1:2">
      <c r="A46" s="17" t="s">
        <v>807</v>
      </c>
      <c r="B46" s="17" t="s">
        <v>807</v>
      </c>
    </row>
    <row r="47" spans="1:2">
      <c r="A47" s="17" t="s">
        <v>1743</v>
      </c>
      <c r="B47" s="17" t="s">
        <v>1743</v>
      </c>
    </row>
    <row r="48" spans="1:2">
      <c r="A48" s="17" t="s">
        <v>731</v>
      </c>
      <c r="B48" s="17" t="s">
        <v>731</v>
      </c>
    </row>
    <row r="49" spans="1:2">
      <c r="A49" s="17" t="s">
        <v>1724</v>
      </c>
      <c r="B49" s="17" t="s">
        <v>1724</v>
      </c>
    </row>
    <row r="50" spans="1:2">
      <c r="A50" s="17" t="s">
        <v>658</v>
      </c>
      <c r="B50" s="17" t="s">
        <v>658</v>
      </c>
    </row>
    <row r="51" spans="1:2">
      <c r="A51" s="17" t="s">
        <v>1760</v>
      </c>
      <c r="B51" s="17" t="s">
        <v>1616</v>
      </c>
    </row>
    <row r="52" spans="1:2">
      <c r="A52" s="17" t="s">
        <v>1700</v>
      </c>
      <c r="B52" s="17" t="s">
        <v>1700</v>
      </c>
    </row>
    <row r="53" spans="1:2">
      <c r="A53" s="17" t="s">
        <v>1682</v>
      </c>
      <c r="B53" s="17" t="s">
        <v>1682</v>
      </c>
    </row>
    <row r="54" spans="1:2">
      <c r="A54" s="14" t="s">
        <v>1773</v>
      </c>
      <c r="B54" s="17" t="s">
        <v>849</v>
      </c>
    </row>
    <row r="55" spans="1:2">
      <c r="A55" s="14" t="s">
        <v>1774</v>
      </c>
      <c r="B55" s="17" t="s">
        <v>1648</v>
      </c>
    </row>
    <row r="56" spans="1:2">
      <c r="A56" s="14" t="s">
        <v>866</v>
      </c>
      <c r="B56" s="17" t="s">
        <v>1609</v>
      </c>
    </row>
    <row r="57" spans="1:2">
      <c r="A57" s="17" t="s">
        <v>1690</v>
      </c>
      <c r="B57" s="17" t="s">
        <v>1690</v>
      </c>
    </row>
    <row r="58" spans="1:2">
      <c r="A58" s="17" t="s">
        <v>1733</v>
      </c>
      <c r="B58" s="17" t="s">
        <v>1733</v>
      </c>
    </row>
    <row r="59" spans="1:2">
      <c r="A59" s="17" t="s">
        <v>1705</v>
      </c>
      <c r="B59" s="17" t="s">
        <v>1705</v>
      </c>
    </row>
    <row r="60" spans="1:2">
      <c r="A60" s="17" t="s">
        <v>1688</v>
      </c>
      <c r="B60" s="17" t="s">
        <v>1688</v>
      </c>
    </row>
    <row r="61" spans="1:2">
      <c r="A61" s="17" t="s">
        <v>930</v>
      </c>
      <c r="B61" s="17" t="s">
        <v>931</v>
      </c>
    </row>
    <row r="62" spans="1:2">
      <c r="A62" s="17" t="s">
        <v>1732</v>
      </c>
      <c r="B62" s="17" t="s">
        <v>1732</v>
      </c>
    </row>
    <row r="63" spans="1:2">
      <c r="A63" s="17" t="s">
        <v>1687</v>
      </c>
      <c r="B63" s="17" t="s">
        <v>1687</v>
      </c>
    </row>
    <row r="64" spans="1:2">
      <c r="A64" s="17" t="s">
        <v>670</v>
      </c>
      <c r="B64" s="17" t="s">
        <v>670</v>
      </c>
    </row>
    <row r="65" spans="1:2">
      <c r="A65" s="17" t="s">
        <v>1665</v>
      </c>
      <c r="B65" s="17" t="s">
        <v>1665</v>
      </c>
    </row>
    <row r="66" spans="1:2">
      <c r="A66" s="17" t="s">
        <v>664</v>
      </c>
      <c r="B66" s="17" t="s">
        <v>664</v>
      </c>
    </row>
    <row r="67" spans="1:2">
      <c r="A67" s="17" t="s">
        <v>1702</v>
      </c>
      <c r="B67" s="17" t="s">
        <v>1702</v>
      </c>
    </row>
    <row r="68" spans="1:2">
      <c r="A68" s="17" t="s">
        <v>1745</v>
      </c>
      <c r="B68" s="17" t="s">
        <v>1745</v>
      </c>
    </row>
    <row r="69" spans="1:2">
      <c r="A69" s="17" t="s">
        <v>691</v>
      </c>
      <c r="B69" s="17" t="s">
        <v>691</v>
      </c>
    </row>
    <row r="70" spans="1:2">
      <c r="A70" s="17" t="s">
        <v>729</v>
      </c>
      <c r="B70" s="17" t="s">
        <v>730</v>
      </c>
    </row>
    <row r="71" spans="1:2">
      <c r="A71" s="17" t="s">
        <v>1678</v>
      </c>
      <c r="B71" s="17" t="s">
        <v>1678</v>
      </c>
    </row>
    <row r="72" spans="1:2">
      <c r="A72" s="17" t="s">
        <v>1713</v>
      </c>
      <c r="B72" s="17" t="s">
        <v>1713</v>
      </c>
    </row>
    <row r="73" spans="1:2">
      <c r="A73" s="17" t="s">
        <v>947</v>
      </c>
      <c r="B73" s="17" t="s">
        <v>948</v>
      </c>
    </row>
    <row r="74" spans="1:2">
      <c r="A74" s="17" t="s">
        <v>1784</v>
      </c>
      <c r="B74" s="17" t="s">
        <v>1785</v>
      </c>
    </row>
    <row r="75" spans="1:2">
      <c r="A75" s="17" t="s">
        <v>1741</v>
      </c>
      <c r="B75" s="17" t="s">
        <v>1741</v>
      </c>
    </row>
    <row r="76" spans="1:2">
      <c r="A76" s="17" t="s">
        <v>1674</v>
      </c>
      <c r="B76" s="17" t="s">
        <v>1674</v>
      </c>
    </row>
    <row r="77" spans="1:2">
      <c r="A77" s="17" t="s">
        <v>1692</v>
      </c>
      <c r="B77" s="17" t="s">
        <v>1692</v>
      </c>
    </row>
    <row r="78" spans="1:2">
      <c r="A78" s="17" t="s">
        <v>1714</v>
      </c>
      <c r="B78" s="17" t="s">
        <v>1714</v>
      </c>
    </row>
    <row r="79" spans="1:2">
      <c r="A79" s="17" t="s">
        <v>905</v>
      </c>
      <c r="B79" s="17" t="s">
        <v>906</v>
      </c>
    </row>
    <row r="80" spans="1:2">
      <c r="A80" s="17" t="s">
        <v>1703</v>
      </c>
      <c r="B80" s="17" t="s">
        <v>1703</v>
      </c>
    </row>
    <row r="81" spans="1:2">
      <c r="A81" s="17" t="s">
        <v>1718</v>
      </c>
      <c r="B81" s="17" t="s">
        <v>1718</v>
      </c>
    </row>
    <row r="82" spans="1:2">
      <c r="A82" s="17" t="s">
        <v>1715</v>
      </c>
      <c r="B82" s="17" t="s">
        <v>1715</v>
      </c>
    </row>
    <row r="83" spans="1:2">
      <c r="A83" s="17" t="s">
        <v>1731</v>
      </c>
      <c r="B83" s="17" t="s">
        <v>1731</v>
      </c>
    </row>
    <row r="84" spans="1:2">
      <c r="A84" s="17" t="s">
        <v>1729</v>
      </c>
      <c r="B84" s="17" t="s">
        <v>1729</v>
      </c>
    </row>
    <row r="85" spans="1:2">
      <c r="A85" s="17" t="s">
        <v>1730</v>
      </c>
      <c r="B85" s="17" t="s">
        <v>1730</v>
      </c>
    </row>
    <row r="86" spans="1:2">
      <c r="A86" s="17" t="s">
        <v>826</v>
      </c>
      <c r="B86" s="17" t="s">
        <v>1620</v>
      </c>
    </row>
    <row r="87" spans="1:2">
      <c r="A87" s="14" t="s">
        <v>865</v>
      </c>
      <c r="B87" s="17" t="s">
        <v>1640</v>
      </c>
    </row>
    <row r="88" spans="1:2">
      <c r="A88" s="17" t="s">
        <v>1697</v>
      </c>
      <c r="B88" s="17" t="s">
        <v>1697</v>
      </c>
    </row>
    <row r="89" spans="1:2">
      <c r="A89" s="17" t="s">
        <v>1691</v>
      </c>
      <c r="B89" s="17" t="s">
        <v>1691</v>
      </c>
    </row>
    <row r="90" spans="1:2">
      <c r="A90" s="17" t="s">
        <v>1734</v>
      </c>
      <c r="B90" s="17" t="s">
        <v>1734</v>
      </c>
    </row>
    <row r="91" spans="1:2">
      <c r="A91" s="17" t="s">
        <v>1766</v>
      </c>
      <c r="B91" s="17" t="s">
        <v>1638</v>
      </c>
    </row>
    <row r="92" spans="1:2">
      <c r="A92" s="17" t="s">
        <v>1792</v>
      </c>
      <c r="B92" s="17" t="s">
        <v>1793</v>
      </c>
    </row>
    <row r="93" spans="1:2">
      <c r="A93" s="17" t="s">
        <v>1008</v>
      </c>
      <c r="B93" s="17" t="s">
        <v>1008</v>
      </c>
    </row>
    <row r="94" spans="1:2">
      <c r="A94" s="17" t="s">
        <v>660</v>
      </c>
      <c r="B94" s="17" t="s">
        <v>660</v>
      </c>
    </row>
    <row r="95" spans="1:2">
      <c r="A95" s="17" t="s">
        <v>1711</v>
      </c>
      <c r="B95" s="17" t="s">
        <v>1711</v>
      </c>
    </row>
    <row r="96" spans="1:2">
      <c r="A96" s="17" t="s">
        <v>1780</v>
      </c>
      <c r="B96" s="17" t="s">
        <v>1781</v>
      </c>
    </row>
    <row r="97" spans="1:2">
      <c r="A97" s="17" t="s">
        <v>1736</v>
      </c>
      <c r="B97" s="17" t="s">
        <v>1736</v>
      </c>
    </row>
    <row r="98" spans="1:2">
      <c r="A98" s="17" t="s">
        <v>822</v>
      </c>
      <c r="B98" s="17" t="s">
        <v>902</v>
      </c>
    </row>
    <row r="99" spans="1:2">
      <c r="A99" s="17" t="s">
        <v>713</v>
      </c>
      <c r="B99" s="17" t="s">
        <v>713</v>
      </c>
    </row>
    <row r="100" spans="1:2">
      <c r="A100" s="17" t="s">
        <v>915</v>
      </c>
      <c r="B100" s="17" t="s">
        <v>916</v>
      </c>
    </row>
    <row r="101" spans="1:2">
      <c r="A101" s="17" t="s">
        <v>968</v>
      </c>
      <c r="B101" s="17" t="s">
        <v>969</v>
      </c>
    </row>
    <row r="102" spans="1:2">
      <c r="A102" s="17" t="s">
        <v>1676</v>
      </c>
      <c r="B102" s="17" t="s">
        <v>1676</v>
      </c>
    </row>
    <row r="103" spans="1:2">
      <c r="A103" s="17" t="s">
        <v>1722</v>
      </c>
      <c r="B103" s="17" t="s">
        <v>1722</v>
      </c>
    </row>
    <row r="104" spans="1:2">
      <c r="A104" s="14" t="s">
        <v>1776</v>
      </c>
      <c r="B104" s="17" t="s">
        <v>1636</v>
      </c>
    </row>
    <row r="105" spans="1:2">
      <c r="A105" s="17" t="s">
        <v>891</v>
      </c>
      <c r="B105" s="17" t="s">
        <v>890</v>
      </c>
    </row>
    <row r="106" spans="1:2">
      <c r="A106" s="17" t="s">
        <v>972</v>
      </c>
      <c r="B106" s="17" t="s">
        <v>1642</v>
      </c>
    </row>
    <row r="107" spans="1:2">
      <c r="A107" s="17" t="s">
        <v>680</v>
      </c>
      <c r="B107" s="17" t="s">
        <v>1798</v>
      </c>
    </row>
    <row r="108" spans="1:2">
      <c r="A108" s="17" t="s">
        <v>924</v>
      </c>
      <c r="B108" s="17" t="s">
        <v>925</v>
      </c>
    </row>
    <row r="109" spans="1:2">
      <c r="A109" s="17" t="s">
        <v>922</v>
      </c>
      <c r="B109" s="17" t="s">
        <v>923</v>
      </c>
    </row>
    <row r="110" spans="1:2">
      <c r="A110" s="17" t="s">
        <v>1622</v>
      </c>
      <c r="B110" s="17" t="s">
        <v>1622</v>
      </c>
    </row>
    <row r="111" spans="1:2">
      <c r="A111" s="17" t="s">
        <v>816</v>
      </c>
      <c r="B111" s="17" t="s">
        <v>816</v>
      </c>
    </row>
    <row r="112" spans="1:2">
      <c r="A112" s="17" t="s">
        <v>1709</v>
      </c>
      <c r="B112" s="17" t="s">
        <v>1709</v>
      </c>
    </row>
    <row r="113" spans="1:2">
      <c r="A113" s="17" t="s">
        <v>1764</v>
      </c>
      <c r="B113" s="17" t="s">
        <v>1626</v>
      </c>
    </row>
    <row r="114" spans="1:2">
      <c r="A114" s="17" t="s">
        <v>672</v>
      </c>
      <c r="B114" s="17" t="s">
        <v>672</v>
      </c>
    </row>
    <row r="115" spans="1:2">
      <c r="A115" s="17" t="s">
        <v>1680</v>
      </c>
      <c r="B115" s="17" t="s">
        <v>1680</v>
      </c>
    </row>
    <row r="116" spans="1:2">
      <c r="A116" s="17" t="s">
        <v>701</v>
      </c>
      <c r="B116" s="17" t="s">
        <v>701</v>
      </c>
    </row>
    <row r="117" spans="1:2">
      <c r="A117" s="17" t="s">
        <v>1761</v>
      </c>
      <c r="B117" s="17" t="s">
        <v>1617</v>
      </c>
    </row>
    <row r="118" spans="1:2">
      <c r="A118" s="17" t="s">
        <v>920</v>
      </c>
      <c r="B118" s="17" t="s">
        <v>921</v>
      </c>
    </row>
    <row r="119" spans="1:2">
      <c r="A119" s="17" t="s">
        <v>1750</v>
      </c>
      <c r="B119" s="17" t="s">
        <v>1750</v>
      </c>
    </row>
    <row r="120" spans="1:2">
      <c r="A120" s="17" t="s">
        <v>831</v>
      </c>
      <c r="B120" s="17" t="s">
        <v>832</v>
      </c>
    </row>
    <row r="121" spans="1:2">
      <c r="A121" s="17" t="s">
        <v>1744</v>
      </c>
      <c r="B121" s="17" t="s">
        <v>1744</v>
      </c>
    </row>
    <row r="122" spans="1:2">
      <c r="A122" s="17" t="s">
        <v>1694</v>
      </c>
      <c r="B122" s="17" t="s">
        <v>1694</v>
      </c>
    </row>
    <row r="123" spans="1:2">
      <c r="A123" s="17" t="s">
        <v>1693</v>
      </c>
      <c r="B123" s="17" t="s">
        <v>1693</v>
      </c>
    </row>
    <row r="124" spans="1:2">
      <c r="A124" s="14" t="s">
        <v>971</v>
      </c>
      <c r="B124" s="17" t="s">
        <v>970</v>
      </c>
    </row>
    <row r="125" spans="1:2">
      <c r="A125" s="17" t="s">
        <v>683</v>
      </c>
      <c r="B125" s="17" t="s">
        <v>683</v>
      </c>
    </row>
    <row r="126" spans="1:2">
      <c r="A126" s="14" t="s">
        <v>1771</v>
      </c>
      <c r="B126" s="17" t="s">
        <v>1633</v>
      </c>
    </row>
    <row r="127" spans="1:2">
      <c r="A127" s="14" t="s">
        <v>834</v>
      </c>
      <c r="B127" s="17" t="s">
        <v>1612</v>
      </c>
    </row>
    <row r="128" spans="1:2">
      <c r="A128" s="17" t="s">
        <v>685</v>
      </c>
      <c r="B128" s="17" t="s">
        <v>899</v>
      </c>
    </row>
    <row r="129" spans="1:2">
      <c r="A129" s="17" t="s">
        <v>1742</v>
      </c>
      <c r="B129" s="17" t="s">
        <v>1742</v>
      </c>
    </row>
    <row r="130" spans="1:2">
      <c r="A130" s="17" t="s">
        <v>1790</v>
      </c>
      <c r="B130" s="17" t="s">
        <v>1791</v>
      </c>
    </row>
    <row r="131" spans="1:2">
      <c r="A131" s="17" t="s">
        <v>1777</v>
      </c>
      <c r="B131" s="17" t="s">
        <v>1777</v>
      </c>
    </row>
    <row r="132" spans="1:2">
      <c r="A132" s="17" t="s">
        <v>1710</v>
      </c>
      <c r="B132" s="17" t="s">
        <v>1710</v>
      </c>
    </row>
    <row r="133" spans="1:2">
      <c r="A133" s="17" t="s">
        <v>805</v>
      </c>
      <c r="B133" s="17" t="s">
        <v>805</v>
      </c>
    </row>
    <row r="134" spans="1:2">
      <c r="A134" s="17" t="s">
        <v>723</v>
      </c>
      <c r="B134" s="17" t="s">
        <v>917</v>
      </c>
    </row>
    <row r="135" spans="1:2">
      <c r="A135" s="17" t="s">
        <v>1707</v>
      </c>
      <c r="B135" s="17" t="s">
        <v>1707</v>
      </c>
    </row>
    <row r="136" spans="1:2">
      <c r="A136" s="17" t="s">
        <v>1677</v>
      </c>
      <c r="B136" s="17" t="s">
        <v>1677</v>
      </c>
    </row>
    <row r="137" spans="1:2">
      <c r="A137" s="17" t="s">
        <v>1758</v>
      </c>
      <c r="B137" s="17" t="s">
        <v>1630</v>
      </c>
    </row>
    <row r="138" spans="1:2">
      <c r="A138" s="14" t="s">
        <v>1770</v>
      </c>
      <c r="B138" s="17" t="s">
        <v>1611</v>
      </c>
    </row>
    <row r="139" spans="1:2">
      <c r="A139" s="17" t="s">
        <v>1673</v>
      </c>
      <c r="B139" s="17" t="s">
        <v>1673</v>
      </c>
    </row>
    <row r="140" spans="1:2">
      <c r="A140" s="17" t="s">
        <v>1685</v>
      </c>
      <c r="B140" s="17" t="s">
        <v>1685</v>
      </c>
    </row>
    <row r="141" spans="1:2">
      <c r="A141" s="17" t="s">
        <v>932</v>
      </c>
      <c r="B141" s="17" t="s">
        <v>933</v>
      </c>
    </row>
    <row r="142" spans="1:2">
      <c r="A142" s="17" t="s">
        <v>1788</v>
      </c>
      <c r="B142" s="17" t="s">
        <v>1789</v>
      </c>
    </row>
    <row r="143" spans="1:2">
      <c r="A143" s="17" t="s">
        <v>735</v>
      </c>
      <c r="B143" s="17" t="s">
        <v>735</v>
      </c>
    </row>
    <row r="144" spans="1:2">
      <c r="A144" s="17" t="s">
        <v>894</v>
      </c>
      <c r="B144" s="17" t="s">
        <v>895</v>
      </c>
    </row>
    <row r="145" spans="1:2">
      <c r="A145" s="17" t="s">
        <v>955</v>
      </c>
      <c r="B145" s="17" t="s">
        <v>956</v>
      </c>
    </row>
    <row r="146" spans="1:2">
      <c r="A146" s="17" t="s">
        <v>1763</v>
      </c>
      <c r="B146" s="17" t="s">
        <v>1619</v>
      </c>
    </row>
    <row r="147" spans="1:2">
      <c r="A147" s="17" t="s">
        <v>1769</v>
      </c>
      <c r="B147" s="17" t="s">
        <v>1655</v>
      </c>
    </row>
    <row r="148" spans="1:2">
      <c r="A148" s="17" t="s">
        <v>715</v>
      </c>
      <c r="B148" s="17" t="s">
        <v>715</v>
      </c>
    </row>
    <row r="149" spans="1:2">
      <c r="A149" s="17" t="s">
        <v>793</v>
      </c>
      <c r="B149" s="17" t="s">
        <v>793</v>
      </c>
    </row>
    <row r="150" spans="1:2">
      <c r="A150" s="17" t="s">
        <v>1704</v>
      </c>
      <c r="B150" s="17" t="s">
        <v>1704</v>
      </c>
    </row>
    <row r="151" spans="1:2">
      <c r="A151" s="17" t="s">
        <v>1716</v>
      </c>
      <c r="B151" s="17" t="s">
        <v>1716</v>
      </c>
    </row>
    <row r="152" spans="1:2">
      <c r="A152" s="14" t="s">
        <v>1799</v>
      </c>
      <c r="B152" s="17" t="s">
        <v>1800</v>
      </c>
    </row>
    <row r="153" spans="1:2">
      <c r="A153" s="17" t="s">
        <v>718</v>
      </c>
      <c r="B153" s="17" t="s">
        <v>719</v>
      </c>
    </row>
    <row r="154" spans="1:2">
      <c r="A154" s="17" t="s">
        <v>1748</v>
      </c>
      <c r="B154" s="17" t="s">
        <v>1748</v>
      </c>
    </row>
    <row r="155" spans="1:2">
      <c r="A155" s="17" t="s">
        <v>1696</v>
      </c>
      <c r="B155" s="17" t="s">
        <v>1696</v>
      </c>
    </row>
    <row r="156" spans="1:2">
      <c r="A156" s="17" t="s">
        <v>1720</v>
      </c>
      <c r="B156" s="17" t="s">
        <v>1720</v>
      </c>
    </row>
    <row r="157" spans="1:2">
      <c r="A157" s="17" t="s">
        <v>1699</v>
      </c>
      <c r="B157" s="17" t="s">
        <v>1699</v>
      </c>
    </row>
    <row r="158" spans="1:2">
      <c r="A158" s="17" t="s">
        <v>1767</v>
      </c>
      <c r="B158" s="17" t="s">
        <v>1639</v>
      </c>
    </row>
    <row r="159" spans="1:2">
      <c r="A159" s="17" t="s">
        <v>1698</v>
      </c>
      <c r="B159" s="17" t="s">
        <v>1698</v>
      </c>
    </row>
    <row r="160" spans="1:2">
      <c r="A160" s="17" t="s">
        <v>1754</v>
      </c>
      <c r="B160" s="17" t="s">
        <v>1754</v>
      </c>
    </row>
    <row r="161" spans="1:2">
      <c r="A161" s="17" t="s">
        <v>1762</v>
      </c>
      <c r="B161" s="17" t="s">
        <v>1618</v>
      </c>
    </row>
    <row r="162" spans="1:2">
      <c r="A162" s="17" t="s">
        <v>1746</v>
      </c>
      <c r="B162" s="17" t="s">
        <v>1746</v>
      </c>
    </row>
    <row r="163" spans="1:2">
      <c r="A163" s="17" t="s">
        <v>907</v>
      </c>
      <c r="B163" s="17" t="s">
        <v>908</v>
      </c>
    </row>
    <row r="164" spans="1:2">
      <c r="A164" s="17" t="s">
        <v>1681</v>
      </c>
      <c r="B164" s="17" t="s">
        <v>1681</v>
      </c>
    </row>
    <row r="165" spans="1:2">
      <c r="A165" s="17" t="s">
        <v>1706</v>
      </c>
      <c r="B165" s="17" t="s">
        <v>1706</v>
      </c>
    </row>
    <row r="166" spans="1:2">
      <c r="A166" s="17" t="s">
        <v>939</v>
      </c>
      <c r="B166" s="17" t="s">
        <v>940</v>
      </c>
    </row>
    <row r="167" spans="1:2">
      <c r="A167" s="17" t="s">
        <v>1740</v>
      </c>
      <c r="B167" s="17" t="s">
        <v>1740</v>
      </c>
    </row>
    <row r="168" spans="1:2">
      <c r="A168" s="17" t="s">
        <v>1778</v>
      </c>
      <c r="B168" s="17" t="s">
        <v>1778</v>
      </c>
    </row>
    <row r="169" spans="1:2">
      <c r="A169" s="17" t="s">
        <v>801</v>
      </c>
      <c r="B169" s="17" t="s">
        <v>801</v>
      </c>
    </row>
    <row r="170" spans="1:2">
      <c r="A170" s="17" t="s">
        <v>1701</v>
      </c>
      <c r="B170" s="17" t="s">
        <v>1701</v>
      </c>
    </row>
    <row r="171" spans="1:2">
      <c r="A171" s="17" t="s">
        <v>1719</v>
      </c>
      <c r="B171" s="17" t="s">
        <v>1719</v>
      </c>
    </row>
    <row r="172" spans="1:2">
      <c r="A172" s="17" t="s">
        <v>1708</v>
      </c>
      <c r="B172" s="17" t="s">
        <v>1708</v>
      </c>
    </row>
    <row r="173" spans="1:2">
      <c r="A173" s="17" t="s">
        <v>1796</v>
      </c>
      <c r="B173" s="17" t="s">
        <v>1797</v>
      </c>
    </row>
    <row r="174" spans="1:2">
      <c r="A174" s="17" t="s">
        <v>1738</v>
      </c>
      <c r="B174" s="17" t="s">
        <v>1738</v>
      </c>
    </row>
    <row r="175" spans="1:2">
      <c r="A175" s="17" t="s">
        <v>1686</v>
      </c>
      <c r="B175" s="17" t="s">
        <v>1759</v>
      </c>
    </row>
    <row r="176" spans="1:2">
      <c r="A176" s="17" t="s">
        <v>1725</v>
      </c>
      <c r="B176" s="17" t="s">
        <v>1725</v>
      </c>
    </row>
    <row r="177" spans="1:2">
      <c r="A177" s="17" t="s">
        <v>1749</v>
      </c>
      <c r="B177" s="17" t="s">
        <v>1749</v>
      </c>
    </row>
    <row r="178" spans="1:2">
      <c r="A178" s="17" t="s">
        <v>1654</v>
      </c>
      <c r="B178" s="17" t="s">
        <v>1654</v>
      </c>
    </row>
    <row r="179" spans="1:2">
      <c r="A179" s="17" t="s">
        <v>661</v>
      </c>
      <c r="B179" s="17" t="s">
        <v>661</v>
      </c>
    </row>
    <row r="180" spans="1:2">
      <c r="A180" s="17" t="s">
        <v>1735</v>
      </c>
      <c r="B180" s="17" t="s">
        <v>1735</v>
      </c>
    </row>
    <row r="181" spans="1:2">
      <c r="A181" s="17" t="s">
        <v>1737</v>
      </c>
      <c r="B181" s="17" t="s">
        <v>1737</v>
      </c>
    </row>
    <row r="182" spans="1:2">
      <c r="A182" s="17" t="s">
        <v>918</v>
      </c>
      <c r="B182" s="17" t="s">
        <v>954</v>
      </c>
    </row>
    <row r="183" spans="1:2">
      <c r="A183" s="17" t="s">
        <v>1721</v>
      </c>
      <c r="B183" s="17" t="s">
        <v>1721</v>
      </c>
    </row>
    <row r="184" spans="1:2">
      <c r="A184" s="17" t="s">
        <v>957</v>
      </c>
      <c r="B184" s="17" t="s">
        <v>1757</v>
      </c>
    </row>
    <row r="185" spans="1:2">
      <c r="A185" s="17" t="s">
        <v>803</v>
      </c>
      <c r="B185" s="17" t="s">
        <v>803</v>
      </c>
    </row>
    <row r="186" spans="1:2">
      <c r="A186" s="14" t="s">
        <v>873</v>
      </c>
      <c r="B186" s="17" t="s">
        <v>1632</v>
      </c>
    </row>
    <row r="187" spans="1:2">
      <c r="A187" s="17" t="s">
        <v>966</v>
      </c>
      <c r="B187" s="17" t="s">
        <v>967</v>
      </c>
    </row>
    <row r="188" spans="1:2">
      <c r="A188" s="38" t="s">
        <v>840</v>
      </c>
      <c r="B188" s="38" t="s">
        <v>841</v>
      </c>
    </row>
    <row r="189" spans="1:2">
      <c r="A189" s="14" t="s">
        <v>842</v>
      </c>
      <c r="B189" s="17" t="s">
        <v>1614</v>
      </c>
    </row>
    <row r="190" spans="1:2">
      <c r="A190" s="14" t="s">
        <v>842</v>
      </c>
      <c r="B190" s="17" t="s">
        <v>843</v>
      </c>
    </row>
    <row r="191" spans="1:2">
      <c r="A191" s="36" t="s">
        <v>1801</v>
      </c>
      <c r="B191" s="17" t="s">
        <v>1667</v>
      </c>
    </row>
    <row r="192" spans="1:2">
      <c r="A192" s="14" t="s">
        <v>1772</v>
      </c>
      <c r="B192" s="17" t="s">
        <v>1641</v>
      </c>
    </row>
    <row r="193" spans="1:2">
      <c r="A193" s="17" t="s">
        <v>676</v>
      </c>
      <c r="B193" s="17" t="s">
        <v>676</v>
      </c>
    </row>
    <row r="194" spans="1:2">
      <c r="A194" s="17" t="s">
        <v>727</v>
      </c>
      <c r="B194" s="17" t="s">
        <v>727</v>
      </c>
    </row>
    <row r="195" spans="1:2">
      <c r="A195" s="14" t="s">
        <v>861</v>
      </c>
      <c r="B195" s="17" t="s">
        <v>1634</v>
      </c>
    </row>
    <row r="196" spans="1:2">
      <c r="A196" s="14" t="s">
        <v>882</v>
      </c>
      <c r="B196" s="17" t="s">
        <v>1624</v>
      </c>
    </row>
    <row r="197" spans="1:2">
      <c r="A197" s="17" t="s">
        <v>711</v>
      </c>
      <c r="B197" s="17" t="s">
        <v>711</v>
      </c>
    </row>
    <row r="198" spans="1:2">
      <c r="A198" s="17" t="s">
        <v>1753</v>
      </c>
      <c r="B198" s="17" t="s">
        <v>1753</v>
      </c>
    </row>
    <row r="199" spans="1:2">
      <c r="A199" s="17" t="s">
        <v>1765</v>
      </c>
      <c r="B199" s="17" t="s">
        <v>1627</v>
      </c>
    </row>
    <row r="200" spans="1:2">
      <c r="A200" s="17" t="s">
        <v>797</v>
      </c>
      <c r="B200" s="17" t="s">
        <v>797</v>
      </c>
    </row>
    <row r="201" spans="1:2">
      <c r="A201" s="14" t="s">
        <v>888</v>
      </c>
      <c r="B201" s="17" t="s">
        <v>1607</v>
      </c>
    </row>
    <row r="202" spans="1:2">
      <c r="A202" s="17" t="s">
        <v>703</v>
      </c>
      <c r="B202" s="17" t="s">
        <v>703</v>
      </c>
    </row>
    <row r="203" spans="1:2">
      <c r="A203" s="20"/>
      <c r="B203" s="20"/>
    </row>
    <row r="207" spans="1:2">
      <c r="A207" t="s">
        <v>1695</v>
      </c>
    </row>
    <row r="208" spans="1:2">
      <c r="A208" s="20" t="s">
        <v>900</v>
      </c>
      <c r="B208" s="20"/>
    </row>
    <row r="209" spans="1:2">
      <c r="A209" s="20" t="s">
        <v>1656</v>
      </c>
      <c r="B209" s="20"/>
    </row>
    <row r="210" spans="1:2">
      <c r="A210" s="20" t="s">
        <v>1723</v>
      </c>
      <c r="B210" s="20"/>
    </row>
    <row r="211" spans="1:2">
      <c r="A211" s="20" t="s">
        <v>9</v>
      </c>
      <c r="B211" s="20"/>
    </row>
    <row r="212" spans="1:2">
      <c r="A212" s="20" t="s">
        <v>1752</v>
      </c>
      <c r="B212" s="20"/>
    </row>
    <row r="213" spans="1:2">
      <c r="A213" s="20" t="s">
        <v>1782</v>
      </c>
      <c r="B213" s="20"/>
    </row>
    <row r="214" spans="1:2">
      <c r="A214" s="20" t="s">
        <v>785</v>
      </c>
      <c r="B214" s="20"/>
    </row>
    <row r="215" spans="1:2">
      <c r="A215" s="20" t="s">
        <v>747</v>
      </c>
      <c r="B215" s="20"/>
    </row>
    <row r="216" spans="1:2">
      <c r="A216" s="35" t="s">
        <v>981</v>
      </c>
      <c r="B216" s="20"/>
    </row>
    <row r="217" spans="1:2">
      <c r="A217" s="20" t="s">
        <v>733</v>
      </c>
      <c r="B217" s="20"/>
    </row>
    <row r="218" spans="1:2">
      <c r="A218" s="20" t="s">
        <v>1712</v>
      </c>
      <c r="B218" s="20"/>
    </row>
    <row r="219" spans="1:2">
      <c r="A219" s="20" t="s">
        <v>668</v>
      </c>
      <c r="B219" s="20"/>
    </row>
    <row r="220" spans="1:2">
      <c r="A220" s="20" t="s">
        <v>767</v>
      </c>
      <c r="B220" s="20"/>
    </row>
    <row r="221" spans="1:2">
      <c r="A221" s="20" t="s">
        <v>1728</v>
      </c>
      <c r="B221" s="20"/>
    </row>
    <row r="222" spans="1:2">
      <c r="A222" s="7" t="s">
        <v>870</v>
      </c>
      <c r="B222" s="20"/>
    </row>
    <row r="223" spans="1:2">
      <c r="A223" s="7" t="s">
        <v>889</v>
      </c>
      <c r="B223" s="20"/>
    </row>
    <row r="224" spans="1:2">
      <c r="A224" s="20" t="s">
        <v>1779</v>
      </c>
      <c r="B224" s="20"/>
    </row>
    <row r="225" spans="1:2">
      <c r="A225" s="20" t="s">
        <v>659</v>
      </c>
      <c r="B225" s="20"/>
    </row>
    <row r="226" spans="1:2">
      <c r="A226" s="20" t="s">
        <v>1739</v>
      </c>
      <c r="B226" s="20"/>
    </row>
    <row r="227" spans="1:2">
      <c r="A227" s="20" t="s">
        <v>1726</v>
      </c>
      <c r="B227" s="20"/>
    </row>
    <row r="228" spans="1:2">
      <c r="A228" s="7" t="s">
        <v>877</v>
      </c>
      <c r="B228" s="20"/>
    </row>
    <row r="229" spans="1:2">
      <c r="A229" s="20" t="s">
        <v>744</v>
      </c>
      <c r="B229" s="20"/>
    </row>
    <row r="230" spans="1:2">
      <c r="A230" s="7" t="s">
        <v>1775</v>
      </c>
      <c r="B230" s="20"/>
    </row>
    <row r="231" spans="1:2">
      <c r="A231" s="7" t="s">
        <v>884</v>
      </c>
      <c r="B231" s="20"/>
    </row>
    <row r="232" spans="1:2">
      <c r="A232" s="17" t="s">
        <v>998</v>
      </c>
      <c r="B232" s="20"/>
    </row>
    <row r="233" spans="1:2">
      <c r="A233" s="35" t="s">
        <v>1001</v>
      </c>
      <c r="B233" s="20"/>
    </row>
    <row r="234" spans="1:2">
      <c r="A234" s="20" t="s">
        <v>1747</v>
      </c>
      <c r="B234" s="20"/>
    </row>
    <row r="235" spans="1:2">
      <c r="A235" s="19" t="s">
        <v>996</v>
      </c>
      <c r="B235" s="20"/>
    </row>
    <row r="236" spans="1:2">
      <c r="A236" s="7" t="s">
        <v>979</v>
      </c>
      <c r="B236" s="20"/>
    </row>
    <row r="237" spans="1:2">
      <c r="A237" s="20" t="s">
        <v>1672</v>
      </c>
      <c r="B237" s="20"/>
    </row>
    <row r="238" spans="1:2">
      <c r="A238" s="34" t="s">
        <v>1787</v>
      </c>
      <c r="B238" s="20"/>
    </row>
    <row r="239" spans="1:2">
      <c r="A239" s="20" t="s">
        <v>913</v>
      </c>
      <c r="B239" s="20"/>
    </row>
    <row r="240" spans="1:2">
      <c r="A240" s="26" t="s">
        <v>942</v>
      </c>
      <c r="B240" s="26"/>
    </row>
    <row r="241" spans="1:2">
      <c r="A241" s="20" t="s">
        <v>742</v>
      </c>
      <c r="B241" s="20"/>
    </row>
    <row r="242" spans="1:2">
      <c r="A242" s="20" t="s">
        <v>1751</v>
      </c>
      <c r="B242" s="20"/>
    </row>
    <row r="243" spans="1:2">
      <c r="A243" s="20" t="s">
        <v>1689</v>
      </c>
      <c r="B243" s="20"/>
    </row>
    <row r="244" spans="1:2">
      <c r="A244" s="20" t="s">
        <v>1727</v>
      </c>
      <c r="B244" s="20"/>
    </row>
    <row r="245" spans="1:2">
      <c r="A245" s="20" t="s">
        <v>1684</v>
      </c>
      <c r="B245" s="20"/>
    </row>
    <row r="246" spans="1:2">
      <c r="A246" s="20" t="s">
        <v>1679</v>
      </c>
      <c r="B246" s="20"/>
    </row>
    <row r="247" spans="1:2">
      <c r="A247" s="7" t="s">
        <v>858</v>
      </c>
      <c r="B247" s="17"/>
    </row>
    <row r="248" spans="1:2">
      <c r="A248" s="20" t="s">
        <v>1675</v>
      </c>
      <c r="B248" s="20"/>
    </row>
    <row r="249" spans="1:2">
      <c r="A249" s="20" t="s">
        <v>1794</v>
      </c>
      <c r="B249" s="20"/>
    </row>
    <row r="250" spans="1:2">
      <c r="A250" s="20" t="s">
        <v>893</v>
      </c>
      <c r="B250" s="20"/>
    </row>
    <row r="251" spans="1:2">
      <c r="A251" s="20" t="s">
        <v>960</v>
      </c>
      <c r="B251" s="20"/>
    </row>
    <row r="252" spans="1:2">
      <c r="A252" s="20" t="s">
        <v>807</v>
      </c>
      <c r="B252" s="20"/>
    </row>
    <row r="253" spans="1:2">
      <c r="A253" s="20" t="s">
        <v>1743</v>
      </c>
      <c r="B253" s="20"/>
    </row>
    <row r="254" spans="1:2">
      <c r="A254" s="20" t="s">
        <v>731</v>
      </c>
      <c r="B254" s="20"/>
    </row>
    <row r="255" spans="1:2">
      <c r="A255" s="20" t="s">
        <v>1724</v>
      </c>
      <c r="B255" s="20"/>
    </row>
    <row r="256" spans="1:2">
      <c r="A256" s="20" t="s">
        <v>658</v>
      </c>
      <c r="B256" s="20"/>
    </row>
    <row r="257" spans="1:2">
      <c r="A257" s="20" t="s">
        <v>1683</v>
      </c>
      <c r="B257" s="20"/>
    </row>
    <row r="258" spans="1:2">
      <c r="A258" s="20" t="s">
        <v>1760</v>
      </c>
      <c r="B258" s="20"/>
    </row>
    <row r="259" spans="1:2">
      <c r="A259" s="20" t="s">
        <v>1700</v>
      </c>
      <c r="B259" s="20"/>
    </row>
    <row r="260" spans="1:2">
      <c r="A260" s="20" t="s">
        <v>1682</v>
      </c>
      <c r="B260" s="20"/>
    </row>
    <row r="261" spans="1:2">
      <c r="A261" s="7" t="s">
        <v>1773</v>
      </c>
      <c r="B261" s="20"/>
    </row>
    <row r="262" spans="1:2">
      <c r="A262" s="7" t="s">
        <v>1774</v>
      </c>
      <c r="B262" s="20"/>
    </row>
    <row r="263" spans="1:2">
      <c r="A263" s="7" t="s">
        <v>866</v>
      </c>
      <c r="B263" s="20"/>
    </row>
    <row r="264" spans="1:2">
      <c r="A264" s="20" t="s">
        <v>1690</v>
      </c>
      <c r="B264" s="20"/>
    </row>
    <row r="265" spans="1:2">
      <c r="A265" s="20" t="s">
        <v>1733</v>
      </c>
      <c r="B265" s="20"/>
    </row>
    <row r="266" spans="1:2">
      <c r="A266" s="20" t="s">
        <v>1705</v>
      </c>
      <c r="B266" s="20"/>
    </row>
    <row r="267" spans="1:2">
      <c r="A267" s="20" t="s">
        <v>1688</v>
      </c>
      <c r="B267" s="20"/>
    </row>
    <row r="268" spans="1:2">
      <c r="A268" s="20" t="s">
        <v>930</v>
      </c>
      <c r="B268" s="20"/>
    </row>
    <row r="269" spans="1:2">
      <c r="A269" s="20" t="s">
        <v>1732</v>
      </c>
      <c r="B269" s="20"/>
    </row>
    <row r="270" spans="1:2">
      <c r="A270" s="20" t="s">
        <v>1687</v>
      </c>
      <c r="B270" s="20"/>
    </row>
    <row r="271" spans="1:2">
      <c r="A271" s="20" t="s">
        <v>670</v>
      </c>
      <c r="B271" s="20"/>
    </row>
    <row r="272" spans="1:2">
      <c r="A272" s="20" t="s">
        <v>1665</v>
      </c>
      <c r="B272" s="20"/>
    </row>
    <row r="273" spans="1:2">
      <c r="A273" s="20" t="s">
        <v>664</v>
      </c>
      <c r="B273" s="20"/>
    </row>
    <row r="274" spans="1:2">
      <c r="A274" s="20" t="s">
        <v>1702</v>
      </c>
      <c r="B274" s="20"/>
    </row>
    <row r="275" spans="1:2">
      <c r="A275" s="20" t="s">
        <v>1745</v>
      </c>
      <c r="B275" s="20"/>
    </row>
    <row r="276" spans="1:2">
      <c r="A276" s="20" t="s">
        <v>691</v>
      </c>
      <c r="B276" s="20"/>
    </row>
    <row r="277" spans="1:2">
      <c r="A277" s="20" t="s">
        <v>729</v>
      </c>
      <c r="B277" s="20"/>
    </row>
    <row r="278" spans="1:2">
      <c r="A278" s="20" t="s">
        <v>1678</v>
      </c>
      <c r="B278" s="20"/>
    </row>
    <row r="279" spans="1:2">
      <c r="A279" s="20" t="s">
        <v>1713</v>
      </c>
      <c r="B279" s="20"/>
    </row>
    <row r="280" spans="1:2">
      <c r="A280" s="20" t="s">
        <v>947</v>
      </c>
      <c r="B280" s="20"/>
    </row>
    <row r="281" spans="1:2">
      <c r="A281" s="20" t="s">
        <v>1784</v>
      </c>
      <c r="B281" s="20"/>
    </row>
    <row r="282" spans="1:2">
      <c r="A282" s="20" t="s">
        <v>1741</v>
      </c>
      <c r="B282" s="20"/>
    </row>
    <row r="283" spans="1:2">
      <c r="A283" s="20" t="s">
        <v>1674</v>
      </c>
      <c r="B283" s="20"/>
    </row>
    <row r="284" spans="1:2">
      <c r="A284" s="20" t="s">
        <v>1692</v>
      </c>
      <c r="B284" s="20"/>
    </row>
    <row r="285" spans="1:2">
      <c r="A285" s="20" t="s">
        <v>1714</v>
      </c>
      <c r="B285" s="20"/>
    </row>
    <row r="286" spans="1:2">
      <c r="A286" s="20" t="s">
        <v>905</v>
      </c>
      <c r="B286" s="20"/>
    </row>
    <row r="287" spans="1:2">
      <c r="A287" s="20" t="s">
        <v>1703</v>
      </c>
      <c r="B287" s="20"/>
    </row>
    <row r="288" spans="1:2">
      <c r="A288" s="20" t="s">
        <v>1718</v>
      </c>
      <c r="B288" s="20"/>
    </row>
    <row r="289" spans="1:2">
      <c r="A289" s="20" t="s">
        <v>1715</v>
      </c>
      <c r="B289" s="20"/>
    </row>
    <row r="290" spans="1:2">
      <c r="A290" s="20" t="s">
        <v>1731</v>
      </c>
      <c r="B290" s="20"/>
    </row>
    <row r="291" spans="1:2">
      <c r="A291" s="20" t="s">
        <v>1729</v>
      </c>
      <c r="B291" s="20"/>
    </row>
    <row r="292" spans="1:2">
      <c r="A292" s="20" t="s">
        <v>1730</v>
      </c>
      <c r="B292" s="20"/>
    </row>
    <row r="293" spans="1:2">
      <c r="A293" s="20" t="s">
        <v>826</v>
      </c>
      <c r="B293" s="20"/>
    </row>
    <row r="294" spans="1:2">
      <c r="A294" s="7" t="s">
        <v>865</v>
      </c>
      <c r="B294" s="20"/>
    </row>
    <row r="295" spans="1:2">
      <c r="A295" s="20" t="s">
        <v>1697</v>
      </c>
      <c r="B295" s="20"/>
    </row>
    <row r="296" spans="1:2">
      <c r="A296" s="20" t="s">
        <v>1691</v>
      </c>
      <c r="B296" s="20"/>
    </row>
    <row r="297" spans="1:2">
      <c r="A297" s="20" t="s">
        <v>1734</v>
      </c>
      <c r="B297" s="20"/>
    </row>
    <row r="298" spans="1:2">
      <c r="A298" s="20" t="s">
        <v>1766</v>
      </c>
      <c r="B298" s="20"/>
    </row>
    <row r="299" spans="1:2">
      <c r="A299" s="20" t="s">
        <v>1792</v>
      </c>
      <c r="B299" s="20"/>
    </row>
    <row r="300" spans="1:2">
      <c r="A300" s="20" t="s">
        <v>1008</v>
      </c>
      <c r="B300" s="20"/>
    </row>
    <row r="301" spans="1:2">
      <c r="A301" s="20" t="s">
        <v>660</v>
      </c>
      <c r="B301" s="20"/>
    </row>
    <row r="302" spans="1:2">
      <c r="A302" s="20" t="s">
        <v>1711</v>
      </c>
      <c r="B302" s="20"/>
    </row>
    <row r="303" spans="1:2">
      <c r="A303" s="20" t="s">
        <v>1780</v>
      </c>
      <c r="B303" s="20"/>
    </row>
    <row r="304" spans="1:2">
      <c r="A304" s="20" t="s">
        <v>1736</v>
      </c>
      <c r="B304" s="20"/>
    </row>
    <row r="305" spans="1:2">
      <c r="A305" s="20" t="s">
        <v>822</v>
      </c>
      <c r="B305" s="20"/>
    </row>
    <row r="306" spans="1:2">
      <c r="A306" s="20" t="s">
        <v>713</v>
      </c>
      <c r="B306" s="20"/>
    </row>
    <row r="307" spans="1:2">
      <c r="A307" s="20" t="s">
        <v>915</v>
      </c>
      <c r="B307" s="20"/>
    </row>
    <row r="308" spans="1:2">
      <c r="A308" s="20" t="s">
        <v>968</v>
      </c>
      <c r="B308" s="20"/>
    </row>
    <row r="309" spans="1:2">
      <c r="A309" s="20" t="s">
        <v>1676</v>
      </c>
      <c r="B309" s="20"/>
    </row>
    <row r="310" spans="1:2">
      <c r="A310" s="20" t="s">
        <v>1722</v>
      </c>
      <c r="B310" s="20"/>
    </row>
    <row r="311" spans="1:2">
      <c r="A311" s="7" t="s">
        <v>1776</v>
      </c>
      <c r="B311" s="20"/>
    </row>
    <row r="312" spans="1:2">
      <c r="A312" s="20" t="s">
        <v>891</v>
      </c>
      <c r="B312" s="20"/>
    </row>
    <row r="313" spans="1:2">
      <c r="A313" s="26" t="s">
        <v>972</v>
      </c>
      <c r="B313" s="26"/>
    </row>
    <row r="314" spans="1:2">
      <c r="A314" s="20" t="s">
        <v>680</v>
      </c>
      <c r="B314" s="20"/>
    </row>
    <row r="315" spans="1:2">
      <c r="A315" s="20" t="s">
        <v>924</v>
      </c>
      <c r="B315" s="20"/>
    </row>
    <row r="316" spans="1:2">
      <c r="A316" s="20" t="s">
        <v>922</v>
      </c>
      <c r="B316" s="20"/>
    </row>
    <row r="317" spans="1:2">
      <c r="A317" s="20" t="s">
        <v>1622</v>
      </c>
      <c r="B317" s="20"/>
    </row>
    <row r="318" spans="1:2">
      <c r="A318" s="20" t="s">
        <v>816</v>
      </c>
      <c r="B318" s="20"/>
    </row>
    <row r="319" spans="1:2">
      <c r="A319" s="20" t="s">
        <v>1709</v>
      </c>
      <c r="B319" s="20"/>
    </row>
    <row r="320" spans="1:2">
      <c r="A320" s="20" t="s">
        <v>1764</v>
      </c>
      <c r="B320" s="20"/>
    </row>
    <row r="321" spans="1:2">
      <c r="A321" s="20" t="s">
        <v>672</v>
      </c>
      <c r="B321" s="20"/>
    </row>
    <row r="322" spans="1:2">
      <c r="A322" s="20" t="s">
        <v>1680</v>
      </c>
      <c r="B322" s="20"/>
    </row>
    <row r="323" spans="1:2">
      <c r="A323" s="20" t="s">
        <v>701</v>
      </c>
      <c r="B323" s="20"/>
    </row>
    <row r="324" spans="1:2">
      <c r="A324" s="20" t="s">
        <v>1761</v>
      </c>
      <c r="B324" s="20"/>
    </row>
    <row r="325" spans="1:2">
      <c r="A325" s="20" t="s">
        <v>920</v>
      </c>
      <c r="B325" s="20"/>
    </row>
    <row r="326" spans="1:2">
      <c r="A326" s="20" t="s">
        <v>1750</v>
      </c>
      <c r="B326" s="20"/>
    </row>
    <row r="327" spans="1:2">
      <c r="A327" s="20" t="s">
        <v>831</v>
      </c>
      <c r="B327" s="20"/>
    </row>
    <row r="328" spans="1:2">
      <c r="A328" s="20" t="s">
        <v>1744</v>
      </c>
      <c r="B328" s="20"/>
    </row>
    <row r="329" spans="1:2">
      <c r="A329" s="20" t="s">
        <v>1694</v>
      </c>
      <c r="B329" s="20"/>
    </row>
    <row r="330" spans="1:2">
      <c r="A330" s="20" t="s">
        <v>1693</v>
      </c>
      <c r="B330" s="20"/>
    </row>
    <row r="331" spans="1:2">
      <c r="A331" s="29" t="s">
        <v>971</v>
      </c>
      <c r="B331" s="26"/>
    </row>
    <row r="332" spans="1:2">
      <c r="A332" s="20" t="s">
        <v>683</v>
      </c>
      <c r="B332" s="20"/>
    </row>
    <row r="333" spans="1:2">
      <c r="A333" s="7" t="s">
        <v>1771</v>
      </c>
      <c r="B333" s="20"/>
    </row>
    <row r="334" spans="1:2">
      <c r="A334" s="7" t="s">
        <v>834</v>
      </c>
      <c r="B334" s="20"/>
    </row>
    <row r="335" spans="1:2">
      <c r="A335" s="20" t="s">
        <v>685</v>
      </c>
      <c r="B335" s="20"/>
    </row>
    <row r="336" spans="1:2">
      <c r="A336" s="20" t="s">
        <v>1742</v>
      </c>
      <c r="B336" s="20"/>
    </row>
    <row r="337" spans="1:2">
      <c r="A337" s="20" t="s">
        <v>1790</v>
      </c>
      <c r="B337" s="20"/>
    </row>
    <row r="338" spans="1:2">
      <c r="A338" s="20" t="s">
        <v>1777</v>
      </c>
      <c r="B338" s="20"/>
    </row>
    <row r="339" spans="1:2">
      <c r="A339" s="20" t="s">
        <v>1710</v>
      </c>
      <c r="B339" s="20"/>
    </row>
    <row r="340" spans="1:2">
      <c r="A340" s="20" t="s">
        <v>805</v>
      </c>
      <c r="B340" s="20"/>
    </row>
    <row r="341" spans="1:2">
      <c r="A341" s="20" t="s">
        <v>723</v>
      </c>
      <c r="B341" s="20"/>
    </row>
    <row r="342" spans="1:2">
      <c r="A342" s="20" t="s">
        <v>1707</v>
      </c>
      <c r="B342" s="20"/>
    </row>
    <row r="343" spans="1:2">
      <c r="A343" s="20" t="s">
        <v>1677</v>
      </c>
      <c r="B343" s="20"/>
    </row>
    <row r="344" spans="1:2">
      <c r="A344" s="20" t="s">
        <v>1758</v>
      </c>
      <c r="B344" s="20"/>
    </row>
    <row r="345" spans="1:2">
      <c r="A345" s="7" t="s">
        <v>1770</v>
      </c>
      <c r="B345" s="20"/>
    </row>
    <row r="346" spans="1:2">
      <c r="A346" s="20" t="s">
        <v>1673</v>
      </c>
      <c r="B346" s="20"/>
    </row>
    <row r="347" spans="1:2">
      <c r="A347" s="20" t="s">
        <v>1685</v>
      </c>
      <c r="B347" s="20"/>
    </row>
    <row r="348" spans="1:2">
      <c r="A348" s="20" t="s">
        <v>932</v>
      </c>
      <c r="B348" s="20"/>
    </row>
    <row r="349" spans="1:2">
      <c r="A349" s="20" t="s">
        <v>1788</v>
      </c>
      <c r="B349" s="20"/>
    </row>
    <row r="350" spans="1:2">
      <c r="A350" s="20" t="s">
        <v>735</v>
      </c>
      <c r="B350" s="20"/>
    </row>
    <row r="351" spans="1:2">
      <c r="A351" s="20" t="s">
        <v>894</v>
      </c>
      <c r="B351" s="20"/>
    </row>
    <row r="352" spans="1:2">
      <c r="A352" s="20" t="s">
        <v>955</v>
      </c>
      <c r="B352" s="20"/>
    </row>
    <row r="353" spans="1:2">
      <c r="A353" s="20" t="s">
        <v>1763</v>
      </c>
      <c r="B353" s="20"/>
    </row>
    <row r="354" spans="1:2">
      <c r="A354" s="20" t="s">
        <v>1769</v>
      </c>
      <c r="B354" s="20"/>
    </row>
    <row r="355" spans="1:2">
      <c r="A355" s="20" t="s">
        <v>715</v>
      </c>
      <c r="B355" s="20"/>
    </row>
    <row r="356" spans="1:2">
      <c r="A356" s="20" t="s">
        <v>793</v>
      </c>
      <c r="B356" s="20"/>
    </row>
    <row r="357" spans="1:2">
      <c r="A357" s="20" t="s">
        <v>1704</v>
      </c>
      <c r="B357" s="20"/>
    </row>
    <row r="358" spans="1:2">
      <c r="A358" s="20" t="s">
        <v>1716</v>
      </c>
      <c r="B358" s="20"/>
    </row>
    <row r="359" spans="1:2">
      <c r="A359" s="7" t="s">
        <v>1799</v>
      </c>
      <c r="B359" s="20"/>
    </row>
    <row r="360" spans="1:2">
      <c r="A360" s="20" t="s">
        <v>718</v>
      </c>
      <c r="B360" s="20"/>
    </row>
    <row r="361" spans="1:2">
      <c r="A361" s="20" t="s">
        <v>1748</v>
      </c>
      <c r="B361" s="20"/>
    </row>
    <row r="362" spans="1:2">
      <c r="A362" s="20" t="s">
        <v>1696</v>
      </c>
      <c r="B362" s="20"/>
    </row>
    <row r="363" spans="1:2">
      <c r="A363" s="20" t="s">
        <v>1720</v>
      </c>
      <c r="B363" s="20"/>
    </row>
    <row r="364" spans="1:2">
      <c r="A364" s="20" t="s">
        <v>1699</v>
      </c>
      <c r="B364" s="20"/>
    </row>
    <row r="365" spans="1:2">
      <c r="A365" s="20" t="s">
        <v>1767</v>
      </c>
      <c r="B365" s="20"/>
    </row>
    <row r="366" spans="1:2">
      <c r="A366" s="20" t="s">
        <v>1698</v>
      </c>
      <c r="B366" s="20"/>
    </row>
    <row r="367" spans="1:2">
      <c r="A367" s="20" t="s">
        <v>1754</v>
      </c>
      <c r="B367" s="20"/>
    </row>
    <row r="368" spans="1:2">
      <c r="A368" s="20" t="s">
        <v>1762</v>
      </c>
      <c r="B368" s="20"/>
    </row>
    <row r="369" spans="1:2">
      <c r="A369" s="20" t="s">
        <v>1746</v>
      </c>
      <c r="B369" s="20"/>
    </row>
    <row r="370" spans="1:2">
      <c r="A370" s="20" t="s">
        <v>907</v>
      </c>
      <c r="B370" s="20"/>
    </row>
    <row r="371" spans="1:2">
      <c r="A371" s="20" t="s">
        <v>1681</v>
      </c>
      <c r="B371" s="20"/>
    </row>
    <row r="372" spans="1:2">
      <c r="A372" s="20" t="s">
        <v>1706</v>
      </c>
      <c r="B372" s="20"/>
    </row>
    <row r="373" spans="1:2">
      <c r="A373" s="20" t="s">
        <v>939</v>
      </c>
      <c r="B373" s="20"/>
    </row>
    <row r="374" spans="1:2">
      <c r="A374" s="20" t="s">
        <v>1740</v>
      </c>
      <c r="B374" s="20"/>
    </row>
    <row r="375" spans="1:2">
      <c r="A375" s="20" t="s">
        <v>1778</v>
      </c>
      <c r="B375" s="20"/>
    </row>
    <row r="376" spans="1:2">
      <c r="A376" s="20" t="s">
        <v>801</v>
      </c>
      <c r="B376" s="20"/>
    </row>
    <row r="377" spans="1:2">
      <c r="A377" s="20" t="s">
        <v>1701</v>
      </c>
      <c r="B377" s="20"/>
    </row>
    <row r="378" spans="1:2">
      <c r="A378" s="20" t="s">
        <v>1719</v>
      </c>
      <c r="B378" s="20"/>
    </row>
    <row r="379" spans="1:2">
      <c r="A379" s="20" t="s">
        <v>1708</v>
      </c>
      <c r="B379" s="20"/>
    </row>
    <row r="380" spans="1:2">
      <c r="A380" s="20" t="s">
        <v>1796</v>
      </c>
      <c r="B380" s="20"/>
    </row>
    <row r="381" spans="1:2">
      <c r="A381" s="20" t="s">
        <v>1738</v>
      </c>
      <c r="B381" s="20"/>
    </row>
    <row r="382" spans="1:2">
      <c r="A382" s="20" t="s">
        <v>1686</v>
      </c>
      <c r="B382" s="20"/>
    </row>
    <row r="383" spans="1:2">
      <c r="A383" s="20" t="s">
        <v>1725</v>
      </c>
      <c r="B383" s="20"/>
    </row>
    <row r="384" spans="1:2">
      <c r="A384" s="20" t="s">
        <v>1749</v>
      </c>
      <c r="B384" s="20"/>
    </row>
    <row r="385" spans="1:2">
      <c r="A385" s="20" t="s">
        <v>1000</v>
      </c>
      <c r="B385" s="20"/>
    </row>
    <row r="386" spans="1:2">
      <c r="A386" s="20" t="s">
        <v>661</v>
      </c>
      <c r="B386" s="20"/>
    </row>
    <row r="387" spans="1:2">
      <c r="A387" s="20" t="s">
        <v>1735</v>
      </c>
      <c r="B387" s="20"/>
    </row>
    <row r="388" spans="1:2">
      <c r="A388" s="20" t="s">
        <v>1737</v>
      </c>
      <c r="B388" s="20"/>
    </row>
    <row r="389" spans="1:2">
      <c r="A389" s="20" t="s">
        <v>918</v>
      </c>
      <c r="B389" s="20"/>
    </row>
    <row r="390" spans="1:2">
      <c r="A390" s="20" t="s">
        <v>1721</v>
      </c>
      <c r="B390" s="20"/>
    </row>
    <row r="391" spans="1:2">
      <c r="A391" s="20" t="s">
        <v>957</v>
      </c>
      <c r="B391" s="20"/>
    </row>
    <row r="392" spans="1:2">
      <c r="A392" s="20" t="s">
        <v>803</v>
      </c>
      <c r="B392" s="20"/>
    </row>
    <row r="393" spans="1:2">
      <c r="A393" s="7" t="s">
        <v>873</v>
      </c>
      <c r="B393" s="20"/>
    </row>
    <row r="394" spans="1:2">
      <c r="A394" s="20" t="s">
        <v>966</v>
      </c>
      <c r="B394" s="20"/>
    </row>
    <row r="395" spans="1:2">
      <c r="A395" s="48" t="s">
        <v>840</v>
      </c>
      <c r="B395" s="48"/>
    </row>
    <row r="396" spans="1:2">
      <c r="A396" s="36" t="s">
        <v>1801</v>
      </c>
      <c r="B396" s="17"/>
    </row>
    <row r="397" spans="1:2">
      <c r="A397" s="7" t="s">
        <v>1772</v>
      </c>
      <c r="B397" s="20"/>
    </row>
    <row r="398" spans="1:2">
      <c r="A398" s="20" t="s">
        <v>676</v>
      </c>
      <c r="B398" s="20"/>
    </row>
    <row r="399" spans="1:2">
      <c r="A399" s="20" t="s">
        <v>727</v>
      </c>
      <c r="B399" s="20"/>
    </row>
    <row r="400" spans="1:2">
      <c r="A400" s="7" t="s">
        <v>861</v>
      </c>
      <c r="B400" s="20"/>
    </row>
    <row r="401" spans="1:2">
      <c r="A401" s="7" t="s">
        <v>882</v>
      </c>
      <c r="B401" s="20"/>
    </row>
    <row r="402" spans="1:2">
      <c r="A402" s="20" t="s">
        <v>711</v>
      </c>
      <c r="B402" s="20"/>
    </row>
    <row r="403" spans="1:2">
      <c r="A403" s="20" t="s">
        <v>1753</v>
      </c>
      <c r="B403" s="20"/>
    </row>
    <row r="404" spans="1:2">
      <c r="A404" s="20" t="s">
        <v>1765</v>
      </c>
      <c r="B404" s="20"/>
    </row>
    <row r="405" spans="1:2">
      <c r="A405" s="20" t="s">
        <v>797</v>
      </c>
      <c r="B405" s="20"/>
    </row>
    <row r="406" spans="1:2">
      <c r="A406" s="7" t="s">
        <v>888</v>
      </c>
      <c r="B406" s="20"/>
    </row>
    <row r="407" spans="1:2">
      <c r="A407" s="20" t="s">
        <v>703</v>
      </c>
      <c r="B407" s="20"/>
    </row>
    <row r="408" spans="1:2">
      <c r="A408" s="20"/>
      <c r="B408" s="20"/>
    </row>
  </sheetData>
  <sortState ref="A207:B804">
    <sortCondition ref="A207:A804"/>
  </sortState>
  <conditionalFormatting sqref="A278">
    <cfRule type="duplicateValues" dxfId="89" priority="3"/>
  </conditionalFormatting>
  <conditionalFormatting sqref="A207:A407">
    <cfRule type="duplicateValues" dxfId="88" priority="166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55"/>
  <sheetViews>
    <sheetView topLeftCell="A22" workbookViewId="0">
      <selection activeCell="G22" sqref="G22"/>
    </sheetView>
  </sheetViews>
  <sheetFormatPr baseColWidth="10" defaultRowHeight="15"/>
  <cols>
    <col min="3" max="3" width="14" customWidth="1"/>
    <col min="4" max="4" width="4" customWidth="1"/>
    <col min="5" max="6" width="2.7109375" customWidth="1"/>
    <col min="7" max="7" width="16.140625" customWidth="1"/>
    <col min="8" max="8" width="40.140625" bestFit="1" customWidth="1"/>
    <col min="9" max="9" width="18.140625" bestFit="1" customWidth="1"/>
    <col min="10" max="10" width="12.7109375" bestFit="1" customWidth="1"/>
    <col min="11" max="11" width="12.85546875" bestFit="1" customWidth="1"/>
  </cols>
  <sheetData>
    <row r="1" spans="1:11">
      <c r="A1" s="2"/>
      <c r="B1" s="1"/>
      <c r="C1" s="1"/>
      <c r="D1" s="1"/>
      <c r="E1" s="1"/>
      <c r="F1" s="1"/>
      <c r="G1" s="46" t="s">
        <v>0</v>
      </c>
      <c r="H1" s="1"/>
      <c r="I1" s="1"/>
      <c r="J1" s="5"/>
      <c r="K1" s="20"/>
    </row>
    <row r="2" spans="1:11">
      <c r="A2" s="2"/>
      <c r="B2" s="1"/>
      <c r="C2" s="1"/>
      <c r="D2" s="1"/>
      <c r="E2" s="1"/>
      <c r="F2" s="1"/>
      <c r="G2" s="46" t="s">
        <v>1803</v>
      </c>
      <c r="H2" s="1"/>
      <c r="I2" s="1"/>
      <c r="J2" s="5"/>
      <c r="K2" s="20"/>
    </row>
    <row r="3" spans="1:11">
      <c r="A3" s="2"/>
      <c r="B3" s="1"/>
      <c r="C3" s="1"/>
      <c r="D3" s="1"/>
      <c r="E3" s="1"/>
      <c r="F3" s="1"/>
      <c r="G3" s="46" t="s">
        <v>1</v>
      </c>
      <c r="H3" s="1"/>
      <c r="I3" s="1"/>
      <c r="J3" s="5"/>
      <c r="K3" s="20"/>
    </row>
    <row r="4" spans="1:11">
      <c r="A4" s="1"/>
      <c r="B4" s="1"/>
      <c r="C4" s="1"/>
      <c r="D4" s="1"/>
      <c r="E4" s="1"/>
      <c r="F4" s="1"/>
      <c r="G4" s="327" t="s">
        <v>10779</v>
      </c>
      <c r="H4" s="1"/>
      <c r="I4" s="1"/>
      <c r="J4" s="1"/>
      <c r="K4" s="20"/>
    </row>
    <row r="5" spans="1:11">
      <c r="A5" s="1"/>
      <c r="B5" s="1"/>
      <c r="C5" s="1"/>
      <c r="D5" s="1"/>
      <c r="E5" s="1"/>
      <c r="F5" s="1"/>
      <c r="G5" s="6"/>
      <c r="H5" s="4"/>
      <c r="I5" s="4"/>
      <c r="J5" s="4"/>
      <c r="K5" s="20"/>
    </row>
    <row r="6" spans="1:11" ht="17.25" thickBot="1">
      <c r="A6" s="41" t="s">
        <v>2</v>
      </c>
      <c r="B6" s="41" t="s">
        <v>3</v>
      </c>
      <c r="C6" s="41" t="s">
        <v>4</v>
      </c>
      <c r="D6" s="41"/>
      <c r="E6" s="41"/>
      <c r="F6" s="41"/>
      <c r="G6" s="42" t="s">
        <v>5</v>
      </c>
      <c r="H6" s="43" t="s">
        <v>6</v>
      </c>
      <c r="I6" s="44" t="s">
        <v>7</v>
      </c>
      <c r="J6" s="45" t="s">
        <v>8</v>
      </c>
      <c r="K6" s="45" t="s">
        <v>1005</v>
      </c>
    </row>
    <row r="7" spans="1:11">
      <c r="A7" t="s">
        <v>442</v>
      </c>
      <c r="B7" s="9">
        <v>42440</v>
      </c>
      <c r="C7" t="s">
        <v>10807</v>
      </c>
      <c r="D7">
        <v>1</v>
      </c>
      <c r="E7" t="s">
        <v>10808</v>
      </c>
      <c r="F7" t="s">
        <v>1822</v>
      </c>
      <c r="G7" s="178" t="s">
        <v>4208</v>
      </c>
      <c r="H7" s="20" t="s">
        <v>4156</v>
      </c>
      <c r="I7" s="20">
        <f>+J7/0.16</f>
        <v>630</v>
      </c>
      <c r="J7" s="359">
        <v>100.8</v>
      </c>
      <c r="K7" s="243"/>
    </row>
    <row r="8" spans="1:11">
      <c r="A8" t="s">
        <v>334</v>
      </c>
      <c r="B8" s="9">
        <v>42447</v>
      </c>
      <c r="C8" t="s">
        <v>288</v>
      </c>
      <c r="D8">
        <v>2</v>
      </c>
      <c r="E8" t="s">
        <v>2184</v>
      </c>
      <c r="F8" t="s">
        <v>1822</v>
      </c>
      <c r="G8" s="57" t="s">
        <v>893</v>
      </c>
      <c r="H8" s="20" t="s">
        <v>892</v>
      </c>
      <c r="I8" s="345">
        <f t="shared" ref="I8:I70" si="0">+J8/0.16</f>
        <v>15103.4375</v>
      </c>
      <c r="J8" s="314">
        <v>2416.5500000000002</v>
      </c>
      <c r="K8" s="21"/>
    </row>
    <row r="9" spans="1:11">
      <c r="A9" t="s">
        <v>1819</v>
      </c>
      <c r="B9" s="9">
        <v>42430</v>
      </c>
      <c r="C9" t="s">
        <v>1820</v>
      </c>
      <c r="D9">
        <v>1</v>
      </c>
      <c r="E9" t="s">
        <v>1821</v>
      </c>
      <c r="F9" t="s">
        <v>1822</v>
      </c>
      <c r="G9" s="57" t="s">
        <v>957</v>
      </c>
      <c r="H9" s="20" t="s">
        <v>1757</v>
      </c>
      <c r="I9" s="345">
        <f t="shared" si="0"/>
        <v>62549.4375</v>
      </c>
      <c r="J9" s="314">
        <v>10007.91</v>
      </c>
      <c r="K9" s="21"/>
    </row>
    <row r="10" spans="1:11">
      <c r="A10" t="s">
        <v>552</v>
      </c>
      <c r="B10" s="9">
        <v>42460</v>
      </c>
      <c r="C10" t="s">
        <v>2474</v>
      </c>
      <c r="D10">
        <v>1</v>
      </c>
      <c r="E10" t="s">
        <v>2475</v>
      </c>
      <c r="F10" t="s">
        <v>1808</v>
      </c>
      <c r="G10" s="57" t="str">
        <f>+H10</f>
        <v>HDM001017AS1</v>
      </c>
      <c r="H10" t="s">
        <v>2476</v>
      </c>
      <c r="I10" s="345">
        <f t="shared" si="0"/>
        <v>413.81249999999994</v>
      </c>
      <c r="J10" s="359">
        <v>66.209999999999994</v>
      </c>
      <c r="K10" s="21"/>
    </row>
    <row r="11" spans="1:11">
      <c r="A11" t="s">
        <v>1585</v>
      </c>
      <c r="B11" s="9">
        <v>42460</v>
      </c>
      <c r="C11" t="s">
        <v>2477</v>
      </c>
      <c r="D11">
        <v>1</v>
      </c>
      <c r="E11" t="s">
        <v>2478</v>
      </c>
      <c r="F11" t="s">
        <v>1808</v>
      </c>
      <c r="G11" s="57" t="s">
        <v>2915</v>
      </c>
      <c r="H11" t="s">
        <v>2479</v>
      </c>
      <c r="I11" s="345">
        <f t="shared" si="0"/>
        <v>210.3125</v>
      </c>
      <c r="J11" s="359">
        <v>33.65</v>
      </c>
      <c r="K11" s="21"/>
    </row>
    <row r="12" spans="1:11">
      <c r="A12" t="s">
        <v>554</v>
      </c>
      <c r="B12" s="9">
        <v>42460</v>
      </c>
      <c r="C12" t="s">
        <v>2480</v>
      </c>
      <c r="D12">
        <v>1</v>
      </c>
      <c r="E12" t="s">
        <v>2481</v>
      </c>
      <c r="F12" t="s">
        <v>1808</v>
      </c>
      <c r="G12" s="57" t="str">
        <f>+H12</f>
        <v>FMB871228QF7</v>
      </c>
      <c r="H12" t="s">
        <v>691</v>
      </c>
      <c r="I12" s="345">
        <f t="shared" si="0"/>
        <v>651.6875</v>
      </c>
      <c r="J12" s="359">
        <v>104.27</v>
      </c>
      <c r="K12" s="21"/>
    </row>
    <row r="13" spans="1:11">
      <c r="A13" t="s">
        <v>560</v>
      </c>
      <c r="B13" s="9">
        <v>42460</v>
      </c>
      <c r="C13" t="s">
        <v>2482</v>
      </c>
      <c r="D13">
        <v>1</v>
      </c>
      <c r="E13" t="s">
        <v>2483</v>
      </c>
      <c r="F13" t="s">
        <v>1808</v>
      </c>
      <c r="G13" s="57" t="str">
        <f>+H13</f>
        <v>TEX9302097F3</v>
      </c>
      <c r="H13" t="s">
        <v>2484</v>
      </c>
      <c r="I13" s="345">
        <f t="shared" si="0"/>
        <v>42.25</v>
      </c>
      <c r="J13" s="359">
        <v>6.76</v>
      </c>
      <c r="K13" s="21"/>
    </row>
    <row r="14" spans="1:11">
      <c r="A14" t="s">
        <v>562</v>
      </c>
      <c r="B14" s="9">
        <v>42460</v>
      </c>
      <c r="C14" t="s">
        <v>2485</v>
      </c>
      <c r="D14">
        <v>1</v>
      </c>
      <c r="E14" t="s">
        <v>2486</v>
      </c>
      <c r="F14" t="s">
        <v>1808</v>
      </c>
      <c r="G14" s="57" t="str">
        <f>+H14</f>
        <v>HEBM781017UQ1</v>
      </c>
      <c r="H14" t="s">
        <v>1008</v>
      </c>
      <c r="I14" s="345">
        <f t="shared" si="0"/>
        <v>87.9375</v>
      </c>
      <c r="J14" s="359">
        <v>14.07</v>
      </c>
      <c r="K14" s="21"/>
    </row>
    <row r="15" spans="1:11">
      <c r="A15" t="s">
        <v>564</v>
      </c>
      <c r="B15" s="9">
        <v>42460</v>
      </c>
      <c r="C15" t="s">
        <v>2487</v>
      </c>
      <c r="D15">
        <v>1</v>
      </c>
      <c r="E15" t="s">
        <v>2488</v>
      </c>
      <c r="F15" t="s">
        <v>1808</v>
      </c>
      <c r="G15" s="57" t="str">
        <f>+H15</f>
        <v>WME9003078U2</v>
      </c>
      <c r="H15" t="s">
        <v>703</v>
      </c>
      <c r="I15" s="345">
        <f t="shared" si="0"/>
        <v>495.6875</v>
      </c>
      <c r="J15" s="359">
        <v>79.31</v>
      </c>
      <c r="K15" s="21"/>
    </row>
    <row r="16" spans="1:11" s="243" customFormat="1">
      <c r="A16" s="247" t="s">
        <v>10814</v>
      </c>
      <c r="B16" s="248">
        <v>42430</v>
      </c>
      <c r="C16" s="247">
        <v>2034260</v>
      </c>
      <c r="D16" s="247">
        <v>1</v>
      </c>
      <c r="E16" s="247" t="s">
        <v>10815</v>
      </c>
      <c r="F16" s="247" t="s">
        <v>6240</v>
      </c>
      <c r="G16" s="178" t="s">
        <v>957</v>
      </c>
      <c r="H16" s="178" t="s">
        <v>4856</v>
      </c>
      <c r="I16" s="345">
        <f t="shared" si="0"/>
        <v>912.8125</v>
      </c>
      <c r="J16" s="359">
        <v>146.05000000000001</v>
      </c>
      <c r="K16" s="245"/>
    </row>
    <row r="17" spans="1:11" s="243" customFormat="1">
      <c r="A17" s="247" t="s">
        <v>10816</v>
      </c>
      <c r="B17" s="248">
        <v>42430</v>
      </c>
      <c r="C17" s="247">
        <v>2051608</v>
      </c>
      <c r="D17" s="247">
        <v>1</v>
      </c>
      <c r="E17" s="247" t="s">
        <v>10817</v>
      </c>
      <c r="F17" s="247" t="s">
        <v>6240</v>
      </c>
      <c r="G17" s="178" t="s">
        <v>957</v>
      </c>
      <c r="H17" s="178" t="s">
        <v>4856</v>
      </c>
      <c r="I17" s="345">
        <f t="shared" si="0"/>
        <v>14964.4375</v>
      </c>
      <c r="J17" s="314">
        <v>2394.31</v>
      </c>
      <c r="K17" s="245"/>
    </row>
    <row r="18" spans="1:11" s="243" customFormat="1">
      <c r="A18" s="247" t="s">
        <v>10818</v>
      </c>
      <c r="B18" s="248">
        <v>42430</v>
      </c>
      <c r="C18" s="247">
        <v>2050241</v>
      </c>
      <c r="D18" s="247">
        <v>1</v>
      </c>
      <c r="E18" s="247" t="s">
        <v>10819</v>
      </c>
      <c r="F18" s="247" t="s">
        <v>6240</v>
      </c>
      <c r="G18" s="178" t="s">
        <v>957</v>
      </c>
      <c r="H18" s="178" t="s">
        <v>4856</v>
      </c>
      <c r="I18" s="345">
        <f t="shared" si="0"/>
        <v>5566.875</v>
      </c>
      <c r="J18" s="359">
        <v>890.7</v>
      </c>
      <c r="K18" s="245"/>
    </row>
    <row r="19" spans="1:11">
      <c r="A19" t="s">
        <v>1805</v>
      </c>
      <c r="B19" s="9">
        <v>42430</v>
      </c>
      <c r="C19" t="s">
        <v>1806</v>
      </c>
      <c r="D19">
        <v>1</v>
      </c>
      <c r="E19" t="s">
        <v>1807</v>
      </c>
      <c r="F19" t="s">
        <v>1808</v>
      </c>
      <c r="G19" s="52" t="s">
        <v>840</v>
      </c>
      <c r="H19" s="48" t="s">
        <v>841</v>
      </c>
      <c r="I19" s="345">
        <f t="shared" si="0"/>
        <v>131034.5</v>
      </c>
      <c r="J19" s="314">
        <v>20965.52</v>
      </c>
      <c r="K19" s="21"/>
    </row>
    <row r="20" spans="1:11">
      <c r="A20" t="s">
        <v>566</v>
      </c>
      <c r="B20" s="9">
        <v>42460</v>
      </c>
      <c r="C20" t="s">
        <v>2489</v>
      </c>
      <c r="D20">
        <v>1</v>
      </c>
      <c r="E20" s="20" t="s">
        <v>2490</v>
      </c>
      <c r="F20" t="s">
        <v>1808</v>
      </c>
      <c r="G20" s="57" t="str">
        <f>+H20</f>
        <v>AAHL7108131G7</v>
      </c>
      <c r="H20" t="s">
        <v>1656</v>
      </c>
      <c r="I20" s="345">
        <f t="shared" si="0"/>
        <v>194</v>
      </c>
      <c r="J20" s="359">
        <v>31.04</v>
      </c>
      <c r="K20" s="21"/>
    </row>
    <row r="21" spans="1:11">
      <c r="A21" t="s">
        <v>568</v>
      </c>
      <c r="B21" s="9">
        <v>42460</v>
      </c>
      <c r="C21" t="s">
        <v>2491</v>
      </c>
      <c r="D21">
        <v>1</v>
      </c>
      <c r="E21" t="s">
        <v>2492</v>
      </c>
      <c r="F21" t="s">
        <v>1808</v>
      </c>
      <c r="G21" s="57" t="str">
        <f>+H21</f>
        <v>SAHE61083013A</v>
      </c>
      <c r="H21" t="s">
        <v>2493</v>
      </c>
      <c r="I21" s="345">
        <f t="shared" si="0"/>
        <v>120</v>
      </c>
      <c r="J21" s="359">
        <v>19.2</v>
      </c>
      <c r="K21" s="21"/>
    </row>
    <row r="22" spans="1:11">
      <c r="A22" t="s">
        <v>2078</v>
      </c>
      <c r="B22" s="9">
        <v>42444</v>
      </c>
      <c r="C22" t="s">
        <v>2079</v>
      </c>
      <c r="D22">
        <v>1</v>
      </c>
      <c r="E22" t="s">
        <v>2080</v>
      </c>
      <c r="F22" t="s">
        <v>1872</v>
      </c>
      <c r="G22" s="59" t="s">
        <v>868</v>
      </c>
      <c r="H22" s="20" t="s">
        <v>2433</v>
      </c>
      <c r="I22" s="345">
        <f t="shared" si="0"/>
        <v>-250699.5625</v>
      </c>
      <c r="J22" s="314">
        <v>-40111.93</v>
      </c>
      <c r="K22" s="21"/>
    </row>
    <row r="23" spans="1:11">
      <c r="A23" t="s">
        <v>1888</v>
      </c>
      <c r="B23" s="9">
        <v>42433</v>
      </c>
      <c r="C23" t="s">
        <v>212</v>
      </c>
      <c r="D23">
        <v>1</v>
      </c>
      <c r="E23" t="s">
        <v>1889</v>
      </c>
      <c r="F23" t="s">
        <v>1808</v>
      </c>
      <c r="G23" s="57" t="s">
        <v>987</v>
      </c>
      <c r="H23" t="s">
        <v>2875</v>
      </c>
      <c r="I23" s="345">
        <f t="shared" si="0"/>
        <v>1224.375</v>
      </c>
      <c r="J23" s="359">
        <v>195.9</v>
      </c>
      <c r="K23" s="21"/>
    </row>
    <row r="24" spans="1:11">
      <c r="A24" t="s">
        <v>1595</v>
      </c>
      <c r="B24" s="9">
        <v>42460</v>
      </c>
      <c r="C24" t="s">
        <v>2494</v>
      </c>
      <c r="D24">
        <v>1</v>
      </c>
      <c r="E24" t="s">
        <v>2495</v>
      </c>
      <c r="F24" t="s">
        <v>1808</v>
      </c>
      <c r="G24" s="57" t="str">
        <f t="shared" ref="G24:G34" si="1">+H24</f>
        <v>LONA700127T42</v>
      </c>
      <c r="H24" t="s">
        <v>680</v>
      </c>
      <c r="I24" s="345">
        <f t="shared" si="0"/>
        <v>139.5625</v>
      </c>
      <c r="J24" s="359">
        <v>22.33</v>
      </c>
      <c r="K24" s="21"/>
    </row>
    <row r="25" spans="1:11">
      <c r="A25" t="s">
        <v>572</v>
      </c>
      <c r="B25" s="9">
        <v>42460</v>
      </c>
      <c r="C25" t="s">
        <v>2498</v>
      </c>
      <c r="D25">
        <v>1</v>
      </c>
      <c r="E25" t="s">
        <v>2499</v>
      </c>
      <c r="F25" t="s">
        <v>1808</v>
      </c>
      <c r="G25" s="57" t="str">
        <f t="shared" si="1"/>
        <v>NWM9709244W4</v>
      </c>
      <c r="H25" t="s">
        <v>683</v>
      </c>
      <c r="I25" s="345">
        <f t="shared" si="0"/>
        <v>89.75</v>
      </c>
      <c r="J25" s="359">
        <v>14.36</v>
      </c>
      <c r="K25" s="21"/>
    </row>
    <row r="26" spans="1:11">
      <c r="A26" t="s">
        <v>574</v>
      </c>
      <c r="B26" s="9">
        <v>42460</v>
      </c>
      <c r="C26" t="s">
        <v>2500</v>
      </c>
      <c r="D26">
        <v>1</v>
      </c>
      <c r="E26" t="s">
        <v>2501</v>
      </c>
      <c r="F26" t="s">
        <v>1808</v>
      </c>
      <c r="G26" s="57" t="str">
        <f t="shared" si="1"/>
        <v>PIZ860828N68</v>
      </c>
      <c r="H26" t="s">
        <v>2502</v>
      </c>
      <c r="I26" s="345">
        <f t="shared" si="0"/>
        <v>76.75</v>
      </c>
      <c r="J26" s="359">
        <v>12.28</v>
      </c>
      <c r="K26" s="21"/>
    </row>
    <row r="27" spans="1:11">
      <c r="A27" t="s">
        <v>576</v>
      </c>
      <c r="B27" s="9">
        <v>42460</v>
      </c>
      <c r="C27" t="s">
        <v>2503</v>
      </c>
      <c r="D27">
        <v>1</v>
      </c>
      <c r="E27" t="s">
        <v>2504</v>
      </c>
      <c r="F27" t="s">
        <v>1808</v>
      </c>
      <c r="G27" s="57" t="str">
        <f t="shared" si="1"/>
        <v>RIGR660209GT4</v>
      </c>
      <c r="H27" t="s">
        <v>2505</v>
      </c>
      <c r="I27" s="345">
        <f t="shared" si="0"/>
        <v>504.3125</v>
      </c>
      <c r="J27" s="359">
        <v>80.69</v>
      </c>
      <c r="K27" s="21"/>
    </row>
    <row r="28" spans="1:11">
      <c r="A28" t="s">
        <v>578</v>
      </c>
      <c r="B28" s="9">
        <v>42460</v>
      </c>
      <c r="C28" t="s">
        <v>2506</v>
      </c>
      <c r="D28">
        <v>1</v>
      </c>
      <c r="E28" t="s">
        <v>2507</v>
      </c>
      <c r="F28" t="s">
        <v>1808</v>
      </c>
      <c r="G28" s="57" t="str">
        <f t="shared" si="1"/>
        <v>PRB100802H20</v>
      </c>
      <c r="H28" t="s">
        <v>1673</v>
      </c>
      <c r="I28" s="345">
        <f t="shared" si="0"/>
        <v>56.0625</v>
      </c>
      <c r="J28" s="359">
        <v>8.9700000000000006</v>
      </c>
      <c r="K28" s="21"/>
    </row>
    <row r="29" spans="1:11">
      <c r="A29" t="s">
        <v>579</v>
      </c>
      <c r="B29" s="9">
        <v>42460</v>
      </c>
      <c r="C29" t="s">
        <v>2508</v>
      </c>
      <c r="D29">
        <v>1</v>
      </c>
      <c r="E29" t="s">
        <v>2509</v>
      </c>
      <c r="F29" t="s">
        <v>1808</v>
      </c>
      <c r="G29" s="57" t="str">
        <f t="shared" si="1"/>
        <v>DIG971205KB1</v>
      </c>
      <c r="H29" t="s">
        <v>2510</v>
      </c>
      <c r="I29" s="345">
        <f t="shared" si="0"/>
        <v>41.9375</v>
      </c>
      <c r="J29" s="359">
        <v>6.71</v>
      </c>
      <c r="K29" s="21"/>
    </row>
    <row r="30" spans="1:11" s="232" customFormat="1">
      <c r="A30" s="235" t="s">
        <v>2625</v>
      </c>
      <c r="B30" s="236">
        <v>42460</v>
      </c>
      <c r="C30" s="235" t="s">
        <v>2626</v>
      </c>
      <c r="D30" s="235">
        <v>1</v>
      </c>
      <c r="E30" s="235" t="s">
        <v>2627</v>
      </c>
      <c r="F30" s="235" t="s">
        <v>1808</v>
      </c>
      <c r="G30" s="57" t="str">
        <f t="shared" si="1"/>
        <v>TEX9302097F3</v>
      </c>
      <c r="H30" s="235" t="s">
        <v>2484</v>
      </c>
      <c r="I30" s="345">
        <f t="shared" si="0"/>
        <v>25.874999999999996</v>
      </c>
      <c r="J30" s="359">
        <v>4.1399999999999997</v>
      </c>
      <c r="K30" s="234"/>
    </row>
    <row r="31" spans="1:11">
      <c r="A31" t="s">
        <v>2628</v>
      </c>
      <c r="B31" s="9">
        <v>42460</v>
      </c>
      <c r="C31" t="s">
        <v>2629</v>
      </c>
      <c r="D31">
        <v>1</v>
      </c>
      <c r="E31" t="s">
        <v>2630</v>
      </c>
      <c r="F31" t="s">
        <v>1808</v>
      </c>
      <c r="G31" s="57" t="str">
        <f t="shared" si="1"/>
        <v>CDO0509296I9</v>
      </c>
      <c r="H31" s="20" t="s">
        <v>2536</v>
      </c>
      <c r="I31" s="345">
        <f t="shared" si="0"/>
        <v>290.5</v>
      </c>
      <c r="J31" s="359">
        <v>46.48</v>
      </c>
      <c r="K31" s="21"/>
    </row>
    <row r="32" spans="1:11">
      <c r="A32" t="s">
        <v>2631</v>
      </c>
      <c r="B32" s="9">
        <v>42460</v>
      </c>
      <c r="C32" t="s">
        <v>2632</v>
      </c>
      <c r="D32">
        <v>1</v>
      </c>
      <c r="E32" t="s">
        <v>2633</v>
      </c>
      <c r="F32" t="s">
        <v>1808</v>
      </c>
      <c r="G32" s="57" t="str">
        <f t="shared" si="1"/>
        <v>TRA060703EB4</v>
      </c>
      <c r="H32" s="243" t="s">
        <v>676</v>
      </c>
      <c r="I32" s="345">
        <f t="shared" si="0"/>
        <v>380</v>
      </c>
      <c r="J32" s="359">
        <v>60.8</v>
      </c>
      <c r="K32" s="21"/>
    </row>
    <row r="33" spans="1:11">
      <c r="A33" t="s">
        <v>2634</v>
      </c>
      <c r="B33" s="9">
        <v>42460</v>
      </c>
      <c r="C33" t="s">
        <v>2635</v>
      </c>
      <c r="D33">
        <v>1</v>
      </c>
      <c r="E33" t="s">
        <v>2636</v>
      </c>
      <c r="F33" t="s">
        <v>1808</v>
      </c>
      <c r="G33" s="57" t="str">
        <f t="shared" si="1"/>
        <v>VEBF480427NV8</v>
      </c>
      <c r="H33" t="s">
        <v>2637</v>
      </c>
      <c r="I33" s="345">
        <f t="shared" si="0"/>
        <v>310.375</v>
      </c>
      <c r="J33" s="359">
        <v>49.66</v>
      </c>
      <c r="K33" s="21"/>
    </row>
    <row r="34" spans="1:11">
      <c r="A34" t="s">
        <v>2638</v>
      </c>
      <c r="B34" s="9">
        <v>42460</v>
      </c>
      <c r="C34" t="s">
        <v>2639</v>
      </c>
      <c r="D34">
        <v>1</v>
      </c>
      <c r="E34" t="s">
        <v>2640</v>
      </c>
      <c r="F34" t="s">
        <v>1808</v>
      </c>
      <c r="G34" s="57" t="str">
        <f t="shared" si="1"/>
        <v>ILB130712NH3</v>
      </c>
      <c r="H34" t="s">
        <v>713</v>
      </c>
      <c r="I34" s="345">
        <f t="shared" si="0"/>
        <v>379.3125</v>
      </c>
      <c r="J34" s="359">
        <v>60.69</v>
      </c>
      <c r="K34" s="21"/>
    </row>
    <row r="35" spans="1:11">
      <c r="A35" t="s">
        <v>2641</v>
      </c>
      <c r="B35" s="9">
        <v>42460</v>
      </c>
      <c r="C35" t="s">
        <v>2642</v>
      </c>
      <c r="D35">
        <v>1</v>
      </c>
      <c r="E35" t="s">
        <v>2643</v>
      </c>
      <c r="F35" t="s">
        <v>1808</v>
      </c>
      <c r="G35" s="57" t="s">
        <v>685</v>
      </c>
      <c r="H35" s="20" t="s">
        <v>899</v>
      </c>
      <c r="I35" s="345">
        <f t="shared" si="0"/>
        <v>12.937499999999998</v>
      </c>
      <c r="J35" s="359">
        <v>2.0699999999999998</v>
      </c>
      <c r="K35" s="21"/>
    </row>
    <row r="36" spans="1:11">
      <c r="A36" t="s">
        <v>6094</v>
      </c>
      <c r="B36" s="9">
        <v>42432</v>
      </c>
      <c r="C36" t="s">
        <v>10803</v>
      </c>
      <c r="D36">
        <v>1</v>
      </c>
      <c r="E36" t="s">
        <v>10804</v>
      </c>
      <c r="F36" t="s">
        <v>10805</v>
      </c>
      <c r="G36" s="178" t="s">
        <v>10809</v>
      </c>
      <c r="H36" s="20" t="s">
        <v>10806</v>
      </c>
      <c r="I36" s="345">
        <f t="shared" si="0"/>
        <v>77586.1875</v>
      </c>
      <c r="J36" s="314">
        <v>12413.79</v>
      </c>
      <c r="K36" s="21"/>
    </row>
    <row r="37" spans="1:11">
      <c r="A37" t="s">
        <v>1823</v>
      </c>
      <c r="B37" s="9">
        <v>42430</v>
      </c>
      <c r="C37" t="s">
        <v>1824</v>
      </c>
      <c r="D37">
        <v>1</v>
      </c>
      <c r="E37" t="s">
        <v>1825</v>
      </c>
      <c r="F37" t="s">
        <v>1822</v>
      </c>
      <c r="G37" s="57" t="s">
        <v>957</v>
      </c>
      <c r="H37" s="243" t="s">
        <v>1757</v>
      </c>
      <c r="I37" s="345">
        <f t="shared" si="0"/>
        <v>104044.75</v>
      </c>
      <c r="J37" s="314">
        <v>16647.16</v>
      </c>
      <c r="K37" s="21"/>
    </row>
    <row r="38" spans="1:11">
      <c r="A38" s="240" t="s">
        <v>2037</v>
      </c>
      <c r="B38" s="241">
        <v>42441</v>
      </c>
      <c r="C38" s="240" t="s">
        <v>212</v>
      </c>
      <c r="D38" s="240">
        <v>1</v>
      </c>
      <c r="E38" s="240" t="s">
        <v>2038</v>
      </c>
      <c r="F38" s="240" t="s">
        <v>1808</v>
      </c>
      <c r="G38" s="18" t="s">
        <v>659</v>
      </c>
      <c r="H38" s="18" t="s">
        <v>717</v>
      </c>
      <c r="I38" s="345">
        <f t="shared" si="0"/>
        <v>631</v>
      </c>
      <c r="J38" s="314">
        <v>100.96</v>
      </c>
      <c r="K38" s="21"/>
    </row>
    <row r="39" spans="1:11">
      <c r="A39" t="s">
        <v>2644</v>
      </c>
      <c r="B39" s="9">
        <v>42460</v>
      </c>
      <c r="C39" t="s">
        <v>2645</v>
      </c>
      <c r="D39">
        <v>1</v>
      </c>
      <c r="E39" t="s">
        <v>2646</v>
      </c>
      <c r="F39" t="s">
        <v>1808</v>
      </c>
      <c r="G39" s="57" t="str">
        <f>+H39</f>
        <v>NWM9709244W4</v>
      </c>
      <c r="H39" s="243" t="s">
        <v>683</v>
      </c>
      <c r="I39" s="345">
        <f t="shared" si="0"/>
        <v>222.37499999999997</v>
      </c>
      <c r="J39" s="359">
        <v>35.58</v>
      </c>
      <c r="K39" s="21"/>
    </row>
    <row r="40" spans="1:11">
      <c r="A40" t="s">
        <v>2774</v>
      </c>
      <c r="B40" s="9">
        <v>42460</v>
      </c>
      <c r="C40" t="s">
        <v>2775</v>
      </c>
      <c r="D40">
        <v>1</v>
      </c>
      <c r="E40" t="s">
        <v>2776</v>
      </c>
      <c r="F40" t="s">
        <v>1808</v>
      </c>
      <c r="G40" s="57" t="str">
        <f>+H40</f>
        <v>AME970109GW0</v>
      </c>
      <c r="H40" s="243" t="s">
        <v>668</v>
      </c>
      <c r="I40" s="345">
        <f t="shared" si="0"/>
        <v>1316.5</v>
      </c>
      <c r="J40" s="359">
        <v>210.64</v>
      </c>
      <c r="K40" s="21"/>
    </row>
    <row r="41" spans="1:11">
      <c r="A41" s="20" t="s">
        <v>2647</v>
      </c>
      <c r="B41" s="9">
        <v>42460</v>
      </c>
      <c r="C41" s="20" t="s">
        <v>2648</v>
      </c>
      <c r="D41" s="20">
        <v>1</v>
      </c>
      <c r="E41" s="20" t="s">
        <v>2649</v>
      </c>
      <c r="F41" s="20" t="s">
        <v>1808</v>
      </c>
      <c r="G41" s="57" t="str">
        <f>+H41</f>
        <v>ILB130712NH3</v>
      </c>
      <c r="H41" s="20" t="s">
        <v>713</v>
      </c>
      <c r="I41" s="345">
        <f t="shared" si="0"/>
        <v>379.3125</v>
      </c>
      <c r="J41" s="359">
        <v>60.69</v>
      </c>
      <c r="K41" s="21"/>
    </row>
    <row r="42" spans="1:11">
      <c r="A42" t="s">
        <v>2650</v>
      </c>
      <c r="B42" s="9">
        <v>42460</v>
      </c>
      <c r="C42" t="s">
        <v>2651</v>
      </c>
      <c r="D42">
        <v>1</v>
      </c>
      <c r="E42" t="s">
        <v>2652</v>
      </c>
      <c r="F42" t="s">
        <v>1808</v>
      </c>
      <c r="G42" s="57" t="str">
        <f>+H42</f>
        <v>MERL571216D49</v>
      </c>
      <c r="H42" s="243" t="s">
        <v>672</v>
      </c>
      <c r="I42" s="345">
        <f t="shared" si="0"/>
        <v>549.5625</v>
      </c>
      <c r="J42" s="359">
        <v>87.93</v>
      </c>
      <c r="K42" s="21"/>
    </row>
    <row r="43" spans="1:11">
      <c r="A43" t="s">
        <v>2037</v>
      </c>
      <c r="B43" s="9">
        <v>42441</v>
      </c>
      <c r="C43" t="s">
        <v>212</v>
      </c>
      <c r="D43">
        <v>1</v>
      </c>
      <c r="E43" t="s">
        <v>2038</v>
      </c>
      <c r="F43" t="s">
        <v>1808</v>
      </c>
      <c r="G43" s="18" t="s">
        <v>2878</v>
      </c>
      <c r="H43" s="18" t="s">
        <v>2879</v>
      </c>
      <c r="I43" s="345">
        <f t="shared" si="0"/>
        <v>181.0625</v>
      </c>
      <c r="J43" s="314">
        <v>28.97</v>
      </c>
      <c r="K43" s="21"/>
    </row>
    <row r="44" spans="1:11">
      <c r="A44" t="s">
        <v>2328</v>
      </c>
      <c r="B44" s="9">
        <v>42458</v>
      </c>
      <c r="C44" t="s">
        <v>144</v>
      </c>
      <c r="D44">
        <v>1</v>
      </c>
      <c r="E44" t="s">
        <v>2329</v>
      </c>
      <c r="F44" t="s">
        <v>1872</v>
      </c>
      <c r="G44" s="48" t="s">
        <v>840</v>
      </c>
      <c r="H44" s="48" t="s">
        <v>841</v>
      </c>
      <c r="I44" s="345">
        <f t="shared" si="0"/>
        <v>-264512.5</v>
      </c>
      <c r="J44" s="314">
        <v>-42322</v>
      </c>
      <c r="K44" s="21"/>
    </row>
    <row r="45" spans="1:11">
      <c r="A45" t="s">
        <v>2330</v>
      </c>
      <c r="B45" s="9">
        <v>42458</v>
      </c>
      <c r="C45" t="s">
        <v>144</v>
      </c>
      <c r="D45">
        <v>1</v>
      </c>
      <c r="E45" t="s">
        <v>2331</v>
      </c>
      <c r="F45" t="s">
        <v>1828</v>
      </c>
      <c r="G45" s="48" t="s">
        <v>840</v>
      </c>
      <c r="H45" s="48" t="s">
        <v>841</v>
      </c>
      <c r="I45" s="345">
        <f t="shared" si="0"/>
        <v>266096.4375</v>
      </c>
      <c r="J45" s="314">
        <v>42575.43</v>
      </c>
      <c r="K45" s="21"/>
    </row>
    <row r="46" spans="1:11">
      <c r="A46" t="s">
        <v>2033</v>
      </c>
      <c r="B46" s="9">
        <v>42441</v>
      </c>
      <c r="C46" t="s">
        <v>1174</v>
      </c>
      <c r="D46">
        <v>1</v>
      </c>
      <c r="E46" t="s">
        <v>2034</v>
      </c>
      <c r="F46" t="s">
        <v>1872</v>
      </c>
      <c r="G46" s="48" t="s">
        <v>840</v>
      </c>
      <c r="H46" s="48" t="s">
        <v>841</v>
      </c>
      <c r="I46" s="345">
        <f t="shared" si="0"/>
        <v>-398817.5</v>
      </c>
      <c r="J46" s="314">
        <v>-63810.8</v>
      </c>
      <c r="K46" s="21"/>
    </row>
    <row r="47" spans="1:11">
      <c r="A47" t="s">
        <v>589</v>
      </c>
      <c r="B47" s="9">
        <v>42460</v>
      </c>
      <c r="C47" t="s">
        <v>2513</v>
      </c>
      <c r="D47">
        <v>1</v>
      </c>
      <c r="E47" t="s">
        <v>2514</v>
      </c>
      <c r="F47" t="s">
        <v>1808</v>
      </c>
      <c r="G47" s="57" t="s">
        <v>685</v>
      </c>
      <c r="H47" s="243" t="s">
        <v>899</v>
      </c>
      <c r="I47" s="345">
        <f t="shared" si="0"/>
        <v>92.9375</v>
      </c>
      <c r="J47" s="359">
        <v>14.87</v>
      </c>
      <c r="K47" s="21"/>
    </row>
    <row r="48" spans="1:11">
      <c r="A48" t="s">
        <v>2037</v>
      </c>
      <c r="B48" s="9">
        <v>42441</v>
      </c>
      <c r="C48" t="s">
        <v>212</v>
      </c>
      <c r="D48">
        <v>1</v>
      </c>
      <c r="E48" t="s">
        <v>2038</v>
      </c>
      <c r="F48" t="s">
        <v>1808</v>
      </c>
      <c r="G48" s="18" t="s">
        <v>987</v>
      </c>
      <c r="H48" s="18" t="s">
        <v>2875</v>
      </c>
      <c r="I48" s="345">
        <f t="shared" si="0"/>
        <v>3055.6875</v>
      </c>
      <c r="J48" s="314">
        <f>472.5+16.41</f>
        <v>488.91</v>
      </c>
      <c r="K48" s="21"/>
    </row>
    <row r="49" spans="1:12">
      <c r="A49" t="s">
        <v>2037</v>
      </c>
      <c r="B49" s="9">
        <v>42441</v>
      </c>
      <c r="C49" t="s">
        <v>212</v>
      </c>
      <c r="D49">
        <v>1</v>
      </c>
      <c r="E49" t="s">
        <v>2038</v>
      </c>
      <c r="F49" t="s">
        <v>1808</v>
      </c>
      <c r="G49" s="18" t="s">
        <v>1009</v>
      </c>
      <c r="H49" s="18" t="s">
        <v>984</v>
      </c>
      <c r="I49" s="345">
        <f t="shared" si="0"/>
        <v>266.375</v>
      </c>
      <c r="J49" s="314">
        <f>17.24+25.38</f>
        <v>42.62</v>
      </c>
      <c r="K49" s="21"/>
    </row>
    <row r="50" spans="1:12" s="20" customFormat="1">
      <c r="A50" s="20" t="s">
        <v>2037</v>
      </c>
      <c r="B50" s="9">
        <v>42441</v>
      </c>
      <c r="C50" s="20" t="s">
        <v>212</v>
      </c>
      <c r="D50" s="20">
        <v>1</v>
      </c>
      <c r="E50" s="20" t="s">
        <v>2038</v>
      </c>
      <c r="F50" s="20" t="s">
        <v>1808</v>
      </c>
      <c r="G50" s="18" t="s">
        <v>2876</v>
      </c>
      <c r="H50" s="18" t="s">
        <v>2877</v>
      </c>
      <c r="I50" s="345">
        <f t="shared" si="0"/>
        <v>106.875</v>
      </c>
      <c r="J50" s="314">
        <v>17.100000000000001</v>
      </c>
      <c r="K50" s="21"/>
    </row>
    <row r="51" spans="1:12" s="20" customFormat="1">
      <c r="A51" s="20" t="s">
        <v>2045</v>
      </c>
      <c r="B51" s="9">
        <v>42441</v>
      </c>
      <c r="C51" s="20" t="s">
        <v>212</v>
      </c>
      <c r="D51" s="20">
        <v>1</v>
      </c>
      <c r="E51" s="20" t="s">
        <v>2046</v>
      </c>
      <c r="F51" s="20" t="s">
        <v>1808</v>
      </c>
      <c r="G51" s="18" t="s">
        <v>659</v>
      </c>
      <c r="H51" s="18" t="s">
        <v>717</v>
      </c>
      <c r="I51" s="345">
        <f t="shared" si="0"/>
        <v>599.125</v>
      </c>
      <c r="J51" s="314">
        <f>50.48+45.38</f>
        <v>95.86</v>
      </c>
      <c r="K51" s="21"/>
    </row>
    <row r="52" spans="1:12">
      <c r="A52" t="s">
        <v>2045</v>
      </c>
      <c r="B52" s="9">
        <v>42441</v>
      </c>
      <c r="C52" t="s">
        <v>212</v>
      </c>
      <c r="D52">
        <v>1</v>
      </c>
      <c r="E52" t="s">
        <v>2046</v>
      </c>
      <c r="F52" t="s">
        <v>1808</v>
      </c>
      <c r="G52" s="18" t="s">
        <v>2882</v>
      </c>
      <c r="H52" s="18" t="s">
        <v>2883</v>
      </c>
      <c r="I52" s="345">
        <f t="shared" si="0"/>
        <v>104.3125</v>
      </c>
      <c r="J52" s="314">
        <v>16.690000000000001</v>
      </c>
      <c r="K52" s="21"/>
    </row>
    <row r="53" spans="1:12">
      <c r="A53" t="s">
        <v>2045</v>
      </c>
      <c r="B53" s="9">
        <v>42441</v>
      </c>
      <c r="C53" t="s">
        <v>212</v>
      </c>
      <c r="D53">
        <v>1</v>
      </c>
      <c r="E53" t="s">
        <v>2046</v>
      </c>
      <c r="F53" t="s">
        <v>1808</v>
      </c>
      <c r="G53" s="18" t="s">
        <v>987</v>
      </c>
      <c r="H53" s="18" t="s">
        <v>2875</v>
      </c>
      <c r="I53" s="345">
        <f t="shared" si="0"/>
        <v>2465.0625</v>
      </c>
      <c r="J53" s="314">
        <f>378+16.41</f>
        <v>394.41</v>
      </c>
      <c r="K53" s="21"/>
    </row>
    <row r="54" spans="1:12">
      <c r="A54" t="s">
        <v>591</v>
      </c>
      <c r="B54" s="9">
        <v>42460</v>
      </c>
      <c r="C54" t="s">
        <v>2515</v>
      </c>
      <c r="D54">
        <v>1</v>
      </c>
      <c r="E54" t="s">
        <v>2516</v>
      </c>
      <c r="F54" t="s">
        <v>1808</v>
      </c>
      <c r="G54" s="57" t="str">
        <f>+H54</f>
        <v>ILB130712NH3</v>
      </c>
      <c r="H54" t="s">
        <v>713</v>
      </c>
      <c r="I54" s="345">
        <f t="shared" si="0"/>
        <v>146.5625</v>
      </c>
      <c r="J54" s="359">
        <v>23.45</v>
      </c>
      <c r="K54" s="21"/>
    </row>
    <row r="55" spans="1:12">
      <c r="A55" t="s">
        <v>593</v>
      </c>
      <c r="B55" s="9">
        <v>42460</v>
      </c>
      <c r="C55" t="s">
        <v>2517</v>
      </c>
      <c r="D55">
        <v>1</v>
      </c>
      <c r="E55" t="s">
        <v>2518</v>
      </c>
      <c r="F55" t="s">
        <v>1808</v>
      </c>
      <c r="G55" s="57" t="str">
        <f>+H55</f>
        <v>CME910715UB9</v>
      </c>
      <c r="H55" t="s">
        <v>1683</v>
      </c>
      <c r="I55" s="345">
        <f t="shared" si="0"/>
        <v>444.8125</v>
      </c>
      <c r="J55" s="359">
        <v>71.17</v>
      </c>
      <c r="K55" s="21"/>
    </row>
    <row r="56" spans="1:12">
      <c r="A56" t="s">
        <v>595</v>
      </c>
      <c r="B56" s="9">
        <v>42460</v>
      </c>
      <c r="C56" t="s">
        <v>2519</v>
      </c>
      <c r="D56">
        <v>1</v>
      </c>
      <c r="E56" t="s">
        <v>2520</v>
      </c>
      <c r="F56" t="s">
        <v>1808</v>
      </c>
      <c r="G56" s="57" t="s">
        <v>685</v>
      </c>
      <c r="H56" s="20" t="s">
        <v>899</v>
      </c>
      <c r="I56" s="345">
        <f t="shared" si="0"/>
        <v>68.9375</v>
      </c>
      <c r="J56" s="359">
        <v>11.03</v>
      </c>
      <c r="K56" s="21"/>
      <c r="L56" s="20"/>
    </row>
    <row r="57" spans="1:12">
      <c r="A57" t="s">
        <v>597</v>
      </c>
      <c r="B57" s="9">
        <v>42460</v>
      </c>
      <c r="C57" t="s">
        <v>2521</v>
      </c>
      <c r="D57">
        <v>1</v>
      </c>
      <c r="E57" t="s">
        <v>2522</v>
      </c>
      <c r="F57" t="s">
        <v>1808</v>
      </c>
      <c r="G57" s="57" t="s">
        <v>685</v>
      </c>
      <c r="H57" s="20" t="s">
        <v>899</v>
      </c>
      <c r="I57" s="345">
        <f t="shared" si="0"/>
        <v>199.0625</v>
      </c>
      <c r="J57" s="359">
        <v>31.85</v>
      </c>
      <c r="K57" s="21"/>
      <c r="L57" s="20"/>
    </row>
    <row r="58" spans="1:12">
      <c r="A58" t="s">
        <v>599</v>
      </c>
      <c r="B58" s="9">
        <v>42460</v>
      </c>
      <c r="C58" t="s">
        <v>2523</v>
      </c>
      <c r="D58">
        <v>1</v>
      </c>
      <c r="E58" t="s">
        <v>2524</v>
      </c>
      <c r="F58" t="s">
        <v>1808</v>
      </c>
      <c r="G58" s="57" t="str">
        <f t="shared" ref="G58:G72" si="2">+H58</f>
        <v>CME910715UB9</v>
      </c>
      <c r="H58" s="20" t="s">
        <v>1683</v>
      </c>
      <c r="I58" s="345">
        <f t="shared" si="0"/>
        <v>333.625</v>
      </c>
      <c r="J58" s="359">
        <v>53.38</v>
      </c>
      <c r="K58" s="21"/>
    </row>
    <row r="59" spans="1:12">
      <c r="A59" s="20" t="s">
        <v>603</v>
      </c>
      <c r="B59" s="9">
        <v>42460</v>
      </c>
      <c r="C59" s="20" t="s">
        <v>2525</v>
      </c>
      <c r="D59" s="20">
        <v>1</v>
      </c>
      <c r="E59" s="20" t="s">
        <v>2526</v>
      </c>
      <c r="F59" s="20" t="s">
        <v>1808</v>
      </c>
      <c r="G59" s="57" t="str">
        <f t="shared" si="2"/>
        <v>TEX9302097F3</v>
      </c>
      <c r="H59" s="20" t="s">
        <v>2484</v>
      </c>
      <c r="I59" s="345">
        <f t="shared" si="0"/>
        <v>25.4375</v>
      </c>
      <c r="J59" s="359">
        <v>4.07</v>
      </c>
      <c r="K59" s="21"/>
    </row>
    <row r="60" spans="1:12">
      <c r="A60" t="s">
        <v>2527</v>
      </c>
      <c r="B60" s="9">
        <v>42460</v>
      </c>
      <c r="C60" t="s">
        <v>2528</v>
      </c>
      <c r="D60">
        <v>1</v>
      </c>
      <c r="E60" t="s">
        <v>2529</v>
      </c>
      <c r="F60" t="s">
        <v>1808</v>
      </c>
      <c r="G60" s="57" t="str">
        <f t="shared" si="2"/>
        <v>TSO991022PB6</v>
      </c>
      <c r="H60" t="s">
        <v>2530</v>
      </c>
      <c r="I60" s="345">
        <f t="shared" si="0"/>
        <v>67.0625</v>
      </c>
      <c r="J60" s="359">
        <v>10.73</v>
      </c>
      <c r="K60" s="21"/>
    </row>
    <row r="61" spans="1:12">
      <c r="A61" t="s">
        <v>2531</v>
      </c>
      <c r="B61" s="9">
        <v>42460</v>
      </c>
      <c r="C61" t="s">
        <v>2532</v>
      </c>
      <c r="D61">
        <v>1</v>
      </c>
      <c r="E61" t="s">
        <v>2533</v>
      </c>
      <c r="F61" t="s">
        <v>1808</v>
      </c>
      <c r="G61" s="57" t="str">
        <f t="shared" si="2"/>
        <v>ELE011009716</v>
      </c>
      <c r="H61" t="s">
        <v>664</v>
      </c>
      <c r="I61" s="345">
        <f t="shared" si="0"/>
        <v>157.75</v>
      </c>
      <c r="J61" s="359">
        <v>25.24</v>
      </c>
      <c r="K61" s="21"/>
    </row>
    <row r="62" spans="1:12">
      <c r="A62" t="s">
        <v>607</v>
      </c>
      <c r="B62" s="9">
        <v>42460</v>
      </c>
      <c r="C62" t="s">
        <v>2534</v>
      </c>
      <c r="D62">
        <v>1</v>
      </c>
      <c r="E62" t="s">
        <v>2535</v>
      </c>
      <c r="F62" t="s">
        <v>1808</v>
      </c>
      <c r="G62" s="57" t="str">
        <f t="shared" si="2"/>
        <v>CDO0509296I9</v>
      </c>
      <c r="H62" t="s">
        <v>2536</v>
      </c>
      <c r="I62" s="345">
        <f t="shared" si="0"/>
        <v>43.125</v>
      </c>
      <c r="J62" s="359">
        <v>6.9</v>
      </c>
      <c r="K62" s="21"/>
    </row>
    <row r="63" spans="1:12">
      <c r="A63" t="s">
        <v>609</v>
      </c>
      <c r="B63" s="9">
        <v>42460</v>
      </c>
      <c r="C63" t="s">
        <v>2537</v>
      </c>
      <c r="D63">
        <v>1</v>
      </c>
      <c r="E63" t="s">
        <v>2538</v>
      </c>
      <c r="F63" t="s">
        <v>1808</v>
      </c>
      <c r="G63" s="57" t="str">
        <f t="shared" si="2"/>
        <v>CDO0509296I9</v>
      </c>
      <c r="H63" t="s">
        <v>2536</v>
      </c>
      <c r="I63" s="345">
        <f t="shared" si="0"/>
        <v>100</v>
      </c>
      <c r="J63" s="359">
        <v>16</v>
      </c>
      <c r="K63" s="21"/>
    </row>
    <row r="64" spans="1:12">
      <c r="A64" t="s">
        <v>611</v>
      </c>
      <c r="B64" s="9">
        <v>42460</v>
      </c>
      <c r="C64" t="s">
        <v>2539</v>
      </c>
      <c r="D64">
        <v>1</v>
      </c>
      <c r="E64" t="s">
        <v>2540</v>
      </c>
      <c r="F64" t="s">
        <v>1808</v>
      </c>
      <c r="G64" s="57" t="str">
        <f t="shared" si="2"/>
        <v>FFR810330JX9</v>
      </c>
      <c r="H64" t="s">
        <v>2541</v>
      </c>
      <c r="I64" s="345">
        <f t="shared" si="0"/>
        <v>94.75</v>
      </c>
      <c r="J64" s="359">
        <v>15.16</v>
      </c>
      <c r="K64" s="21"/>
    </row>
    <row r="65" spans="1:11">
      <c r="A65" t="s">
        <v>613</v>
      </c>
      <c r="B65" s="9">
        <v>42460</v>
      </c>
      <c r="C65" t="s">
        <v>2542</v>
      </c>
      <c r="D65">
        <v>1</v>
      </c>
      <c r="E65" t="s">
        <v>2543</v>
      </c>
      <c r="F65" t="s">
        <v>1808</v>
      </c>
      <c r="G65" s="57" t="str">
        <f t="shared" si="2"/>
        <v>NWM9709244W4</v>
      </c>
      <c r="H65" t="s">
        <v>683</v>
      </c>
      <c r="I65" s="345">
        <f t="shared" si="0"/>
        <v>249.00000000000003</v>
      </c>
      <c r="J65" s="359">
        <v>39.840000000000003</v>
      </c>
      <c r="K65" s="21"/>
    </row>
    <row r="66" spans="1:11">
      <c r="A66" t="s">
        <v>615</v>
      </c>
      <c r="B66" s="9">
        <v>42460</v>
      </c>
      <c r="C66" t="s">
        <v>2544</v>
      </c>
      <c r="D66">
        <v>1</v>
      </c>
      <c r="E66" t="s">
        <v>2545</v>
      </c>
      <c r="F66" t="s">
        <v>1808</v>
      </c>
      <c r="G66" s="57" t="str">
        <f t="shared" si="2"/>
        <v>ILB130712NH3</v>
      </c>
      <c r="H66" t="s">
        <v>713</v>
      </c>
      <c r="I66" s="345">
        <f t="shared" si="0"/>
        <v>379.3125</v>
      </c>
      <c r="J66" s="359">
        <v>60.69</v>
      </c>
      <c r="K66" s="21"/>
    </row>
    <row r="67" spans="1:11">
      <c r="A67" t="s">
        <v>617</v>
      </c>
      <c r="B67" s="9">
        <v>42460</v>
      </c>
      <c r="C67" t="s">
        <v>2546</v>
      </c>
      <c r="D67">
        <v>1</v>
      </c>
      <c r="E67" t="s">
        <v>2547</v>
      </c>
      <c r="F67" t="s">
        <v>1808</v>
      </c>
      <c r="G67" s="57" t="str">
        <f t="shared" si="2"/>
        <v>ELE011009716</v>
      </c>
      <c r="H67" t="s">
        <v>664</v>
      </c>
      <c r="I67" s="345">
        <f t="shared" si="0"/>
        <v>41.375</v>
      </c>
      <c r="J67" s="359">
        <v>6.62</v>
      </c>
      <c r="K67" s="21"/>
    </row>
    <row r="68" spans="1:11">
      <c r="A68" t="s">
        <v>618</v>
      </c>
      <c r="B68" s="9">
        <v>42460</v>
      </c>
      <c r="C68" t="s">
        <v>2548</v>
      </c>
      <c r="D68">
        <v>1</v>
      </c>
      <c r="E68" t="s">
        <v>2549</v>
      </c>
      <c r="F68" t="s">
        <v>1808</v>
      </c>
      <c r="G68" s="57" t="str">
        <f t="shared" si="2"/>
        <v>FNM000504R36</v>
      </c>
      <c r="H68" t="s">
        <v>1678</v>
      </c>
      <c r="I68" s="345">
        <f t="shared" si="0"/>
        <v>32.3125</v>
      </c>
      <c r="J68" s="359">
        <v>5.17</v>
      </c>
      <c r="K68" s="21"/>
    </row>
    <row r="69" spans="1:11">
      <c r="A69" t="s">
        <v>620</v>
      </c>
      <c r="B69" s="9">
        <v>42460</v>
      </c>
      <c r="C69" t="s">
        <v>2550</v>
      </c>
      <c r="D69">
        <v>1</v>
      </c>
      <c r="E69" t="s">
        <v>2551</v>
      </c>
      <c r="F69" t="s">
        <v>1808</v>
      </c>
      <c r="G69" s="57" t="str">
        <f t="shared" si="2"/>
        <v>FMB871228QF7</v>
      </c>
      <c r="H69" s="243" t="s">
        <v>691</v>
      </c>
      <c r="I69" s="345">
        <f t="shared" si="0"/>
        <v>128</v>
      </c>
      <c r="J69" s="359">
        <v>20.48</v>
      </c>
      <c r="K69" s="21"/>
    </row>
    <row r="70" spans="1:11">
      <c r="A70" t="s">
        <v>622</v>
      </c>
      <c r="B70" s="9">
        <v>42460</v>
      </c>
      <c r="C70" t="s">
        <v>2552</v>
      </c>
      <c r="D70">
        <v>1</v>
      </c>
      <c r="E70" t="s">
        <v>2553</v>
      </c>
      <c r="F70" t="s">
        <v>1808</v>
      </c>
      <c r="G70" s="57" t="str">
        <f t="shared" si="2"/>
        <v>ELE011009716</v>
      </c>
      <c r="H70" t="s">
        <v>664</v>
      </c>
      <c r="I70" s="345">
        <f t="shared" si="0"/>
        <v>131.0625</v>
      </c>
      <c r="J70" s="359">
        <v>20.97</v>
      </c>
      <c r="K70" s="21"/>
    </row>
    <row r="71" spans="1:11">
      <c r="A71" t="s">
        <v>2554</v>
      </c>
      <c r="B71" s="9">
        <v>42460</v>
      </c>
      <c r="C71" t="s">
        <v>2555</v>
      </c>
      <c r="D71">
        <v>1</v>
      </c>
      <c r="E71" t="s">
        <v>2556</v>
      </c>
      <c r="F71" t="s">
        <v>1808</v>
      </c>
      <c r="G71" s="57" t="str">
        <f t="shared" si="2"/>
        <v>AME970109GW0</v>
      </c>
      <c r="H71" t="s">
        <v>668</v>
      </c>
      <c r="I71" s="345">
        <f t="shared" ref="I71:I134" si="3">+J71/0.16</f>
        <v>103.37499999999999</v>
      </c>
      <c r="J71" s="359">
        <v>16.54</v>
      </c>
      <c r="K71" s="21"/>
    </row>
    <row r="72" spans="1:11">
      <c r="A72" t="s">
        <v>624</v>
      </c>
      <c r="B72" s="9">
        <v>42460</v>
      </c>
      <c r="C72" t="s">
        <v>2557</v>
      </c>
      <c r="D72">
        <v>1</v>
      </c>
      <c r="E72" t="s">
        <v>2558</v>
      </c>
      <c r="F72" t="s">
        <v>1808</v>
      </c>
      <c r="G72" s="57" t="str">
        <f t="shared" si="2"/>
        <v>CSI020226MV4</v>
      </c>
      <c r="H72" s="20" t="s">
        <v>2559</v>
      </c>
      <c r="I72" s="345">
        <f t="shared" si="3"/>
        <v>143</v>
      </c>
      <c r="J72" s="359">
        <v>22.88</v>
      </c>
      <c r="K72" s="21"/>
    </row>
    <row r="73" spans="1:11">
      <c r="A73" t="s">
        <v>626</v>
      </c>
      <c r="B73" s="9">
        <v>42460</v>
      </c>
      <c r="C73" t="s">
        <v>2560</v>
      </c>
      <c r="D73">
        <v>1</v>
      </c>
      <c r="E73" t="s">
        <v>2561</v>
      </c>
      <c r="F73" t="s">
        <v>1808</v>
      </c>
      <c r="G73" s="57" t="s">
        <v>685</v>
      </c>
      <c r="H73" s="243" t="s">
        <v>899</v>
      </c>
      <c r="I73" s="345">
        <f t="shared" si="3"/>
        <v>395.6875</v>
      </c>
      <c r="J73" s="359">
        <v>63.31</v>
      </c>
      <c r="K73" s="21"/>
    </row>
    <row r="74" spans="1:11">
      <c r="A74" t="s">
        <v>636</v>
      </c>
      <c r="B74" s="9">
        <v>42460</v>
      </c>
      <c r="C74" t="s">
        <v>2570</v>
      </c>
      <c r="D74">
        <v>1</v>
      </c>
      <c r="E74" t="s">
        <v>2571</v>
      </c>
      <c r="F74" t="s">
        <v>1808</v>
      </c>
      <c r="G74" s="57" t="str">
        <f>+H74</f>
        <v>API6609273E0</v>
      </c>
      <c r="H74" t="s">
        <v>659</v>
      </c>
      <c r="I74" s="345">
        <f t="shared" si="3"/>
        <v>315.5</v>
      </c>
      <c r="J74" s="359">
        <v>50.48</v>
      </c>
      <c r="K74" s="21"/>
    </row>
    <row r="75" spans="1:11">
      <c r="A75" t="s">
        <v>636</v>
      </c>
      <c r="B75" s="9">
        <v>42460</v>
      </c>
      <c r="C75" t="s">
        <v>2570</v>
      </c>
      <c r="D75">
        <v>1</v>
      </c>
      <c r="E75" t="s">
        <v>2571</v>
      </c>
      <c r="F75" t="s">
        <v>1808</v>
      </c>
      <c r="G75" s="18" t="s">
        <v>729</v>
      </c>
      <c r="H75" s="18" t="s">
        <v>2890</v>
      </c>
      <c r="I75" s="345">
        <f t="shared" si="3"/>
        <v>47.375</v>
      </c>
      <c r="J75" s="359">
        <v>7.58</v>
      </c>
      <c r="K75" s="21"/>
    </row>
    <row r="76" spans="1:11">
      <c r="A76" t="s">
        <v>636</v>
      </c>
      <c r="B76" s="9">
        <v>42460</v>
      </c>
      <c r="C76" t="s">
        <v>2570</v>
      </c>
      <c r="D76">
        <v>1</v>
      </c>
      <c r="E76" t="s">
        <v>2571</v>
      </c>
      <c r="F76" t="s">
        <v>1808</v>
      </c>
      <c r="G76" s="57" t="str">
        <f>+H76</f>
        <v>SJM990524KSA</v>
      </c>
      <c r="H76" t="s">
        <v>2572</v>
      </c>
      <c r="I76" s="345">
        <f t="shared" si="3"/>
        <v>335.1875</v>
      </c>
      <c r="J76" s="359">
        <v>53.63</v>
      </c>
      <c r="K76" s="21"/>
    </row>
    <row r="77" spans="1:11">
      <c r="A77" t="s">
        <v>636</v>
      </c>
      <c r="B77" s="9">
        <v>42460</v>
      </c>
      <c r="C77" t="s">
        <v>2570</v>
      </c>
      <c r="D77">
        <v>1</v>
      </c>
      <c r="E77" t="s">
        <v>2571</v>
      </c>
      <c r="F77" t="s">
        <v>1808</v>
      </c>
      <c r="G77" s="57" t="str">
        <f>+H77</f>
        <v>VAOJ820919NI9</v>
      </c>
      <c r="H77" t="s">
        <v>2573</v>
      </c>
      <c r="I77" s="345">
        <f t="shared" si="3"/>
        <v>101.75</v>
      </c>
      <c r="J77" s="359">
        <v>16.28</v>
      </c>
      <c r="K77" s="21"/>
    </row>
    <row r="78" spans="1:11">
      <c r="A78" t="s">
        <v>638</v>
      </c>
      <c r="B78" s="9">
        <v>42460</v>
      </c>
      <c r="C78" t="s">
        <v>2574</v>
      </c>
      <c r="D78">
        <v>1</v>
      </c>
      <c r="E78" t="s">
        <v>2575</v>
      </c>
      <c r="F78" t="s">
        <v>1808</v>
      </c>
      <c r="G78" s="57" t="str">
        <f>+H78</f>
        <v>API6609273E0</v>
      </c>
      <c r="H78" s="20" t="s">
        <v>659</v>
      </c>
      <c r="I78" s="345">
        <f t="shared" si="3"/>
        <v>49.125</v>
      </c>
      <c r="J78" s="359">
        <v>7.86</v>
      </c>
      <c r="K78" s="21"/>
    </row>
    <row r="79" spans="1:11">
      <c r="A79" t="s">
        <v>638</v>
      </c>
      <c r="B79" s="9">
        <v>42460</v>
      </c>
      <c r="C79" t="s">
        <v>2574</v>
      </c>
      <c r="D79">
        <v>1</v>
      </c>
      <c r="E79" t="s">
        <v>2575</v>
      </c>
      <c r="F79" t="s">
        <v>1808</v>
      </c>
      <c r="G79" s="18" t="s">
        <v>729</v>
      </c>
      <c r="H79" s="18" t="s">
        <v>2890</v>
      </c>
      <c r="I79" s="345">
        <f t="shared" si="3"/>
        <v>56.0625</v>
      </c>
      <c r="J79" s="359">
        <v>8.9700000000000006</v>
      </c>
      <c r="K79" s="21"/>
    </row>
    <row r="80" spans="1:11">
      <c r="A80" t="s">
        <v>638</v>
      </c>
      <c r="B80" s="9">
        <v>42460</v>
      </c>
      <c r="C80" t="s">
        <v>2574</v>
      </c>
      <c r="D80">
        <v>1</v>
      </c>
      <c r="E80" t="s">
        <v>2575</v>
      </c>
      <c r="F80" t="s">
        <v>1808</v>
      </c>
      <c r="G80" s="57" t="str">
        <f>+H80</f>
        <v>GHO091124SM3</v>
      </c>
      <c r="H80" s="243" t="s">
        <v>814</v>
      </c>
      <c r="I80" s="345">
        <f t="shared" si="3"/>
        <v>227.56249999999997</v>
      </c>
      <c r="J80" s="359">
        <v>36.409999999999997</v>
      </c>
      <c r="K80" s="21"/>
    </row>
    <row r="81" spans="1:11">
      <c r="A81" t="s">
        <v>638</v>
      </c>
      <c r="B81" s="9">
        <v>42460</v>
      </c>
      <c r="C81" t="s">
        <v>2574</v>
      </c>
      <c r="D81">
        <v>1</v>
      </c>
      <c r="E81" t="s">
        <v>2575</v>
      </c>
      <c r="F81" t="s">
        <v>1808</v>
      </c>
      <c r="G81" s="57" t="str">
        <f>+H81</f>
        <v>LOLT770128EX5</v>
      </c>
      <c r="H81" s="20" t="s">
        <v>2577</v>
      </c>
      <c r="I81" s="345">
        <f t="shared" si="3"/>
        <v>77.5625</v>
      </c>
      <c r="J81" s="359">
        <v>12.41</v>
      </c>
      <c r="K81" s="21"/>
    </row>
    <row r="82" spans="1:11">
      <c r="A82" t="s">
        <v>638</v>
      </c>
      <c r="B82" s="9">
        <v>42460</v>
      </c>
      <c r="C82" t="s">
        <v>2574</v>
      </c>
      <c r="D82">
        <v>1</v>
      </c>
      <c r="E82" t="s">
        <v>2575</v>
      </c>
      <c r="F82" t="s">
        <v>1808</v>
      </c>
      <c r="G82" s="57" t="str">
        <f>+H82</f>
        <v>OMC100818GZ7</v>
      </c>
      <c r="H82" s="20" t="s">
        <v>813</v>
      </c>
      <c r="I82" s="345">
        <f t="shared" si="3"/>
        <v>419.00000000000006</v>
      </c>
      <c r="J82" s="359">
        <v>67.040000000000006</v>
      </c>
      <c r="K82" s="21"/>
    </row>
    <row r="83" spans="1:11">
      <c r="A83" t="s">
        <v>638</v>
      </c>
      <c r="B83" s="9">
        <v>42460</v>
      </c>
      <c r="C83" t="s">
        <v>2574</v>
      </c>
      <c r="D83">
        <v>1</v>
      </c>
      <c r="E83" t="s">
        <v>2575</v>
      </c>
      <c r="F83" t="s">
        <v>1808</v>
      </c>
      <c r="G83" s="57" t="str">
        <f>+H83</f>
        <v>TMN9905248R8</v>
      </c>
      <c r="H83" s="20" t="s">
        <v>2576</v>
      </c>
      <c r="I83" s="345">
        <f t="shared" si="3"/>
        <v>63.749999999999993</v>
      </c>
      <c r="J83" s="359">
        <v>10.199999999999999</v>
      </c>
      <c r="K83" s="21"/>
    </row>
    <row r="84" spans="1:11">
      <c r="A84" t="s">
        <v>640</v>
      </c>
      <c r="B84" s="9">
        <v>42460</v>
      </c>
      <c r="C84" t="s">
        <v>2578</v>
      </c>
      <c r="D84">
        <v>1</v>
      </c>
      <c r="E84" t="s">
        <v>2579</v>
      </c>
      <c r="F84" t="s">
        <v>1808</v>
      </c>
      <c r="G84" s="57" t="s">
        <v>659</v>
      </c>
      <c r="H84" s="20" t="s">
        <v>717</v>
      </c>
      <c r="I84" s="345">
        <f t="shared" si="3"/>
        <v>328.4375</v>
      </c>
      <c r="J84" s="359">
        <v>52.55</v>
      </c>
      <c r="K84" s="21"/>
    </row>
    <row r="85" spans="1:11">
      <c r="A85" t="s">
        <v>640</v>
      </c>
      <c r="B85" s="9">
        <v>42460</v>
      </c>
      <c r="C85" t="s">
        <v>2578</v>
      </c>
      <c r="D85">
        <v>1</v>
      </c>
      <c r="E85" t="s">
        <v>2579</v>
      </c>
      <c r="F85" t="s">
        <v>1808</v>
      </c>
      <c r="G85" s="57" t="str">
        <f>+H85</f>
        <v>CGP970522EE4</v>
      </c>
      <c r="H85" s="243" t="s">
        <v>1743</v>
      </c>
      <c r="I85" s="345">
        <f t="shared" si="3"/>
        <v>335.1875</v>
      </c>
      <c r="J85" s="359">
        <v>53.63</v>
      </c>
      <c r="K85" s="21"/>
    </row>
    <row r="86" spans="1:11">
      <c r="A86" t="s">
        <v>640</v>
      </c>
      <c r="B86" s="9">
        <v>42460</v>
      </c>
      <c r="C86" t="s">
        <v>2578</v>
      </c>
      <c r="D86">
        <v>1</v>
      </c>
      <c r="E86" t="s">
        <v>2579</v>
      </c>
      <c r="F86" t="s">
        <v>1808</v>
      </c>
      <c r="G86" s="18" t="s">
        <v>729</v>
      </c>
      <c r="H86" s="18" t="s">
        <v>2890</v>
      </c>
      <c r="I86" s="345">
        <f t="shared" si="3"/>
        <v>176.75</v>
      </c>
      <c r="J86" s="359">
        <v>28.28</v>
      </c>
      <c r="K86" s="21"/>
    </row>
    <row r="87" spans="1:11">
      <c r="A87" t="s">
        <v>640</v>
      </c>
      <c r="B87" s="9">
        <v>42460</v>
      </c>
      <c r="C87" t="s">
        <v>2578</v>
      </c>
      <c r="D87">
        <v>1</v>
      </c>
      <c r="E87" t="s">
        <v>2579</v>
      </c>
      <c r="F87" t="s">
        <v>1808</v>
      </c>
      <c r="G87" s="57" t="str">
        <f>+H87</f>
        <v>TSC070907QS5</v>
      </c>
      <c r="H87" s="20" t="s">
        <v>727</v>
      </c>
      <c r="I87" s="345">
        <f t="shared" si="3"/>
        <v>86.187499999999986</v>
      </c>
      <c r="J87" s="359">
        <v>13.79</v>
      </c>
      <c r="K87" s="21"/>
    </row>
    <row r="88" spans="1:11">
      <c r="A88" t="s">
        <v>2045</v>
      </c>
      <c r="B88" s="9">
        <v>42441</v>
      </c>
      <c r="C88" t="s">
        <v>212</v>
      </c>
      <c r="D88">
        <v>1</v>
      </c>
      <c r="E88" t="s">
        <v>2046</v>
      </c>
      <c r="F88" t="s">
        <v>1808</v>
      </c>
      <c r="G88" s="18" t="s">
        <v>1009</v>
      </c>
      <c r="H88" s="18" t="s">
        <v>984</v>
      </c>
      <c r="I88" s="345">
        <f t="shared" si="3"/>
        <v>133.625</v>
      </c>
      <c r="J88" s="314">
        <v>21.38</v>
      </c>
      <c r="K88" s="21"/>
    </row>
    <row r="89" spans="1:11">
      <c r="A89" t="s">
        <v>644</v>
      </c>
      <c r="B89" s="9">
        <v>42460</v>
      </c>
      <c r="C89" t="s">
        <v>2580</v>
      </c>
      <c r="D89">
        <v>1</v>
      </c>
      <c r="E89" t="s">
        <v>2581</v>
      </c>
      <c r="F89" t="s">
        <v>1808</v>
      </c>
      <c r="G89" s="57" t="str">
        <f>+H89</f>
        <v>API6609273E0</v>
      </c>
      <c r="H89" t="s">
        <v>659</v>
      </c>
      <c r="I89" s="345">
        <f t="shared" si="3"/>
        <v>333.625</v>
      </c>
      <c r="J89" s="359">
        <v>53.38</v>
      </c>
      <c r="K89" s="21"/>
    </row>
    <row r="90" spans="1:11">
      <c r="A90" s="243" t="s">
        <v>644</v>
      </c>
      <c r="B90" s="244">
        <v>42460</v>
      </c>
      <c r="C90" s="243" t="s">
        <v>2580</v>
      </c>
      <c r="D90" s="243">
        <v>1</v>
      </c>
      <c r="E90" s="243" t="s">
        <v>2581</v>
      </c>
      <c r="F90" s="243" t="s">
        <v>1808</v>
      </c>
      <c r="G90" s="57" t="str">
        <f>+H90</f>
        <v>CME030219B64</v>
      </c>
      <c r="H90" s="243" t="s">
        <v>658</v>
      </c>
      <c r="I90" s="345">
        <f t="shared" si="3"/>
        <v>103.4375</v>
      </c>
      <c r="J90" s="359">
        <v>16.55</v>
      </c>
      <c r="K90" s="245"/>
    </row>
    <row r="91" spans="1:11">
      <c r="A91" t="s">
        <v>644</v>
      </c>
      <c r="B91" s="9">
        <v>42460</v>
      </c>
      <c r="C91" t="s">
        <v>2580</v>
      </c>
      <c r="D91">
        <v>1</v>
      </c>
      <c r="E91" t="s">
        <v>2581</v>
      </c>
      <c r="F91" t="s">
        <v>1808</v>
      </c>
      <c r="G91" s="18" t="s">
        <v>729</v>
      </c>
      <c r="H91" s="18" t="s">
        <v>2890</v>
      </c>
      <c r="I91" s="345">
        <f t="shared" si="3"/>
        <v>176.75</v>
      </c>
      <c r="J91" s="359">
        <v>28.28</v>
      </c>
      <c r="K91" s="21"/>
    </row>
    <row r="92" spans="1:11" ht="13.5" customHeight="1">
      <c r="A92" t="s">
        <v>644</v>
      </c>
      <c r="B92" s="9">
        <v>42460</v>
      </c>
      <c r="C92" t="s">
        <v>2580</v>
      </c>
      <c r="D92">
        <v>1</v>
      </c>
      <c r="E92" t="s">
        <v>2581</v>
      </c>
      <c r="F92" t="s">
        <v>1808</v>
      </c>
      <c r="G92" s="57" t="str">
        <f>+H92</f>
        <v>SUL601206R87</v>
      </c>
      <c r="H92" s="20" t="s">
        <v>661</v>
      </c>
      <c r="I92" s="345">
        <f t="shared" si="3"/>
        <v>374.43749999999994</v>
      </c>
      <c r="J92" s="359">
        <v>59.91</v>
      </c>
      <c r="K92" s="21"/>
    </row>
    <row r="93" spans="1:11">
      <c r="A93" t="s">
        <v>644</v>
      </c>
      <c r="B93" s="9">
        <v>42460</v>
      </c>
      <c r="C93" t="s">
        <v>2580</v>
      </c>
      <c r="D93">
        <v>1</v>
      </c>
      <c r="E93" t="s">
        <v>2581</v>
      </c>
      <c r="F93" t="s">
        <v>1808</v>
      </c>
      <c r="G93" s="57" t="str">
        <f>+H93</f>
        <v>TSC070907QS5</v>
      </c>
      <c r="H93" s="243" t="s">
        <v>727</v>
      </c>
      <c r="I93" s="345">
        <f t="shared" si="3"/>
        <v>86.187499999999986</v>
      </c>
      <c r="J93" s="359">
        <v>13.79</v>
      </c>
      <c r="K93" s="21"/>
    </row>
    <row r="94" spans="1:11">
      <c r="A94" t="s">
        <v>2582</v>
      </c>
      <c r="B94" s="9">
        <v>42460</v>
      </c>
      <c r="C94" t="s">
        <v>2583</v>
      </c>
      <c r="D94">
        <v>1</v>
      </c>
      <c r="E94" t="s">
        <v>2584</v>
      </c>
      <c r="F94" t="s">
        <v>1808</v>
      </c>
      <c r="G94" s="57" t="str">
        <f>+H94</f>
        <v>AGA0006136F1</v>
      </c>
      <c r="H94" s="20" t="s">
        <v>733</v>
      </c>
      <c r="I94" s="345">
        <f t="shared" si="3"/>
        <v>460.9375</v>
      </c>
      <c r="J94" s="359">
        <v>73.75</v>
      </c>
      <c r="K94" s="21"/>
    </row>
    <row r="95" spans="1:11" s="20" customFormat="1">
      <c r="A95" s="20" t="s">
        <v>2582</v>
      </c>
      <c r="B95" s="9">
        <v>42460</v>
      </c>
      <c r="C95" s="20" t="s">
        <v>2583</v>
      </c>
      <c r="D95" s="20">
        <v>1</v>
      </c>
      <c r="E95" s="20" t="s">
        <v>2584</v>
      </c>
      <c r="F95" s="20" t="s">
        <v>1808</v>
      </c>
      <c r="G95" s="57" t="str">
        <f>+H95</f>
        <v>API6609273E0</v>
      </c>
      <c r="H95" s="243" t="s">
        <v>659</v>
      </c>
      <c r="I95" s="345">
        <f t="shared" si="3"/>
        <v>396.5625</v>
      </c>
      <c r="J95" s="359">
        <v>63.45</v>
      </c>
      <c r="K95" s="21"/>
    </row>
    <row r="96" spans="1:11" s="20" customFormat="1">
      <c r="A96" s="20" t="s">
        <v>2035</v>
      </c>
      <c r="B96" s="9">
        <v>42441</v>
      </c>
      <c r="C96" s="20" t="s">
        <v>1174</v>
      </c>
      <c r="D96" s="20">
        <v>1</v>
      </c>
      <c r="E96" s="20" t="s">
        <v>2036</v>
      </c>
      <c r="F96" s="20" t="s">
        <v>1828</v>
      </c>
      <c r="G96" s="48" t="s">
        <v>840</v>
      </c>
      <c r="H96" s="48" t="s">
        <v>841</v>
      </c>
      <c r="I96" s="345">
        <f t="shared" si="3"/>
        <v>399667.125</v>
      </c>
      <c r="J96" s="314">
        <v>63946.74</v>
      </c>
      <c r="K96" s="21"/>
    </row>
    <row r="97" spans="1:11" s="20" customFormat="1">
      <c r="A97" s="20" t="s">
        <v>2582</v>
      </c>
      <c r="B97" s="9">
        <v>42460</v>
      </c>
      <c r="C97" s="20" t="s">
        <v>2583</v>
      </c>
      <c r="D97" s="20">
        <v>1</v>
      </c>
      <c r="E97" s="20" t="s">
        <v>2584</v>
      </c>
      <c r="F97" s="20" t="s">
        <v>1808</v>
      </c>
      <c r="G97" s="57" t="str">
        <f>+H97</f>
        <v>GESG611221RC9</v>
      </c>
      <c r="H97" s="20" t="s">
        <v>1718</v>
      </c>
      <c r="I97" s="345">
        <f t="shared" si="3"/>
        <v>81.9375</v>
      </c>
      <c r="J97" s="359">
        <v>13.11</v>
      </c>
      <c r="K97" s="21"/>
    </row>
    <row r="98" spans="1:11" s="20" customFormat="1">
      <c r="A98" s="20" t="s">
        <v>2582</v>
      </c>
      <c r="B98" s="9">
        <v>42460</v>
      </c>
      <c r="C98" s="20" t="s">
        <v>2583</v>
      </c>
      <c r="D98" s="20">
        <v>1</v>
      </c>
      <c r="E98" s="20" t="s">
        <v>2584</v>
      </c>
      <c r="F98" s="20" t="s">
        <v>1808</v>
      </c>
      <c r="G98" s="18" t="s">
        <v>735</v>
      </c>
      <c r="H98" s="18" t="s">
        <v>2889</v>
      </c>
      <c r="I98" s="345">
        <f t="shared" si="3"/>
        <v>398.375</v>
      </c>
      <c r="J98" s="359">
        <v>63.74</v>
      </c>
      <c r="K98" s="21"/>
    </row>
    <row r="99" spans="1:11">
      <c r="A99" t="s">
        <v>1809</v>
      </c>
      <c r="B99" s="9">
        <v>42430</v>
      </c>
      <c r="C99" t="s">
        <v>1810</v>
      </c>
      <c r="D99">
        <v>1</v>
      </c>
      <c r="E99" t="s">
        <v>1811</v>
      </c>
      <c r="F99" t="s">
        <v>1812</v>
      </c>
      <c r="G99" s="57" t="s">
        <v>957</v>
      </c>
      <c r="H99" s="243" t="s">
        <v>1813</v>
      </c>
      <c r="I99" s="345">
        <f t="shared" si="3"/>
        <v>6500</v>
      </c>
      <c r="J99" s="314">
        <v>1040</v>
      </c>
      <c r="K99" s="21"/>
    </row>
    <row r="100" spans="1:11">
      <c r="A100" t="s">
        <v>1826</v>
      </c>
      <c r="B100" s="9">
        <v>42431</v>
      </c>
      <c r="C100" t="s">
        <v>1827</v>
      </c>
      <c r="D100">
        <v>1</v>
      </c>
      <c r="F100" t="s">
        <v>1828</v>
      </c>
      <c r="G100" s="48" t="s">
        <v>840</v>
      </c>
      <c r="H100" s="48" t="s">
        <v>841</v>
      </c>
      <c r="I100" s="345">
        <f t="shared" si="3"/>
        <v>234254.25</v>
      </c>
      <c r="J100" s="314">
        <v>37480.68</v>
      </c>
      <c r="K100" s="21"/>
    </row>
    <row r="101" spans="1:11">
      <c r="A101" t="s">
        <v>1873</v>
      </c>
      <c r="B101" s="9">
        <v>42432</v>
      </c>
      <c r="C101" t="s">
        <v>1874</v>
      </c>
      <c r="D101">
        <v>1</v>
      </c>
      <c r="E101" t="s">
        <v>1875</v>
      </c>
      <c r="F101" t="s">
        <v>1828</v>
      </c>
      <c r="G101" s="48" t="s">
        <v>840</v>
      </c>
      <c r="H101" s="48" t="s">
        <v>841</v>
      </c>
      <c r="I101" s="345">
        <f t="shared" si="3"/>
        <v>443491.8125</v>
      </c>
      <c r="J101" s="314">
        <v>70958.69</v>
      </c>
      <c r="K101" s="21"/>
    </row>
    <row r="102" spans="1:11">
      <c r="A102" t="s">
        <v>1876</v>
      </c>
      <c r="B102" s="9">
        <v>42432</v>
      </c>
      <c r="C102" t="s">
        <v>1877</v>
      </c>
      <c r="D102">
        <v>1</v>
      </c>
      <c r="E102" t="s">
        <v>1878</v>
      </c>
      <c r="F102" t="s">
        <v>1828</v>
      </c>
      <c r="G102" s="59" t="s">
        <v>847</v>
      </c>
      <c r="H102" s="20" t="s">
        <v>849</v>
      </c>
      <c r="I102" s="345">
        <f t="shared" si="3"/>
        <v>457793.25</v>
      </c>
      <c r="J102" s="314">
        <v>73246.92</v>
      </c>
      <c r="K102" s="21"/>
    </row>
    <row r="103" spans="1:11">
      <c r="A103" s="20" t="s">
        <v>1879</v>
      </c>
      <c r="B103" s="9">
        <v>42432</v>
      </c>
      <c r="C103" s="20" t="s">
        <v>1880</v>
      </c>
      <c r="D103" s="20">
        <v>1</v>
      </c>
      <c r="E103" s="20" t="s">
        <v>1881</v>
      </c>
      <c r="F103" s="20" t="s">
        <v>1828</v>
      </c>
      <c r="G103" s="59" t="s">
        <v>847</v>
      </c>
      <c r="H103" s="20" t="s">
        <v>849</v>
      </c>
      <c r="I103" s="345">
        <f t="shared" si="3"/>
        <v>418926.0625</v>
      </c>
      <c r="J103" s="314">
        <v>67028.17</v>
      </c>
      <c r="K103" s="21"/>
    </row>
    <row r="104" spans="1:11">
      <c r="A104" t="s">
        <v>1030</v>
      </c>
      <c r="B104" s="9">
        <v>42433</v>
      </c>
      <c r="C104" t="s">
        <v>1890</v>
      </c>
      <c r="D104">
        <v>1</v>
      </c>
      <c r="E104" t="s">
        <v>1891</v>
      </c>
      <c r="F104" t="s">
        <v>1828</v>
      </c>
      <c r="G104" s="59" t="s">
        <v>865</v>
      </c>
      <c r="H104" s="49" t="s">
        <v>2855</v>
      </c>
      <c r="I104" s="345">
        <f t="shared" si="3"/>
        <v>418926.0625</v>
      </c>
      <c r="J104" s="314">
        <v>67028.17</v>
      </c>
      <c r="K104" s="21"/>
    </row>
    <row r="105" spans="1:11">
      <c r="A105" t="s">
        <v>2582</v>
      </c>
      <c r="B105" s="9">
        <v>42460</v>
      </c>
      <c r="C105" t="s">
        <v>2583</v>
      </c>
      <c r="D105">
        <v>1</v>
      </c>
      <c r="E105" t="s">
        <v>2584</v>
      </c>
      <c r="F105" t="s">
        <v>1808</v>
      </c>
      <c r="G105" s="18" t="s">
        <v>735</v>
      </c>
      <c r="H105" s="18" t="s">
        <v>2889</v>
      </c>
      <c r="I105" s="345">
        <f t="shared" si="3"/>
        <v>56.0625</v>
      </c>
      <c r="J105" s="359">
        <v>8.9700000000000006</v>
      </c>
      <c r="K105" s="21"/>
    </row>
    <row r="106" spans="1:11">
      <c r="A106" t="s">
        <v>2045</v>
      </c>
      <c r="B106" s="9">
        <v>42441</v>
      </c>
      <c r="C106" t="s">
        <v>212</v>
      </c>
      <c r="D106">
        <v>1</v>
      </c>
      <c r="E106" t="s">
        <v>2046</v>
      </c>
      <c r="F106" t="s">
        <v>1808</v>
      </c>
      <c r="G106" s="18" t="s">
        <v>2880</v>
      </c>
      <c r="H106" s="18" t="s">
        <v>2881</v>
      </c>
      <c r="I106" s="345">
        <f t="shared" si="3"/>
        <v>93.125</v>
      </c>
      <c r="J106" s="314">
        <v>14.9</v>
      </c>
      <c r="K106" s="21"/>
    </row>
    <row r="107" spans="1:11">
      <c r="A107" t="s">
        <v>2118</v>
      </c>
      <c r="B107" s="9">
        <v>42446</v>
      </c>
      <c r="C107" t="s">
        <v>212</v>
      </c>
      <c r="D107">
        <v>1</v>
      </c>
      <c r="E107" t="s">
        <v>2119</v>
      </c>
      <c r="F107" t="s">
        <v>1808</v>
      </c>
      <c r="G107" s="18" t="s">
        <v>1728</v>
      </c>
      <c r="H107" s="18" t="s">
        <v>2894</v>
      </c>
      <c r="I107" s="345">
        <f t="shared" si="3"/>
        <v>10.375</v>
      </c>
      <c r="J107" s="359">
        <v>1.66</v>
      </c>
      <c r="K107" s="21"/>
    </row>
    <row r="108" spans="1:11">
      <c r="A108" t="s">
        <v>2118</v>
      </c>
      <c r="B108" s="9">
        <v>42446</v>
      </c>
      <c r="C108" t="s">
        <v>212</v>
      </c>
      <c r="D108">
        <v>1</v>
      </c>
      <c r="E108" t="s">
        <v>2119</v>
      </c>
      <c r="F108" t="s">
        <v>1808</v>
      </c>
      <c r="G108" s="18" t="s">
        <v>731</v>
      </c>
      <c r="H108" s="18" t="s">
        <v>2893</v>
      </c>
      <c r="I108" s="345">
        <f t="shared" si="3"/>
        <v>170.68965517241381</v>
      </c>
      <c r="J108" s="314">
        <f>+(44+44+66+44)/1.16*0.16</f>
        <v>27.31034482758621</v>
      </c>
      <c r="K108" s="21"/>
    </row>
    <row r="109" spans="1:11">
      <c r="A109" t="s">
        <v>544</v>
      </c>
      <c r="B109" s="9">
        <v>42444</v>
      </c>
      <c r="C109" t="s">
        <v>2094</v>
      </c>
      <c r="D109">
        <v>1</v>
      </c>
      <c r="E109" t="s">
        <v>2095</v>
      </c>
      <c r="F109" t="s">
        <v>1808</v>
      </c>
      <c r="G109" s="63" t="s">
        <v>1001</v>
      </c>
      <c r="H109" s="243" t="s">
        <v>2917</v>
      </c>
      <c r="I109" s="345">
        <f t="shared" si="3"/>
        <v>85</v>
      </c>
      <c r="J109" s="359">
        <v>13.6</v>
      </c>
      <c r="K109" s="21"/>
    </row>
    <row r="110" spans="1:11">
      <c r="A110" t="s">
        <v>1829</v>
      </c>
      <c r="B110" s="9">
        <v>42431</v>
      </c>
      <c r="C110" t="s">
        <v>1830</v>
      </c>
      <c r="D110">
        <v>2</v>
      </c>
      <c r="E110" t="s">
        <v>1831</v>
      </c>
      <c r="F110" t="s">
        <v>1822</v>
      </c>
      <c r="G110" s="57" t="s">
        <v>894</v>
      </c>
      <c r="H110" s="20" t="s">
        <v>895</v>
      </c>
      <c r="I110" s="345">
        <f t="shared" si="3"/>
        <v>900</v>
      </c>
      <c r="J110" s="359">
        <v>144</v>
      </c>
      <c r="K110" s="21"/>
    </row>
    <row r="111" spans="1:11">
      <c r="A111" t="s">
        <v>2118</v>
      </c>
      <c r="B111" s="9">
        <v>42446</v>
      </c>
      <c r="C111" t="s">
        <v>212</v>
      </c>
      <c r="D111">
        <v>1</v>
      </c>
      <c r="E111" t="s">
        <v>2119</v>
      </c>
      <c r="F111" t="s">
        <v>1808</v>
      </c>
      <c r="G111" s="18" t="s">
        <v>2887</v>
      </c>
      <c r="H111" s="18" t="s">
        <v>2888</v>
      </c>
      <c r="I111" s="345">
        <f t="shared" si="3"/>
        <v>703.4375</v>
      </c>
      <c r="J111" s="314">
        <f>56.5+20+36.05</f>
        <v>112.55</v>
      </c>
      <c r="K111" s="21"/>
    </row>
    <row r="112" spans="1:11">
      <c r="A112" t="s">
        <v>2118</v>
      </c>
      <c r="B112" s="9">
        <v>42446</v>
      </c>
      <c r="C112" t="s">
        <v>212</v>
      </c>
      <c r="D112">
        <v>1</v>
      </c>
      <c r="E112" t="s">
        <v>2119</v>
      </c>
      <c r="F112" t="s">
        <v>1808</v>
      </c>
      <c r="G112" s="18" t="s">
        <v>729</v>
      </c>
      <c r="H112" s="18" t="s">
        <v>2890</v>
      </c>
      <c r="I112" s="345">
        <f t="shared" si="3"/>
        <v>90.517241379310349</v>
      </c>
      <c r="J112" s="170">
        <f>+(35+35+35)/1.16*0.16</f>
        <v>14.482758620689657</v>
      </c>
      <c r="K112" s="21"/>
    </row>
    <row r="113" spans="1:11">
      <c r="A113" t="s">
        <v>2118</v>
      </c>
      <c r="B113" s="9">
        <v>42446</v>
      </c>
      <c r="C113" t="s">
        <v>212</v>
      </c>
      <c r="D113">
        <v>1</v>
      </c>
      <c r="E113" t="s">
        <v>2119</v>
      </c>
      <c r="F113" t="s">
        <v>1808</v>
      </c>
      <c r="G113" s="18" t="s">
        <v>2891</v>
      </c>
      <c r="H113" s="18" t="s">
        <v>2892</v>
      </c>
      <c r="I113" s="345">
        <f t="shared" si="3"/>
        <v>524.125</v>
      </c>
      <c r="J113" s="359">
        <f>15.17+7.59+19.17+7.59+19.17+15.17</f>
        <v>83.86</v>
      </c>
      <c r="K113" s="21"/>
    </row>
    <row r="114" spans="1:11">
      <c r="A114" t="s">
        <v>2746</v>
      </c>
      <c r="B114" s="9">
        <v>42460</v>
      </c>
      <c r="C114" t="s">
        <v>2747</v>
      </c>
      <c r="D114">
        <v>1</v>
      </c>
      <c r="E114" t="s">
        <v>2748</v>
      </c>
      <c r="F114" t="s">
        <v>1808</v>
      </c>
      <c r="G114" s="57" t="str">
        <f>+H114</f>
        <v>AGA0006136F1</v>
      </c>
      <c r="H114" s="20" t="s">
        <v>733</v>
      </c>
      <c r="I114" s="345">
        <f t="shared" si="3"/>
        <v>377.125</v>
      </c>
      <c r="J114" s="359">
        <v>60.34</v>
      </c>
      <c r="K114" s="21"/>
    </row>
    <row r="115" spans="1:11" s="20" customFormat="1">
      <c r="A115" s="20" t="s">
        <v>2118</v>
      </c>
      <c r="B115" s="9">
        <v>42446</v>
      </c>
      <c r="C115" s="20" t="s">
        <v>212</v>
      </c>
      <c r="D115" s="20">
        <v>1</v>
      </c>
      <c r="E115" s="20" t="s">
        <v>2119</v>
      </c>
      <c r="F115" s="20" t="s">
        <v>1808</v>
      </c>
      <c r="G115" s="18" t="s">
        <v>2884</v>
      </c>
      <c r="H115" s="18" t="s">
        <v>2885</v>
      </c>
      <c r="I115" s="345">
        <f t="shared" si="3"/>
        <v>260.375</v>
      </c>
      <c r="J115" s="314">
        <v>41.66</v>
      </c>
      <c r="K115" s="21"/>
    </row>
    <row r="116" spans="1:11" s="20" customFormat="1">
      <c r="A116" s="20" t="s">
        <v>79</v>
      </c>
      <c r="B116" s="9">
        <v>42431</v>
      </c>
      <c r="C116" s="20" t="s">
        <v>1832</v>
      </c>
      <c r="D116" s="20">
        <v>1</v>
      </c>
      <c r="E116" s="20" t="s">
        <v>1833</v>
      </c>
      <c r="F116" s="20" t="s">
        <v>1822</v>
      </c>
      <c r="G116" s="57" t="s">
        <v>911</v>
      </c>
      <c r="H116" s="20" t="s">
        <v>912</v>
      </c>
      <c r="I116" s="345">
        <f t="shared" si="3"/>
        <v>18100.125</v>
      </c>
      <c r="J116" s="314">
        <v>2896.02</v>
      </c>
      <c r="K116" s="21"/>
    </row>
    <row r="117" spans="1:11" s="20" customFormat="1">
      <c r="A117" s="20" t="s">
        <v>81</v>
      </c>
      <c r="B117" s="9">
        <v>42433</v>
      </c>
      <c r="C117" s="20" t="s">
        <v>1910</v>
      </c>
      <c r="D117" s="20">
        <v>1</v>
      </c>
      <c r="E117" s="20" t="s">
        <v>1911</v>
      </c>
      <c r="F117" s="20" t="s">
        <v>1822</v>
      </c>
      <c r="G117" s="57" t="s">
        <v>962</v>
      </c>
      <c r="H117" s="20" t="s">
        <v>963</v>
      </c>
      <c r="I117" s="345">
        <f t="shared" si="3"/>
        <v>5041.375</v>
      </c>
      <c r="J117" s="359">
        <v>806.62</v>
      </c>
      <c r="K117" s="21"/>
    </row>
    <row r="118" spans="1:11" s="20" customFormat="1">
      <c r="A118" s="20" t="s">
        <v>1914</v>
      </c>
      <c r="B118" s="9">
        <v>42433</v>
      </c>
      <c r="C118" s="20" t="s">
        <v>1915</v>
      </c>
      <c r="D118" s="20">
        <v>1</v>
      </c>
      <c r="E118" s="20" t="s">
        <v>1916</v>
      </c>
      <c r="F118" s="20" t="s">
        <v>1822</v>
      </c>
      <c r="G118" s="57" t="s">
        <v>913</v>
      </c>
      <c r="H118" s="20" t="s">
        <v>914</v>
      </c>
      <c r="I118" s="345">
        <f t="shared" si="3"/>
        <v>288297.875</v>
      </c>
      <c r="J118" s="314">
        <v>46127.66</v>
      </c>
      <c r="K118" s="21"/>
    </row>
    <row r="119" spans="1:11" s="20" customFormat="1">
      <c r="A119" s="20" t="s">
        <v>1035</v>
      </c>
      <c r="B119" s="9">
        <v>42431</v>
      </c>
      <c r="C119" s="20" t="s">
        <v>1834</v>
      </c>
      <c r="D119" s="20">
        <v>2</v>
      </c>
      <c r="E119" s="20" t="s">
        <v>1835</v>
      </c>
      <c r="F119" s="20" t="s">
        <v>1822</v>
      </c>
      <c r="G119" s="57" t="s">
        <v>893</v>
      </c>
      <c r="H119" s="20" t="s">
        <v>892</v>
      </c>
      <c r="I119" s="345">
        <f t="shared" si="3"/>
        <v>27017.25</v>
      </c>
      <c r="J119" s="314">
        <v>4322.76</v>
      </c>
      <c r="K119" s="21"/>
    </row>
    <row r="120" spans="1:11">
      <c r="A120" t="s">
        <v>1037</v>
      </c>
      <c r="B120" s="9">
        <v>42431</v>
      </c>
      <c r="C120" t="s">
        <v>1836</v>
      </c>
      <c r="D120">
        <v>1</v>
      </c>
      <c r="E120" t="s">
        <v>1837</v>
      </c>
      <c r="F120" t="s">
        <v>1822</v>
      </c>
      <c r="G120" s="57" t="s">
        <v>951</v>
      </c>
      <c r="H120" s="20" t="s">
        <v>952</v>
      </c>
      <c r="I120" s="345">
        <f t="shared" si="3"/>
        <v>7571.25</v>
      </c>
      <c r="J120" s="314">
        <v>1211.4000000000001</v>
      </c>
      <c r="K120" s="21"/>
    </row>
    <row r="121" spans="1:11">
      <c r="A121" t="s">
        <v>1039</v>
      </c>
      <c r="B121" s="9">
        <v>42431</v>
      </c>
      <c r="C121" t="s">
        <v>1838</v>
      </c>
      <c r="D121">
        <v>1</v>
      </c>
      <c r="E121" t="s">
        <v>1839</v>
      </c>
      <c r="F121" t="s">
        <v>1822</v>
      </c>
      <c r="G121" s="57" t="s">
        <v>861</v>
      </c>
      <c r="H121" t="s">
        <v>1840</v>
      </c>
      <c r="I121" s="345">
        <f t="shared" si="3"/>
        <v>600</v>
      </c>
      <c r="J121" s="359">
        <v>96</v>
      </c>
      <c r="K121" s="21"/>
    </row>
    <row r="122" spans="1:11">
      <c r="A122" t="s">
        <v>1041</v>
      </c>
      <c r="B122" s="9">
        <v>42431</v>
      </c>
      <c r="C122" t="s">
        <v>1841</v>
      </c>
      <c r="D122">
        <v>1</v>
      </c>
      <c r="E122" t="s">
        <v>1842</v>
      </c>
      <c r="F122" t="s">
        <v>1822</v>
      </c>
      <c r="G122" s="57" t="s">
        <v>905</v>
      </c>
      <c r="H122" s="20" t="s">
        <v>906</v>
      </c>
      <c r="I122" s="345">
        <f t="shared" si="3"/>
        <v>2353.375</v>
      </c>
      <c r="J122" s="359">
        <v>376.54</v>
      </c>
      <c r="K122" s="21"/>
    </row>
    <row r="123" spans="1:11">
      <c r="A123" t="s">
        <v>1043</v>
      </c>
      <c r="B123" s="9">
        <v>42431</v>
      </c>
      <c r="C123" t="s">
        <v>1843</v>
      </c>
      <c r="D123">
        <v>1</v>
      </c>
      <c r="E123" t="s">
        <v>1844</v>
      </c>
      <c r="F123" t="s">
        <v>1822</v>
      </c>
      <c r="G123" s="57" t="s">
        <v>907</v>
      </c>
      <c r="H123" s="243" t="s">
        <v>908</v>
      </c>
      <c r="I123" s="345">
        <f t="shared" si="3"/>
        <v>28284.750000000004</v>
      </c>
      <c r="J123" s="314">
        <v>4525.5600000000004</v>
      </c>
      <c r="K123" s="21"/>
    </row>
    <row r="124" spans="1:11">
      <c r="A124" t="s">
        <v>1814</v>
      </c>
      <c r="B124" s="9">
        <v>42430</v>
      </c>
      <c r="C124" t="s">
        <v>1815</v>
      </c>
      <c r="D124">
        <v>1</v>
      </c>
      <c r="E124" t="s">
        <v>1816</v>
      </c>
      <c r="F124" t="s">
        <v>1812</v>
      </c>
      <c r="G124" s="57" t="s">
        <v>957</v>
      </c>
      <c r="H124" t="s">
        <v>1813</v>
      </c>
      <c r="I124" s="345">
        <f t="shared" si="3"/>
        <v>14964.125000000002</v>
      </c>
      <c r="J124" s="314">
        <v>2394.2600000000002</v>
      </c>
      <c r="K124" s="21"/>
    </row>
    <row r="125" spans="1:11">
      <c r="A125" t="s">
        <v>1845</v>
      </c>
      <c r="B125" s="9">
        <v>42431</v>
      </c>
      <c r="C125" t="s">
        <v>1846</v>
      </c>
      <c r="D125">
        <v>2</v>
      </c>
      <c r="E125" t="s">
        <v>1847</v>
      </c>
      <c r="F125" t="s">
        <v>1822</v>
      </c>
      <c r="G125" s="57" t="s">
        <v>831</v>
      </c>
      <c r="H125" t="s">
        <v>832</v>
      </c>
      <c r="I125" s="345">
        <f t="shared" si="3"/>
        <v>900</v>
      </c>
      <c r="J125" s="359">
        <v>144</v>
      </c>
      <c r="K125" s="21"/>
    </row>
    <row r="126" spans="1:11">
      <c r="A126" t="s">
        <v>1848</v>
      </c>
      <c r="B126" s="9">
        <v>42431</v>
      </c>
      <c r="C126" t="s">
        <v>1849</v>
      </c>
      <c r="D126">
        <v>2</v>
      </c>
      <c r="E126" t="s">
        <v>1850</v>
      </c>
      <c r="F126" t="s">
        <v>1822</v>
      </c>
      <c r="G126" s="57" t="s">
        <v>900</v>
      </c>
      <c r="H126" t="s">
        <v>901</v>
      </c>
      <c r="I126" s="345">
        <f t="shared" si="3"/>
        <v>4550</v>
      </c>
      <c r="J126" s="359">
        <v>728</v>
      </c>
      <c r="K126" s="21"/>
    </row>
    <row r="127" spans="1:11">
      <c r="A127" t="s">
        <v>21</v>
      </c>
      <c r="B127" s="9">
        <v>42430</v>
      </c>
      <c r="C127" t="s">
        <v>1817</v>
      </c>
      <c r="D127">
        <v>1</v>
      </c>
      <c r="E127" t="s">
        <v>1818</v>
      </c>
      <c r="F127" t="s">
        <v>1812</v>
      </c>
      <c r="G127" s="57" t="s">
        <v>957</v>
      </c>
      <c r="H127" s="20" t="s">
        <v>1813</v>
      </c>
      <c r="I127" s="345">
        <f t="shared" si="3"/>
        <v>5566.9375</v>
      </c>
      <c r="J127" s="359">
        <v>890.71</v>
      </c>
      <c r="K127" s="21"/>
    </row>
    <row r="128" spans="1:11" s="20" customFormat="1">
      <c r="A128" s="20" t="s">
        <v>105</v>
      </c>
      <c r="B128" s="9">
        <v>42431</v>
      </c>
      <c r="C128" s="20" t="s">
        <v>1851</v>
      </c>
      <c r="D128" s="20">
        <v>1</v>
      </c>
      <c r="E128" s="20" t="s">
        <v>1852</v>
      </c>
      <c r="F128" s="20" t="s">
        <v>1822</v>
      </c>
      <c r="G128" s="57" t="s">
        <v>2851</v>
      </c>
      <c r="H128" s="20" t="s">
        <v>1853</v>
      </c>
      <c r="I128" s="345">
        <f t="shared" si="3"/>
        <v>6570.625</v>
      </c>
      <c r="J128" s="314">
        <v>1051.3</v>
      </c>
      <c r="K128" s="21"/>
    </row>
    <row r="129" spans="1:11" s="20" customFormat="1">
      <c r="A129" s="20" t="s">
        <v>1067</v>
      </c>
      <c r="B129" s="9">
        <v>42432</v>
      </c>
      <c r="C129" s="20" t="s">
        <v>1885</v>
      </c>
      <c r="D129" s="20">
        <v>1</v>
      </c>
      <c r="E129" s="20" t="s">
        <v>1886</v>
      </c>
      <c r="F129" s="20" t="s">
        <v>1887</v>
      </c>
      <c r="G129" s="48" t="s">
        <v>840</v>
      </c>
      <c r="H129" s="48" t="s">
        <v>841</v>
      </c>
      <c r="I129" s="345">
        <f t="shared" si="3"/>
        <v>705372.9375</v>
      </c>
      <c r="J129" s="314">
        <v>112859.67</v>
      </c>
      <c r="K129" s="21"/>
    </row>
    <row r="130" spans="1:11" s="20" customFormat="1">
      <c r="A130" s="20" t="s">
        <v>107</v>
      </c>
      <c r="B130" s="9">
        <v>42431</v>
      </c>
      <c r="C130" s="20" t="s">
        <v>1854</v>
      </c>
      <c r="D130" s="20">
        <v>1</v>
      </c>
      <c r="E130" s="20" t="s">
        <v>1855</v>
      </c>
      <c r="F130" s="20" t="s">
        <v>1822</v>
      </c>
      <c r="G130" s="57" t="s">
        <v>718</v>
      </c>
      <c r="H130" s="20" t="s">
        <v>719</v>
      </c>
      <c r="I130" s="345">
        <f t="shared" si="3"/>
        <v>584.8125</v>
      </c>
      <c r="J130" s="359">
        <v>93.57</v>
      </c>
      <c r="K130" s="21"/>
    </row>
    <row r="131" spans="1:11" s="20" customFormat="1">
      <c r="A131" s="20" t="s">
        <v>109</v>
      </c>
      <c r="B131" s="9">
        <v>42431</v>
      </c>
      <c r="C131" s="20" t="s">
        <v>1856</v>
      </c>
      <c r="D131" s="20">
        <v>2</v>
      </c>
      <c r="E131" s="20" t="s">
        <v>1857</v>
      </c>
      <c r="F131" s="20" t="s">
        <v>1822</v>
      </c>
      <c r="G131" s="57" t="s">
        <v>897</v>
      </c>
      <c r="H131" s="20" t="s">
        <v>898</v>
      </c>
      <c r="I131" s="345">
        <f t="shared" si="3"/>
        <v>9500</v>
      </c>
      <c r="J131" s="314">
        <v>1520</v>
      </c>
      <c r="K131" s="21"/>
    </row>
    <row r="132" spans="1:11" s="20" customFormat="1">
      <c r="A132" s="20" t="s">
        <v>111</v>
      </c>
      <c r="B132" s="9">
        <v>42431</v>
      </c>
      <c r="C132" s="20" t="s">
        <v>1858</v>
      </c>
      <c r="D132" s="20">
        <v>2</v>
      </c>
      <c r="E132" s="20" t="s">
        <v>1859</v>
      </c>
      <c r="F132" s="20" t="s">
        <v>1822</v>
      </c>
      <c r="G132" s="57" t="s">
        <v>904</v>
      </c>
      <c r="H132" s="20" t="s">
        <v>903</v>
      </c>
      <c r="I132" s="345">
        <f t="shared" si="3"/>
        <v>20890</v>
      </c>
      <c r="J132" s="314">
        <v>3342.4</v>
      </c>
      <c r="K132" s="21"/>
    </row>
    <row r="133" spans="1:11" s="20" customFormat="1">
      <c r="A133" s="20" t="s">
        <v>1860</v>
      </c>
      <c r="B133" s="9">
        <v>42431</v>
      </c>
      <c r="C133" s="20" t="s">
        <v>1861</v>
      </c>
      <c r="D133" s="20">
        <v>1</v>
      </c>
      <c r="E133" s="20" t="s">
        <v>1862</v>
      </c>
      <c r="F133" s="20" t="s">
        <v>1822</v>
      </c>
      <c r="G133" s="57" t="s">
        <v>1767</v>
      </c>
      <c r="H133" s="20" t="s">
        <v>1639</v>
      </c>
      <c r="I133" s="345">
        <f t="shared" si="3"/>
        <v>60832.000000000007</v>
      </c>
      <c r="J133" s="314">
        <v>9733.1200000000008</v>
      </c>
      <c r="K133" s="21"/>
    </row>
    <row r="134" spans="1:11" s="20" customFormat="1">
      <c r="A134" s="20" t="s">
        <v>1863</v>
      </c>
      <c r="B134" s="9">
        <v>42431</v>
      </c>
      <c r="C134" s="20" t="s">
        <v>1864</v>
      </c>
      <c r="D134" s="20">
        <v>2</v>
      </c>
      <c r="E134" s="20" t="s">
        <v>1865</v>
      </c>
      <c r="F134" s="20" t="s">
        <v>1822</v>
      </c>
      <c r="G134" s="57" t="s">
        <v>723</v>
      </c>
      <c r="H134" s="20" t="s">
        <v>917</v>
      </c>
      <c r="I134" s="345">
        <f t="shared" si="3"/>
        <v>4500</v>
      </c>
      <c r="J134" s="359">
        <v>720</v>
      </c>
      <c r="K134" s="21"/>
    </row>
    <row r="135" spans="1:11" s="20" customFormat="1">
      <c r="A135" s="20" t="s">
        <v>1882</v>
      </c>
      <c r="B135" s="9">
        <v>42432</v>
      </c>
      <c r="C135" s="20" t="s">
        <v>1883</v>
      </c>
      <c r="D135" s="20">
        <v>1</v>
      </c>
      <c r="E135" s="20" t="s">
        <v>1884</v>
      </c>
      <c r="F135" s="20" t="s">
        <v>1812</v>
      </c>
      <c r="G135" s="57" t="s">
        <v>918</v>
      </c>
      <c r="H135" s="232" t="s">
        <v>954</v>
      </c>
      <c r="I135" s="345">
        <f t="shared" ref="I135:I198" si="4">+J135/0.16</f>
        <v>22200</v>
      </c>
      <c r="J135" s="314">
        <v>3552</v>
      </c>
      <c r="K135" s="234"/>
    </row>
    <row r="136" spans="1:11" s="20" customFormat="1">
      <c r="A136" s="20" t="s">
        <v>1917</v>
      </c>
      <c r="B136" s="9">
        <v>42433</v>
      </c>
      <c r="C136" s="20" t="s">
        <v>1918</v>
      </c>
      <c r="D136" s="20">
        <v>1</v>
      </c>
      <c r="E136" s="20" t="s">
        <v>1919</v>
      </c>
      <c r="F136" s="20" t="s">
        <v>1812</v>
      </c>
      <c r="G136" s="57" t="s">
        <v>953</v>
      </c>
      <c r="H136" s="20" t="s">
        <v>1920</v>
      </c>
      <c r="I136" s="345">
        <f t="shared" si="4"/>
        <v>4800</v>
      </c>
      <c r="J136" s="359">
        <v>768</v>
      </c>
      <c r="K136" s="21"/>
    </row>
    <row r="137" spans="1:11" s="20" customFormat="1">
      <c r="A137" s="20" t="s">
        <v>1033</v>
      </c>
      <c r="B137" s="9">
        <v>42433</v>
      </c>
      <c r="C137" s="20" t="s">
        <v>1912</v>
      </c>
      <c r="D137" s="20">
        <v>1</v>
      </c>
      <c r="E137" s="20" t="s">
        <v>1913</v>
      </c>
      <c r="F137" s="20" t="s">
        <v>1812</v>
      </c>
      <c r="G137" s="57" t="s">
        <v>913</v>
      </c>
      <c r="H137" s="20" t="s">
        <v>914</v>
      </c>
      <c r="I137" s="345">
        <f t="shared" si="4"/>
        <v>114511.375</v>
      </c>
      <c r="J137" s="314">
        <v>18321.82</v>
      </c>
      <c r="K137" s="21"/>
    </row>
    <row r="138" spans="1:11" s="20" customFormat="1">
      <c r="A138" s="20" t="s">
        <v>41</v>
      </c>
      <c r="B138" s="9">
        <v>42431</v>
      </c>
      <c r="C138" s="20" t="s">
        <v>1866</v>
      </c>
      <c r="D138" s="20">
        <v>1</v>
      </c>
      <c r="E138" s="20" t="s">
        <v>1867</v>
      </c>
      <c r="F138" s="20" t="s">
        <v>1822</v>
      </c>
      <c r="G138" s="57" t="s">
        <v>826</v>
      </c>
      <c r="H138" s="243" t="s">
        <v>1620</v>
      </c>
      <c r="I138" s="345">
        <f t="shared" si="4"/>
        <v>2600</v>
      </c>
      <c r="J138" s="359">
        <v>416</v>
      </c>
      <c r="K138" s="21"/>
    </row>
    <row r="139" spans="1:11" s="20" customFormat="1">
      <c r="A139" s="20" t="s">
        <v>43</v>
      </c>
      <c r="B139" s="9">
        <v>42431</v>
      </c>
      <c r="C139" s="20" t="s">
        <v>1868</v>
      </c>
      <c r="D139" s="20">
        <v>2</v>
      </c>
      <c r="E139" s="20" t="s">
        <v>1869</v>
      </c>
      <c r="F139" s="20" t="s">
        <v>1822</v>
      </c>
      <c r="G139" s="57" t="s">
        <v>826</v>
      </c>
      <c r="H139" s="20" t="s">
        <v>1620</v>
      </c>
      <c r="I139" s="345">
        <f t="shared" si="4"/>
        <v>16650</v>
      </c>
      <c r="J139" s="314">
        <v>2664</v>
      </c>
      <c r="K139" s="21"/>
    </row>
    <row r="140" spans="1:11" s="20" customFormat="1">
      <c r="A140" s="20" t="s">
        <v>2746</v>
      </c>
      <c r="B140" s="9">
        <v>42460</v>
      </c>
      <c r="C140" s="20" t="s">
        <v>2747</v>
      </c>
      <c r="D140" s="20">
        <v>1</v>
      </c>
      <c r="E140" s="20" t="s">
        <v>2748</v>
      </c>
      <c r="F140" s="20" t="s">
        <v>1808</v>
      </c>
      <c r="G140" s="57" t="str">
        <f>+H140</f>
        <v>API6609273E0</v>
      </c>
      <c r="H140" s="243" t="s">
        <v>659</v>
      </c>
      <c r="I140" s="345">
        <f t="shared" si="4"/>
        <v>396.5625</v>
      </c>
      <c r="J140" s="359">
        <v>63.45</v>
      </c>
      <c r="K140" s="21"/>
    </row>
    <row r="141" spans="1:11" s="20" customFormat="1">
      <c r="A141" s="20" t="s">
        <v>45</v>
      </c>
      <c r="B141" s="9">
        <v>42431</v>
      </c>
      <c r="C141" s="20" t="s">
        <v>1870</v>
      </c>
      <c r="D141" s="20">
        <v>1</v>
      </c>
      <c r="E141" s="20" t="s">
        <v>1871</v>
      </c>
      <c r="F141" s="20" t="s">
        <v>1822</v>
      </c>
      <c r="G141" s="57" t="s">
        <v>685</v>
      </c>
      <c r="H141" s="243" t="s">
        <v>899</v>
      </c>
      <c r="I141" s="345">
        <f t="shared" si="4"/>
        <v>309.5</v>
      </c>
      <c r="J141" s="359">
        <v>49.52</v>
      </c>
      <c r="K141" s="21"/>
    </row>
    <row r="142" spans="1:11" s="20" customFormat="1">
      <c r="A142" s="20" t="s">
        <v>2746</v>
      </c>
      <c r="B142" s="9">
        <v>42460</v>
      </c>
      <c r="C142" s="20" t="s">
        <v>2747</v>
      </c>
      <c r="D142" s="20">
        <v>1</v>
      </c>
      <c r="E142" s="20" t="s">
        <v>2748</v>
      </c>
      <c r="F142" s="20" t="s">
        <v>1808</v>
      </c>
      <c r="G142" s="57" t="str">
        <f>+H142</f>
        <v>API6609273E0</v>
      </c>
      <c r="H142" s="20" t="s">
        <v>659</v>
      </c>
      <c r="I142" s="345">
        <f t="shared" si="4"/>
        <v>177.5625</v>
      </c>
      <c r="J142" s="359">
        <v>28.41</v>
      </c>
      <c r="K142" s="21"/>
    </row>
    <row r="143" spans="1:11" s="20" customFormat="1">
      <c r="A143" s="20" t="s">
        <v>2118</v>
      </c>
      <c r="B143" s="9">
        <v>42446</v>
      </c>
      <c r="C143" s="20" t="s">
        <v>212</v>
      </c>
      <c r="D143" s="20">
        <v>1</v>
      </c>
      <c r="E143" s="20" t="s">
        <v>2119</v>
      </c>
      <c r="F143" s="20" t="s">
        <v>1808</v>
      </c>
      <c r="G143" s="18" t="s">
        <v>1729</v>
      </c>
      <c r="H143" s="18" t="s">
        <v>2886</v>
      </c>
      <c r="I143" s="345">
        <f t="shared" si="4"/>
        <v>309</v>
      </c>
      <c r="J143" s="314">
        <v>49.44</v>
      </c>
      <c r="K143" s="21"/>
    </row>
    <row r="144" spans="1:11" s="20" customFormat="1">
      <c r="A144" s="20" t="s">
        <v>2746</v>
      </c>
      <c r="B144" s="9">
        <v>42460</v>
      </c>
      <c r="C144" s="20" t="s">
        <v>2747</v>
      </c>
      <c r="D144" s="20">
        <v>1</v>
      </c>
      <c r="E144" s="20" t="s">
        <v>2748</v>
      </c>
      <c r="F144" s="20" t="s">
        <v>1808</v>
      </c>
      <c r="G144" s="18" t="s">
        <v>729</v>
      </c>
      <c r="H144" s="18" t="s">
        <v>2890</v>
      </c>
      <c r="I144" s="345">
        <f t="shared" si="4"/>
        <v>56.0625</v>
      </c>
      <c r="J144" s="359">
        <v>8.9700000000000006</v>
      </c>
      <c r="K144" s="21"/>
    </row>
    <row r="145" spans="1:12" s="20" customFormat="1">
      <c r="A145" t="s">
        <v>2746</v>
      </c>
      <c r="B145" s="9">
        <v>42460</v>
      </c>
      <c r="C145" t="s">
        <v>2747</v>
      </c>
      <c r="D145">
        <v>1</v>
      </c>
      <c r="E145" t="s">
        <v>2748</v>
      </c>
      <c r="F145" t="s">
        <v>1808</v>
      </c>
      <c r="G145" s="57" t="str">
        <f>+H145</f>
        <v>GESG611221RC9</v>
      </c>
      <c r="H145" s="243" t="s">
        <v>1718</v>
      </c>
      <c r="I145" s="345">
        <f t="shared" si="4"/>
        <v>81.9375</v>
      </c>
      <c r="J145" s="359">
        <v>13.11</v>
      </c>
      <c r="K145" s="21"/>
    </row>
    <row r="146" spans="1:12" s="20" customFormat="1">
      <c r="A146" s="20" t="s">
        <v>1892</v>
      </c>
      <c r="B146" s="9">
        <v>42433</v>
      </c>
      <c r="C146" s="20" t="s">
        <v>1893</v>
      </c>
      <c r="D146" s="20">
        <v>1</v>
      </c>
      <c r="E146" s="20" t="s">
        <v>1894</v>
      </c>
      <c r="F146" s="20" t="s">
        <v>1828</v>
      </c>
      <c r="G146" s="48" t="s">
        <v>840</v>
      </c>
      <c r="H146" s="48" t="s">
        <v>841</v>
      </c>
      <c r="I146" s="345">
        <f t="shared" si="4"/>
        <v>182819.75</v>
      </c>
      <c r="J146" s="314">
        <v>29251.16</v>
      </c>
      <c r="K146" s="21"/>
    </row>
    <row r="147" spans="1:12" s="20" customFormat="1">
      <c r="A147" s="20" t="s">
        <v>1895</v>
      </c>
      <c r="B147" s="9">
        <v>42433</v>
      </c>
      <c r="C147" s="20" t="s">
        <v>1896</v>
      </c>
      <c r="D147" s="20">
        <v>1</v>
      </c>
      <c r="E147" s="20" t="s">
        <v>1897</v>
      </c>
      <c r="F147" s="20" t="s">
        <v>1828</v>
      </c>
      <c r="G147" s="48" t="s">
        <v>840</v>
      </c>
      <c r="H147" s="48" t="s">
        <v>841</v>
      </c>
      <c r="I147" s="345">
        <f t="shared" si="4"/>
        <v>207415.99999999997</v>
      </c>
      <c r="J147" s="314">
        <v>33186.559999999998</v>
      </c>
      <c r="K147" s="21"/>
    </row>
    <row r="148" spans="1:12">
      <c r="A148" t="s">
        <v>1898</v>
      </c>
      <c r="B148" s="9">
        <v>42433</v>
      </c>
      <c r="C148" t="s">
        <v>1899</v>
      </c>
      <c r="D148">
        <v>1</v>
      </c>
      <c r="E148" t="s">
        <v>1900</v>
      </c>
      <c r="F148" t="s">
        <v>1828</v>
      </c>
      <c r="G148" s="59" t="s">
        <v>884</v>
      </c>
      <c r="H148" s="20" t="s">
        <v>1901</v>
      </c>
      <c r="I148" s="345">
        <f t="shared" si="4"/>
        <v>166527.5</v>
      </c>
      <c r="J148" s="314">
        <v>26644.400000000001</v>
      </c>
      <c r="K148" s="21"/>
    </row>
    <row r="149" spans="1:12" s="20" customFormat="1">
      <c r="A149" s="20" t="s">
        <v>2746</v>
      </c>
      <c r="B149" s="9">
        <v>42460</v>
      </c>
      <c r="C149" s="20" t="s">
        <v>2747</v>
      </c>
      <c r="D149" s="20">
        <v>1</v>
      </c>
      <c r="E149" s="20" t="s">
        <v>2748</v>
      </c>
      <c r="F149" s="20" t="s">
        <v>1808</v>
      </c>
      <c r="G149" s="18" t="s">
        <v>735</v>
      </c>
      <c r="H149" s="18" t="s">
        <v>2889</v>
      </c>
      <c r="I149" s="345">
        <f t="shared" si="4"/>
        <v>350.9375</v>
      </c>
      <c r="J149" s="359">
        <v>56.15</v>
      </c>
      <c r="K149" s="21"/>
    </row>
    <row r="150" spans="1:12">
      <c r="A150" t="s">
        <v>2118</v>
      </c>
      <c r="B150" s="9">
        <v>42446</v>
      </c>
      <c r="C150" t="s">
        <v>212</v>
      </c>
      <c r="D150">
        <v>1</v>
      </c>
      <c r="E150" t="s">
        <v>2119</v>
      </c>
      <c r="F150" t="s">
        <v>1808</v>
      </c>
      <c r="G150" s="18" t="s">
        <v>735</v>
      </c>
      <c r="H150" s="18" t="s">
        <v>2889</v>
      </c>
      <c r="I150" s="345">
        <f t="shared" si="4"/>
        <v>796.74999999999989</v>
      </c>
      <c r="J150" s="359">
        <f>20.83+20.83+17.66+17.66+17.66+17.66+7.59+7.59</f>
        <v>127.47999999999999</v>
      </c>
      <c r="K150" s="21"/>
    </row>
    <row r="151" spans="1:12">
      <c r="A151" t="s">
        <v>2746</v>
      </c>
      <c r="B151" s="9">
        <v>42460</v>
      </c>
      <c r="C151" t="s">
        <v>2747</v>
      </c>
      <c r="D151">
        <v>1</v>
      </c>
      <c r="E151" t="s">
        <v>2748</v>
      </c>
      <c r="F151" t="s">
        <v>1808</v>
      </c>
      <c r="G151" s="18" t="s">
        <v>735</v>
      </c>
      <c r="H151" s="18" t="s">
        <v>2889</v>
      </c>
      <c r="I151" s="345">
        <f t="shared" si="4"/>
        <v>47.4375</v>
      </c>
      <c r="J151" s="359">
        <v>7.59</v>
      </c>
      <c r="K151" s="21"/>
    </row>
    <row r="152" spans="1:12">
      <c r="A152" t="s">
        <v>2746</v>
      </c>
      <c r="B152" s="9">
        <v>42460</v>
      </c>
      <c r="C152" t="s">
        <v>2747</v>
      </c>
      <c r="D152">
        <v>1</v>
      </c>
      <c r="E152" t="s">
        <v>2748</v>
      </c>
      <c r="F152" t="s">
        <v>1808</v>
      </c>
      <c r="G152" s="57" t="str">
        <f>+H152</f>
        <v>SXA041111GR2</v>
      </c>
      <c r="H152" t="s">
        <v>2701</v>
      </c>
      <c r="I152" s="345">
        <f t="shared" si="4"/>
        <v>496.31249999999994</v>
      </c>
      <c r="J152" s="359">
        <v>79.41</v>
      </c>
      <c r="K152" s="21"/>
    </row>
    <row r="153" spans="1:12">
      <c r="A153" t="s">
        <v>628</v>
      </c>
      <c r="B153" s="9">
        <v>42460</v>
      </c>
      <c r="C153" t="s">
        <v>2562</v>
      </c>
      <c r="D153">
        <v>1</v>
      </c>
      <c r="E153" t="s">
        <v>2563</v>
      </c>
      <c r="F153" t="s">
        <v>1808</v>
      </c>
      <c r="G153" s="57" t="str">
        <f>+H153</f>
        <v>CDO0509296I9</v>
      </c>
      <c r="H153" t="s">
        <v>2536</v>
      </c>
      <c r="I153" s="345">
        <f t="shared" si="4"/>
        <v>359.5</v>
      </c>
      <c r="J153" s="359">
        <v>57.52</v>
      </c>
      <c r="K153" s="21"/>
    </row>
    <row r="154" spans="1:12">
      <c r="A154" t="s">
        <v>2600</v>
      </c>
      <c r="B154" s="9">
        <v>42460</v>
      </c>
      <c r="C154" t="s">
        <v>2601</v>
      </c>
      <c r="D154">
        <v>1</v>
      </c>
      <c r="E154" t="s">
        <v>2602</v>
      </c>
      <c r="F154" t="s">
        <v>1808</v>
      </c>
      <c r="G154" s="57" t="str">
        <f>+H154</f>
        <v>CDO0509296I9</v>
      </c>
      <c r="H154" t="s">
        <v>2536</v>
      </c>
      <c r="I154" s="345">
        <f t="shared" si="4"/>
        <v>412.06250000000006</v>
      </c>
      <c r="J154" s="359">
        <v>65.930000000000007</v>
      </c>
      <c r="K154" s="245"/>
      <c r="L154" s="16"/>
    </row>
    <row r="155" spans="1:12">
      <c r="A155" t="s">
        <v>2606</v>
      </c>
      <c r="B155" s="9">
        <v>42460</v>
      </c>
      <c r="C155" t="s">
        <v>2607</v>
      </c>
      <c r="D155">
        <v>1</v>
      </c>
      <c r="E155" t="s">
        <v>2608</v>
      </c>
      <c r="F155" t="s">
        <v>1808</v>
      </c>
      <c r="G155" s="57" t="str">
        <f>+H155</f>
        <v>CDO0509296I9</v>
      </c>
      <c r="H155" t="s">
        <v>2536</v>
      </c>
      <c r="I155" s="345">
        <f t="shared" si="4"/>
        <v>842.24999999999989</v>
      </c>
      <c r="J155" s="359">
        <v>134.76</v>
      </c>
      <c r="K155" s="21"/>
    </row>
    <row r="156" spans="1:12">
      <c r="A156" t="s">
        <v>2746</v>
      </c>
      <c r="B156" s="9">
        <v>42460</v>
      </c>
      <c r="C156" t="s">
        <v>2747</v>
      </c>
      <c r="D156">
        <v>1</v>
      </c>
      <c r="E156" t="s">
        <v>2748</v>
      </c>
      <c r="F156" t="s">
        <v>1808</v>
      </c>
      <c r="G156" s="57" t="str">
        <f>+H156</f>
        <v>TCG870817Q74</v>
      </c>
      <c r="H156" s="243" t="s">
        <v>1721</v>
      </c>
      <c r="I156" s="345">
        <f t="shared" si="4"/>
        <v>48.25</v>
      </c>
      <c r="J156" s="359">
        <v>7.72</v>
      </c>
      <c r="K156" s="21"/>
    </row>
    <row r="157" spans="1:12">
      <c r="A157" t="s">
        <v>1980</v>
      </c>
      <c r="B157" s="9">
        <v>42439</v>
      </c>
      <c r="C157" t="s">
        <v>1981</v>
      </c>
      <c r="D157">
        <v>1</v>
      </c>
      <c r="E157" t="s">
        <v>1982</v>
      </c>
      <c r="F157" t="s">
        <v>1822</v>
      </c>
      <c r="G157" s="57" t="s">
        <v>913</v>
      </c>
      <c r="H157" t="s">
        <v>914</v>
      </c>
      <c r="I157" s="345">
        <f t="shared" si="4"/>
        <v>97648.25</v>
      </c>
      <c r="J157" s="314">
        <v>15623.72</v>
      </c>
      <c r="K157" s="21"/>
    </row>
    <row r="158" spans="1:12">
      <c r="A158" t="s">
        <v>193</v>
      </c>
      <c r="B158" s="9">
        <v>42438</v>
      </c>
      <c r="C158" t="s">
        <v>1954</v>
      </c>
      <c r="D158">
        <v>2</v>
      </c>
      <c r="E158" t="s">
        <v>1955</v>
      </c>
      <c r="F158" t="s">
        <v>1822</v>
      </c>
      <c r="G158" s="57" t="s">
        <v>891</v>
      </c>
      <c r="H158" s="243" t="s">
        <v>890</v>
      </c>
      <c r="I158" s="345">
        <f t="shared" si="4"/>
        <v>6430</v>
      </c>
      <c r="J158" s="314">
        <v>1028.8</v>
      </c>
      <c r="K158" s="21"/>
    </row>
    <row r="159" spans="1:12">
      <c r="A159" t="s">
        <v>195</v>
      </c>
      <c r="B159" s="9">
        <v>42438</v>
      </c>
      <c r="C159" t="s">
        <v>1956</v>
      </c>
      <c r="D159">
        <v>1</v>
      </c>
      <c r="E159" t="s">
        <v>1957</v>
      </c>
      <c r="F159" t="s">
        <v>1822</v>
      </c>
      <c r="G159" s="57" t="s">
        <v>913</v>
      </c>
      <c r="H159" s="243" t="s">
        <v>914</v>
      </c>
      <c r="I159" s="345">
        <f t="shared" si="4"/>
        <v>5714.25</v>
      </c>
      <c r="J159" s="359">
        <v>914.28</v>
      </c>
      <c r="K159" s="21"/>
    </row>
    <row r="160" spans="1:12">
      <c r="A160" t="s">
        <v>47</v>
      </c>
      <c r="B160" s="9">
        <v>42436</v>
      </c>
      <c r="C160" t="s">
        <v>1925</v>
      </c>
      <c r="D160">
        <v>1</v>
      </c>
      <c r="E160" t="s">
        <v>1926</v>
      </c>
      <c r="F160" t="s">
        <v>1812</v>
      </c>
      <c r="G160" s="57" t="s">
        <v>960</v>
      </c>
      <c r="H160" s="243" t="s">
        <v>961</v>
      </c>
      <c r="I160" s="345">
        <f t="shared" si="4"/>
        <v>19377.5</v>
      </c>
      <c r="J160" s="314">
        <v>3100.4</v>
      </c>
      <c r="K160" s="25"/>
    </row>
    <row r="161" spans="1:12">
      <c r="A161" t="s">
        <v>2749</v>
      </c>
      <c r="B161" s="9">
        <v>42460</v>
      </c>
      <c r="C161" t="s">
        <v>2750</v>
      </c>
      <c r="D161">
        <v>1</v>
      </c>
      <c r="E161" t="s">
        <v>2751</v>
      </c>
      <c r="F161" t="s">
        <v>1808</v>
      </c>
      <c r="G161" s="57" t="str">
        <f>+H161</f>
        <v>API6609273E0</v>
      </c>
      <c r="H161" t="s">
        <v>659</v>
      </c>
      <c r="I161" s="345">
        <f t="shared" si="4"/>
        <v>461.18750000000006</v>
      </c>
      <c r="J161" s="359">
        <v>73.790000000000006</v>
      </c>
      <c r="K161" s="21"/>
    </row>
    <row r="162" spans="1:12">
      <c r="A162" t="s">
        <v>2749</v>
      </c>
      <c r="B162" s="9">
        <v>42460</v>
      </c>
      <c r="C162" t="s">
        <v>2750</v>
      </c>
      <c r="D162">
        <v>1</v>
      </c>
      <c r="E162" t="s">
        <v>2751</v>
      </c>
      <c r="F162" t="s">
        <v>1808</v>
      </c>
      <c r="G162" s="18" t="s">
        <v>729</v>
      </c>
      <c r="H162" s="18" t="s">
        <v>2890</v>
      </c>
      <c r="I162" s="345">
        <f t="shared" si="4"/>
        <v>86.187499999999986</v>
      </c>
      <c r="J162" s="359">
        <v>13.79</v>
      </c>
      <c r="K162" s="21"/>
      <c r="L162" s="20"/>
    </row>
    <row r="163" spans="1:12">
      <c r="A163" t="s">
        <v>2749</v>
      </c>
      <c r="B163" s="9">
        <v>42460</v>
      </c>
      <c r="C163" t="s">
        <v>2750</v>
      </c>
      <c r="D163">
        <v>1</v>
      </c>
      <c r="E163" t="s">
        <v>2751</v>
      </c>
      <c r="F163" t="s">
        <v>1808</v>
      </c>
      <c r="G163" s="57" t="str">
        <f>+H163</f>
        <v>MPL020607CX5</v>
      </c>
      <c r="H163" s="20" t="s">
        <v>1744</v>
      </c>
      <c r="I163" s="345">
        <f t="shared" si="4"/>
        <v>772</v>
      </c>
      <c r="J163" s="359">
        <v>123.52</v>
      </c>
      <c r="K163" s="21"/>
      <c r="L163" s="20"/>
    </row>
    <row r="164" spans="1:12">
      <c r="A164" t="s">
        <v>2120</v>
      </c>
      <c r="B164" s="9">
        <v>42446</v>
      </c>
      <c r="C164" t="s">
        <v>212</v>
      </c>
      <c r="D164">
        <v>1</v>
      </c>
      <c r="E164" t="s">
        <v>2121</v>
      </c>
      <c r="F164" t="s">
        <v>1808</v>
      </c>
      <c r="G164" s="18" t="s">
        <v>659</v>
      </c>
      <c r="H164" s="18" t="s">
        <v>717</v>
      </c>
      <c r="I164" s="345">
        <f t="shared" si="4"/>
        <v>631</v>
      </c>
      <c r="J164" s="359">
        <f>50.48+50.48</f>
        <v>100.96</v>
      </c>
      <c r="K164" s="21"/>
    </row>
    <row r="165" spans="1:12">
      <c r="A165" t="s">
        <v>2120</v>
      </c>
      <c r="B165" s="9">
        <v>42446</v>
      </c>
      <c r="C165" t="s">
        <v>212</v>
      </c>
      <c r="D165">
        <v>1</v>
      </c>
      <c r="E165" t="s">
        <v>2121</v>
      </c>
      <c r="F165" t="s">
        <v>1808</v>
      </c>
      <c r="G165" s="18" t="s">
        <v>987</v>
      </c>
      <c r="H165" s="18" t="s">
        <v>2875</v>
      </c>
      <c r="I165" s="345">
        <f t="shared" si="4"/>
        <v>1771.875</v>
      </c>
      <c r="J165" s="359">
        <v>283.5</v>
      </c>
      <c r="K165" s="21"/>
    </row>
    <row r="166" spans="1:12">
      <c r="A166" t="s">
        <v>2120</v>
      </c>
      <c r="B166" s="9">
        <v>42446</v>
      </c>
      <c r="C166" t="s">
        <v>212</v>
      </c>
      <c r="D166">
        <v>1</v>
      </c>
      <c r="E166" t="s">
        <v>2121</v>
      </c>
      <c r="F166" t="s">
        <v>1808</v>
      </c>
      <c r="G166" s="18" t="s">
        <v>1009</v>
      </c>
      <c r="H166" s="18" t="s">
        <v>984</v>
      </c>
      <c r="I166" s="345">
        <f t="shared" si="4"/>
        <v>146.5625</v>
      </c>
      <c r="J166" s="359">
        <v>23.45</v>
      </c>
      <c r="K166" s="21"/>
    </row>
    <row r="167" spans="1:12">
      <c r="A167" t="s">
        <v>2749</v>
      </c>
      <c r="B167" s="9">
        <v>42460</v>
      </c>
      <c r="C167" t="s">
        <v>2750</v>
      </c>
      <c r="D167">
        <v>1</v>
      </c>
      <c r="E167" t="s">
        <v>2751</v>
      </c>
      <c r="F167" t="s">
        <v>1808</v>
      </c>
      <c r="G167" s="57" t="s">
        <v>685</v>
      </c>
      <c r="H167" t="s">
        <v>899</v>
      </c>
      <c r="I167" s="345">
        <f t="shared" si="4"/>
        <v>103.25</v>
      </c>
      <c r="J167" s="359">
        <v>16.52</v>
      </c>
      <c r="K167" s="21"/>
    </row>
    <row r="168" spans="1:12">
      <c r="A168" t="s">
        <v>2749</v>
      </c>
      <c r="B168" s="9">
        <v>42460</v>
      </c>
      <c r="C168" t="s">
        <v>2750</v>
      </c>
      <c r="D168">
        <v>1</v>
      </c>
      <c r="E168" t="s">
        <v>2751</v>
      </c>
      <c r="F168" t="s">
        <v>1808</v>
      </c>
      <c r="G168" s="18" t="s">
        <v>735</v>
      </c>
      <c r="H168" s="18" t="s">
        <v>2889</v>
      </c>
      <c r="I168" s="345">
        <f t="shared" si="4"/>
        <v>222.43750000000003</v>
      </c>
      <c r="J168" s="359">
        <v>35.590000000000003</v>
      </c>
      <c r="K168" s="21"/>
    </row>
    <row r="169" spans="1:12">
      <c r="A169" t="s">
        <v>1906</v>
      </c>
      <c r="B169" s="9">
        <v>42433</v>
      </c>
      <c r="C169" t="s">
        <v>1907</v>
      </c>
      <c r="D169">
        <v>1</v>
      </c>
      <c r="E169" t="s">
        <v>1908</v>
      </c>
      <c r="F169" t="s">
        <v>1828</v>
      </c>
      <c r="G169" s="59" t="s">
        <v>858</v>
      </c>
      <c r="H169" s="243" t="s">
        <v>1909</v>
      </c>
      <c r="I169" s="345">
        <f t="shared" si="4"/>
        <v>499586.25</v>
      </c>
      <c r="J169" s="314">
        <v>79933.8</v>
      </c>
      <c r="K169" s="21"/>
    </row>
    <row r="170" spans="1:12">
      <c r="A170" t="s">
        <v>2749</v>
      </c>
      <c r="B170" s="9">
        <v>42460</v>
      </c>
      <c r="C170" t="s">
        <v>2750</v>
      </c>
      <c r="D170">
        <v>1</v>
      </c>
      <c r="E170" t="s">
        <v>2751</v>
      </c>
      <c r="F170" t="s">
        <v>1808</v>
      </c>
      <c r="G170" s="57" t="str">
        <f>+H170</f>
        <v>ROCM620808M6A</v>
      </c>
      <c r="H170" t="s">
        <v>793</v>
      </c>
      <c r="I170" s="345">
        <f t="shared" si="4"/>
        <v>69</v>
      </c>
      <c r="J170" s="359">
        <v>11.04</v>
      </c>
      <c r="K170" s="21"/>
    </row>
    <row r="171" spans="1:12">
      <c r="A171" t="s">
        <v>2752</v>
      </c>
      <c r="B171" s="9">
        <v>42460</v>
      </c>
      <c r="C171" t="s">
        <v>2753</v>
      </c>
      <c r="D171">
        <v>1</v>
      </c>
      <c r="E171" t="s">
        <v>2754</v>
      </c>
      <c r="F171" t="s">
        <v>1808</v>
      </c>
      <c r="G171" s="57" t="str">
        <f>+H171</f>
        <v>AGA0006136F1</v>
      </c>
      <c r="H171" s="243" t="s">
        <v>733</v>
      </c>
      <c r="I171" s="345">
        <f t="shared" si="4"/>
        <v>377.125</v>
      </c>
      <c r="J171" s="359">
        <v>60.34</v>
      </c>
      <c r="K171" s="21"/>
    </row>
    <row r="172" spans="1:12">
      <c r="A172" t="s">
        <v>2752</v>
      </c>
      <c r="B172" s="9">
        <v>42460</v>
      </c>
      <c r="C172" t="s">
        <v>2753</v>
      </c>
      <c r="D172">
        <v>1</v>
      </c>
      <c r="E172" t="s">
        <v>2754</v>
      </c>
      <c r="F172" t="s">
        <v>1808</v>
      </c>
      <c r="G172" s="57" t="str">
        <f>+H172</f>
        <v>AGA0006136F1</v>
      </c>
      <c r="H172" s="243" t="s">
        <v>733</v>
      </c>
      <c r="I172" s="345">
        <f t="shared" si="4"/>
        <v>398.375</v>
      </c>
      <c r="J172" s="359">
        <v>63.74</v>
      </c>
      <c r="K172" s="21"/>
    </row>
    <row r="173" spans="1:12">
      <c r="A173" t="s">
        <v>2752</v>
      </c>
      <c r="B173" s="9">
        <v>42460</v>
      </c>
      <c r="C173" t="s">
        <v>2753</v>
      </c>
      <c r="D173">
        <v>1</v>
      </c>
      <c r="E173" t="s">
        <v>2754</v>
      </c>
      <c r="F173" t="s">
        <v>1808</v>
      </c>
      <c r="G173" s="57" t="str">
        <f>+H173</f>
        <v>CIB110415R65</v>
      </c>
      <c r="H173" s="20" t="s">
        <v>731</v>
      </c>
      <c r="I173" s="345">
        <f t="shared" si="4"/>
        <v>37.9375</v>
      </c>
      <c r="J173" s="359">
        <v>6.07</v>
      </c>
      <c r="K173" s="21"/>
    </row>
    <row r="174" spans="1:12">
      <c r="A174" t="s">
        <v>2752</v>
      </c>
      <c r="B174" s="9">
        <v>42460</v>
      </c>
      <c r="C174" t="s">
        <v>2753</v>
      </c>
      <c r="D174">
        <v>1</v>
      </c>
      <c r="E174" t="s">
        <v>2754</v>
      </c>
      <c r="F174" t="s">
        <v>1808</v>
      </c>
      <c r="G174" s="57" t="str">
        <f>+H174</f>
        <v>CIB110415R65</v>
      </c>
      <c r="H174" s="20" t="s">
        <v>731</v>
      </c>
      <c r="I174" s="345">
        <f t="shared" si="4"/>
        <v>396.5625</v>
      </c>
      <c r="J174" s="359">
        <v>63.45</v>
      </c>
      <c r="K174" s="21"/>
    </row>
    <row r="175" spans="1:12">
      <c r="A175" t="s">
        <v>2752</v>
      </c>
      <c r="B175" s="9">
        <v>42460</v>
      </c>
      <c r="C175" t="s">
        <v>2753</v>
      </c>
      <c r="D175">
        <v>1</v>
      </c>
      <c r="E175" t="s">
        <v>2754</v>
      </c>
      <c r="F175" t="s">
        <v>1808</v>
      </c>
      <c r="G175" s="18" t="s">
        <v>729</v>
      </c>
      <c r="H175" s="18" t="s">
        <v>2890</v>
      </c>
      <c r="I175" s="345">
        <f t="shared" si="4"/>
        <v>30.1875</v>
      </c>
      <c r="J175" s="359">
        <v>4.83</v>
      </c>
      <c r="K175" s="21"/>
      <c r="L175" s="20"/>
    </row>
    <row r="176" spans="1:12">
      <c r="A176" t="s">
        <v>2752</v>
      </c>
      <c r="B176" s="9">
        <v>42460</v>
      </c>
      <c r="C176" t="s">
        <v>2753</v>
      </c>
      <c r="D176">
        <v>1</v>
      </c>
      <c r="E176" t="s">
        <v>2754</v>
      </c>
      <c r="F176" t="s">
        <v>1808</v>
      </c>
      <c r="G176" s="57" t="str">
        <f>+H176</f>
        <v>GESG611221RC9</v>
      </c>
      <c r="H176" s="20" t="s">
        <v>1718</v>
      </c>
      <c r="I176" s="345">
        <f t="shared" si="4"/>
        <v>81.875</v>
      </c>
      <c r="J176" s="359">
        <v>13.1</v>
      </c>
      <c r="K176" s="21"/>
    </row>
    <row r="177" spans="1:11">
      <c r="A177" t="s">
        <v>2755</v>
      </c>
      <c r="B177" s="9">
        <v>42460</v>
      </c>
      <c r="C177" t="s">
        <v>2756</v>
      </c>
      <c r="D177">
        <v>1</v>
      </c>
      <c r="E177" t="s">
        <v>2757</v>
      </c>
      <c r="F177" t="s">
        <v>1808</v>
      </c>
      <c r="G177" s="18" t="s">
        <v>729</v>
      </c>
      <c r="H177" s="18" t="s">
        <v>2890</v>
      </c>
      <c r="I177" s="345">
        <f t="shared" si="4"/>
        <v>86.187499999999986</v>
      </c>
      <c r="J177" s="359">
        <v>13.79</v>
      </c>
      <c r="K177" s="21"/>
    </row>
    <row r="178" spans="1:11">
      <c r="A178" t="s">
        <v>2120</v>
      </c>
      <c r="B178" s="9">
        <v>42446</v>
      </c>
      <c r="C178" t="s">
        <v>212</v>
      </c>
      <c r="D178">
        <v>1</v>
      </c>
      <c r="E178" t="s">
        <v>2121</v>
      </c>
      <c r="F178" t="s">
        <v>1808</v>
      </c>
      <c r="G178" s="18" t="s">
        <v>2880</v>
      </c>
      <c r="H178" s="18" t="s">
        <v>2881</v>
      </c>
      <c r="I178" s="345">
        <f t="shared" si="4"/>
        <v>112.0625</v>
      </c>
      <c r="J178" s="359">
        <v>17.93</v>
      </c>
      <c r="K178" s="21"/>
    </row>
    <row r="179" spans="1:11">
      <c r="A179" t="s">
        <v>2755</v>
      </c>
      <c r="B179" s="9">
        <v>42460</v>
      </c>
      <c r="C179" t="s">
        <v>2756</v>
      </c>
      <c r="D179">
        <v>1</v>
      </c>
      <c r="E179" t="s">
        <v>2757</v>
      </c>
      <c r="F179" t="s">
        <v>1808</v>
      </c>
      <c r="G179" s="57" t="str">
        <f>+H179</f>
        <v>GPR911122D69</v>
      </c>
      <c r="H179" t="s">
        <v>2758</v>
      </c>
      <c r="I179" s="345">
        <f t="shared" si="4"/>
        <v>27.5625</v>
      </c>
      <c r="J179" s="359">
        <v>4.41</v>
      </c>
      <c r="K179" s="21"/>
    </row>
    <row r="180" spans="1:11">
      <c r="A180" t="s">
        <v>2755</v>
      </c>
      <c r="B180" s="9">
        <v>42460</v>
      </c>
      <c r="C180" t="s">
        <v>2756</v>
      </c>
      <c r="D180">
        <v>1</v>
      </c>
      <c r="E180" t="s">
        <v>2757</v>
      </c>
      <c r="F180" t="s">
        <v>1808</v>
      </c>
      <c r="G180" s="57" t="str">
        <f>+H180</f>
        <v>OME561118AA8</v>
      </c>
      <c r="H180" s="20" t="s">
        <v>805</v>
      </c>
      <c r="I180" s="345">
        <f t="shared" si="4"/>
        <v>728.4375</v>
      </c>
      <c r="J180" s="359">
        <v>116.55</v>
      </c>
      <c r="K180" s="21"/>
    </row>
    <row r="181" spans="1:11">
      <c r="A181" t="s">
        <v>1921</v>
      </c>
      <c r="B181" s="9">
        <v>42434</v>
      </c>
      <c r="C181" t="s">
        <v>1922</v>
      </c>
      <c r="D181">
        <v>1</v>
      </c>
      <c r="E181" t="s">
        <v>1923</v>
      </c>
      <c r="F181" t="s">
        <v>1828</v>
      </c>
      <c r="G181" s="48" t="s">
        <v>840</v>
      </c>
      <c r="H181" s="48" t="s">
        <v>841</v>
      </c>
      <c r="I181" s="345">
        <f t="shared" si="4"/>
        <v>196436.9375</v>
      </c>
      <c r="J181" s="314">
        <v>31429.91</v>
      </c>
      <c r="K181" s="21"/>
    </row>
    <row r="182" spans="1:11">
      <c r="A182" t="s">
        <v>1930</v>
      </c>
      <c r="B182" s="9">
        <v>42437</v>
      </c>
      <c r="C182" t="s">
        <v>1931</v>
      </c>
      <c r="D182">
        <v>1</v>
      </c>
      <c r="E182" t="s">
        <v>1932</v>
      </c>
      <c r="F182" t="s">
        <v>1828</v>
      </c>
      <c r="G182" s="59" t="s">
        <v>884</v>
      </c>
      <c r="H182" s="243" t="s">
        <v>885</v>
      </c>
      <c r="I182" s="345">
        <f t="shared" si="4"/>
        <v>171880.9375</v>
      </c>
      <c r="J182" s="314">
        <v>27500.95</v>
      </c>
      <c r="K182" s="21"/>
    </row>
    <row r="183" spans="1:11">
      <c r="A183" t="s">
        <v>197</v>
      </c>
      <c r="B183" s="9">
        <v>42438</v>
      </c>
      <c r="C183" t="s">
        <v>1958</v>
      </c>
      <c r="D183">
        <v>1</v>
      </c>
      <c r="E183" t="s">
        <v>1959</v>
      </c>
      <c r="F183" t="s">
        <v>1822</v>
      </c>
      <c r="G183" s="57" t="s">
        <v>709</v>
      </c>
      <c r="H183" s="20" t="s">
        <v>710</v>
      </c>
      <c r="I183" s="345">
        <f t="shared" si="4"/>
        <v>19975.125</v>
      </c>
      <c r="J183" s="314">
        <v>3196.02</v>
      </c>
      <c r="K183" s="21"/>
    </row>
    <row r="184" spans="1:11">
      <c r="A184" t="s">
        <v>1933</v>
      </c>
      <c r="B184" s="9">
        <v>42437</v>
      </c>
      <c r="C184" t="s">
        <v>1934</v>
      </c>
      <c r="D184">
        <v>1</v>
      </c>
      <c r="E184" t="s">
        <v>1935</v>
      </c>
      <c r="F184" t="s">
        <v>1828</v>
      </c>
      <c r="G184" s="59" t="s">
        <v>2856</v>
      </c>
      <c r="H184" s="20" t="s">
        <v>1936</v>
      </c>
      <c r="I184" s="345">
        <f t="shared" si="4"/>
        <v>342388.8125</v>
      </c>
      <c r="J184" s="314">
        <v>54782.21</v>
      </c>
      <c r="K184" s="21"/>
    </row>
    <row r="185" spans="1:11">
      <c r="A185" t="s">
        <v>1940</v>
      </c>
      <c r="B185" s="9">
        <v>42437</v>
      </c>
      <c r="C185" t="s">
        <v>1941</v>
      </c>
      <c r="D185">
        <v>1</v>
      </c>
      <c r="E185" t="s">
        <v>1942</v>
      </c>
      <c r="F185" t="s">
        <v>1828</v>
      </c>
      <c r="G185" s="59" t="s">
        <v>808</v>
      </c>
      <c r="H185" s="243" t="s">
        <v>1943</v>
      </c>
      <c r="I185" s="345">
        <f t="shared" si="4"/>
        <v>305832.125</v>
      </c>
      <c r="J185" s="314">
        <v>48933.14</v>
      </c>
      <c r="K185" s="21"/>
    </row>
    <row r="186" spans="1:11">
      <c r="A186" t="s">
        <v>1937</v>
      </c>
      <c r="B186" s="9">
        <v>42437</v>
      </c>
      <c r="C186" t="s">
        <v>1938</v>
      </c>
      <c r="D186">
        <v>1</v>
      </c>
      <c r="E186" t="s">
        <v>1939</v>
      </c>
      <c r="F186" t="s">
        <v>1828</v>
      </c>
      <c r="G186" s="59" t="s">
        <v>847</v>
      </c>
      <c r="H186" s="243" t="s">
        <v>852</v>
      </c>
      <c r="I186" s="345">
        <f t="shared" si="4"/>
        <v>220590.375</v>
      </c>
      <c r="J186" s="314">
        <v>35294.46</v>
      </c>
      <c r="K186" s="21"/>
    </row>
    <row r="187" spans="1:11">
      <c r="A187" t="s">
        <v>1096</v>
      </c>
      <c r="B187" s="9">
        <v>42438</v>
      </c>
      <c r="C187" t="s">
        <v>1948</v>
      </c>
      <c r="D187">
        <v>1</v>
      </c>
      <c r="E187" t="s">
        <v>1949</v>
      </c>
      <c r="F187" t="s">
        <v>1828</v>
      </c>
      <c r="G187" s="48" t="s">
        <v>840</v>
      </c>
      <c r="H187" s="48" t="s">
        <v>841</v>
      </c>
      <c r="I187" s="345">
        <f t="shared" si="4"/>
        <v>207415.99999999997</v>
      </c>
      <c r="J187" s="314">
        <v>33186.559999999998</v>
      </c>
      <c r="K187" s="21"/>
    </row>
    <row r="188" spans="1:11">
      <c r="A188" t="s">
        <v>1106</v>
      </c>
      <c r="B188" s="9">
        <v>42439</v>
      </c>
      <c r="C188" t="s">
        <v>1978</v>
      </c>
      <c r="D188">
        <v>1</v>
      </c>
      <c r="E188" t="s">
        <v>1979</v>
      </c>
      <c r="F188" t="s">
        <v>1828</v>
      </c>
      <c r="G188" s="48" t="s">
        <v>840</v>
      </c>
      <c r="H188" s="48" t="s">
        <v>841</v>
      </c>
      <c r="I188" s="345">
        <f t="shared" si="4"/>
        <v>244625.81249999997</v>
      </c>
      <c r="J188" s="314">
        <v>39140.129999999997</v>
      </c>
      <c r="K188" s="21"/>
    </row>
    <row r="189" spans="1:11">
      <c r="A189" t="s">
        <v>1983</v>
      </c>
      <c r="B189" s="9">
        <v>42440</v>
      </c>
      <c r="C189" t="s">
        <v>1984</v>
      </c>
      <c r="D189">
        <v>1</v>
      </c>
      <c r="E189" t="s">
        <v>1985</v>
      </c>
      <c r="F189" t="s">
        <v>1828</v>
      </c>
      <c r="G189" s="59" t="s">
        <v>877</v>
      </c>
      <c r="H189" s="20" t="s">
        <v>1986</v>
      </c>
      <c r="I189" s="345">
        <f t="shared" si="4"/>
        <v>195724.875</v>
      </c>
      <c r="J189" s="314">
        <v>31315.98</v>
      </c>
      <c r="K189" s="21"/>
    </row>
    <row r="190" spans="1:11">
      <c r="A190" t="s">
        <v>1987</v>
      </c>
      <c r="B190" s="9">
        <v>42440</v>
      </c>
      <c r="C190" t="s">
        <v>1988</v>
      </c>
      <c r="D190">
        <v>1</v>
      </c>
      <c r="E190" t="s">
        <v>1989</v>
      </c>
      <c r="F190" t="s">
        <v>1828</v>
      </c>
      <c r="G190" s="59" t="s">
        <v>834</v>
      </c>
      <c r="H190" s="243" t="s">
        <v>1990</v>
      </c>
      <c r="I190" s="345">
        <f t="shared" si="4"/>
        <v>283156.125</v>
      </c>
      <c r="J190" s="314">
        <v>45304.98</v>
      </c>
      <c r="K190" s="21"/>
    </row>
    <row r="191" spans="1:11">
      <c r="A191" t="s">
        <v>2122</v>
      </c>
      <c r="B191" s="9">
        <v>42446</v>
      </c>
      <c r="C191" t="s">
        <v>212</v>
      </c>
      <c r="D191">
        <v>1</v>
      </c>
      <c r="E191" t="s">
        <v>2123</v>
      </c>
      <c r="F191" t="s">
        <v>1808</v>
      </c>
      <c r="G191" s="18" t="s">
        <v>2851</v>
      </c>
      <c r="H191" s="18" t="s">
        <v>669</v>
      </c>
      <c r="I191" s="345">
        <f t="shared" si="4"/>
        <v>275.5625</v>
      </c>
      <c r="J191" s="359">
        <v>44.09</v>
      </c>
      <c r="K191" s="21"/>
    </row>
    <row r="192" spans="1:11">
      <c r="A192" t="s">
        <v>2755</v>
      </c>
      <c r="B192" s="9">
        <v>42460</v>
      </c>
      <c r="C192" t="s">
        <v>2756</v>
      </c>
      <c r="D192">
        <v>1</v>
      </c>
      <c r="E192" t="s">
        <v>2757</v>
      </c>
      <c r="F192" t="s">
        <v>1808</v>
      </c>
      <c r="G192" s="18" t="s">
        <v>735</v>
      </c>
      <c r="H192" s="18" t="s">
        <v>2889</v>
      </c>
      <c r="I192" s="345">
        <f t="shared" si="4"/>
        <v>222.43750000000003</v>
      </c>
      <c r="J192" s="359">
        <v>35.590000000000003</v>
      </c>
      <c r="K192" s="21"/>
    </row>
    <row r="193" spans="1:11">
      <c r="A193" t="s">
        <v>2755</v>
      </c>
      <c r="B193" s="9">
        <v>42460</v>
      </c>
      <c r="C193" t="s">
        <v>2756</v>
      </c>
      <c r="D193">
        <v>1</v>
      </c>
      <c r="E193" t="s">
        <v>2757</v>
      </c>
      <c r="F193" t="s">
        <v>1808</v>
      </c>
      <c r="G193" s="57" t="str">
        <f>+H193</f>
        <v>ROCM620808M6A</v>
      </c>
      <c r="H193" t="s">
        <v>793</v>
      </c>
      <c r="I193" s="345">
        <f t="shared" si="4"/>
        <v>69</v>
      </c>
      <c r="J193" s="359">
        <v>11.04</v>
      </c>
      <c r="K193" s="21"/>
    </row>
    <row r="194" spans="1:11">
      <c r="A194" t="s">
        <v>2755</v>
      </c>
      <c r="B194" s="9">
        <v>42460</v>
      </c>
      <c r="C194" t="s">
        <v>2756</v>
      </c>
      <c r="D194">
        <v>1</v>
      </c>
      <c r="E194" t="s">
        <v>2757</v>
      </c>
      <c r="F194" t="s">
        <v>1808</v>
      </c>
      <c r="G194" s="57" t="str">
        <f>+H194</f>
        <v>SJD070119PB4</v>
      </c>
      <c r="H194" s="20" t="s">
        <v>801</v>
      </c>
      <c r="I194" s="345">
        <f t="shared" si="4"/>
        <v>485.25</v>
      </c>
      <c r="J194" s="359">
        <v>77.64</v>
      </c>
      <c r="K194" s="21"/>
    </row>
    <row r="195" spans="1:11">
      <c r="A195" t="s">
        <v>2755</v>
      </c>
      <c r="B195" s="9">
        <v>42460</v>
      </c>
      <c r="C195" t="s">
        <v>2756</v>
      </c>
      <c r="D195">
        <v>1</v>
      </c>
      <c r="E195" t="s">
        <v>2757</v>
      </c>
      <c r="F195" t="s">
        <v>1808</v>
      </c>
      <c r="G195" s="57" t="str">
        <f>+H195</f>
        <v>TGG070821IU8</v>
      </c>
      <c r="H195" s="20" t="s">
        <v>803</v>
      </c>
      <c r="I195" s="345">
        <f t="shared" si="4"/>
        <v>386</v>
      </c>
      <c r="J195" s="359">
        <v>61.76</v>
      </c>
      <c r="K195" s="21"/>
    </row>
    <row r="196" spans="1:11">
      <c r="A196" t="s">
        <v>2122</v>
      </c>
      <c r="B196" s="9">
        <v>42446</v>
      </c>
      <c r="C196" t="s">
        <v>212</v>
      </c>
      <c r="D196">
        <v>1</v>
      </c>
      <c r="E196" t="s">
        <v>2123</v>
      </c>
      <c r="F196" t="s">
        <v>1808</v>
      </c>
      <c r="G196" s="18" t="s">
        <v>731</v>
      </c>
      <c r="H196" s="18" t="s">
        <v>2901</v>
      </c>
      <c r="I196" s="345">
        <f t="shared" si="4"/>
        <v>189.6875</v>
      </c>
      <c r="J196" s="359">
        <v>30.35</v>
      </c>
      <c r="K196" s="21"/>
    </row>
    <row r="197" spans="1:11">
      <c r="A197" t="s">
        <v>199</v>
      </c>
      <c r="B197" s="9">
        <v>42438</v>
      </c>
      <c r="C197" t="s">
        <v>1960</v>
      </c>
      <c r="D197">
        <v>1</v>
      </c>
      <c r="E197" t="s">
        <v>1961</v>
      </c>
      <c r="F197" t="s">
        <v>1822</v>
      </c>
      <c r="G197" s="57" t="s">
        <v>1761</v>
      </c>
      <c r="H197" t="s">
        <v>1617</v>
      </c>
      <c r="I197" s="345">
        <f t="shared" si="4"/>
        <v>7350</v>
      </c>
      <c r="J197" s="314">
        <v>1176</v>
      </c>
      <c r="K197" s="21"/>
    </row>
    <row r="198" spans="1:11">
      <c r="A198" t="s">
        <v>2122</v>
      </c>
      <c r="B198" s="9">
        <v>42446</v>
      </c>
      <c r="C198" t="s">
        <v>212</v>
      </c>
      <c r="D198">
        <v>1</v>
      </c>
      <c r="E198" t="s">
        <v>2123</v>
      </c>
      <c r="F198" t="s">
        <v>1808</v>
      </c>
      <c r="G198" s="18" t="s">
        <v>731</v>
      </c>
      <c r="H198" s="18" t="s">
        <v>2901</v>
      </c>
      <c r="I198" s="345">
        <f t="shared" si="4"/>
        <v>94.625</v>
      </c>
      <c r="J198" s="359">
        <v>15.14</v>
      </c>
      <c r="K198" s="21"/>
    </row>
    <row r="199" spans="1:11">
      <c r="A199" t="s">
        <v>630</v>
      </c>
      <c r="B199" s="9">
        <v>42460</v>
      </c>
      <c r="C199" t="s">
        <v>2564</v>
      </c>
      <c r="D199">
        <v>1</v>
      </c>
      <c r="E199" t="s">
        <v>2565</v>
      </c>
      <c r="F199" t="s">
        <v>1808</v>
      </c>
      <c r="G199" s="57" t="str">
        <f t="shared" ref="G199:G205" si="5">+H199</f>
        <v>DUMA580801KN5</v>
      </c>
      <c r="H199" s="20" t="s">
        <v>670</v>
      </c>
      <c r="I199" s="345">
        <f t="shared" ref="I199:I261" si="6">+J199/0.16</f>
        <v>215.49999999999997</v>
      </c>
      <c r="J199" s="359">
        <v>34.479999999999997</v>
      </c>
      <c r="K199" s="21"/>
    </row>
    <row r="200" spans="1:11">
      <c r="A200" t="s">
        <v>634</v>
      </c>
      <c r="B200" s="9">
        <v>42460</v>
      </c>
      <c r="C200" t="s">
        <v>2568</v>
      </c>
      <c r="D200">
        <v>1</v>
      </c>
      <c r="E200" t="s">
        <v>2569</v>
      </c>
      <c r="F200" t="s">
        <v>1808</v>
      </c>
      <c r="G200" s="57" t="str">
        <f t="shared" si="5"/>
        <v>DUMA580801KN5</v>
      </c>
      <c r="H200" s="20" t="s">
        <v>670</v>
      </c>
      <c r="I200" s="345">
        <f t="shared" si="6"/>
        <v>215.49999999999997</v>
      </c>
      <c r="J200" s="359">
        <v>34.479999999999997</v>
      </c>
      <c r="K200" s="21"/>
    </row>
    <row r="201" spans="1:11">
      <c r="A201" t="s">
        <v>2603</v>
      </c>
      <c r="B201" s="9">
        <v>42460</v>
      </c>
      <c r="C201" t="s">
        <v>2604</v>
      </c>
      <c r="D201">
        <v>1</v>
      </c>
      <c r="E201" t="s">
        <v>2605</v>
      </c>
      <c r="F201" t="s">
        <v>1808</v>
      </c>
      <c r="G201" s="57" t="str">
        <f t="shared" si="5"/>
        <v>DUMA580801KN5</v>
      </c>
      <c r="H201" s="20" t="s">
        <v>670</v>
      </c>
      <c r="I201" s="345">
        <f t="shared" si="6"/>
        <v>215.49999999999997</v>
      </c>
      <c r="J201" s="359">
        <v>34.479999999999997</v>
      </c>
      <c r="K201" s="21"/>
    </row>
    <row r="202" spans="1:11">
      <c r="A202" t="s">
        <v>2619</v>
      </c>
      <c r="B202" s="9">
        <v>42460</v>
      </c>
      <c r="C202" t="s">
        <v>2620</v>
      </c>
      <c r="D202">
        <v>1</v>
      </c>
      <c r="E202" t="s">
        <v>2621</v>
      </c>
      <c r="F202" t="s">
        <v>1808</v>
      </c>
      <c r="G202" s="57" t="str">
        <f t="shared" si="5"/>
        <v>DUMA580801KN5</v>
      </c>
      <c r="H202" t="s">
        <v>670</v>
      </c>
      <c r="I202" s="345">
        <f t="shared" si="6"/>
        <v>215.49999999999997</v>
      </c>
      <c r="J202" s="359">
        <v>34.479999999999997</v>
      </c>
      <c r="K202" s="21"/>
    </row>
    <row r="203" spans="1:11">
      <c r="A203" t="s">
        <v>2622</v>
      </c>
      <c r="B203" s="9">
        <v>42460</v>
      </c>
      <c r="C203" t="s">
        <v>2623</v>
      </c>
      <c r="D203">
        <v>1</v>
      </c>
      <c r="E203" t="s">
        <v>2624</v>
      </c>
      <c r="F203" t="s">
        <v>1808</v>
      </c>
      <c r="G203" s="57" t="str">
        <f t="shared" si="5"/>
        <v>DUMA580801KN5</v>
      </c>
      <c r="H203" t="s">
        <v>670</v>
      </c>
      <c r="I203" s="345">
        <f t="shared" si="6"/>
        <v>646.5625</v>
      </c>
      <c r="J203" s="359">
        <v>103.45</v>
      </c>
      <c r="K203" s="21"/>
    </row>
    <row r="204" spans="1:11">
      <c r="A204" t="s">
        <v>2721</v>
      </c>
      <c r="B204" s="9">
        <v>42460</v>
      </c>
      <c r="C204" t="s">
        <v>2722</v>
      </c>
      <c r="D204">
        <v>1</v>
      </c>
      <c r="E204" t="s">
        <v>2723</v>
      </c>
      <c r="F204" t="s">
        <v>1808</v>
      </c>
      <c r="G204" s="57" t="str">
        <f t="shared" si="5"/>
        <v>DUMA580801KN5</v>
      </c>
      <c r="H204" s="243" t="s">
        <v>670</v>
      </c>
      <c r="I204" s="345">
        <f t="shared" si="6"/>
        <v>431.0625</v>
      </c>
      <c r="J204" s="359">
        <v>68.97</v>
      </c>
      <c r="K204" s="21"/>
    </row>
    <row r="205" spans="1:11">
      <c r="A205" t="s">
        <v>2755</v>
      </c>
      <c r="B205" s="9">
        <v>42460</v>
      </c>
      <c r="C205" t="s">
        <v>2756</v>
      </c>
      <c r="D205">
        <v>1</v>
      </c>
      <c r="E205" t="s">
        <v>2757</v>
      </c>
      <c r="F205" t="s">
        <v>1808</v>
      </c>
      <c r="G205" s="57" t="str">
        <f t="shared" si="5"/>
        <v>VIA8011248W0</v>
      </c>
      <c r="H205" t="s">
        <v>797</v>
      </c>
      <c r="I205" s="345">
        <f t="shared" si="6"/>
        <v>50.875</v>
      </c>
      <c r="J205" s="359">
        <v>8.14</v>
      </c>
      <c r="K205" s="21"/>
    </row>
    <row r="206" spans="1:11">
      <c r="A206" t="s">
        <v>2027</v>
      </c>
      <c r="B206" s="9">
        <v>42440</v>
      </c>
      <c r="C206" t="s">
        <v>2028</v>
      </c>
      <c r="D206">
        <v>1</v>
      </c>
      <c r="E206" t="s">
        <v>2029</v>
      </c>
      <c r="F206" t="s">
        <v>1822</v>
      </c>
      <c r="G206" s="57" t="s">
        <v>913</v>
      </c>
      <c r="H206" t="s">
        <v>914</v>
      </c>
      <c r="I206" s="345">
        <f t="shared" si="6"/>
        <v>2587.125</v>
      </c>
      <c r="J206" s="359">
        <v>413.94</v>
      </c>
      <c r="K206" s="21"/>
    </row>
    <row r="207" spans="1:11">
      <c r="A207" t="s">
        <v>2585</v>
      </c>
      <c r="B207" s="9">
        <v>42460</v>
      </c>
      <c r="C207" t="s">
        <v>2586</v>
      </c>
      <c r="D207">
        <v>1</v>
      </c>
      <c r="E207" t="s">
        <v>2587</v>
      </c>
      <c r="F207" t="s">
        <v>1808</v>
      </c>
      <c r="G207" s="57" t="str">
        <f>+H207</f>
        <v>CAO140923TC5</v>
      </c>
      <c r="H207" t="s">
        <v>1679</v>
      </c>
      <c r="I207" s="345">
        <f t="shared" si="6"/>
        <v>61.187499999999993</v>
      </c>
      <c r="J207" s="359">
        <v>9.7899999999999991</v>
      </c>
      <c r="K207" s="21"/>
    </row>
    <row r="208" spans="1:11">
      <c r="A208" t="s">
        <v>2588</v>
      </c>
      <c r="B208" s="9">
        <v>42460</v>
      </c>
      <c r="C208" t="s">
        <v>2589</v>
      </c>
      <c r="D208">
        <v>1</v>
      </c>
      <c r="E208" t="s">
        <v>2590</v>
      </c>
      <c r="F208" t="s">
        <v>1808</v>
      </c>
      <c r="G208" s="57" t="str">
        <f>+H208</f>
        <v>FMB871228QF7</v>
      </c>
      <c r="H208" t="s">
        <v>691</v>
      </c>
      <c r="I208" s="345">
        <f t="shared" si="6"/>
        <v>747.6875</v>
      </c>
      <c r="J208" s="359">
        <v>119.63</v>
      </c>
      <c r="K208" s="21"/>
    </row>
    <row r="209" spans="1:11">
      <c r="A209" t="s">
        <v>2591</v>
      </c>
      <c r="B209" s="9">
        <v>42460</v>
      </c>
      <c r="C209" t="s">
        <v>2592</v>
      </c>
      <c r="D209">
        <v>1</v>
      </c>
      <c r="E209" t="s">
        <v>2593</v>
      </c>
      <c r="F209" t="s">
        <v>1808</v>
      </c>
      <c r="G209" s="57" t="str">
        <f>+H209</f>
        <v>FNM000504R36</v>
      </c>
      <c r="H209" s="20" t="s">
        <v>1678</v>
      </c>
      <c r="I209" s="345">
        <f t="shared" si="6"/>
        <v>74.125</v>
      </c>
      <c r="J209" s="359">
        <v>11.86</v>
      </c>
      <c r="K209" s="21"/>
    </row>
    <row r="210" spans="1:11">
      <c r="A210" t="s">
        <v>2122</v>
      </c>
      <c r="B210" s="9">
        <v>42446</v>
      </c>
      <c r="C210" t="s">
        <v>212</v>
      </c>
      <c r="D210">
        <v>1</v>
      </c>
      <c r="E210" t="s">
        <v>2123</v>
      </c>
      <c r="F210" t="s">
        <v>1808</v>
      </c>
      <c r="G210" s="18" t="s">
        <v>2897</v>
      </c>
      <c r="H210" s="18" t="s">
        <v>2898</v>
      </c>
      <c r="I210" s="345">
        <f t="shared" si="6"/>
        <v>2580</v>
      </c>
      <c r="J210" s="359">
        <v>412.8</v>
      </c>
      <c r="K210" s="21"/>
    </row>
    <row r="211" spans="1:11">
      <c r="A211" t="s">
        <v>2594</v>
      </c>
      <c r="B211" s="9">
        <v>42460</v>
      </c>
      <c r="C211" t="s">
        <v>2595</v>
      </c>
      <c r="D211">
        <v>1</v>
      </c>
      <c r="E211" t="s">
        <v>2596</v>
      </c>
      <c r="F211" t="s">
        <v>1808</v>
      </c>
      <c r="G211" s="57" t="str">
        <f>+H211</f>
        <v>FMB871228QF7</v>
      </c>
      <c r="H211" s="20" t="s">
        <v>691</v>
      </c>
      <c r="I211" s="345">
        <f t="shared" si="6"/>
        <v>546.5625</v>
      </c>
      <c r="J211" s="359">
        <v>87.45</v>
      </c>
      <c r="K211" s="21"/>
    </row>
    <row r="212" spans="1:11">
      <c r="A212" t="s">
        <v>2597</v>
      </c>
      <c r="B212" s="9">
        <v>42460</v>
      </c>
      <c r="C212" t="s">
        <v>2598</v>
      </c>
      <c r="D212">
        <v>1</v>
      </c>
      <c r="E212" t="s">
        <v>2599</v>
      </c>
      <c r="F212" t="s">
        <v>1808</v>
      </c>
      <c r="G212" s="57" t="str">
        <f>+H212</f>
        <v>API6609273E0</v>
      </c>
      <c r="H212" s="243" t="s">
        <v>659</v>
      </c>
      <c r="I212" s="345">
        <f t="shared" si="6"/>
        <v>108.62499999999999</v>
      </c>
      <c r="J212" s="359">
        <v>17.38</v>
      </c>
      <c r="K212" s="21"/>
    </row>
    <row r="213" spans="1:11">
      <c r="A213" t="s">
        <v>2609</v>
      </c>
      <c r="B213" s="9">
        <v>42460</v>
      </c>
      <c r="C213" t="s">
        <v>2610</v>
      </c>
      <c r="D213">
        <v>1</v>
      </c>
      <c r="E213" t="s">
        <v>2611</v>
      </c>
      <c r="F213" t="s">
        <v>1808</v>
      </c>
      <c r="G213" s="57" t="str">
        <f>+H213</f>
        <v>AAN051220835</v>
      </c>
      <c r="H213" s="20" t="s">
        <v>9</v>
      </c>
      <c r="I213" s="345">
        <f t="shared" si="6"/>
        <v>265.5</v>
      </c>
      <c r="J213" s="359">
        <v>42.48</v>
      </c>
      <c r="K213" s="21"/>
    </row>
    <row r="214" spans="1:11">
      <c r="A214" t="s">
        <v>2122</v>
      </c>
      <c r="B214" s="9">
        <v>42446</v>
      </c>
      <c r="C214" t="s">
        <v>212</v>
      </c>
      <c r="D214">
        <v>1</v>
      </c>
      <c r="E214" t="s">
        <v>2123</v>
      </c>
      <c r="F214" t="s">
        <v>1808</v>
      </c>
      <c r="G214" s="18" t="s">
        <v>2895</v>
      </c>
      <c r="H214" s="18" t="s">
        <v>2896</v>
      </c>
      <c r="I214" s="345">
        <f t="shared" si="6"/>
        <v>657.75</v>
      </c>
      <c r="J214" s="359">
        <v>105.24</v>
      </c>
      <c r="K214" s="21"/>
    </row>
    <row r="215" spans="1:11">
      <c r="A215" t="s">
        <v>2609</v>
      </c>
      <c r="B215" s="9">
        <v>42460</v>
      </c>
      <c r="C215" t="s">
        <v>2610</v>
      </c>
      <c r="D215">
        <v>1</v>
      </c>
      <c r="E215" t="s">
        <v>2611</v>
      </c>
      <c r="F215" t="s">
        <v>1808</v>
      </c>
      <c r="G215" s="57" t="str">
        <f>+H215</f>
        <v>API6609273E0</v>
      </c>
      <c r="H215" s="20" t="s">
        <v>659</v>
      </c>
      <c r="I215" s="345">
        <f t="shared" si="6"/>
        <v>322.4375</v>
      </c>
      <c r="J215" s="359">
        <v>51.59</v>
      </c>
      <c r="K215" s="21"/>
    </row>
    <row r="216" spans="1:11">
      <c r="A216" t="s">
        <v>2609</v>
      </c>
      <c r="B216" s="9">
        <v>42460</v>
      </c>
      <c r="C216" t="s">
        <v>2610</v>
      </c>
      <c r="D216">
        <v>1</v>
      </c>
      <c r="E216" t="s">
        <v>2611</v>
      </c>
      <c r="F216" t="s">
        <v>1808</v>
      </c>
      <c r="G216" s="57" t="str">
        <f>+H216</f>
        <v>APU640930KV9</v>
      </c>
      <c r="H216" s="20" t="s">
        <v>1739</v>
      </c>
      <c r="I216" s="345">
        <f t="shared" si="6"/>
        <v>843.125</v>
      </c>
      <c r="J216" s="359">
        <v>134.9</v>
      </c>
      <c r="K216" s="21"/>
    </row>
    <row r="217" spans="1:11">
      <c r="A217" t="s">
        <v>1126</v>
      </c>
      <c r="B217" s="9">
        <v>42438</v>
      </c>
      <c r="C217" t="s">
        <v>1962</v>
      </c>
      <c r="D217">
        <v>1</v>
      </c>
      <c r="E217" t="s">
        <v>1963</v>
      </c>
      <c r="F217" t="s">
        <v>1822</v>
      </c>
      <c r="G217" s="57" t="s">
        <v>930</v>
      </c>
      <c r="H217" s="20" t="s">
        <v>931</v>
      </c>
      <c r="I217" s="345">
        <f t="shared" si="6"/>
        <v>120000</v>
      </c>
      <c r="J217" s="314">
        <v>19200</v>
      </c>
      <c r="K217" s="21"/>
    </row>
    <row r="218" spans="1:11">
      <c r="A218" t="s">
        <v>2609</v>
      </c>
      <c r="B218" s="9">
        <v>42460</v>
      </c>
      <c r="C218" t="s">
        <v>2610</v>
      </c>
      <c r="D218">
        <v>1</v>
      </c>
      <c r="E218" t="s">
        <v>2611</v>
      </c>
      <c r="F218" t="s">
        <v>1808</v>
      </c>
      <c r="G218" s="18" t="s">
        <v>729</v>
      </c>
      <c r="H218" s="18" t="s">
        <v>2890</v>
      </c>
      <c r="I218" s="345">
        <f t="shared" si="6"/>
        <v>837.0625</v>
      </c>
      <c r="J218" s="359">
        <v>133.93</v>
      </c>
      <c r="K218" s="21"/>
    </row>
    <row r="219" spans="1:11">
      <c r="A219" t="s">
        <v>512</v>
      </c>
      <c r="B219" s="9">
        <v>42460</v>
      </c>
      <c r="C219" t="s">
        <v>2466</v>
      </c>
      <c r="D219">
        <v>1</v>
      </c>
      <c r="E219" t="s">
        <v>2467</v>
      </c>
      <c r="F219" t="s">
        <v>1808</v>
      </c>
      <c r="G219" s="57" t="str">
        <f>+H219</f>
        <v>FICR750321LL4</v>
      </c>
      <c r="H219" s="20" t="s">
        <v>829</v>
      </c>
      <c r="I219" s="345">
        <f t="shared" si="6"/>
        <v>313.25</v>
      </c>
      <c r="J219" s="359">
        <v>50.12</v>
      </c>
      <c r="K219" s="21">
        <v>12.53</v>
      </c>
    </row>
    <row r="220" spans="1:11">
      <c r="A220" t="s">
        <v>514</v>
      </c>
      <c r="B220" s="9">
        <v>42460</v>
      </c>
      <c r="C220" t="s">
        <v>2468</v>
      </c>
      <c r="D220">
        <v>1</v>
      </c>
      <c r="E220" t="s">
        <v>2469</v>
      </c>
      <c r="F220" t="s">
        <v>1808</v>
      </c>
      <c r="G220" s="57" t="str">
        <f>+H220</f>
        <v>FICR750321LL4</v>
      </c>
      <c r="H220" s="20" t="s">
        <v>829</v>
      </c>
      <c r="I220" s="345">
        <f t="shared" si="6"/>
        <v>313.25</v>
      </c>
      <c r="J220" s="359">
        <v>50.12</v>
      </c>
      <c r="K220" s="21">
        <v>12.53</v>
      </c>
    </row>
    <row r="221" spans="1:11">
      <c r="A221" t="s">
        <v>581</v>
      </c>
      <c r="B221" s="9">
        <v>42460</v>
      </c>
      <c r="C221" t="s">
        <v>2511</v>
      </c>
      <c r="D221">
        <v>1</v>
      </c>
      <c r="E221" t="s">
        <v>2512</v>
      </c>
      <c r="F221" t="s">
        <v>1808</v>
      </c>
      <c r="G221" s="57" t="str">
        <f>+H221</f>
        <v>FICR750321LL4</v>
      </c>
      <c r="H221" s="20" t="s">
        <v>829</v>
      </c>
      <c r="I221" s="345">
        <f t="shared" si="6"/>
        <v>312.5</v>
      </c>
      <c r="J221" s="359">
        <v>50</v>
      </c>
      <c r="K221" s="21">
        <v>12.5</v>
      </c>
    </row>
    <row r="222" spans="1:11">
      <c r="A222" t="s">
        <v>632</v>
      </c>
      <c r="B222" s="9">
        <v>42460</v>
      </c>
      <c r="C222" t="s">
        <v>2566</v>
      </c>
      <c r="D222">
        <v>1</v>
      </c>
      <c r="E222" t="s">
        <v>2567</v>
      </c>
      <c r="F222" t="s">
        <v>1808</v>
      </c>
      <c r="G222" s="57" t="str">
        <f>+H222</f>
        <v>FICR750321LL4</v>
      </c>
      <c r="H222" t="s">
        <v>829</v>
      </c>
      <c r="I222" s="345">
        <f t="shared" si="6"/>
        <v>312.5</v>
      </c>
      <c r="J222" s="359">
        <v>50</v>
      </c>
      <c r="K222" s="21">
        <v>12.5</v>
      </c>
    </row>
    <row r="223" spans="1:11">
      <c r="A223" t="s">
        <v>231</v>
      </c>
      <c r="B223" s="9">
        <v>42438</v>
      </c>
      <c r="C223" t="s">
        <v>1964</v>
      </c>
      <c r="D223">
        <v>1</v>
      </c>
      <c r="E223" t="s">
        <v>1965</v>
      </c>
      <c r="F223" t="s">
        <v>1822</v>
      </c>
      <c r="G223" s="57" t="s">
        <v>718</v>
      </c>
      <c r="H223" s="243" t="s">
        <v>719</v>
      </c>
      <c r="I223" s="345">
        <f t="shared" si="6"/>
        <v>1335.125</v>
      </c>
      <c r="J223" s="359">
        <v>213.62</v>
      </c>
      <c r="K223" s="21"/>
    </row>
    <row r="224" spans="1:11">
      <c r="A224" t="s">
        <v>2609</v>
      </c>
      <c r="B224" s="9">
        <v>42460</v>
      </c>
      <c r="C224" t="s">
        <v>2610</v>
      </c>
      <c r="D224">
        <v>1</v>
      </c>
      <c r="E224" t="s">
        <v>2611</v>
      </c>
      <c r="F224" t="s">
        <v>1808</v>
      </c>
      <c r="G224" s="57" t="str">
        <f>+H224</f>
        <v>HCA071029U54</v>
      </c>
      <c r="H224" s="243" t="s">
        <v>2613</v>
      </c>
      <c r="I224" s="345">
        <f t="shared" si="6"/>
        <v>671</v>
      </c>
      <c r="J224" s="359">
        <v>107.36</v>
      </c>
      <c r="K224" s="21"/>
    </row>
    <row r="225" spans="1:11">
      <c r="A225" t="s">
        <v>2609</v>
      </c>
      <c r="B225" s="9">
        <v>42460</v>
      </c>
      <c r="C225" t="s">
        <v>2610</v>
      </c>
      <c r="D225">
        <v>1</v>
      </c>
      <c r="E225" t="s">
        <v>2611</v>
      </c>
      <c r="F225" t="s">
        <v>1808</v>
      </c>
      <c r="G225" s="57" t="str">
        <f>+H225</f>
        <v>HCA071029U54</v>
      </c>
      <c r="H225" s="237" t="s">
        <v>2613</v>
      </c>
      <c r="I225" s="345">
        <f t="shared" si="6"/>
        <v>688.125</v>
      </c>
      <c r="J225" s="359">
        <v>110.1</v>
      </c>
      <c r="K225" s="21"/>
    </row>
    <row r="226" spans="1:11">
      <c r="A226" t="s">
        <v>2609</v>
      </c>
      <c r="B226" s="9">
        <v>42460</v>
      </c>
      <c r="C226" t="s">
        <v>2610</v>
      </c>
      <c r="D226">
        <v>1</v>
      </c>
      <c r="E226" t="s">
        <v>2611</v>
      </c>
      <c r="F226" t="s">
        <v>1808</v>
      </c>
      <c r="G226" s="57" t="str">
        <f>+H226</f>
        <v>OSI0301158T0</v>
      </c>
      <c r="H226" s="243" t="s">
        <v>2615</v>
      </c>
      <c r="I226" s="345">
        <f t="shared" si="6"/>
        <v>587.125</v>
      </c>
      <c r="J226" s="359">
        <v>93.94</v>
      </c>
      <c r="K226" s="21"/>
    </row>
    <row r="227" spans="1:11">
      <c r="A227" t="s">
        <v>2609</v>
      </c>
      <c r="B227" s="9">
        <v>42460</v>
      </c>
      <c r="C227" t="s">
        <v>2610</v>
      </c>
      <c r="D227">
        <v>1</v>
      </c>
      <c r="E227" t="s">
        <v>2611</v>
      </c>
      <c r="F227" t="s">
        <v>1808</v>
      </c>
      <c r="G227" s="57" t="str">
        <f>+H227</f>
        <v>RFV010207JP4</v>
      </c>
      <c r="H227" s="237" t="s">
        <v>2614</v>
      </c>
      <c r="I227" s="345">
        <f t="shared" si="6"/>
        <v>133.625</v>
      </c>
      <c r="J227" s="359">
        <v>21.38</v>
      </c>
      <c r="K227" s="21"/>
    </row>
    <row r="228" spans="1:11">
      <c r="A228" t="s">
        <v>2609</v>
      </c>
      <c r="B228" s="9">
        <v>42460</v>
      </c>
      <c r="C228" t="s">
        <v>2610</v>
      </c>
      <c r="D228">
        <v>1</v>
      </c>
      <c r="E228" t="s">
        <v>2611</v>
      </c>
      <c r="F228" t="s">
        <v>1808</v>
      </c>
      <c r="G228" s="57" t="str">
        <f>+H228</f>
        <v>SMN021211NS2</v>
      </c>
      <c r="H228" s="237" t="s">
        <v>2612</v>
      </c>
      <c r="I228" s="345">
        <f t="shared" si="6"/>
        <v>694.625</v>
      </c>
      <c r="J228" s="359">
        <v>111.14</v>
      </c>
      <c r="K228" s="21"/>
    </row>
    <row r="229" spans="1:11">
      <c r="A229" t="s">
        <v>2122</v>
      </c>
      <c r="B229" s="9">
        <v>42446</v>
      </c>
      <c r="C229" t="s">
        <v>212</v>
      </c>
      <c r="D229">
        <v>1</v>
      </c>
      <c r="E229" t="s">
        <v>2123</v>
      </c>
      <c r="F229" t="s">
        <v>1808</v>
      </c>
      <c r="G229" s="18" t="s">
        <v>729</v>
      </c>
      <c r="H229" s="18" t="s">
        <v>2890</v>
      </c>
      <c r="I229" s="345">
        <f t="shared" si="6"/>
        <v>116.43749999999999</v>
      </c>
      <c r="J229" s="359">
        <v>18.63</v>
      </c>
      <c r="K229" s="21"/>
    </row>
    <row r="230" spans="1:11">
      <c r="A230" t="s">
        <v>2122</v>
      </c>
      <c r="B230" s="9">
        <v>42446</v>
      </c>
      <c r="C230" t="s">
        <v>212</v>
      </c>
      <c r="D230">
        <v>1</v>
      </c>
      <c r="E230" t="s">
        <v>2123</v>
      </c>
      <c r="F230" t="s">
        <v>1808</v>
      </c>
      <c r="G230" s="18" t="s">
        <v>2899</v>
      </c>
      <c r="H230" s="18" t="s">
        <v>2900</v>
      </c>
      <c r="I230" s="345">
        <f t="shared" si="6"/>
        <v>419.00000000000006</v>
      </c>
      <c r="J230" s="359">
        <v>67.040000000000006</v>
      </c>
      <c r="K230" s="21"/>
    </row>
    <row r="231" spans="1:11">
      <c r="A231" t="s">
        <v>2616</v>
      </c>
      <c r="B231" s="9">
        <v>42460</v>
      </c>
      <c r="C231" t="s">
        <v>2617</v>
      </c>
      <c r="D231">
        <v>1</v>
      </c>
      <c r="E231" t="s">
        <v>2618</v>
      </c>
      <c r="F231" t="s">
        <v>1808</v>
      </c>
      <c r="G231" s="57" t="str">
        <f>+H231</f>
        <v>API6609273E0</v>
      </c>
      <c r="H231" s="237" t="s">
        <v>659</v>
      </c>
      <c r="I231" s="345">
        <f t="shared" si="6"/>
        <v>65.5</v>
      </c>
      <c r="J231" s="359">
        <v>10.48</v>
      </c>
      <c r="K231" s="21"/>
    </row>
    <row r="232" spans="1:11">
      <c r="A232" t="s">
        <v>2616</v>
      </c>
      <c r="B232" s="9">
        <v>42460</v>
      </c>
      <c r="C232" t="s">
        <v>2617</v>
      </c>
      <c r="D232">
        <v>1</v>
      </c>
      <c r="E232" t="s">
        <v>2618</v>
      </c>
      <c r="F232" t="s">
        <v>1808</v>
      </c>
      <c r="G232" s="18" t="s">
        <v>729</v>
      </c>
      <c r="H232" s="18" t="s">
        <v>2890</v>
      </c>
      <c r="I232" s="345">
        <f t="shared" si="6"/>
        <v>56.0625</v>
      </c>
      <c r="J232" s="359">
        <v>8.9700000000000006</v>
      </c>
      <c r="K232" s="21"/>
    </row>
    <row r="233" spans="1:11">
      <c r="A233" t="s">
        <v>2653</v>
      </c>
      <c r="B233" s="9">
        <v>42460</v>
      </c>
      <c r="C233" t="s">
        <v>2654</v>
      </c>
      <c r="D233">
        <v>1</v>
      </c>
      <c r="E233" t="s">
        <v>2655</v>
      </c>
      <c r="F233" t="s">
        <v>1808</v>
      </c>
      <c r="G233" s="57" t="str">
        <f>+H233</f>
        <v>AVA040106CP7</v>
      </c>
      <c r="H233" s="237" t="s">
        <v>884</v>
      </c>
      <c r="I233" s="345">
        <f t="shared" si="6"/>
        <v>50.5</v>
      </c>
      <c r="J233" s="359">
        <v>8.08</v>
      </c>
      <c r="K233" s="21"/>
    </row>
    <row r="234" spans="1:11">
      <c r="A234" t="s">
        <v>2656</v>
      </c>
      <c r="B234" s="9">
        <v>42460</v>
      </c>
      <c r="C234" t="s">
        <v>2657</v>
      </c>
      <c r="D234">
        <v>1</v>
      </c>
      <c r="E234" t="s">
        <v>2658</v>
      </c>
      <c r="F234" t="s">
        <v>1808</v>
      </c>
      <c r="G234" s="57" t="str">
        <f>+H234</f>
        <v>UAA011124IL4</v>
      </c>
      <c r="H234" s="237" t="s">
        <v>861</v>
      </c>
      <c r="I234" s="345">
        <f t="shared" si="6"/>
        <v>51.9375</v>
      </c>
      <c r="J234" s="359">
        <v>8.31</v>
      </c>
      <c r="K234" s="21"/>
    </row>
    <row r="235" spans="1:11">
      <c r="A235" t="s">
        <v>2659</v>
      </c>
      <c r="B235" s="9">
        <v>42460</v>
      </c>
      <c r="C235" t="s">
        <v>2660</v>
      </c>
      <c r="D235">
        <v>1</v>
      </c>
      <c r="E235" t="s">
        <v>2661</v>
      </c>
      <c r="F235" t="s">
        <v>1808</v>
      </c>
      <c r="G235" s="57" t="str">
        <f>+H235</f>
        <v>API6609273E0</v>
      </c>
      <c r="H235" s="237" t="s">
        <v>659</v>
      </c>
      <c r="I235" s="345">
        <f t="shared" si="6"/>
        <v>206.875</v>
      </c>
      <c r="J235" s="359">
        <v>33.1</v>
      </c>
      <c r="K235" s="21"/>
    </row>
    <row r="236" spans="1:11">
      <c r="A236" t="s">
        <v>2659</v>
      </c>
      <c r="B236" s="9">
        <v>42460</v>
      </c>
      <c r="C236" t="s">
        <v>2660</v>
      </c>
      <c r="D236">
        <v>1</v>
      </c>
      <c r="E236" t="s">
        <v>2661</v>
      </c>
      <c r="F236" t="s">
        <v>1808</v>
      </c>
      <c r="G236" s="18" t="s">
        <v>729</v>
      </c>
      <c r="H236" s="18" t="s">
        <v>2890</v>
      </c>
      <c r="I236" s="345">
        <f t="shared" si="6"/>
        <v>176.75</v>
      </c>
      <c r="J236" s="359">
        <v>28.28</v>
      </c>
      <c r="K236" s="21"/>
    </row>
    <row r="237" spans="1:11">
      <c r="A237" t="s">
        <v>2659</v>
      </c>
      <c r="B237" s="9">
        <v>42460</v>
      </c>
      <c r="C237" t="s">
        <v>2660</v>
      </c>
      <c r="D237">
        <v>1</v>
      </c>
      <c r="E237" t="s">
        <v>2661</v>
      </c>
      <c r="F237" t="s">
        <v>1808</v>
      </c>
      <c r="G237" s="57" t="str">
        <f>+H237</f>
        <v>OGC9502279R0</v>
      </c>
      <c r="H237" s="243" t="s">
        <v>2662</v>
      </c>
      <c r="I237" s="345">
        <f t="shared" si="6"/>
        <v>419.37499999999994</v>
      </c>
      <c r="J237" s="359">
        <v>67.099999999999994</v>
      </c>
      <c r="K237" s="21"/>
    </row>
    <row r="238" spans="1:11">
      <c r="A238" t="s">
        <v>2659</v>
      </c>
      <c r="B238" s="9">
        <v>42460</v>
      </c>
      <c r="C238" t="s">
        <v>2660</v>
      </c>
      <c r="D238">
        <v>1</v>
      </c>
      <c r="E238" t="s">
        <v>2661</v>
      </c>
      <c r="F238" t="s">
        <v>1808</v>
      </c>
      <c r="G238" s="57" t="str">
        <f>+H238</f>
        <v>TSC070907QS5</v>
      </c>
      <c r="H238" s="237" t="s">
        <v>727</v>
      </c>
      <c r="I238" s="345">
        <f t="shared" si="6"/>
        <v>86.187499999999986</v>
      </c>
      <c r="J238" s="359">
        <v>13.79</v>
      </c>
      <c r="K238" s="21"/>
    </row>
    <row r="239" spans="1:11">
      <c r="A239" t="s">
        <v>2663</v>
      </c>
      <c r="B239" s="9">
        <v>42460</v>
      </c>
      <c r="C239" t="s">
        <v>2664</v>
      </c>
      <c r="D239">
        <v>1</v>
      </c>
      <c r="E239" t="s">
        <v>2665</v>
      </c>
      <c r="F239" t="s">
        <v>1808</v>
      </c>
      <c r="G239" s="57" t="str">
        <f>+H239</f>
        <v>AGA0006136F1</v>
      </c>
      <c r="H239" s="243" t="s">
        <v>733</v>
      </c>
      <c r="I239" s="345">
        <f t="shared" si="6"/>
        <v>419.00000000000006</v>
      </c>
      <c r="J239" s="359">
        <v>67.040000000000006</v>
      </c>
      <c r="K239" s="21"/>
    </row>
    <row r="240" spans="1:11">
      <c r="A240" t="s">
        <v>2663</v>
      </c>
      <c r="B240" s="9">
        <v>42460</v>
      </c>
      <c r="C240" t="s">
        <v>2664</v>
      </c>
      <c r="D240">
        <v>1</v>
      </c>
      <c r="E240" t="s">
        <v>2665</v>
      </c>
      <c r="F240" t="s">
        <v>1808</v>
      </c>
      <c r="G240" s="57" t="str">
        <f>+H240</f>
        <v>API090513V13</v>
      </c>
      <c r="H240" s="237" t="s">
        <v>1779</v>
      </c>
      <c r="I240" s="345">
        <f t="shared" si="6"/>
        <v>102.5625</v>
      </c>
      <c r="J240" s="359">
        <v>16.41</v>
      </c>
      <c r="K240" s="21"/>
    </row>
    <row r="241" spans="1:11">
      <c r="A241" t="s">
        <v>2663</v>
      </c>
      <c r="B241" s="9">
        <v>42460</v>
      </c>
      <c r="C241" t="s">
        <v>2664</v>
      </c>
      <c r="D241">
        <v>1</v>
      </c>
      <c r="E241" t="s">
        <v>2665</v>
      </c>
      <c r="F241" t="s">
        <v>1808</v>
      </c>
      <c r="G241" s="57" t="str">
        <f>+H241</f>
        <v>API6609273E0</v>
      </c>
      <c r="H241" s="237" t="s">
        <v>659</v>
      </c>
      <c r="I241" s="345">
        <f t="shared" si="6"/>
        <v>396.5625</v>
      </c>
      <c r="J241" s="359">
        <v>63.45</v>
      </c>
      <c r="K241" s="21"/>
    </row>
    <row r="242" spans="1:11">
      <c r="A242" t="s">
        <v>2663</v>
      </c>
      <c r="B242" s="9">
        <v>42460</v>
      </c>
      <c r="C242" t="s">
        <v>2664</v>
      </c>
      <c r="D242">
        <v>1</v>
      </c>
      <c r="E242" t="s">
        <v>2665</v>
      </c>
      <c r="F242" t="s">
        <v>1808</v>
      </c>
      <c r="G242" s="18" t="s">
        <v>729</v>
      </c>
      <c r="H242" s="18" t="s">
        <v>2890</v>
      </c>
      <c r="I242" s="345">
        <f t="shared" si="6"/>
        <v>56.0625</v>
      </c>
      <c r="J242" s="359">
        <v>8.9700000000000006</v>
      </c>
      <c r="K242" s="21"/>
    </row>
    <row r="243" spans="1:11">
      <c r="A243" t="s">
        <v>2663</v>
      </c>
      <c r="B243" s="9">
        <v>42460</v>
      </c>
      <c r="C243" t="s">
        <v>2664</v>
      </c>
      <c r="D243">
        <v>1</v>
      </c>
      <c r="E243" t="s">
        <v>2665</v>
      </c>
      <c r="F243" t="s">
        <v>1808</v>
      </c>
      <c r="G243" s="18" t="s">
        <v>735</v>
      </c>
      <c r="H243" s="18" t="s">
        <v>2889</v>
      </c>
      <c r="I243" s="345">
        <f t="shared" si="6"/>
        <v>398.375</v>
      </c>
      <c r="J243" s="359">
        <v>63.74</v>
      </c>
      <c r="K243" s="21"/>
    </row>
    <row r="244" spans="1:11">
      <c r="A244" t="s">
        <v>2666</v>
      </c>
      <c r="B244" s="9">
        <v>42460</v>
      </c>
      <c r="C244" t="s">
        <v>2667</v>
      </c>
      <c r="D244">
        <v>1</v>
      </c>
      <c r="E244" t="s">
        <v>2668</v>
      </c>
      <c r="F244" t="s">
        <v>1808</v>
      </c>
      <c r="G244" s="18" t="s">
        <v>729</v>
      </c>
      <c r="H244" s="18" t="s">
        <v>2890</v>
      </c>
      <c r="I244" s="345">
        <f t="shared" si="6"/>
        <v>47.4375</v>
      </c>
      <c r="J244" s="359">
        <v>7.59</v>
      </c>
      <c r="K244" s="21"/>
    </row>
    <row r="245" spans="1:11">
      <c r="A245" t="s">
        <v>2666</v>
      </c>
      <c r="B245" s="9">
        <v>42460</v>
      </c>
      <c r="C245" t="s">
        <v>2667</v>
      </c>
      <c r="D245">
        <v>1</v>
      </c>
      <c r="E245" t="s">
        <v>2668</v>
      </c>
      <c r="F245" t="s">
        <v>1808</v>
      </c>
      <c r="G245" s="57" t="str">
        <f>+H245</f>
        <v>SSP8202165K3</v>
      </c>
      <c r="H245" s="237" t="s">
        <v>762</v>
      </c>
      <c r="I245" s="345">
        <f t="shared" si="6"/>
        <v>293.3125</v>
      </c>
      <c r="J245" s="359">
        <v>46.93</v>
      </c>
      <c r="K245" s="21"/>
    </row>
    <row r="246" spans="1:11">
      <c r="A246" t="s">
        <v>2666</v>
      </c>
      <c r="B246" s="9">
        <v>42460</v>
      </c>
      <c r="C246" t="s">
        <v>2667</v>
      </c>
      <c r="D246">
        <v>1</v>
      </c>
      <c r="E246" t="s">
        <v>2668</v>
      </c>
      <c r="F246" t="s">
        <v>1808</v>
      </c>
      <c r="G246" s="57" t="str">
        <f>+H246</f>
        <v>STL120905V25</v>
      </c>
      <c r="H246" s="243" t="s">
        <v>2669</v>
      </c>
      <c r="I246" s="345">
        <f t="shared" si="6"/>
        <v>83.8125</v>
      </c>
      <c r="J246" s="359">
        <v>13.41</v>
      </c>
      <c r="K246" s="21"/>
    </row>
    <row r="247" spans="1:11">
      <c r="A247" t="s">
        <v>2670</v>
      </c>
      <c r="B247" s="9">
        <v>42460</v>
      </c>
      <c r="C247" t="s">
        <v>2671</v>
      </c>
      <c r="D247">
        <v>1</v>
      </c>
      <c r="E247" t="s">
        <v>2672</v>
      </c>
      <c r="F247" t="s">
        <v>1808</v>
      </c>
      <c r="G247" s="57" t="str">
        <f>+H247</f>
        <v>API6609273E0</v>
      </c>
      <c r="H247" s="237" t="s">
        <v>659</v>
      </c>
      <c r="I247" s="345">
        <f t="shared" si="6"/>
        <v>215.49999999999997</v>
      </c>
      <c r="J247" s="359">
        <v>34.479999999999997</v>
      </c>
      <c r="K247" s="21"/>
    </row>
    <row r="248" spans="1:11">
      <c r="A248" t="s">
        <v>2670</v>
      </c>
      <c r="B248" s="9">
        <v>42460</v>
      </c>
      <c r="C248" t="s">
        <v>2671</v>
      </c>
      <c r="D248">
        <v>1</v>
      </c>
      <c r="E248" t="s">
        <v>2672</v>
      </c>
      <c r="F248" t="s">
        <v>1808</v>
      </c>
      <c r="G248" s="18" t="s">
        <v>729</v>
      </c>
      <c r="H248" s="18" t="s">
        <v>2890</v>
      </c>
      <c r="I248" s="345">
        <f t="shared" si="6"/>
        <v>176.75</v>
      </c>
      <c r="J248" s="359">
        <v>28.28</v>
      </c>
      <c r="K248" s="21"/>
    </row>
    <row r="249" spans="1:11">
      <c r="A249" t="s">
        <v>2670</v>
      </c>
      <c r="B249" s="9">
        <v>42460</v>
      </c>
      <c r="C249" t="s">
        <v>2671</v>
      </c>
      <c r="D249">
        <v>1</v>
      </c>
      <c r="E249" t="s">
        <v>2672</v>
      </c>
      <c r="F249" t="s">
        <v>1808</v>
      </c>
      <c r="G249" s="57" t="str">
        <f>+H249</f>
        <v>SMA950103FQA</v>
      </c>
      <c r="H249" s="237" t="s">
        <v>2673</v>
      </c>
      <c r="I249" s="345">
        <f t="shared" si="6"/>
        <v>363.9375</v>
      </c>
      <c r="J249" s="359">
        <v>58.23</v>
      </c>
      <c r="K249" s="21"/>
    </row>
    <row r="250" spans="1:11">
      <c r="A250" t="s">
        <v>2670</v>
      </c>
      <c r="B250" s="9">
        <v>42460</v>
      </c>
      <c r="C250" t="s">
        <v>2671</v>
      </c>
      <c r="D250">
        <v>1</v>
      </c>
      <c r="E250" t="s">
        <v>2672</v>
      </c>
      <c r="F250" t="s">
        <v>1808</v>
      </c>
      <c r="G250" s="57" t="str">
        <f>+H250</f>
        <v>TSC070907QS5</v>
      </c>
      <c r="H250" s="243" t="s">
        <v>727</v>
      </c>
      <c r="I250" s="345">
        <f t="shared" si="6"/>
        <v>86.187499999999986</v>
      </c>
      <c r="J250" s="359">
        <v>13.79</v>
      </c>
      <c r="K250" s="21"/>
    </row>
    <row r="251" spans="1:11">
      <c r="A251" t="s">
        <v>2674</v>
      </c>
      <c r="B251" s="9">
        <v>42460</v>
      </c>
      <c r="C251" t="s">
        <v>2675</v>
      </c>
      <c r="D251">
        <v>1</v>
      </c>
      <c r="E251" t="s">
        <v>2676</v>
      </c>
      <c r="F251" t="s">
        <v>1808</v>
      </c>
      <c r="G251" s="57" t="str">
        <f>+H251</f>
        <v>API6609273E0</v>
      </c>
      <c r="H251" s="237" t="s">
        <v>659</v>
      </c>
      <c r="I251" s="345">
        <f t="shared" si="6"/>
        <v>79.3125</v>
      </c>
      <c r="J251" s="359">
        <v>12.69</v>
      </c>
      <c r="K251" s="21"/>
    </row>
    <row r="252" spans="1:11">
      <c r="A252" t="s">
        <v>2674</v>
      </c>
      <c r="B252" s="9">
        <v>42460</v>
      </c>
      <c r="C252" t="s">
        <v>2675</v>
      </c>
      <c r="D252">
        <v>1</v>
      </c>
      <c r="E252" t="s">
        <v>2676</v>
      </c>
      <c r="F252" t="s">
        <v>1808</v>
      </c>
      <c r="G252" s="18" t="s">
        <v>729</v>
      </c>
      <c r="H252" s="18" t="s">
        <v>2890</v>
      </c>
      <c r="I252" s="345">
        <f t="shared" si="6"/>
        <v>56.0625</v>
      </c>
      <c r="J252" s="359">
        <v>8.9700000000000006</v>
      </c>
      <c r="K252" s="21"/>
    </row>
    <row r="253" spans="1:11">
      <c r="A253" t="s">
        <v>2674</v>
      </c>
      <c r="B253" s="9">
        <v>42460</v>
      </c>
      <c r="C253" t="s">
        <v>2675</v>
      </c>
      <c r="D253">
        <v>1</v>
      </c>
      <c r="E253" t="s">
        <v>2676</v>
      </c>
      <c r="F253" t="s">
        <v>1808</v>
      </c>
      <c r="G253" s="57" t="str">
        <f>+H253</f>
        <v>MPI0209186F9</v>
      </c>
      <c r="H253" s="237" t="s">
        <v>2860</v>
      </c>
      <c r="I253" s="345">
        <f t="shared" si="6"/>
        <v>167.625</v>
      </c>
      <c r="J253" s="359">
        <v>26.82</v>
      </c>
      <c r="K253" s="21"/>
    </row>
    <row r="254" spans="1:11">
      <c r="A254" t="s">
        <v>2677</v>
      </c>
      <c r="B254" s="9">
        <v>42460</v>
      </c>
      <c r="C254" t="s">
        <v>2678</v>
      </c>
      <c r="D254">
        <v>1</v>
      </c>
      <c r="E254" t="s">
        <v>2679</v>
      </c>
      <c r="F254" t="s">
        <v>1808</v>
      </c>
      <c r="G254" s="57" t="str">
        <f>+H254</f>
        <v>API6609273E0</v>
      </c>
      <c r="H254" s="237" t="s">
        <v>659</v>
      </c>
      <c r="I254" s="345">
        <f t="shared" si="6"/>
        <v>328.4375</v>
      </c>
      <c r="J254" s="359">
        <v>52.55</v>
      </c>
      <c r="K254" s="21"/>
    </row>
    <row r="255" spans="1:11">
      <c r="A255" t="s">
        <v>2677</v>
      </c>
      <c r="B255" s="9">
        <v>42460</v>
      </c>
      <c r="C255" t="s">
        <v>2678</v>
      </c>
      <c r="D255">
        <v>1</v>
      </c>
      <c r="E255" t="s">
        <v>2679</v>
      </c>
      <c r="F255" t="s">
        <v>1808</v>
      </c>
      <c r="G255" s="57" t="str">
        <f>+H255</f>
        <v>APU640930KV9</v>
      </c>
      <c r="H255" s="243" t="s">
        <v>1739</v>
      </c>
      <c r="I255" s="345">
        <f t="shared" si="6"/>
        <v>534.5</v>
      </c>
      <c r="J255" s="359">
        <v>85.52</v>
      </c>
      <c r="K255" s="21"/>
    </row>
    <row r="256" spans="1:11">
      <c r="A256" t="s">
        <v>2677</v>
      </c>
      <c r="B256" s="9">
        <v>42460</v>
      </c>
      <c r="C256" t="s">
        <v>2678</v>
      </c>
      <c r="D256">
        <v>1</v>
      </c>
      <c r="E256" t="s">
        <v>2679</v>
      </c>
      <c r="F256" t="s">
        <v>1808</v>
      </c>
      <c r="G256" s="18" t="s">
        <v>729</v>
      </c>
      <c r="H256" s="18" t="s">
        <v>2890</v>
      </c>
      <c r="I256" s="345">
        <f t="shared" si="6"/>
        <v>447.4375</v>
      </c>
      <c r="J256" s="359">
        <v>71.59</v>
      </c>
      <c r="K256" s="21"/>
    </row>
    <row r="257" spans="1:12">
      <c r="A257" t="s">
        <v>2677</v>
      </c>
      <c r="B257" s="9">
        <v>42460</v>
      </c>
      <c r="C257" t="s">
        <v>2678</v>
      </c>
      <c r="D257">
        <v>1</v>
      </c>
      <c r="E257" t="s">
        <v>2679</v>
      </c>
      <c r="F257" t="s">
        <v>1808</v>
      </c>
      <c r="G257" s="57" t="str">
        <f>+H257</f>
        <v>OES070503PZ1</v>
      </c>
      <c r="H257" s="237" t="s">
        <v>1742</v>
      </c>
      <c r="I257" s="345">
        <f t="shared" si="6"/>
        <v>377.1875</v>
      </c>
      <c r="J257" s="359">
        <v>60.35</v>
      </c>
      <c r="K257" s="21"/>
    </row>
    <row r="258" spans="1:12" s="20" customFormat="1">
      <c r="A258" s="20" t="s">
        <v>2677</v>
      </c>
      <c r="B258" s="9">
        <v>42460</v>
      </c>
      <c r="C258" s="20" t="s">
        <v>2678</v>
      </c>
      <c r="D258" s="20">
        <v>1</v>
      </c>
      <c r="E258" s="20" t="s">
        <v>2679</v>
      </c>
      <c r="F258" s="20" t="s">
        <v>1808</v>
      </c>
      <c r="G258" s="57" t="str">
        <f>+H258</f>
        <v>SIS94082559A</v>
      </c>
      <c r="H258" s="243" t="s">
        <v>1740</v>
      </c>
      <c r="I258" s="345">
        <f t="shared" si="6"/>
        <v>772</v>
      </c>
      <c r="J258" s="359">
        <v>123.52</v>
      </c>
      <c r="K258" s="21"/>
    </row>
    <row r="259" spans="1:12" s="20" customFormat="1">
      <c r="A259" s="20" t="s">
        <v>2759</v>
      </c>
      <c r="B259" s="9">
        <v>42460</v>
      </c>
      <c r="C259" s="20" t="s">
        <v>2760</v>
      </c>
      <c r="D259" s="20">
        <v>1</v>
      </c>
      <c r="E259" s="20" t="s">
        <v>2761</v>
      </c>
      <c r="F259" s="20" t="s">
        <v>1808</v>
      </c>
      <c r="G259" s="57" t="str">
        <f>+H259</f>
        <v>API6609273E0</v>
      </c>
      <c r="H259" s="20" t="s">
        <v>659</v>
      </c>
      <c r="I259" s="345">
        <f t="shared" si="6"/>
        <v>315.5</v>
      </c>
      <c r="J259" s="359">
        <v>50.48</v>
      </c>
      <c r="K259" s="21"/>
    </row>
    <row r="260" spans="1:12" s="20" customFormat="1">
      <c r="A260" s="20" t="s">
        <v>2759</v>
      </c>
      <c r="B260" s="9">
        <v>42460</v>
      </c>
      <c r="C260" s="20" t="s">
        <v>2760</v>
      </c>
      <c r="D260" s="20">
        <v>1</v>
      </c>
      <c r="E260" s="20" t="s">
        <v>2761</v>
      </c>
      <c r="F260" s="20" t="s">
        <v>1808</v>
      </c>
      <c r="G260" s="57" t="str">
        <f>+H260</f>
        <v>MCI070720G67</v>
      </c>
      <c r="H260" s="243" t="s">
        <v>816</v>
      </c>
      <c r="I260" s="345">
        <f t="shared" si="6"/>
        <v>94.8125</v>
      </c>
      <c r="J260" s="359">
        <v>15.17</v>
      </c>
      <c r="K260" s="21"/>
    </row>
    <row r="261" spans="1:12" s="20" customFormat="1">
      <c r="A261" s="20" t="s">
        <v>2759</v>
      </c>
      <c r="B261" s="9">
        <v>42460</v>
      </c>
      <c r="C261" s="20" t="s">
        <v>2760</v>
      </c>
      <c r="D261" s="20">
        <v>1</v>
      </c>
      <c r="E261" s="20" t="s">
        <v>2761</v>
      </c>
      <c r="F261" s="20" t="s">
        <v>1808</v>
      </c>
      <c r="G261" s="53" t="s">
        <v>819</v>
      </c>
      <c r="H261" s="53" t="s">
        <v>819</v>
      </c>
      <c r="I261" s="345">
        <f t="shared" si="6"/>
        <v>335.3125</v>
      </c>
      <c r="J261" s="359">
        <v>53.65</v>
      </c>
      <c r="K261" s="21"/>
    </row>
    <row r="262" spans="1:12" s="20" customFormat="1">
      <c r="A262" s="20" t="s">
        <v>2762</v>
      </c>
      <c r="B262" s="9">
        <v>42460</v>
      </c>
      <c r="C262" s="20" t="s">
        <v>2763</v>
      </c>
      <c r="D262" s="20">
        <v>1</v>
      </c>
      <c r="E262" s="20" t="s">
        <v>2764</v>
      </c>
      <c r="F262" s="20" t="s">
        <v>1808</v>
      </c>
      <c r="G262" s="57" t="str">
        <f>+H262</f>
        <v>AGA0006136F1</v>
      </c>
      <c r="H262" s="20" t="s">
        <v>733</v>
      </c>
      <c r="I262" s="345">
        <f t="shared" ref="I262:I325" si="7">+J262/0.16</f>
        <v>251.43749999999997</v>
      </c>
      <c r="J262" s="359">
        <v>40.229999999999997</v>
      </c>
      <c r="K262" s="21"/>
    </row>
    <row r="263" spans="1:12" s="20" customFormat="1">
      <c r="A263" s="20" t="s">
        <v>2762</v>
      </c>
      <c r="B263" s="9">
        <v>42460</v>
      </c>
      <c r="C263" s="20" t="s">
        <v>2763</v>
      </c>
      <c r="D263" s="20">
        <v>1</v>
      </c>
      <c r="E263" s="20" t="s">
        <v>2764</v>
      </c>
      <c r="F263" s="20" t="s">
        <v>1808</v>
      </c>
      <c r="G263" s="57" t="str">
        <f>+H263</f>
        <v>API6609273E0</v>
      </c>
      <c r="H263" s="243" t="s">
        <v>659</v>
      </c>
      <c r="I263" s="345">
        <f t="shared" si="7"/>
        <v>574.125</v>
      </c>
      <c r="J263" s="359">
        <v>91.86</v>
      </c>
      <c r="K263" s="21"/>
    </row>
    <row r="264" spans="1:12">
      <c r="A264" t="s">
        <v>2122</v>
      </c>
      <c r="B264" s="9">
        <v>42446</v>
      </c>
      <c r="C264" t="s">
        <v>212</v>
      </c>
      <c r="D264">
        <v>1</v>
      </c>
      <c r="E264" t="s">
        <v>2123</v>
      </c>
      <c r="F264" t="s">
        <v>1808</v>
      </c>
      <c r="G264" s="18" t="s">
        <v>735</v>
      </c>
      <c r="H264" s="18" t="s">
        <v>2889</v>
      </c>
      <c r="I264" s="345">
        <f t="shared" si="7"/>
        <v>722.4375</v>
      </c>
      <c r="J264" s="359">
        <v>115.59</v>
      </c>
      <c r="K264" s="21"/>
      <c r="L264" s="20"/>
    </row>
    <row r="265" spans="1:12">
      <c r="A265" t="s">
        <v>2762</v>
      </c>
      <c r="B265" s="9">
        <v>42460</v>
      </c>
      <c r="C265" t="s">
        <v>2763</v>
      </c>
      <c r="D265">
        <v>1</v>
      </c>
      <c r="E265" t="s">
        <v>2764</v>
      </c>
      <c r="F265" t="s">
        <v>1808</v>
      </c>
      <c r="G265" s="57" t="str">
        <f>+H265</f>
        <v>ASC1104193JA</v>
      </c>
      <c r="H265" t="s">
        <v>744</v>
      </c>
      <c r="I265" s="345">
        <f t="shared" si="7"/>
        <v>71.5625</v>
      </c>
      <c r="J265" s="359">
        <v>11.45</v>
      </c>
      <c r="K265" s="21"/>
    </row>
    <row r="266" spans="1:12">
      <c r="A266" t="s">
        <v>2762</v>
      </c>
      <c r="B266" s="9">
        <v>42460</v>
      </c>
      <c r="C266" t="s">
        <v>2763</v>
      </c>
      <c r="D266">
        <v>1</v>
      </c>
      <c r="E266" t="s">
        <v>2764</v>
      </c>
      <c r="F266" t="s">
        <v>1808</v>
      </c>
      <c r="G266" s="18" t="s">
        <v>735</v>
      </c>
      <c r="H266" s="18" t="s">
        <v>2889</v>
      </c>
      <c r="I266" s="345">
        <f t="shared" si="7"/>
        <v>398</v>
      </c>
      <c r="J266" s="359">
        <v>63.68</v>
      </c>
      <c r="K266" s="21"/>
    </row>
    <row r="267" spans="1:12">
      <c r="A267" t="s">
        <v>163</v>
      </c>
      <c r="B267" s="9">
        <v>42440</v>
      </c>
      <c r="C267" t="s">
        <v>1991</v>
      </c>
      <c r="D267">
        <v>1</v>
      </c>
      <c r="E267" t="s">
        <v>1992</v>
      </c>
      <c r="F267" t="s">
        <v>1828</v>
      </c>
      <c r="G267" s="59" t="s">
        <v>866</v>
      </c>
      <c r="H267" s="20" t="s">
        <v>1993</v>
      </c>
      <c r="I267" s="345">
        <f t="shared" si="7"/>
        <v>171880.9375</v>
      </c>
      <c r="J267" s="314">
        <v>27500.95</v>
      </c>
      <c r="K267" s="21"/>
    </row>
    <row r="268" spans="1:12">
      <c r="A268" t="s">
        <v>171</v>
      </c>
      <c r="B268" s="9">
        <v>42440</v>
      </c>
      <c r="C268" t="s">
        <v>1994</v>
      </c>
      <c r="D268">
        <v>1</v>
      </c>
      <c r="E268" t="s">
        <v>1995</v>
      </c>
      <c r="F268" t="s">
        <v>1828</v>
      </c>
      <c r="G268" s="59" t="s">
        <v>863</v>
      </c>
      <c r="H268" t="s">
        <v>1996</v>
      </c>
      <c r="I268" s="345">
        <f t="shared" si="7"/>
        <v>192158.87499999997</v>
      </c>
      <c r="J268" s="314">
        <v>30745.42</v>
      </c>
      <c r="K268" s="21"/>
    </row>
    <row r="269" spans="1:12">
      <c r="A269" t="s">
        <v>2122</v>
      </c>
      <c r="B269" s="9">
        <v>42446</v>
      </c>
      <c r="C269" t="s">
        <v>212</v>
      </c>
      <c r="D269">
        <v>1</v>
      </c>
      <c r="E269" t="s">
        <v>2123</v>
      </c>
      <c r="F269" t="s">
        <v>1808</v>
      </c>
      <c r="G269" s="18" t="s">
        <v>735</v>
      </c>
      <c r="H269" s="18" t="s">
        <v>2889</v>
      </c>
      <c r="I269" s="345">
        <f t="shared" si="7"/>
        <v>110.375</v>
      </c>
      <c r="J269" s="359">
        <v>17.66</v>
      </c>
      <c r="K269" s="21"/>
    </row>
    <row r="270" spans="1:12">
      <c r="A270" t="s">
        <v>1129</v>
      </c>
      <c r="B270" s="9">
        <v>42438</v>
      </c>
      <c r="C270" t="s">
        <v>1966</v>
      </c>
      <c r="D270">
        <v>2</v>
      </c>
      <c r="E270" t="s">
        <v>1967</v>
      </c>
      <c r="F270" t="s">
        <v>1822</v>
      </c>
      <c r="G270" s="57" t="s">
        <v>831</v>
      </c>
      <c r="H270" s="20" t="s">
        <v>832</v>
      </c>
      <c r="I270" s="345">
        <f t="shared" si="7"/>
        <v>1900</v>
      </c>
      <c r="J270" s="359">
        <v>304</v>
      </c>
      <c r="K270" s="21"/>
    </row>
    <row r="271" spans="1:12">
      <c r="A271" t="s">
        <v>2762</v>
      </c>
      <c r="B271" s="9">
        <v>42460</v>
      </c>
      <c r="C271" t="s">
        <v>2763</v>
      </c>
      <c r="D271">
        <v>1</v>
      </c>
      <c r="E271" t="s">
        <v>2764</v>
      </c>
      <c r="F271" t="s">
        <v>1808</v>
      </c>
      <c r="G271" s="57" t="str">
        <f>+H271</f>
        <v>SXA041111GR2</v>
      </c>
      <c r="H271" s="20" t="s">
        <v>2701</v>
      </c>
      <c r="I271" s="345">
        <f t="shared" si="7"/>
        <v>529.375</v>
      </c>
      <c r="J271" s="359">
        <v>84.7</v>
      </c>
      <c r="K271" s="21"/>
    </row>
    <row r="272" spans="1:12">
      <c r="A272" t="s">
        <v>2124</v>
      </c>
      <c r="B272" s="9">
        <v>42446</v>
      </c>
      <c r="C272" t="s">
        <v>212</v>
      </c>
      <c r="D272">
        <v>1</v>
      </c>
      <c r="E272" t="s">
        <v>2125</v>
      </c>
      <c r="F272" t="s">
        <v>1808</v>
      </c>
      <c r="G272" s="18" t="s">
        <v>659</v>
      </c>
      <c r="H272" s="18" t="s">
        <v>717</v>
      </c>
      <c r="I272" s="345">
        <f t="shared" si="7"/>
        <v>315.5</v>
      </c>
      <c r="J272" s="170">
        <v>50.48</v>
      </c>
      <c r="K272" s="21"/>
    </row>
    <row r="273" spans="1:12">
      <c r="A273" t="s">
        <v>2124</v>
      </c>
      <c r="B273" s="9">
        <v>42446</v>
      </c>
      <c r="C273" t="s">
        <v>212</v>
      </c>
      <c r="D273">
        <v>1</v>
      </c>
      <c r="E273" t="s">
        <v>2125</v>
      </c>
      <c r="F273" t="s">
        <v>1808</v>
      </c>
      <c r="G273" s="18" t="s">
        <v>659</v>
      </c>
      <c r="H273" s="18" t="s">
        <v>717</v>
      </c>
      <c r="I273" s="345">
        <f t="shared" si="7"/>
        <v>322.41379310344831</v>
      </c>
      <c r="J273" s="170">
        <f>(374/1.16)*0.16</f>
        <v>51.58620689655173</v>
      </c>
      <c r="K273" s="21"/>
    </row>
    <row r="274" spans="1:12" s="20" customFormat="1">
      <c r="A274" s="20" t="s">
        <v>2124</v>
      </c>
      <c r="B274" s="9">
        <v>42446</v>
      </c>
      <c r="C274" s="20" t="s">
        <v>212</v>
      </c>
      <c r="D274" s="20">
        <v>1</v>
      </c>
      <c r="E274" s="20" t="s">
        <v>2125</v>
      </c>
      <c r="F274" s="20" t="s">
        <v>1808</v>
      </c>
      <c r="G274" s="18" t="s">
        <v>987</v>
      </c>
      <c r="H274" s="18" t="s">
        <v>2875</v>
      </c>
      <c r="I274" s="345">
        <f t="shared" si="7"/>
        <v>2673.6875</v>
      </c>
      <c r="J274" s="170">
        <f>21.1+14.9+13.79+378</f>
        <v>427.79</v>
      </c>
      <c r="K274" s="21"/>
    </row>
    <row r="275" spans="1:12" s="20" customFormat="1">
      <c r="A275" s="20" t="s">
        <v>2833</v>
      </c>
      <c r="B275" s="9">
        <v>42460</v>
      </c>
      <c r="C275" s="20" t="s">
        <v>2834</v>
      </c>
      <c r="D275" s="20">
        <v>1</v>
      </c>
      <c r="E275" s="20" t="s">
        <v>2835</v>
      </c>
      <c r="F275" s="20" t="s">
        <v>1808</v>
      </c>
      <c r="G275" s="57" t="str">
        <f>+H275</f>
        <v>GASR650405134</v>
      </c>
      <c r="H275" s="243" t="s">
        <v>2836</v>
      </c>
      <c r="I275" s="345">
        <f t="shared" si="7"/>
        <v>258.625</v>
      </c>
      <c r="J275" s="359">
        <v>41.38</v>
      </c>
      <c r="K275" s="21"/>
    </row>
    <row r="276" spans="1:12" s="20" customFormat="1">
      <c r="A276" s="20" t="s">
        <v>1131</v>
      </c>
      <c r="B276" s="9">
        <v>42438</v>
      </c>
      <c r="C276" s="20" t="s">
        <v>1968</v>
      </c>
      <c r="D276" s="20">
        <v>1</v>
      </c>
      <c r="E276" s="20" t="s">
        <v>1969</v>
      </c>
      <c r="F276" s="20" t="s">
        <v>1822</v>
      </c>
      <c r="G276" s="57" t="s">
        <v>907</v>
      </c>
      <c r="H276" s="20" t="s">
        <v>908</v>
      </c>
      <c r="I276" s="345">
        <f t="shared" si="7"/>
        <v>16634.75</v>
      </c>
      <c r="J276" s="314">
        <v>2661.56</v>
      </c>
      <c r="K276" s="21"/>
    </row>
    <row r="277" spans="1:12" s="20" customFormat="1">
      <c r="A277" s="20" t="s">
        <v>1133</v>
      </c>
      <c r="B277" s="9">
        <v>42438</v>
      </c>
      <c r="C277" s="20" t="s">
        <v>1970</v>
      </c>
      <c r="D277" s="20">
        <v>1</v>
      </c>
      <c r="E277" s="20" t="s">
        <v>1971</v>
      </c>
      <c r="F277" s="20" t="s">
        <v>1822</v>
      </c>
      <c r="G277" s="57" t="s">
        <v>1762</v>
      </c>
      <c r="H277" s="20" t="s">
        <v>1618</v>
      </c>
      <c r="I277" s="345">
        <f t="shared" si="7"/>
        <v>1292</v>
      </c>
      <c r="J277" s="359">
        <v>206.72</v>
      </c>
      <c r="K277" s="21"/>
    </row>
    <row r="278" spans="1:12" s="20" customFormat="1">
      <c r="A278" s="20" t="s">
        <v>2762</v>
      </c>
      <c r="B278" s="9">
        <v>42460</v>
      </c>
      <c r="C278" s="20" t="s">
        <v>2763</v>
      </c>
      <c r="D278" s="20">
        <v>1</v>
      </c>
      <c r="E278" s="20" t="s">
        <v>2764</v>
      </c>
      <c r="F278" s="20" t="s">
        <v>1808</v>
      </c>
      <c r="G278" s="57" t="str">
        <f>+H278</f>
        <v>TCG870817Q74</v>
      </c>
      <c r="H278" s="243" t="s">
        <v>1721</v>
      </c>
      <c r="I278" s="345">
        <f t="shared" si="7"/>
        <v>113.75</v>
      </c>
      <c r="J278" s="359">
        <v>18.2</v>
      </c>
      <c r="K278" s="21"/>
    </row>
    <row r="279" spans="1:12">
      <c r="A279" t="s">
        <v>2681</v>
      </c>
      <c r="B279" s="9">
        <v>42460</v>
      </c>
      <c r="C279" t="s">
        <v>2682</v>
      </c>
      <c r="D279">
        <v>1</v>
      </c>
      <c r="E279" t="s">
        <v>2683</v>
      </c>
      <c r="F279" t="s">
        <v>1808</v>
      </c>
      <c r="G279" s="57" t="str">
        <f>+H279</f>
        <v>AGA0006136F1</v>
      </c>
      <c r="H279" s="20" t="s">
        <v>733</v>
      </c>
      <c r="I279" s="345">
        <f t="shared" si="7"/>
        <v>502.8125</v>
      </c>
      <c r="J279" s="359">
        <v>80.45</v>
      </c>
      <c r="K279" s="21"/>
    </row>
    <row r="280" spans="1:12">
      <c r="A280" t="s">
        <v>2681</v>
      </c>
      <c r="B280" s="9">
        <v>42460</v>
      </c>
      <c r="C280" t="s">
        <v>2682</v>
      </c>
      <c r="D280">
        <v>1</v>
      </c>
      <c r="E280" t="s">
        <v>2683</v>
      </c>
      <c r="F280" t="s">
        <v>1808</v>
      </c>
      <c r="G280" s="57" t="str">
        <f>+H280</f>
        <v>API6609273E0</v>
      </c>
      <c r="H280" s="20" t="s">
        <v>659</v>
      </c>
      <c r="I280" s="345">
        <f t="shared" si="7"/>
        <v>396.8125</v>
      </c>
      <c r="J280" s="359">
        <v>63.49</v>
      </c>
      <c r="K280" s="21"/>
      <c r="L280" s="17"/>
    </row>
    <row r="281" spans="1:12">
      <c r="A281" t="s">
        <v>2126</v>
      </c>
      <c r="B281" s="9">
        <v>42446</v>
      </c>
      <c r="C281" t="s">
        <v>212</v>
      </c>
      <c r="D281">
        <v>1</v>
      </c>
      <c r="E281" t="s">
        <v>2127</v>
      </c>
      <c r="F281" t="s">
        <v>1808</v>
      </c>
      <c r="G281" s="18" t="s">
        <v>659</v>
      </c>
      <c r="H281" s="18" t="s">
        <v>717</v>
      </c>
      <c r="I281" s="345">
        <f t="shared" si="7"/>
        <v>631</v>
      </c>
      <c r="J281" s="170">
        <f>50.48+50.48</f>
        <v>100.96</v>
      </c>
      <c r="K281" s="21"/>
    </row>
    <row r="282" spans="1:12">
      <c r="A282" t="s">
        <v>2681</v>
      </c>
      <c r="B282" s="9">
        <v>42460</v>
      </c>
      <c r="C282" t="s">
        <v>2682</v>
      </c>
      <c r="D282">
        <v>1</v>
      </c>
      <c r="E282" t="s">
        <v>2683</v>
      </c>
      <c r="F282" t="s">
        <v>1808</v>
      </c>
      <c r="G282" s="57" t="str">
        <f>+H282</f>
        <v>ASC1104193JA</v>
      </c>
      <c r="H282" s="20" t="s">
        <v>744</v>
      </c>
      <c r="I282" s="345">
        <f t="shared" si="7"/>
        <v>77.5625</v>
      </c>
      <c r="J282" s="359">
        <v>12.41</v>
      </c>
      <c r="K282" s="21"/>
      <c r="L282" s="17"/>
    </row>
    <row r="283" spans="1:12">
      <c r="A283" t="s">
        <v>1927</v>
      </c>
      <c r="B283" s="9">
        <v>42436</v>
      </c>
      <c r="C283" t="s">
        <v>1928</v>
      </c>
      <c r="D283">
        <v>1</v>
      </c>
      <c r="E283" t="s">
        <v>1929</v>
      </c>
      <c r="F283" t="s">
        <v>1812</v>
      </c>
      <c r="G283" s="57" t="s">
        <v>2846</v>
      </c>
      <c r="H283" s="243" t="s">
        <v>2847</v>
      </c>
      <c r="I283" s="345">
        <f t="shared" si="7"/>
        <v>2906</v>
      </c>
      <c r="J283" s="314">
        <v>464.96</v>
      </c>
      <c r="K283" s="21"/>
    </row>
    <row r="284" spans="1:12">
      <c r="A284" t="s">
        <v>2126</v>
      </c>
      <c r="B284" s="9">
        <v>42446</v>
      </c>
      <c r="C284" t="s">
        <v>212</v>
      </c>
      <c r="D284">
        <v>1</v>
      </c>
      <c r="E284" t="s">
        <v>2127</v>
      </c>
      <c r="F284" t="s">
        <v>1808</v>
      </c>
      <c r="G284" s="18" t="s">
        <v>987</v>
      </c>
      <c r="H284" s="18" t="s">
        <v>2875</v>
      </c>
      <c r="I284" s="345">
        <f t="shared" si="7"/>
        <v>3046.25</v>
      </c>
      <c r="J284" s="359">
        <f>14.9+472.5</f>
        <v>487.4</v>
      </c>
      <c r="K284" s="21"/>
    </row>
    <row r="285" spans="1:12">
      <c r="A285" t="s">
        <v>1135</v>
      </c>
      <c r="B285" s="9">
        <v>42438</v>
      </c>
      <c r="C285" t="s">
        <v>1972</v>
      </c>
      <c r="D285">
        <v>2</v>
      </c>
      <c r="E285" t="s">
        <v>1973</v>
      </c>
      <c r="F285" t="s">
        <v>1822</v>
      </c>
      <c r="G285" s="57" t="s">
        <v>822</v>
      </c>
      <c r="H285" s="243" t="s">
        <v>902</v>
      </c>
      <c r="I285" s="345">
        <f t="shared" si="7"/>
        <v>4482.75</v>
      </c>
      <c r="J285" s="359">
        <v>717.24</v>
      </c>
      <c r="K285" s="21"/>
    </row>
    <row r="286" spans="1:12">
      <c r="A286" t="s">
        <v>1137</v>
      </c>
      <c r="B286" s="9">
        <v>42438</v>
      </c>
      <c r="C286" t="s">
        <v>1974</v>
      </c>
      <c r="D286">
        <v>1</v>
      </c>
      <c r="E286" t="s">
        <v>1975</v>
      </c>
      <c r="F286" t="s">
        <v>1822</v>
      </c>
      <c r="G286" s="57" t="s">
        <v>947</v>
      </c>
      <c r="H286" s="20" t="s">
        <v>948</v>
      </c>
      <c r="I286" s="345">
        <f t="shared" si="7"/>
        <v>6600</v>
      </c>
      <c r="J286" s="314">
        <v>1056</v>
      </c>
      <c r="K286" s="21"/>
    </row>
    <row r="287" spans="1:12">
      <c r="A287" t="s">
        <v>233</v>
      </c>
      <c r="B287" s="9">
        <v>42438</v>
      </c>
      <c r="C287" t="s">
        <v>1976</v>
      </c>
      <c r="D287">
        <v>1</v>
      </c>
      <c r="E287" t="s">
        <v>1977</v>
      </c>
      <c r="F287" t="s">
        <v>1822</v>
      </c>
      <c r="G287" s="57" t="s">
        <v>685</v>
      </c>
      <c r="H287" s="20" t="s">
        <v>899</v>
      </c>
      <c r="I287" s="345">
        <f t="shared" si="7"/>
        <v>1816.9374999999998</v>
      </c>
      <c r="J287" s="359">
        <v>290.70999999999998</v>
      </c>
      <c r="K287" s="21"/>
    </row>
    <row r="288" spans="1:12">
      <c r="A288" t="s">
        <v>1149</v>
      </c>
      <c r="B288" s="9">
        <v>42441</v>
      </c>
      <c r="C288" t="s">
        <v>2050</v>
      </c>
      <c r="D288">
        <v>1</v>
      </c>
      <c r="E288" t="s">
        <v>2051</v>
      </c>
      <c r="F288" t="s">
        <v>1822</v>
      </c>
      <c r="G288" s="57" t="s">
        <v>913</v>
      </c>
      <c r="H288" s="20" t="s">
        <v>914</v>
      </c>
      <c r="I288" s="345">
        <f t="shared" si="7"/>
        <v>6426</v>
      </c>
      <c r="J288" s="314">
        <v>1028.1600000000001</v>
      </c>
      <c r="K288" s="21"/>
    </row>
    <row r="289" spans="1:11">
      <c r="A289" t="s">
        <v>1997</v>
      </c>
      <c r="B289" s="9">
        <v>42440</v>
      </c>
      <c r="C289" t="s">
        <v>1998</v>
      </c>
      <c r="D289">
        <v>1</v>
      </c>
      <c r="E289" t="s">
        <v>1999</v>
      </c>
      <c r="F289" t="s">
        <v>1828</v>
      </c>
      <c r="G289" s="48" t="s">
        <v>840</v>
      </c>
      <c r="H289" s="48" t="s">
        <v>841</v>
      </c>
      <c r="I289" s="345">
        <f t="shared" si="7"/>
        <v>338951.3125</v>
      </c>
      <c r="J289" s="314">
        <v>54232.21</v>
      </c>
      <c r="K289" s="21"/>
    </row>
    <row r="290" spans="1:11">
      <c r="A290" t="s">
        <v>2001</v>
      </c>
      <c r="B290" s="9">
        <v>42440</v>
      </c>
      <c r="C290" t="s">
        <v>2000</v>
      </c>
      <c r="D290">
        <v>1</v>
      </c>
      <c r="E290" t="s">
        <v>2002</v>
      </c>
      <c r="F290" t="s">
        <v>1828</v>
      </c>
      <c r="G290" s="59" t="s">
        <v>847</v>
      </c>
      <c r="H290" s="20" t="s">
        <v>852</v>
      </c>
      <c r="I290" s="345">
        <f t="shared" si="7"/>
        <v>289273</v>
      </c>
      <c r="J290" s="314">
        <v>46283.68</v>
      </c>
      <c r="K290" s="21"/>
    </row>
    <row r="291" spans="1:11">
      <c r="A291" t="s">
        <v>2681</v>
      </c>
      <c r="B291" s="9">
        <v>42460</v>
      </c>
      <c r="C291" t="s">
        <v>2682</v>
      </c>
      <c r="D291">
        <v>1</v>
      </c>
      <c r="E291" t="s">
        <v>2683</v>
      </c>
      <c r="F291" t="s">
        <v>1808</v>
      </c>
      <c r="G291" s="18" t="s">
        <v>735</v>
      </c>
      <c r="H291" s="18" t="s">
        <v>2889</v>
      </c>
      <c r="I291" s="345">
        <f t="shared" si="7"/>
        <v>398.375</v>
      </c>
      <c r="J291" s="359">
        <v>63.74</v>
      </c>
      <c r="K291" s="21"/>
    </row>
    <row r="292" spans="1:11">
      <c r="A292" t="s">
        <v>2765</v>
      </c>
      <c r="B292" s="9">
        <v>42460</v>
      </c>
      <c r="C292" t="s">
        <v>2766</v>
      </c>
      <c r="D292">
        <v>1</v>
      </c>
      <c r="E292" t="s">
        <v>2767</v>
      </c>
      <c r="F292" t="s">
        <v>1808</v>
      </c>
      <c r="G292" s="57" t="str">
        <f>+H292</f>
        <v>AAN051220835</v>
      </c>
      <c r="H292" t="s">
        <v>9</v>
      </c>
      <c r="I292" s="345">
        <f t="shared" si="7"/>
        <v>271.5625</v>
      </c>
      <c r="J292" s="359">
        <v>43.45</v>
      </c>
      <c r="K292" s="21"/>
    </row>
    <row r="293" spans="1:11">
      <c r="A293" t="s">
        <v>2058</v>
      </c>
      <c r="B293" s="9">
        <v>42443</v>
      </c>
      <c r="C293" t="s">
        <v>2059</v>
      </c>
      <c r="D293">
        <v>1</v>
      </c>
      <c r="E293" t="s">
        <v>2060</v>
      </c>
      <c r="F293" t="s">
        <v>1822</v>
      </c>
      <c r="G293" s="57" t="s">
        <v>913</v>
      </c>
      <c r="H293" t="s">
        <v>914</v>
      </c>
      <c r="I293" s="345">
        <f t="shared" si="7"/>
        <v>605704</v>
      </c>
      <c r="J293" s="314">
        <v>96912.639999999999</v>
      </c>
      <c r="K293" s="21"/>
    </row>
    <row r="294" spans="1:11">
      <c r="A294" t="s">
        <v>2765</v>
      </c>
      <c r="B294" s="9">
        <v>42460</v>
      </c>
      <c r="C294" t="s">
        <v>2766</v>
      </c>
      <c r="D294">
        <v>1</v>
      </c>
      <c r="E294" t="s">
        <v>2767</v>
      </c>
      <c r="F294" t="s">
        <v>1808</v>
      </c>
      <c r="G294" s="57" t="str">
        <f t="shared" ref="G294:G300" si="8">+H294</f>
        <v>AMO010815U41</v>
      </c>
      <c r="H294" t="s">
        <v>767</v>
      </c>
      <c r="I294" s="345">
        <f t="shared" si="7"/>
        <v>94.8125</v>
      </c>
      <c r="J294" s="359">
        <v>15.17</v>
      </c>
      <c r="K294" s="21"/>
    </row>
    <row r="295" spans="1:11">
      <c r="A295" t="s">
        <v>2765</v>
      </c>
      <c r="B295" s="9">
        <v>42460</v>
      </c>
      <c r="C295" t="s">
        <v>2766</v>
      </c>
      <c r="D295">
        <v>1</v>
      </c>
      <c r="E295" t="s">
        <v>2767</v>
      </c>
      <c r="F295" t="s">
        <v>1808</v>
      </c>
      <c r="G295" s="57" t="str">
        <f t="shared" si="8"/>
        <v>API6609273E0</v>
      </c>
      <c r="H295" t="s">
        <v>659</v>
      </c>
      <c r="I295" s="345">
        <f t="shared" si="7"/>
        <v>328.4375</v>
      </c>
      <c r="J295" s="359">
        <v>52.55</v>
      </c>
      <c r="K295" s="21"/>
    </row>
    <row r="296" spans="1:11">
      <c r="A296" t="s">
        <v>2765</v>
      </c>
      <c r="B296" s="9">
        <v>42460</v>
      </c>
      <c r="C296" t="s">
        <v>2766</v>
      </c>
      <c r="D296">
        <v>1</v>
      </c>
      <c r="E296" t="s">
        <v>2767</v>
      </c>
      <c r="F296" t="s">
        <v>1808</v>
      </c>
      <c r="G296" s="57" t="str">
        <f t="shared" si="8"/>
        <v>APU640930KV9</v>
      </c>
      <c r="H296" t="s">
        <v>1739</v>
      </c>
      <c r="I296" s="345">
        <f t="shared" si="7"/>
        <v>902.5625</v>
      </c>
      <c r="J296" s="359">
        <v>144.41</v>
      </c>
      <c r="K296" s="21"/>
    </row>
    <row r="297" spans="1:11">
      <c r="A297" t="s">
        <v>2765</v>
      </c>
      <c r="B297" s="9">
        <v>42460</v>
      </c>
      <c r="C297" t="s">
        <v>2766</v>
      </c>
      <c r="D297">
        <v>1</v>
      </c>
      <c r="E297" t="s">
        <v>2767</v>
      </c>
      <c r="F297" t="s">
        <v>1808</v>
      </c>
      <c r="G297" s="57" t="str">
        <f t="shared" si="8"/>
        <v>APU640930KV9</v>
      </c>
      <c r="H297" t="s">
        <v>1739</v>
      </c>
      <c r="I297" s="345">
        <f t="shared" si="7"/>
        <v>51.749999999999993</v>
      </c>
      <c r="J297" s="359">
        <v>8.2799999999999994</v>
      </c>
      <c r="K297" s="21"/>
    </row>
    <row r="298" spans="1:11">
      <c r="A298" t="s">
        <v>2765</v>
      </c>
      <c r="B298" s="9">
        <v>42460</v>
      </c>
      <c r="C298" t="s">
        <v>2766</v>
      </c>
      <c r="D298">
        <v>1</v>
      </c>
      <c r="E298" t="s">
        <v>2767</v>
      </c>
      <c r="F298" t="s">
        <v>1808</v>
      </c>
      <c r="G298" s="57" t="str">
        <f t="shared" si="8"/>
        <v>CACM571125NUA</v>
      </c>
      <c r="H298" s="243" t="s">
        <v>2864</v>
      </c>
      <c r="I298" s="345">
        <f t="shared" si="7"/>
        <v>99.125</v>
      </c>
      <c r="J298" s="359">
        <v>15.86</v>
      </c>
      <c r="K298" s="21"/>
    </row>
    <row r="299" spans="1:11">
      <c r="A299" t="s">
        <v>2765</v>
      </c>
      <c r="B299" s="9">
        <v>42460</v>
      </c>
      <c r="C299" t="s">
        <v>2766</v>
      </c>
      <c r="D299">
        <v>1</v>
      </c>
      <c r="E299" t="s">
        <v>2767</v>
      </c>
      <c r="F299" t="s">
        <v>1808</v>
      </c>
      <c r="G299" s="57" t="str">
        <f t="shared" si="8"/>
        <v>CAPN820703SY9</v>
      </c>
      <c r="H299" t="s">
        <v>2865</v>
      </c>
      <c r="I299" s="345">
        <f t="shared" si="7"/>
        <v>90.5</v>
      </c>
      <c r="J299" s="359">
        <v>14.48</v>
      </c>
      <c r="K299" s="21"/>
    </row>
    <row r="300" spans="1:11">
      <c r="A300" t="s">
        <v>2765</v>
      </c>
      <c r="B300" s="9">
        <v>42460</v>
      </c>
      <c r="C300" t="s">
        <v>2766</v>
      </c>
      <c r="D300">
        <v>1</v>
      </c>
      <c r="E300" t="s">
        <v>2767</v>
      </c>
      <c r="F300" t="s">
        <v>1808</v>
      </c>
      <c r="G300" s="57" t="str">
        <f t="shared" si="8"/>
        <v>COV070910694</v>
      </c>
      <c r="H300" s="20" t="s">
        <v>2862</v>
      </c>
      <c r="I300" s="345">
        <f t="shared" si="7"/>
        <v>374.9375</v>
      </c>
      <c r="J300" s="359">
        <v>59.99</v>
      </c>
      <c r="K300" s="21"/>
    </row>
    <row r="301" spans="1:11">
      <c r="A301" t="s">
        <v>2061</v>
      </c>
      <c r="B301" s="9">
        <v>42443</v>
      </c>
      <c r="C301" t="s">
        <v>2062</v>
      </c>
      <c r="D301">
        <v>1</v>
      </c>
      <c r="E301" t="s">
        <v>2063</v>
      </c>
      <c r="F301" t="s">
        <v>1822</v>
      </c>
      <c r="G301" s="57" t="s">
        <v>913</v>
      </c>
      <c r="H301" s="243" t="s">
        <v>914</v>
      </c>
      <c r="I301" s="345">
        <f t="shared" si="7"/>
        <v>14499.437499999998</v>
      </c>
      <c r="J301" s="314">
        <v>2319.91</v>
      </c>
      <c r="K301" s="21"/>
    </row>
    <row r="302" spans="1:11">
      <c r="A302" t="s">
        <v>2106</v>
      </c>
      <c r="B302" s="9">
        <v>42444</v>
      </c>
      <c r="C302" t="s">
        <v>2107</v>
      </c>
      <c r="D302">
        <v>1</v>
      </c>
      <c r="E302" t="s">
        <v>2108</v>
      </c>
      <c r="F302" t="s">
        <v>1822</v>
      </c>
      <c r="G302" s="57" t="s">
        <v>913</v>
      </c>
      <c r="H302" t="s">
        <v>914</v>
      </c>
      <c r="I302" s="345">
        <f t="shared" si="7"/>
        <v>39577.375</v>
      </c>
      <c r="J302" s="314">
        <v>6332.38</v>
      </c>
      <c r="K302" s="21"/>
    </row>
    <row r="303" spans="1:11">
      <c r="A303" t="s">
        <v>2112</v>
      </c>
      <c r="B303" s="9">
        <v>42444</v>
      </c>
      <c r="C303" t="s">
        <v>2113</v>
      </c>
      <c r="D303">
        <v>1</v>
      </c>
      <c r="E303" t="s">
        <v>2114</v>
      </c>
      <c r="F303" t="s">
        <v>1822</v>
      </c>
      <c r="G303" s="57" t="s">
        <v>913</v>
      </c>
      <c r="H303" t="s">
        <v>914</v>
      </c>
      <c r="I303" s="345">
        <f t="shared" si="7"/>
        <v>19179.5625</v>
      </c>
      <c r="J303" s="314">
        <v>3068.73</v>
      </c>
      <c r="K303" s="21"/>
    </row>
    <row r="304" spans="1:11">
      <c r="A304" t="s">
        <v>2126</v>
      </c>
      <c r="B304" s="9">
        <v>42446</v>
      </c>
      <c r="C304" t="s">
        <v>212</v>
      </c>
      <c r="D304">
        <v>1</v>
      </c>
      <c r="E304" t="s">
        <v>2127</v>
      </c>
      <c r="F304" t="s">
        <v>1808</v>
      </c>
      <c r="G304" s="18" t="s">
        <v>1009</v>
      </c>
      <c r="H304" s="18" t="s">
        <v>984</v>
      </c>
      <c r="I304" s="345">
        <f t="shared" si="7"/>
        <v>387.0625</v>
      </c>
      <c r="J304" s="170">
        <f>16.55+23.31+22.07</f>
        <v>61.93</v>
      </c>
      <c r="K304" s="21"/>
    </row>
    <row r="305" spans="1:12">
      <c r="A305" t="s">
        <v>2765</v>
      </c>
      <c r="B305" s="9">
        <v>42460</v>
      </c>
      <c r="C305" t="s">
        <v>2766</v>
      </c>
      <c r="D305">
        <v>1</v>
      </c>
      <c r="E305" t="s">
        <v>2767</v>
      </c>
      <c r="F305" t="s">
        <v>1808</v>
      </c>
      <c r="G305" s="57" t="str">
        <f>+H305</f>
        <v>ESG000418CS4</v>
      </c>
      <c r="H305" t="s">
        <v>768</v>
      </c>
      <c r="I305" s="345">
        <f t="shared" si="7"/>
        <v>639.625</v>
      </c>
      <c r="J305" s="359">
        <v>102.34</v>
      </c>
      <c r="K305" s="21"/>
    </row>
    <row r="306" spans="1:12">
      <c r="A306" t="s">
        <v>2765</v>
      </c>
      <c r="B306" s="9">
        <v>42460</v>
      </c>
      <c r="C306" t="s">
        <v>2766</v>
      </c>
      <c r="D306">
        <v>1</v>
      </c>
      <c r="E306" t="s">
        <v>2767</v>
      </c>
      <c r="F306" t="s">
        <v>1808</v>
      </c>
      <c r="G306" s="57" t="str">
        <f>+H306</f>
        <v>ESS070306HF4</v>
      </c>
      <c r="H306" t="s">
        <v>1745</v>
      </c>
      <c r="I306" s="345">
        <f t="shared" si="7"/>
        <v>527.75</v>
      </c>
      <c r="J306" s="359">
        <v>84.44</v>
      </c>
      <c r="K306" s="21"/>
    </row>
    <row r="307" spans="1:12">
      <c r="A307" t="s">
        <v>2765</v>
      </c>
      <c r="B307" s="9">
        <v>42460</v>
      </c>
      <c r="C307" t="s">
        <v>2766</v>
      </c>
      <c r="D307">
        <v>1</v>
      </c>
      <c r="E307" t="s">
        <v>2767</v>
      </c>
      <c r="F307" t="s">
        <v>1808</v>
      </c>
      <c r="G307" s="18" t="s">
        <v>729</v>
      </c>
      <c r="H307" s="18" t="s">
        <v>2890</v>
      </c>
      <c r="I307" s="345">
        <f t="shared" si="7"/>
        <v>414.625</v>
      </c>
      <c r="J307" s="359">
        <v>66.34</v>
      </c>
      <c r="K307" s="21"/>
    </row>
    <row r="308" spans="1:12">
      <c r="A308" t="s">
        <v>2765</v>
      </c>
      <c r="B308" s="9">
        <v>42460</v>
      </c>
      <c r="C308" t="s">
        <v>2766</v>
      </c>
      <c r="D308">
        <v>1</v>
      </c>
      <c r="E308" t="s">
        <v>2767</v>
      </c>
      <c r="F308" t="s">
        <v>1808</v>
      </c>
      <c r="G308" s="57" t="str">
        <f>+H308</f>
        <v>OES930222UMA</v>
      </c>
      <c r="H308" s="243" t="s">
        <v>2867</v>
      </c>
      <c r="I308" s="345">
        <f t="shared" si="7"/>
        <v>586.625</v>
      </c>
      <c r="J308" s="359">
        <v>93.86</v>
      </c>
      <c r="K308" s="21"/>
    </row>
    <row r="309" spans="1:12">
      <c r="A309" t="s">
        <v>2765</v>
      </c>
      <c r="B309" s="9">
        <v>42460</v>
      </c>
      <c r="C309" t="s">
        <v>2766</v>
      </c>
      <c r="D309">
        <v>1</v>
      </c>
      <c r="E309" t="s">
        <v>2767</v>
      </c>
      <c r="F309" t="s">
        <v>1808</v>
      </c>
      <c r="G309" s="57" t="str">
        <f>+H309</f>
        <v>PIG780309840</v>
      </c>
      <c r="H309" s="243" t="s">
        <v>2863</v>
      </c>
      <c r="I309" s="345">
        <f t="shared" si="7"/>
        <v>177.9375</v>
      </c>
      <c r="J309" s="359">
        <v>28.47</v>
      </c>
      <c r="K309" s="21"/>
    </row>
    <row r="310" spans="1:12">
      <c r="A310" t="s">
        <v>2765</v>
      </c>
      <c r="B310" s="9">
        <v>42460</v>
      </c>
      <c r="C310" t="s">
        <v>2766</v>
      </c>
      <c r="D310">
        <v>1</v>
      </c>
      <c r="E310" t="s">
        <v>2767</v>
      </c>
      <c r="F310" t="s">
        <v>1808</v>
      </c>
      <c r="G310" s="57" t="str">
        <f>+H310</f>
        <v>RNP0810033VA</v>
      </c>
      <c r="H310" s="243" t="s">
        <v>2866</v>
      </c>
      <c r="I310" s="345">
        <f t="shared" si="7"/>
        <v>75.875</v>
      </c>
      <c r="J310" s="359">
        <v>12.14</v>
      </c>
      <c r="K310" s="21"/>
    </row>
    <row r="311" spans="1:12">
      <c r="A311" t="s">
        <v>2765</v>
      </c>
      <c r="B311" s="9">
        <v>42460</v>
      </c>
      <c r="C311" t="s">
        <v>2766</v>
      </c>
      <c r="D311">
        <v>1</v>
      </c>
      <c r="E311" t="s">
        <v>2767</v>
      </c>
      <c r="F311" t="s">
        <v>1808</v>
      </c>
      <c r="G311" s="57" t="str">
        <f>+H311</f>
        <v>SUT901218PD5</v>
      </c>
      <c r="H311" s="243" t="s">
        <v>2868</v>
      </c>
      <c r="I311" s="345">
        <f t="shared" si="7"/>
        <v>617.625</v>
      </c>
      <c r="J311" s="359">
        <v>98.82</v>
      </c>
      <c r="K311" s="21"/>
    </row>
    <row r="312" spans="1:12">
      <c r="A312" t="s">
        <v>281</v>
      </c>
      <c r="B312" s="9">
        <v>42447</v>
      </c>
      <c r="C312" t="s">
        <v>2175</v>
      </c>
      <c r="D312">
        <v>1</v>
      </c>
      <c r="E312" t="s">
        <v>2176</v>
      </c>
      <c r="F312" t="s">
        <v>1822</v>
      </c>
      <c r="G312" s="57" t="s">
        <v>913</v>
      </c>
      <c r="H312" s="243" t="s">
        <v>914</v>
      </c>
      <c r="I312" s="345">
        <f t="shared" si="7"/>
        <v>123590.625</v>
      </c>
      <c r="J312" s="314">
        <v>19774.5</v>
      </c>
      <c r="K312" s="21"/>
    </row>
    <row r="313" spans="1:12">
      <c r="A313" t="s">
        <v>2126</v>
      </c>
      <c r="B313" s="9">
        <v>42446</v>
      </c>
      <c r="C313" t="s">
        <v>212</v>
      </c>
      <c r="D313">
        <v>1</v>
      </c>
      <c r="E313" t="s">
        <v>2127</v>
      </c>
      <c r="F313" t="s">
        <v>1808</v>
      </c>
      <c r="G313" s="18" t="s">
        <v>2902</v>
      </c>
      <c r="H313" s="18" t="s">
        <v>2903</v>
      </c>
      <c r="I313" s="345">
        <f t="shared" si="7"/>
        <v>70.6875</v>
      </c>
      <c r="J313" s="170">
        <v>11.31</v>
      </c>
      <c r="K313" s="234"/>
    </row>
    <row r="314" spans="1:12">
      <c r="A314" t="s">
        <v>1426</v>
      </c>
      <c r="B314" s="9">
        <v>42460</v>
      </c>
      <c r="C314" t="s">
        <v>212</v>
      </c>
      <c r="D314">
        <v>1</v>
      </c>
      <c r="E314" t="s">
        <v>2437</v>
      </c>
      <c r="F314" t="s">
        <v>1808</v>
      </c>
      <c r="G314" s="18" t="s">
        <v>2909</v>
      </c>
      <c r="H314" s="18" t="s">
        <v>2908</v>
      </c>
      <c r="I314" s="345">
        <f t="shared" si="7"/>
        <v>352.56249999999994</v>
      </c>
      <c r="J314" s="314">
        <v>56.41</v>
      </c>
      <c r="K314" s="21"/>
    </row>
    <row r="315" spans="1:12">
      <c r="A315" t="s">
        <v>1426</v>
      </c>
      <c r="B315" s="9">
        <v>42460</v>
      </c>
      <c r="C315" t="s">
        <v>212</v>
      </c>
      <c r="D315">
        <v>1</v>
      </c>
      <c r="E315" t="s">
        <v>2437</v>
      </c>
      <c r="F315" t="s">
        <v>1808</v>
      </c>
      <c r="G315" s="18" t="s">
        <v>2904</v>
      </c>
      <c r="H315" s="18" t="s">
        <v>2905</v>
      </c>
      <c r="I315" s="345">
        <f t="shared" si="7"/>
        <v>206.74999999999997</v>
      </c>
      <c r="J315" s="314">
        <v>33.08</v>
      </c>
      <c r="K315" s="21"/>
    </row>
    <row r="316" spans="1:12">
      <c r="A316" t="s">
        <v>1426</v>
      </c>
      <c r="B316" s="9">
        <v>42460</v>
      </c>
      <c r="C316" t="s">
        <v>212</v>
      </c>
      <c r="D316">
        <v>1</v>
      </c>
      <c r="E316" t="s">
        <v>2437</v>
      </c>
      <c r="F316" t="s">
        <v>1808</v>
      </c>
      <c r="G316" s="18" t="s">
        <v>2912</v>
      </c>
      <c r="H316" s="18" t="s">
        <v>2911</v>
      </c>
      <c r="I316" s="345">
        <f t="shared" si="7"/>
        <v>5877.6875</v>
      </c>
      <c r="J316" s="314">
        <v>940.43</v>
      </c>
      <c r="K316" s="21"/>
    </row>
    <row r="317" spans="1:12">
      <c r="A317" t="s">
        <v>1426</v>
      </c>
      <c r="B317" s="9">
        <v>42460</v>
      </c>
      <c r="C317" t="s">
        <v>212</v>
      </c>
      <c r="D317">
        <v>1</v>
      </c>
      <c r="E317" t="s">
        <v>2437</v>
      </c>
      <c r="F317" t="s">
        <v>1808</v>
      </c>
      <c r="G317" s="18" t="s">
        <v>2907</v>
      </c>
      <c r="H317" s="18" t="s">
        <v>2906</v>
      </c>
      <c r="I317" s="345">
        <f t="shared" si="7"/>
        <v>128.9375</v>
      </c>
      <c r="J317" s="314">
        <v>20.63</v>
      </c>
      <c r="K317" s="21"/>
    </row>
    <row r="318" spans="1:12">
      <c r="A318" t="s">
        <v>1426</v>
      </c>
      <c r="B318" s="9">
        <v>42460</v>
      </c>
      <c r="C318" t="s">
        <v>212</v>
      </c>
      <c r="D318">
        <v>1</v>
      </c>
      <c r="E318" t="s">
        <v>2437</v>
      </c>
      <c r="F318" t="s">
        <v>1808</v>
      </c>
      <c r="G318" s="18" t="s">
        <v>746</v>
      </c>
      <c r="H318" s="18" t="s">
        <v>2910</v>
      </c>
      <c r="I318" s="345">
        <f t="shared" si="7"/>
        <v>678.0625</v>
      </c>
      <c r="J318" s="314">
        <v>108.49</v>
      </c>
      <c r="K318" s="21"/>
    </row>
    <row r="319" spans="1:12">
      <c r="A319" t="s">
        <v>283</v>
      </c>
      <c r="B319" s="9">
        <v>42448</v>
      </c>
      <c r="C319" t="s">
        <v>2203</v>
      </c>
      <c r="D319">
        <v>1</v>
      </c>
      <c r="E319" t="s">
        <v>2204</v>
      </c>
      <c r="F319" t="s">
        <v>1822</v>
      </c>
      <c r="G319" s="57" t="s">
        <v>913</v>
      </c>
      <c r="H319" t="s">
        <v>914</v>
      </c>
      <c r="I319" s="345">
        <f t="shared" si="7"/>
        <v>1767.3124999999998</v>
      </c>
      <c r="J319" s="359">
        <v>282.77</v>
      </c>
      <c r="K319" s="21"/>
    </row>
    <row r="320" spans="1:12">
      <c r="A320" t="s">
        <v>285</v>
      </c>
      <c r="B320" s="9">
        <v>42448</v>
      </c>
      <c r="C320" t="s">
        <v>2205</v>
      </c>
      <c r="D320">
        <v>1</v>
      </c>
      <c r="E320" t="s">
        <v>2206</v>
      </c>
      <c r="F320" t="s">
        <v>1822</v>
      </c>
      <c r="G320" s="57" t="s">
        <v>913</v>
      </c>
      <c r="H320" s="227" t="s">
        <v>914</v>
      </c>
      <c r="I320" s="345">
        <f t="shared" si="7"/>
        <v>4042.125</v>
      </c>
      <c r="J320" s="359">
        <v>646.74</v>
      </c>
      <c r="K320" s="229"/>
      <c r="L320" t="s">
        <v>1768</v>
      </c>
    </row>
    <row r="321" spans="1:11">
      <c r="A321" t="s">
        <v>287</v>
      </c>
      <c r="B321" s="9">
        <v>42448</v>
      </c>
      <c r="C321" t="s">
        <v>2207</v>
      </c>
      <c r="D321">
        <v>1</v>
      </c>
      <c r="E321" t="s">
        <v>2208</v>
      </c>
      <c r="F321" t="s">
        <v>1822</v>
      </c>
      <c r="G321" s="57" t="s">
        <v>913</v>
      </c>
      <c r="H321" t="s">
        <v>914</v>
      </c>
      <c r="I321" s="345">
        <f t="shared" si="7"/>
        <v>747.9375</v>
      </c>
      <c r="J321" s="359">
        <v>119.67</v>
      </c>
      <c r="K321" s="21"/>
    </row>
    <row r="322" spans="1:11">
      <c r="A322" t="s">
        <v>2003</v>
      </c>
      <c r="B322" s="9">
        <v>42440</v>
      </c>
      <c r="C322" t="s">
        <v>2004</v>
      </c>
      <c r="D322">
        <v>1</v>
      </c>
      <c r="E322" t="s">
        <v>2005</v>
      </c>
      <c r="F322" t="s">
        <v>1828</v>
      </c>
      <c r="G322" s="48" t="s">
        <v>840</v>
      </c>
      <c r="H322" s="48" t="s">
        <v>841</v>
      </c>
      <c r="I322" s="345">
        <f t="shared" si="7"/>
        <v>244837.9375</v>
      </c>
      <c r="J322" s="314">
        <v>39174.07</v>
      </c>
      <c r="K322" s="21"/>
    </row>
    <row r="323" spans="1:11">
      <c r="A323" t="s">
        <v>175</v>
      </c>
      <c r="B323" s="9">
        <v>42440</v>
      </c>
      <c r="C323" t="s">
        <v>2006</v>
      </c>
      <c r="D323">
        <v>1</v>
      </c>
      <c r="E323" t="s">
        <v>2007</v>
      </c>
      <c r="F323" t="s">
        <v>1828</v>
      </c>
      <c r="G323" s="48" t="s">
        <v>840</v>
      </c>
      <c r="H323" s="48" t="s">
        <v>841</v>
      </c>
      <c r="I323" s="345">
        <f t="shared" si="7"/>
        <v>244837.9375</v>
      </c>
      <c r="J323" s="314">
        <v>39174.07</v>
      </c>
      <c r="K323" s="21"/>
    </row>
    <row r="324" spans="1:11">
      <c r="A324" t="s">
        <v>177</v>
      </c>
      <c r="B324" s="9">
        <v>42440</v>
      </c>
      <c r="C324" t="s">
        <v>2008</v>
      </c>
      <c r="D324">
        <v>1</v>
      </c>
      <c r="E324" t="s">
        <v>2009</v>
      </c>
      <c r="F324" t="s">
        <v>1828</v>
      </c>
      <c r="G324" s="48" t="s">
        <v>840</v>
      </c>
      <c r="H324" s="48" t="s">
        <v>841</v>
      </c>
      <c r="I324" s="345">
        <f t="shared" si="7"/>
        <v>244751.75</v>
      </c>
      <c r="J324" s="314">
        <v>39160.28</v>
      </c>
      <c r="K324" s="21"/>
    </row>
    <row r="325" spans="1:11">
      <c r="A325" t="s">
        <v>289</v>
      </c>
      <c r="B325" s="9">
        <v>42446</v>
      </c>
      <c r="C325" t="s">
        <v>2135</v>
      </c>
      <c r="D325">
        <v>1</v>
      </c>
      <c r="E325" t="s">
        <v>2136</v>
      </c>
      <c r="F325" t="s">
        <v>1822</v>
      </c>
      <c r="G325" s="57" t="s">
        <v>1765</v>
      </c>
      <c r="H325" t="s">
        <v>1627</v>
      </c>
      <c r="I325" s="345">
        <f t="shared" si="7"/>
        <v>56250</v>
      </c>
      <c r="J325" s="314">
        <v>9000</v>
      </c>
      <c r="K325" s="21"/>
    </row>
    <row r="326" spans="1:11">
      <c r="A326" t="s">
        <v>1927</v>
      </c>
      <c r="B326" s="9">
        <v>42436</v>
      </c>
      <c r="C326" t="s">
        <v>1928</v>
      </c>
      <c r="D326">
        <v>1</v>
      </c>
      <c r="E326" t="s">
        <v>1929</v>
      </c>
      <c r="F326" t="s">
        <v>1812</v>
      </c>
      <c r="G326" s="57" t="s">
        <v>2844</v>
      </c>
      <c r="H326" t="s">
        <v>2845</v>
      </c>
      <c r="I326" s="345">
        <f t="shared" ref="I326:I389" si="9">+J326/0.16</f>
        <v>184.375</v>
      </c>
      <c r="J326" s="314">
        <v>29.5</v>
      </c>
      <c r="K326" s="21"/>
    </row>
    <row r="327" spans="1:11">
      <c r="A327" t="s">
        <v>2684</v>
      </c>
      <c r="B327" s="9">
        <v>42460</v>
      </c>
      <c r="C327" t="s">
        <v>2685</v>
      </c>
      <c r="D327">
        <v>1</v>
      </c>
      <c r="E327" t="s">
        <v>2686</v>
      </c>
      <c r="F327" t="s">
        <v>1808</v>
      </c>
      <c r="G327" s="57" t="str">
        <f>+H327</f>
        <v>API6609273E0</v>
      </c>
      <c r="H327" s="243" t="s">
        <v>659</v>
      </c>
      <c r="I327" s="345">
        <f t="shared" si="9"/>
        <v>729.3125</v>
      </c>
      <c r="J327" s="359">
        <v>116.69</v>
      </c>
      <c r="K327" s="21"/>
    </row>
    <row r="328" spans="1:11">
      <c r="A328" t="s">
        <v>2684</v>
      </c>
      <c r="B328" s="9">
        <v>42460</v>
      </c>
      <c r="C328" t="s">
        <v>2685</v>
      </c>
      <c r="D328">
        <v>1</v>
      </c>
      <c r="E328" t="s">
        <v>2686</v>
      </c>
      <c r="F328" t="s">
        <v>1808</v>
      </c>
      <c r="G328" s="18" t="s">
        <v>729</v>
      </c>
      <c r="H328" s="18" t="s">
        <v>2890</v>
      </c>
      <c r="I328" s="345">
        <f t="shared" si="9"/>
        <v>86.187499999999986</v>
      </c>
      <c r="J328" s="359">
        <v>13.79</v>
      </c>
      <c r="K328" s="21"/>
    </row>
    <row r="329" spans="1:11">
      <c r="A329" t="s">
        <v>291</v>
      </c>
      <c r="B329" s="9">
        <v>42446</v>
      </c>
      <c r="C329" t="s">
        <v>2137</v>
      </c>
      <c r="D329">
        <v>2</v>
      </c>
      <c r="E329" t="s">
        <v>2138</v>
      </c>
      <c r="F329" t="s">
        <v>1822</v>
      </c>
      <c r="G329" s="57" t="s">
        <v>723</v>
      </c>
      <c r="H329" t="s">
        <v>917</v>
      </c>
      <c r="I329" s="345">
        <f t="shared" si="9"/>
        <v>18500</v>
      </c>
      <c r="J329" s="314">
        <v>2960</v>
      </c>
      <c r="K329" s="21"/>
    </row>
    <row r="330" spans="1:11">
      <c r="A330" t="s">
        <v>2460</v>
      </c>
      <c r="B330" s="9">
        <v>42460</v>
      </c>
      <c r="C330" t="s">
        <v>647</v>
      </c>
      <c r="D330">
        <v>1</v>
      </c>
      <c r="E330" t="s">
        <v>2461</v>
      </c>
      <c r="F330" t="s">
        <v>1808</v>
      </c>
      <c r="G330" s="61" t="s">
        <v>998</v>
      </c>
      <c r="H330" t="s">
        <v>980</v>
      </c>
      <c r="I330" s="345">
        <f t="shared" si="9"/>
        <v>12730.25</v>
      </c>
      <c r="J330" s="314">
        <v>2036.84</v>
      </c>
      <c r="K330" s="21"/>
    </row>
    <row r="331" spans="1:11">
      <c r="A331" t="s">
        <v>2684</v>
      </c>
      <c r="B331" s="9">
        <v>42460</v>
      </c>
      <c r="C331" t="s">
        <v>2685</v>
      </c>
      <c r="D331">
        <v>1</v>
      </c>
      <c r="E331" t="s">
        <v>2686</v>
      </c>
      <c r="F331" t="s">
        <v>1808</v>
      </c>
      <c r="G331" s="57" t="str">
        <f>+H331</f>
        <v>PGA060816QM1</v>
      </c>
      <c r="H331" t="s">
        <v>2687</v>
      </c>
      <c r="I331" s="345">
        <f t="shared" si="9"/>
        <v>251.62499999999997</v>
      </c>
      <c r="J331" s="359">
        <v>40.26</v>
      </c>
      <c r="K331" s="21"/>
    </row>
    <row r="332" spans="1:11">
      <c r="A332" t="s">
        <v>1501</v>
      </c>
      <c r="B332" s="9">
        <v>42460</v>
      </c>
      <c r="C332" t="s">
        <v>649</v>
      </c>
      <c r="D332">
        <v>1</v>
      </c>
      <c r="E332" t="s">
        <v>2462</v>
      </c>
      <c r="F332" t="s">
        <v>1808</v>
      </c>
      <c r="G332" s="18" t="s">
        <v>981</v>
      </c>
      <c r="H332" t="s">
        <v>2914</v>
      </c>
      <c r="I332" s="345">
        <f t="shared" si="9"/>
        <v>1368.25</v>
      </c>
      <c r="J332" s="359">
        <v>218.92</v>
      </c>
      <c r="K332" s="21"/>
    </row>
    <row r="333" spans="1:11">
      <c r="A333" t="s">
        <v>2684</v>
      </c>
      <c r="B333" s="9">
        <v>42460</v>
      </c>
      <c r="C333" t="s">
        <v>2685</v>
      </c>
      <c r="D333">
        <v>1</v>
      </c>
      <c r="E333" t="s">
        <v>2686</v>
      </c>
      <c r="F333" t="s">
        <v>1808</v>
      </c>
      <c r="G333" s="18" t="s">
        <v>735</v>
      </c>
      <c r="H333" s="18" t="s">
        <v>2889</v>
      </c>
      <c r="I333" s="345">
        <f t="shared" si="9"/>
        <v>222.43750000000003</v>
      </c>
      <c r="J333" s="359">
        <v>35.590000000000003</v>
      </c>
      <c r="K333" s="21"/>
    </row>
    <row r="334" spans="1:11">
      <c r="A334" t="s">
        <v>293</v>
      </c>
      <c r="B334" s="9">
        <v>42446</v>
      </c>
      <c r="C334" t="s">
        <v>2139</v>
      </c>
      <c r="D334">
        <v>1</v>
      </c>
      <c r="E334" t="s">
        <v>2140</v>
      </c>
      <c r="F334" t="s">
        <v>1822</v>
      </c>
      <c r="G334" s="57" t="s">
        <v>685</v>
      </c>
      <c r="H334" t="s">
        <v>899</v>
      </c>
      <c r="I334" s="345">
        <f t="shared" si="9"/>
        <v>533.1875</v>
      </c>
      <c r="J334" s="359">
        <v>85.31</v>
      </c>
      <c r="K334" s="21"/>
    </row>
    <row r="335" spans="1:11">
      <c r="A335" t="s">
        <v>295</v>
      </c>
      <c r="B335" s="9">
        <v>42446</v>
      </c>
      <c r="C335" t="s">
        <v>2141</v>
      </c>
      <c r="D335">
        <v>2</v>
      </c>
      <c r="E335" t="s">
        <v>2142</v>
      </c>
      <c r="F335" t="s">
        <v>1822</v>
      </c>
      <c r="G335" s="57" t="s">
        <v>826</v>
      </c>
      <c r="H335" t="s">
        <v>1620</v>
      </c>
      <c r="I335" s="345">
        <f t="shared" si="9"/>
        <v>3000</v>
      </c>
      <c r="J335" s="359">
        <v>480</v>
      </c>
      <c r="K335" s="21"/>
    </row>
    <row r="336" spans="1:11">
      <c r="A336" t="s">
        <v>297</v>
      </c>
      <c r="B336" s="9">
        <v>42446</v>
      </c>
      <c r="C336" t="s">
        <v>2143</v>
      </c>
      <c r="D336">
        <v>1</v>
      </c>
      <c r="E336" t="s">
        <v>2144</v>
      </c>
      <c r="F336" t="s">
        <v>1822</v>
      </c>
      <c r="G336" s="57" t="s">
        <v>905</v>
      </c>
      <c r="H336" t="s">
        <v>906</v>
      </c>
      <c r="I336" s="345">
        <f t="shared" si="9"/>
        <v>1108.4375</v>
      </c>
      <c r="J336" s="359">
        <v>177.35</v>
      </c>
      <c r="K336" s="21"/>
    </row>
    <row r="337" spans="1:12">
      <c r="A337" t="s">
        <v>299</v>
      </c>
      <c r="B337" s="9">
        <v>42446</v>
      </c>
      <c r="C337" t="s">
        <v>2145</v>
      </c>
      <c r="D337">
        <v>2</v>
      </c>
      <c r="E337" t="s">
        <v>2146</v>
      </c>
      <c r="F337" t="s">
        <v>1822</v>
      </c>
      <c r="G337" s="57" t="s">
        <v>831</v>
      </c>
      <c r="H337" s="243" t="s">
        <v>832</v>
      </c>
      <c r="I337" s="345">
        <f t="shared" si="9"/>
        <v>1800</v>
      </c>
      <c r="J337" s="359">
        <v>288</v>
      </c>
      <c r="K337" s="245"/>
      <c r="L337" t="s">
        <v>1768</v>
      </c>
    </row>
    <row r="338" spans="1:12">
      <c r="A338" t="s">
        <v>1211</v>
      </c>
      <c r="B338" s="9">
        <v>42446</v>
      </c>
      <c r="C338" t="s">
        <v>2147</v>
      </c>
      <c r="D338">
        <v>1</v>
      </c>
      <c r="E338" t="s">
        <v>2148</v>
      </c>
      <c r="F338" t="s">
        <v>1822</v>
      </c>
      <c r="G338" s="57" t="s">
        <v>907</v>
      </c>
      <c r="H338" s="243" t="s">
        <v>908</v>
      </c>
      <c r="I338" s="345">
        <f t="shared" si="9"/>
        <v>23842.624999999996</v>
      </c>
      <c r="J338" s="314">
        <f>2808.27+1006.55</f>
        <v>3814.8199999999997</v>
      </c>
      <c r="K338" s="21"/>
    </row>
    <row r="339" spans="1:12">
      <c r="A339" t="s">
        <v>2684</v>
      </c>
      <c r="B339" s="9">
        <v>42460</v>
      </c>
      <c r="C339" t="s">
        <v>2685</v>
      </c>
      <c r="D339">
        <v>1</v>
      </c>
      <c r="E339" t="s">
        <v>2686</v>
      </c>
      <c r="F339" t="s">
        <v>1808</v>
      </c>
      <c r="G339" s="57" t="str">
        <f>+H339</f>
        <v>RTK890921M97</v>
      </c>
      <c r="H339" s="243" t="s">
        <v>1716</v>
      </c>
      <c r="I339" s="345">
        <f t="shared" si="9"/>
        <v>101.75</v>
      </c>
      <c r="J339" s="359">
        <v>16.28</v>
      </c>
      <c r="K339" s="21"/>
    </row>
    <row r="340" spans="1:12">
      <c r="A340" t="s">
        <v>2684</v>
      </c>
      <c r="B340" s="9">
        <v>42460</v>
      </c>
      <c r="C340" t="s">
        <v>2685</v>
      </c>
      <c r="D340">
        <v>1</v>
      </c>
      <c r="E340" t="s">
        <v>2686</v>
      </c>
      <c r="F340" t="s">
        <v>1808</v>
      </c>
      <c r="G340" s="57" t="str">
        <f>+H340</f>
        <v>SJD070119PB4</v>
      </c>
      <c r="H340" s="243" t="s">
        <v>801</v>
      </c>
      <c r="I340" s="345">
        <f t="shared" si="9"/>
        <v>463.75</v>
      </c>
      <c r="J340" s="359">
        <v>74.2</v>
      </c>
      <c r="K340" s="21"/>
    </row>
    <row r="341" spans="1:12">
      <c r="A341" t="s">
        <v>2684</v>
      </c>
      <c r="B341" s="9">
        <v>42460</v>
      </c>
      <c r="C341" t="s">
        <v>2685</v>
      </c>
      <c r="D341">
        <v>1</v>
      </c>
      <c r="E341" t="s">
        <v>2686</v>
      </c>
      <c r="F341" t="s">
        <v>1808</v>
      </c>
      <c r="G341" s="57" t="str">
        <f>+H341</f>
        <v>VIA8011248W0</v>
      </c>
      <c r="H341" s="243" t="s">
        <v>797</v>
      </c>
      <c r="I341" s="345">
        <f t="shared" si="9"/>
        <v>50.875</v>
      </c>
      <c r="J341" s="359">
        <v>8.14</v>
      </c>
      <c r="K341" s="21"/>
    </row>
    <row r="342" spans="1:12">
      <c r="A342" t="s">
        <v>2688</v>
      </c>
      <c r="B342" s="9">
        <v>42460</v>
      </c>
      <c r="C342" t="s">
        <v>2689</v>
      </c>
      <c r="D342">
        <v>1</v>
      </c>
      <c r="E342" t="s">
        <v>2690</v>
      </c>
      <c r="F342" t="s">
        <v>1808</v>
      </c>
      <c r="G342" s="57" t="str">
        <f>+H342</f>
        <v>CAM061114VE5</v>
      </c>
      <c r="H342" t="s">
        <v>1689</v>
      </c>
      <c r="I342" s="345">
        <f t="shared" si="9"/>
        <v>48.25</v>
      </c>
      <c r="J342" s="359">
        <v>7.72</v>
      </c>
      <c r="K342" s="21"/>
    </row>
    <row r="343" spans="1:12">
      <c r="A343" t="s">
        <v>57</v>
      </c>
      <c r="B343" s="9">
        <v>42437</v>
      </c>
      <c r="C343" t="s">
        <v>1944</v>
      </c>
      <c r="D343">
        <v>1</v>
      </c>
      <c r="E343" t="s">
        <v>1945</v>
      </c>
      <c r="F343" t="s">
        <v>1812</v>
      </c>
      <c r="G343" s="62" t="s">
        <v>971</v>
      </c>
      <c r="H343" s="26" t="s">
        <v>970</v>
      </c>
      <c r="I343" s="345">
        <f t="shared" si="9"/>
        <v>133928.5625</v>
      </c>
      <c r="J343" s="314">
        <v>21428.57</v>
      </c>
      <c r="K343" s="26">
        <v>14285.72</v>
      </c>
    </row>
    <row r="344" spans="1:12">
      <c r="A344" t="s">
        <v>1503</v>
      </c>
      <c r="B344" s="9">
        <v>42436</v>
      </c>
      <c r="C344" t="s">
        <v>1091</v>
      </c>
      <c r="D344">
        <v>1</v>
      </c>
      <c r="E344" t="s">
        <v>1924</v>
      </c>
      <c r="F344" t="s">
        <v>1808</v>
      </c>
      <c r="G344" s="61" t="s">
        <v>998</v>
      </c>
      <c r="H344" s="243" t="s">
        <v>980</v>
      </c>
      <c r="I344" s="345">
        <f t="shared" si="9"/>
        <v>200</v>
      </c>
      <c r="J344" s="359">
        <v>32</v>
      </c>
      <c r="K344" s="21"/>
    </row>
    <row r="345" spans="1:12">
      <c r="A345" t="s">
        <v>1515</v>
      </c>
      <c r="B345" s="9">
        <v>42460</v>
      </c>
      <c r="C345" t="s">
        <v>456</v>
      </c>
      <c r="D345">
        <v>1</v>
      </c>
      <c r="E345" t="s">
        <v>2463</v>
      </c>
      <c r="F345" t="s">
        <v>1808</v>
      </c>
      <c r="G345" s="59" t="s">
        <v>979</v>
      </c>
      <c r="H345" s="49" t="s">
        <v>2913</v>
      </c>
      <c r="I345" s="345">
        <f t="shared" si="9"/>
        <v>9082.6875</v>
      </c>
      <c r="J345" s="314">
        <v>1453.23</v>
      </c>
      <c r="K345" s="21"/>
    </row>
    <row r="346" spans="1:12">
      <c r="A346" t="s">
        <v>1517</v>
      </c>
      <c r="B346" s="9">
        <v>42460</v>
      </c>
      <c r="C346" t="s">
        <v>2464</v>
      </c>
      <c r="D346">
        <v>1</v>
      </c>
      <c r="E346" t="s">
        <v>2465</v>
      </c>
      <c r="F346" t="s">
        <v>1808</v>
      </c>
      <c r="G346" s="375" t="s">
        <v>10964</v>
      </c>
      <c r="H346" s="51" t="s">
        <v>2916</v>
      </c>
      <c r="I346" s="345">
        <f t="shared" si="9"/>
        <v>39</v>
      </c>
      <c r="J346" s="359">
        <v>6.24</v>
      </c>
      <c r="K346" s="21"/>
      <c r="L346" s="357" t="s">
        <v>10965</v>
      </c>
    </row>
    <row r="347" spans="1:12">
      <c r="A347" t="s">
        <v>1567</v>
      </c>
      <c r="B347" s="9">
        <v>42460</v>
      </c>
      <c r="C347" t="s">
        <v>2472</v>
      </c>
      <c r="D347">
        <v>1</v>
      </c>
      <c r="E347" t="s">
        <v>2473</v>
      </c>
      <c r="F347" t="s">
        <v>1808</v>
      </c>
      <c r="G347" s="52" t="s">
        <v>840</v>
      </c>
      <c r="H347" s="48" t="s">
        <v>841</v>
      </c>
      <c r="I347" s="345">
        <f t="shared" si="9"/>
        <v>-15.5</v>
      </c>
      <c r="J347" s="359">
        <v>-2.48</v>
      </c>
      <c r="K347" s="21"/>
    </row>
    <row r="348" spans="1:12">
      <c r="A348" t="s">
        <v>2688</v>
      </c>
      <c r="B348" s="9">
        <v>42460</v>
      </c>
      <c r="C348" t="s">
        <v>2689</v>
      </c>
      <c r="D348">
        <v>1</v>
      </c>
      <c r="E348" t="s">
        <v>2690</v>
      </c>
      <c r="F348" t="s">
        <v>1808</v>
      </c>
      <c r="G348" s="57" t="str">
        <f>+H348</f>
        <v>DCO0302147T9</v>
      </c>
      <c r="H348" s="243" t="s">
        <v>1690</v>
      </c>
      <c r="I348" s="345">
        <f t="shared" si="9"/>
        <v>19.8125</v>
      </c>
      <c r="J348" s="359">
        <v>3.17</v>
      </c>
      <c r="K348" s="21"/>
    </row>
    <row r="349" spans="1:12">
      <c r="A349" t="s">
        <v>2688</v>
      </c>
      <c r="B349" s="9">
        <v>42460</v>
      </c>
      <c r="C349" t="s">
        <v>2689</v>
      </c>
      <c r="D349">
        <v>1</v>
      </c>
      <c r="E349" t="s">
        <v>2690</v>
      </c>
      <c r="F349" t="s">
        <v>1808</v>
      </c>
      <c r="G349" s="57" t="str">
        <f>+H349</f>
        <v>DERA7304213W1</v>
      </c>
      <c r="H349" s="243" t="s">
        <v>2692</v>
      </c>
      <c r="I349" s="345">
        <f t="shared" si="9"/>
        <v>138</v>
      </c>
      <c r="J349" s="359">
        <v>22.08</v>
      </c>
      <c r="K349" s="21"/>
    </row>
    <row r="350" spans="1:12">
      <c r="A350" t="s">
        <v>2688</v>
      </c>
      <c r="B350" s="9">
        <v>42460</v>
      </c>
      <c r="C350" t="s">
        <v>2689</v>
      </c>
      <c r="D350">
        <v>1</v>
      </c>
      <c r="E350" t="s">
        <v>2690</v>
      </c>
      <c r="F350" t="s">
        <v>1808</v>
      </c>
      <c r="G350" s="57" t="str">
        <f>+H350</f>
        <v>ESS890213LG3</v>
      </c>
      <c r="H350" s="243" t="s">
        <v>2694</v>
      </c>
      <c r="I350" s="345">
        <f t="shared" si="9"/>
        <v>293.3125</v>
      </c>
      <c r="J350" s="359">
        <v>46.93</v>
      </c>
      <c r="K350" s="21"/>
    </row>
    <row r="351" spans="1:12">
      <c r="A351" t="s">
        <v>2688</v>
      </c>
      <c r="B351" s="9">
        <v>42460</v>
      </c>
      <c r="C351" t="s">
        <v>2689</v>
      </c>
      <c r="D351">
        <v>1</v>
      </c>
      <c r="E351" t="s">
        <v>2690</v>
      </c>
      <c r="F351" t="s">
        <v>1808</v>
      </c>
      <c r="G351" s="18" t="s">
        <v>729</v>
      </c>
      <c r="H351" s="18" t="s">
        <v>2890</v>
      </c>
      <c r="I351" s="345">
        <f t="shared" si="9"/>
        <v>258.625</v>
      </c>
      <c r="J351" s="359">
        <v>41.38</v>
      </c>
      <c r="K351" s="21"/>
    </row>
    <row r="352" spans="1:12">
      <c r="A352" t="s">
        <v>2688</v>
      </c>
      <c r="B352" s="9">
        <v>42460</v>
      </c>
      <c r="C352" t="s">
        <v>2689</v>
      </c>
      <c r="D352">
        <v>1</v>
      </c>
      <c r="E352" t="s">
        <v>2690</v>
      </c>
      <c r="F352" t="s">
        <v>1808</v>
      </c>
      <c r="G352" s="18" t="s">
        <v>729</v>
      </c>
      <c r="H352" s="18" t="s">
        <v>2890</v>
      </c>
      <c r="I352" s="345">
        <f t="shared" si="9"/>
        <v>47.4375</v>
      </c>
      <c r="J352" s="359">
        <v>7.59</v>
      </c>
      <c r="K352" s="21"/>
    </row>
    <row r="353" spans="1:11">
      <c r="A353" t="s">
        <v>2688</v>
      </c>
      <c r="B353" s="9">
        <v>42460</v>
      </c>
      <c r="C353" t="s">
        <v>2689</v>
      </c>
      <c r="D353">
        <v>1</v>
      </c>
      <c r="E353" t="s">
        <v>2690</v>
      </c>
      <c r="F353" t="s">
        <v>1808</v>
      </c>
      <c r="G353" s="57" t="str">
        <f>+H353</f>
        <v>MTA900528FIA</v>
      </c>
      <c r="H353" s="20" t="s">
        <v>1693</v>
      </c>
      <c r="I353" s="345">
        <f t="shared" si="9"/>
        <v>49.125</v>
      </c>
      <c r="J353" s="359">
        <v>7.86</v>
      </c>
      <c r="K353" s="21"/>
    </row>
    <row r="354" spans="1:11">
      <c r="A354" t="s">
        <v>2010</v>
      </c>
      <c r="B354" s="9">
        <v>42440</v>
      </c>
      <c r="C354" t="s">
        <v>2011</v>
      </c>
      <c r="D354">
        <v>1</v>
      </c>
      <c r="E354" t="s">
        <v>2012</v>
      </c>
      <c r="F354" t="s">
        <v>1828</v>
      </c>
      <c r="G354" s="48" t="s">
        <v>840</v>
      </c>
      <c r="H354" s="48" t="s">
        <v>841</v>
      </c>
      <c r="I354" s="345">
        <f t="shared" si="9"/>
        <v>244837.9375</v>
      </c>
      <c r="J354" s="314">
        <v>39174.07</v>
      </c>
      <c r="K354" s="21"/>
    </row>
    <row r="355" spans="1:11">
      <c r="A355" t="s">
        <v>1567</v>
      </c>
      <c r="B355" s="9">
        <v>42460</v>
      </c>
      <c r="C355" t="s">
        <v>2472</v>
      </c>
      <c r="D355">
        <v>1</v>
      </c>
      <c r="E355" t="s">
        <v>2473</v>
      </c>
      <c r="F355" t="s">
        <v>1808</v>
      </c>
      <c r="G355" s="52" t="s">
        <v>840</v>
      </c>
      <c r="H355" s="48" t="s">
        <v>841</v>
      </c>
      <c r="I355" s="345">
        <f t="shared" si="9"/>
        <v>-0.87500000000000011</v>
      </c>
      <c r="J355" s="359">
        <v>-0.14000000000000001</v>
      </c>
      <c r="K355" s="21"/>
    </row>
    <row r="356" spans="1:11">
      <c r="A356" t="s">
        <v>1567</v>
      </c>
      <c r="B356" s="9">
        <v>42460</v>
      </c>
      <c r="C356" t="s">
        <v>2472</v>
      </c>
      <c r="D356">
        <v>1</v>
      </c>
      <c r="E356" t="s">
        <v>2473</v>
      </c>
      <c r="F356" t="s">
        <v>1808</v>
      </c>
      <c r="G356" s="52" t="s">
        <v>840</v>
      </c>
      <c r="H356" s="48" t="s">
        <v>841</v>
      </c>
      <c r="I356" s="345">
        <f t="shared" si="9"/>
        <v>86.187499999999986</v>
      </c>
      <c r="J356" s="359">
        <v>13.79</v>
      </c>
      <c r="K356" s="21"/>
    </row>
    <row r="357" spans="1:11">
      <c r="A357" t="s">
        <v>1213</v>
      </c>
      <c r="B357" s="9">
        <v>42446</v>
      </c>
      <c r="C357" t="s">
        <v>2149</v>
      </c>
      <c r="D357">
        <v>1</v>
      </c>
      <c r="E357" t="s">
        <v>2150</v>
      </c>
      <c r="F357" t="s">
        <v>1822</v>
      </c>
      <c r="G357" s="57" t="s">
        <v>718</v>
      </c>
      <c r="H357" s="20" t="s">
        <v>719</v>
      </c>
      <c r="I357" s="345">
        <f t="shared" si="9"/>
        <v>500.62499999999994</v>
      </c>
      <c r="J357" s="359">
        <v>80.099999999999994</v>
      </c>
      <c r="K357" s="21"/>
    </row>
    <row r="358" spans="1:11">
      <c r="A358" t="s">
        <v>1215</v>
      </c>
      <c r="B358" s="9">
        <v>42446</v>
      </c>
      <c r="C358" t="s">
        <v>2151</v>
      </c>
      <c r="D358">
        <v>2</v>
      </c>
      <c r="E358" t="s">
        <v>2152</v>
      </c>
      <c r="F358" t="s">
        <v>1822</v>
      </c>
      <c r="G358" s="57" t="s">
        <v>822</v>
      </c>
      <c r="H358" s="20" t="s">
        <v>902</v>
      </c>
      <c r="I358" s="345">
        <f t="shared" si="9"/>
        <v>4936.25</v>
      </c>
      <c r="J358" s="359">
        <v>789.8</v>
      </c>
      <c r="K358" s="21"/>
    </row>
    <row r="359" spans="1:11">
      <c r="A359" t="s">
        <v>2688</v>
      </c>
      <c r="B359" s="9">
        <v>42460</v>
      </c>
      <c r="C359" t="s">
        <v>2689</v>
      </c>
      <c r="D359">
        <v>1</v>
      </c>
      <c r="E359" t="s">
        <v>2690</v>
      </c>
      <c r="F359" t="s">
        <v>1808</v>
      </c>
      <c r="G359" s="57" t="str">
        <f t="shared" ref="G359:G364" si="10">+H359</f>
        <v>OME561118AA8</v>
      </c>
      <c r="H359" s="243" t="s">
        <v>805</v>
      </c>
      <c r="I359" s="345">
        <f t="shared" si="9"/>
        <v>905.18750000000011</v>
      </c>
      <c r="J359" s="359">
        <v>144.83000000000001</v>
      </c>
      <c r="K359" s="21"/>
    </row>
    <row r="360" spans="1:11">
      <c r="A360" t="s">
        <v>2688</v>
      </c>
      <c r="B360" s="9">
        <v>42460</v>
      </c>
      <c r="C360" t="s">
        <v>2689</v>
      </c>
      <c r="D360">
        <v>1</v>
      </c>
      <c r="E360" t="s">
        <v>2690</v>
      </c>
      <c r="F360" t="s">
        <v>1808</v>
      </c>
      <c r="G360" s="57" t="str">
        <f t="shared" si="10"/>
        <v>PET040903DH1</v>
      </c>
      <c r="H360" t="s">
        <v>2691</v>
      </c>
      <c r="I360" s="345">
        <f t="shared" si="9"/>
        <v>400.99999999999994</v>
      </c>
      <c r="J360" s="359">
        <v>64.16</v>
      </c>
      <c r="K360" s="21"/>
    </row>
    <row r="361" spans="1:11">
      <c r="A361" t="s">
        <v>2688</v>
      </c>
      <c r="B361" s="9">
        <v>42460</v>
      </c>
      <c r="C361" t="s">
        <v>2689</v>
      </c>
      <c r="D361">
        <v>1</v>
      </c>
      <c r="E361" t="s">
        <v>2690</v>
      </c>
      <c r="F361" t="s">
        <v>1808</v>
      </c>
      <c r="G361" s="57" t="str">
        <f t="shared" si="10"/>
        <v>PET040903DH1</v>
      </c>
      <c r="H361" s="243" t="s">
        <v>2691</v>
      </c>
      <c r="I361" s="345">
        <f t="shared" si="9"/>
        <v>551.4375</v>
      </c>
      <c r="J361" s="359">
        <v>88.23</v>
      </c>
      <c r="K361" s="21"/>
    </row>
    <row r="362" spans="1:11">
      <c r="A362" t="s">
        <v>2688</v>
      </c>
      <c r="B362" s="9">
        <v>42460</v>
      </c>
      <c r="C362" t="s">
        <v>2689</v>
      </c>
      <c r="D362">
        <v>1</v>
      </c>
      <c r="E362" t="s">
        <v>2690</v>
      </c>
      <c r="F362" t="s">
        <v>1808</v>
      </c>
      <c r="G362" s="57" t="str">
        <f t="shared" si="10"/>
        <v>REA880909AU8</v>
      </c>
      <c r="H362" t="s">
        <v>2693</v>
      </c>
      <c r="I362" s="345">
        <f t="shared" si="9"/>
        <v>87.0625</v>
      </c>
      <c r="J362" s="359">
        <v>13.93</v>
      </c>
      <c r="K362" s="21"/>
    </row>
    <row r="363" spans="1:11">
      <c r="A363" t="s">
        <v>2695</v>
      </c>
      <c r="B363" s="9">
        <v>42460</v>
      </c>
      <c r="C363" t="s">
        <v>2696</v>
      </c>
      <c r="D363">
        <v>1</v>
      </c>
      <c r="E363" t="s">
        <v>2697</v>
      </c>
      <c r="F363" t="s">
        <v>1808</v>
      </c>
      <c r="G363" s="57" t="str">
        <f t="shared" si="10"/>
        <v>AAN051220835</v>
      </c>
      <c r="H363" t="s">
        <v>9</v>
      </c>
      <c r="I363" s="345">
        <f t="shared" si="9"/>
        <v>271.5625</v>
      </c>
      <c r="J363" s="359">
        <v>43.45</v>
      </c>
      <c r="K363" s="21"/>
    </row>
    <row r="364" spans="1:11">
      <c r="A364" t="s">
        <v>2695</v>
      </c>
      <c r="B364" s="9">
        <v>42460</v>
      </c>
      <c r="C364" t="s">
        <v>2696</v>
      </c>
      <c r="D364">
        <v>1</v>
      </c>
      <c r="E364" t="s">
        <v>2697</v>
      </c>
      <c r="F364" t="s">
        <v>1808</v>
      </c>
      <c r="G364" s="57" t="str">
        <f t="shared" si="10"/>
        <v>API6609273E0</v>
      </c>
      <c r="H364" t="s">
        <v>659</v>
      </c>
      <c r="I364" s="345">
        <f t="shared" si="9"/>
        <v>328.4375</v>
      </c>
      <c r="J364" s="359">
        <v>52.55</v>
      </c>
      <c r="K364" s="21"/>
    </row>
    <row r="365" spans="1:11">
      <c r="A365" t="s">
        <v>2695</v>
      </c>
      <c r="B365" s="9">
        <v>42460</v>
      </c>
      <c r="C365" t="s">
        <v>2696</v>
      </c>
      <c r="D365">
        <v>1</v>
      </c>
      <c r="E365" t="s">
        <v>2697</v>
      </c>
      <c r="F365" t="s">
        <v>1808</v>
      </c>
      <c r="G365" s="61" t="s">
        <v>1739</v>
      </c>
      <c r="H365" s="61" t="s">
        <v>1739</v>
      </c>
      <c r="I365" s="345">
        <f t="shared" si="9"/>
        <v>448.3125</v>
      </c>
      <c r="J365" s="359">
        <v>71.73</v>
      </c>
      <c r="K365" s="21"/>
    </row>
    <row r="366" spans="1:11">
      <c r="A366" t="s">
        <v>1217</v>
      </c>
      <c r="B366" s="9">
        <v>42446</v>
      </c>
      <c r="C366" t="s">
        <v>2153</v>
      </c>
      <c r="D366">
        <v>1</v>
      </c>
      <c r="E366" t="s">
        <v>2154</v>
      </c>
      <c r="F366" t="s">
        <v>1822</v>
      </c>
      <c r="G366" s="57" t="s">
        <v>2852</v>
      </c>
      <c r="H366" s="243" t="s">
        <v>2155</v>
      </c>
      <c r="I366" s="345">
        <f t="shared" si="9"/>
        <v>9416.1875</v>
      </c>
      <c r="J366" s="314">
        <v>1506.59</v>
      </c>
      <c r="K366" s="21"/>
    </row>
    <row r="367" spans="1:11">
      <c r="A367" t="s">
        <v>2695</v>
      </c>
      <c r="B367" s="9">
        <v>42460</v>
      </c>
      <c r="C367" t="s">
        <v>2696</v>
      </c>
      <c r="D367">
        <v>1</v>
      </c>
      <c r="E367" t="s">
        <v>2697</v>
      </c>
      <c r="F367" t="s">
        <v>1808</v>
      </c>
      <c r="G367" s="18" t="s">
        <v>729</v>
      </c>
      <c r="H367" s="18" t="s">
        <v>2890</v>
      </c>
      <c r="I367" s="345">
        <f t="shared" si="9"/>
        <v>447.4375</v>
      </c>
      <c r="J367" s="359">
        <v>71.59</v>
      </c>
      <c r="K367" s="21"/>
    </row>
    <row r="368" spans="1:11">
      <c r="A368" t="s">
        <v>2695</v>
      </c>
      <c r="B368" s="9">
        <v>42460</v>
      </c>
      <c r="C368" t="s">
        <v>2696</v>
      </c>
      <c r="D368">
        <v>1</v>
      </c>
      <c r="E368" t="s">
        <v>2697</v>
      </c>
      <c r="F368" t="s">
        <v>1808</v>
      </c>
      <c r="G368" s="57" t="str">
        <f>+H368</f>
        <v>NWM9709244W4</v>
      </c>
      <c r="H368" t="s">
        <v>683</v>
      </c>
      <c r="I368" s="345">
        <f t="shared" si="9"/>
        <v>133.625</v>
      </c>
      <c r="J368" s="359">
        <v>21.38</v>
      </c>
      <c r="K368" s="21"/>
    </row>
    <row r="369" spans="1:11">
      <c r="A369" t="s">
        <v>2695</v>
      </c>
      <c r="B369" s="9">
        <v>42460</v>
      </c>
      <c r="C369" t="s">
        <v>2696</v>
      </c>
      <c r="D369">
        <v>1</v>
      </c>
      <c r="E369" t="s">
        <v>2697</v>
      </c>
      <c r="F369" t="s">
        <v>1808</v>
      </c>
      <c r="G369" s="57" t="str">
        <f>+H369</f>
        <v>NWM9709244W4</v>
      </c>
      <c r="H369" t="s">
        <v>683</v>
      </c>
      <c r="I369" s="345">
        <f t="shared" si="9"/>
        <v>36.75</v>
      </c>
      <c r="J369" s="359">
        <v>5.88</v>
      </c>
      <c r="K369" s="21"/>
    </row>
    <row r="370" spans="1:11">
      <c r="A370" t="s">
        <v>2695</v>
      </c>
      <c r="B370" s="9">
        <v>42460</v>
      </c>
      <c r="C370" t="s">
        <v>2696</v>
      </c>
      <c r="D370">
        <v>1</v>
      </c>
      <c r="E370" t="s">
        <v>2697</v>
      </c>
      <c r="F370" t="s">
        <v>1808</v>
      </c>
      <c r="G370" s="57" t="str">
        <f>+H370</f>
        <v>OES070503PZ1</v>
      </c>
      <c r="H370" t="s">
        <v>1742</v>
      </c>
      <c r="I370" s="345">
        <f t="shared" si="9"/>
        <v>293.375</v>
      </c>
      <c r="J370" s="359">
        <v>46.94</v>
      </c>
      <c r="K370" s="21"/>
    </row>
    <row r="371" spans="1:11">
      <c r="A371" t="s">
        <v>2695</v>
      </c>
      <c r="B371" s="9">
        <v>42460</v>
      </c>
      <c r="C371" t="s">
        <v>2696</v>
      </c>
      <c r="D371">
        <v>1</v>
      </c>
      <c r="E371" t="s">
        <v>2697</v>
      </c>
      <c r="F371" t="s">
        <v>1808</v>
      </c>
      <c r="G371" s="57" t="str">
        <f>+H371</f>
        <v>SIS94082559A</v>
      </c>
      <c r="H371" t="s">
        <v>1740</v>
      </c>
      <c r="I371" s="345">
        <f t="shared" si="9"/>
        <v>662</v>
      </c>
      <c r="J371" s="359">
        <v>105.92</v>
      </c>
      <c r="K371" s="21"/>
    </row>
    <row r="372" spans="1:11">
      <c r="A372" t="s">
        <v>1567</v>
      </c>
      <c r="B372" s="9">
        <v>42460</v>
      </c>
      <c r="C372" t="s">
        <v>2472</v>
      </c>
      <c r="D372">
        <v>1</v>
      </c>
      <c r="E372" t="s">
        <v>2473</v>
      </c>
      <c r="F372" t="s">
        <v>1808</v>
      </c>
      <c r="G372" s="52" t="s">
        <v>840</v>
      </c>
      <c r="H372" s="48" t="s">
        <v>841</v>
      </c>
      <c r="I372" s="345">
        <f t="shared" si="9"/>
        <v>1518</v>
      </c>
      <c r="J372" s="359">
        <v>242.88</v>
      </c>
      <c r="K372" s="21"/>
    </row>
    <row r="373" spans="1:11">
      <c r="A373" t="s">
        <v>2695</v>
      </c>
      <c r="B373" s="9">
        <v>42460</v>
      </c>
      <c r="C373" t="s">
        <v>2696</v>
      </c>
      <c r="D373">
        <v>1</v>
      </c>
      <c r="E373" t="s">
        <v>2697</v>
      </c>
      <c r="F373" t="s">
        <v>1808</v>
      </c>
      <c r="G373" s="57" t="str">
        <f>+H373</f>
        <v>TSC070907QS5</v>
      </c>
      <c r="H373" s="243" t="s">
        <v>727</v>
      </c>
      <c r="I373" s="345">
        <f t="shared" si="9"/>
        <v>86.187499999999986</v>
      </c>
      <c r="J373" s="359">
        <v>13.79</v>
      </c>
      <c r="K373" s="245"/>
    </row>
    <row r="374" spans="1:11">
      <c r="A374" t="s">
        <v>2698</v>
      </c>
      <c r="B374" s="9">
        <v>42460</v>
      </c>
      <c r="C374" t="s">
        <v>2699</v>
      </c>
      <c r="D374">
        <v>1</v>
      </c>
      <c r="E374" t="s">
        <v>2700</v>
      </c>
      <c r="F374" t="s">
        <v>1808</v>
      </c>
      <c r="G374" s="57" t="str">
        <f>+H374</f>
        <v>AGA0006136F1</v>
      </c>
      <c r="H374" s="243" t="s">
        <v>733</v>
      </c>
      <c r="I374" s="345">
        <f t="shared" si="9"/>
        <v>251.43749999999997</v>
      </c>
      <c r="J374" s="359">
        <v>40.229999999999997</v>
      </c>
      <c r="K374" s="21"/>
    </row>
    <row r="375" spans="1:11">
      <c r="A375" t="s">
        <v>2698</v>
      </c>
      <c r="B375" s="9">
        <v>42460</v>
      </c>
      <c r="C375" t="s">
        <v>2699</v>
      </c>
      <c r="D375">
        <v>1</v>
      </c>
      <c r="E375" t="s">
        <v>2700</v>
      </c>
      <c r="F375" t="s">
        <v>1808</v>
      </c>
      <c r="G375" s="57" t="str">
        <f>+H375</f>
        <v>API6609273E0</v>
      </c>
      <c r="H375" t="s">
        <v>659</v>
      </c>
      <c r="I375" s="345">
        <f t="shared" si="9"/>
        <v>574.125</v>
      </c>
      <c r="J375" s="359">
        <v>91.86</v>
      </c>
      <c r="K375" s="21"/>
    </row>
    <row r="376" spans="1:11">
      <c r="A376" t="s">
        <v>2698</v>
      </c>
      <c r="B376" s="9">
        <v>42460</v>
      </c>
      <c r="C376" t="s">
        <v>2699</v>
      </c>
      <c r="D376">
        <v>1</v>
      </c>
      <c r="E376" t="s">
        <v>2700</v>
      </c>
      <c r="F376" t="s">
        <v>1808</v>
      </c>
      <c r="G376" s="57" t="str">
        <f>+H376</f>
        <v>CFO020815IV7</v>
      </c>
      <c r="H376" s="243" t="s">
        <v>807</v>
      </c>
      <c r="I376" s="345">
        <f t="shared" si="9"/>
        <v>94.8125</v>
      </c>
      <c r="J376" s="359">
        <v>15.17</v>
      </c>
      <c r="K376" s="21"/>
    </row>
    <row r="377" spans="1:11">
      <c r="A377" t="s">
        <v>1219</v>
      </c>
      <c r="B377" s="9">
        <v>42446</v>
      </c>
      <c r="C377" t="s">
        <v>2156</v>
      </c>
      <c r="D377">
        <v>1</v>
      </c>
      <c r="E377" t="s">
        <v>2157</v>
      </c>
      <c r="F377" t="s">
        <v>1822</v>
      </c>
      <c r="G377" s="57" t="s">
        <v>924</v>
      </c>
      <c r="H377" t="s">
        <v>925</v>
      </c>
      <c r="I377" s="345">
        <f t="shared" si="9"/>
        <v>860</v>
      </c>
      <c r="J377" s="359">
        <v>137.6</v>
      </c>
      <c r="K377" s="21"/>
    </row>
    <row r="378" spans="1:11">
      <c r="A378" t="s">
        <v>1221</v>
      </c>
      <c r="B378" s="9">
        <v>42446</v>
      </c>
      <c r="C378" t="s">
        <v>2158</v>
      </c>
      <c r="D378">
        <v>1</v>
      </c>
      <c r="E378" t="s">
        <v>2159</v>
      </c>
      <c r="F378" t="s">
        <v>1822</v>
      </c>
      <c r="G378" s="57" t="s">
        <v>1763</v>
      </c>
      <c r="H378" t="s">
        <v>1619</v>
      </c>
      <c r="I378" s="345">
        <f t="shared" si="9"/>
        <v>12000</v>
      </c>
      <c r="J378" s="314">
        <v>1920</v>
      </c>
      <c r="K378" s="21"/>
    </row>
    <row r="379" spans="1:11">
      <c r="A379" t="s">
        <v>1223</v>
      </c>
      <c r="B379" s="9">
        <v>42446</v>
      </c>
      <c r="C379" t="s">
        <v>2160</v>
      </c>
      <c r="D379">
        <v>1</v>
      </c>
      <c r="E379" t="s">
        <v>2161</v>
      </c>
      <c r="F379" t="s">
        <v>1822</v>
      </c>
      <c r="G379" s="58" t="s">
        <v>964</v>
      </c>
      <c r="H379" s="26" t="s">
        <v>965</v>
      </c>
      <c r="I379" s="345">
        <f t="shared" si="9"/>
        <v>236.375</v>
      </c>
      <c r="J379" s="359">
        <v>37.82</v>
      </c>
      <c r="K379" s="28">
        <v>4.0999999999999996</v>
      </c>
    </row>
    <row r="380" spans="1:11">
      <c r="A380" t="s">
        <v>2698</v>
      </c>
      <c r="B380" s="9">
        <v>42460</v>
      </c>
      <c r="C380" t="s">
        <v>2699</v>
      </c>
      <c r="D380">
        <v>1</v>
      </c>
      <c r="E380" t="s">
        <v>2700</v>
      </c>
      <c r="F380" t="s">
        <v>1808</v>
      </c>
      <c r="G380" s="18" t="s">
        <v>735</v>
      </c>
      <c r="H380" s="18" t="s">
        <v>2889</v>
      </c>
      <c r="I380" s="345">
        <f t="shared" si="9"/>
        <v>398.375</v>
      </c>
      <c r="J380" s="359">
        <v>63.74</v>
      </c>
      <c r="K380" s="21"/>
    </row>
    <row r="381" spans="1:11">
      <c r="A381" t="s">
        <v>2698</v>
      </c>
      <c r="B381" s="9">
        <v>42460</v>
      </c>
      <c r="C381" t="s">
        <v>2699</v>
      </c>
      <c r="D381">
        <v>1</v>
      </c>
      <c r="E381" t="s">
        <v>2700</v>
      </c>
      <c r="F381" t="s">
        <v>1808</v>
      </c>
      <c r="G381" s="57" t="str">
        <f>+H381</f>
        <v>SXA041111GR2</v>
      </c>
      <c r="H381" t="s">
        <v>2701</v>
      </c>
      <c r="I381" s="345">
        <f t="shared" si="9"/>
        <v>485.25</v>
      </c>
      <c r="J381" s="359">
        <v>77.64</v>
      </c>
      <c r="K381" s="21"/>
    </row>
    <row r="382" spans="1:11">
      <c r="A382" t="s">
        <v>1567</v>
      </c>
      <c r="B382" s="9">
        <v>42460</v>
      </c>
      <c r="C382" t="s">
        <v>2472</v>
      </c>
      <c r="D382">
        <v>1</v>
      </c>
      <c r="E382" t="s">
        <v>2473</v>
      </c>
      <c r="F382" t="s">
        <v>1808</v>
      </c>
      <c r="G382" s="52" t="s">
        <v>840</v>
      </c>
      <c r="H382" s="48" t="s">
        <v>841</v>
      </c>
      <c r="I382" s="345">
        <f t="shared" si="9"/>
        <v>1699.3124999999998</v>
      </c>
      <c r="J382" s="359">
        <v>271.89</v>
      </c>
      <c r="K382" s="21"/>
    </row>
    <row r="383" spans="1:11">
      <c r="A383" t="s">
        <v>2698</v>
      </c>
      <c r="B383" s="9">
        <v>42460</v>
      </c>
      <c r="C383" t="s">
        <v>2699</v>
      </c>
      <c r="D383">
        <v>1</v>
      </c>
      <c r="E383" t="s">
        <v>2700</v>
      </c>
      <c r="F383" t="s">
        <v>1808</v>
      </c>
      <c r="G383" s="57" t="str">
        <f>+H383</f>
        <v>TCG870817Q74</v>
      </c>
      <c r="H383" t="s">
        <v>1721</v>
      </c>
      <c r="I383" s="345">
        <f t="shared" si="9"/>
        <v>113.75</v>
      </c>
      <c r="J383" s="359">
        <v>18.2</v>
      </c>
      <c r="K383" s="21"/>
    </row>
    <row r="384" spans="1:11">
      <c r="A384" t="s">
        <v>2702</v>
      </c>
      <c r="B384" s="9">
        <v>42460</v>
      </c>
      <c r="C384" t="s">
        <v>2703</v>
      </c>
      <c r="D384">
        <v>1</v>
      </c>
      <c r="E384" t="s">
        <v>2704</v>
      </c>
      <c r="F384" t="s">
        <v>1808</v>
      </c>
      <c r="G384" s="57" t="str">
        <f>+H384</f>
        <v>AGA0006136F1</v>
      </c>
      <c r="H384" t="s">
        <v>733</v>
      </c>
      <c r="I384" s="345">
        <f t="shared" si="9"/>
        <v>441.125</v>
      </c>
      <c r="J384" s="359">
        <v>70.58</v>
      </c>
      <c r="K384" s="21"/>
    </row>
    <row r="385" spans="1:11">
      <c r="A385" t="s">
        <v>2702</v>
      </c>
      <c r="B385" s="9">
        <v>42460</v>
      </c>
      <c r="C385" t="s">
        <v>2703</v>
      </c>
      <c r="D385">
        <v>1</v>
      </c>
      <c r="E385" t="s">
        <v>2704</v>
      </c>
      <c r="F385" t="s">
        <v>1808</v>
      </c>
      <c r="G385" s="57" t="str">
        <f>+H385</f>
        <v>API6609273E0</v>
      </c>
      <c r="H385" t="s">
        <v>659</v>
      </c>
      <c r="I385" s="345">
        <f t="shared" si="9"/>
        <v>396.5625</v>
      </c>
      <c r="J385" s="359">
        <v>63.45</v>
      </c>
      <c r="K385" s="21"/>
    </row>
    <row r="386" spans="1:11">
      <c r="A386" t="s">
        <v>2702</v>
      </c>
      <c r="B386" s="9">
        <v>42460</v>
      </c>
      <c r="C386" t="s">
        <v>2703</v>
      </c>
      <c r="D386">
        <v>1</v>
      </c>
      <c r="E386" t="s">
        <v>2704</v>
      </c>
      <c r="F386" t="s">
        <v>1808</v>
      </c>
      <c r="G386" s="18" t="s">
        <v>735</v>
      </c>
      <c r="H386" s="18" t="s">
        <v>2889</v>
      </c>
      <c r="I386" s="345">
        <f t="shared" si="9"/>
        <v>398.375</v>
      </c>
      <c r="J386" s="359">
        <v>63.74</v>
      </c>
      <c r="K386" s="245"/>
    </row>
    <row r="387" spans="1:11">
      <c r="A387" t="s">
        <v>2702</v>
      </c>
      <c r="B387" s="9">
        <v>42460</v>
      </c>
      <c r="C387" t="s">
        <v>2703</v>
      </c>
      <c r="D387">
        <v>1</v>
      </c>
      <c r="E387" t="s">
        <v>2704</v>
      </c>
      <c r="F387" t="s">
        <v>1808</v>
      </c>
      <c r="G387" s="57" t="str">
        <f>+H387</f>
        <v>ROCM620808M6A</v>
      </c>
      <c r="H387" s="243" t="s">
        <v>793</v>
      </c>
      <c r="I387" s="345">
        <f t="shared" si="9"/>
        <v>69</v>
      </c>
      <c r="J387" s="359">
        <v>11.04</v>
      </c>
      <c r="K387" s="21"/>
    </row>
    <row r="388" spans="1:11">
      <c r="A388" t="s">
        <v>2705</v>
      </c>
      <c r="B388" s="9">
        <v>42460</v>
      </c>
      <c r="C388" t="s">
        <v>2706</v>
      </c>
      <c r="D388">
        <v>1</v>
      </c>
      <c r="E388" t="s">
        <v>2707</v>
      </c>
      <c r="F388" t="s">
        <v>1808</v>
      </c>
      <c r="G388" s="57" t="str">
        <f>+H388</f>
        <v>AGA0006136F1</v>
      </c>
      <c r="H388" t="s">
        <v>733</v>
      </c>
      <c r="I388" s="345">
        <f t="shared" si="9"/>
        <v>251.43749999999997</v>
      </c>
      <c r="J388" s="359">
        <v>40.229999999999997</v>
      </c>
      <c r="K388" s="21"/>
    </row>
    <row r="389" spans="1:11">
      <c r="A389" t="s">
        <v>2705</v>
      </c>
      <c r="B389" s="9">
        <v>42460</v>
      </c>
      <c r="C389" t="s">
        <v>2706</v>
      </c>
      <c r="D389">
        <v>1</v>
      </c>
      <c r="E389" t="s">
        <v>2707</v>
      </c>
      <c r="F389" t="s">
        <v>1808</v>
      </c>
      <c r="G389" s="57" t="str">
        <f>+H389</f>
        <v>CFO020815IV7</v>
      </c>
      <c r="H389" t="s">
        <v>807</v>
      </c>
      <c r="I389" s="345">
        <f t="shared" si="9"/>
        <v>105.18749999999999</v>
      </c>
      <c r="J389" s="359">
        <v>16.829999999999998</v>
      </c>
      <c r="K389" s="21"/>
    </row>
    <row r="390" spans="1:11">
      <c r="A390" t="s">
        <v>1225</v>
      </c>
      <c r="B390" s="9">
        <v>42446</v>
      </c>
      <c r="C390" t="s">
        <v>2162</v>
      </c>
      <c r="D390">
        <v>1</v>
      </c>
      <c r="E390" t="s">
        <v>2163</v>
      </c>
      <c r="F390" t="s">
        <v>1822</v>
      </c>
      <c r="G390" s="57" t="s">
        <v>918</v>
      </c>
      <c r="H390" s="243" t="s">
        <v>954</v>
      </c>
      <c r="I390" s="345">
        <f t="shared" ref="I390:I453" si="11">+J390/0.16</f>
        <v>26200</v>
      </c>
      <c r="J390" s="314">
        <v>4192</v>
      </c>
      <c r="K390" s="21"/>
    </row>
    <row r="391" spans="1:11">
      <c r="A391" t="s">
        <v>2177</v>
      </c>
      <c r="B391" s="9">
        <v>42447</v>
      </c>
      <c r="C391" t="s">
        <v>2178</v>
      </c>
      <c r="D391">
        <v>1</v>
      </c>
      <c r="E391" t="s">
        <v>2179</v>
      </c>
      <c r="F391" t="s">
        <v>1822</v>
      </c>
      <c r="G391" s="57" t="s">
        <v>2853</v>
      </c>
      <c r="H391" s="243" t="s">
        <v>2180</v>
      </c>
      <c r="I391" s="345">
        <f t="shared" si="11"/>
        <v>1903.9999999999998</v>
      </c>
      <c r="J391" s="359">
        <v>304.64</v>
      </c>
      <c r="K391" s="21"/>
    </row>
    <row r="392" spans="1:11">
      <c r="A392" t="s">
        <v>59</v>
      </c>
      <c r="B392" s="9">
        <v>42437</v>
      </c>
      <c r="C392" t="s">
        <v>1946</v>
      </c>
      <c r="D392">
        <v>1</v>
      </c>
      <c r="E392" t="s">
        <v>1947</v>
      </c>
      <c r="F392" t="s">
        <v>1812</v>
      </c>
      <c r="G392" s="58" t="s">
        <v>972</v>
      </c>
      <c r="H392" s="26" t="s">
        <v>1642</v>
      </c>
      <c r="I392" s="345">
        <f t="shared" si="11"/>
        <v>133928.5625</v>
      </c>
      <c r="J392" s="314">
        <v>21428.57</v>
      </c>
      <c r="K392" s="26">
        <v>14285.72</v>
      </c>
    </row>
    <row r="393" spans="1:11">
      <c r="A393" t="s">
        <v>2705</v>
      </c>
      <c r="B393" s="9">
        <v>42460</v>
      </c>
      <c r="C393" t="s">
        <v>2706</v>
      </c>
      <c r="D393">
        <v>1</v>
      </c>
      <c r="E393" t="s">
        <v>2707</v>
      </c>
      <c r="F393" t="s">
        <v>1808</v>
      </c>
      <c r="G393" s="18" t="s">
        <v>735</v>
      </c>
      <c r="H393" s="18" t="s">
        <v>2889</v>
      </c>
      <c r="I393" s="345">
        <f t="shared" si="11"/>
        <v>398.375</v>
      </c>
      <c r="J393" s="359">
        <v>63.74</v>
      </c>
      <c r="K393" s="21"/>
    </row>
    <row r="394" spans="1:11">
      <c r="A394" t="s">
        <v>2705</v>
      </c>
      <c r="B394" s="9">
        <v>42460</v>
      </c>
      <c r="C394" t="s">
        <v>2706</v>
      </c>
      <c r="D394">
        <v>1</v>
      </c>
      <c r="E394" t="s">
        <v>2707</v>
      </c>
      <c r="F394" t="s">
        <v>1808</v>
      </c>
      <c r="G394" s="57" t="str">
        <f>+H394</f>
        <v>SXA041111GR2</v>
      </c>
      <c r="H394" s="243" t="s">
        <v>2701</v>
      </c>
      <c r="I394" s="345">
        <f t="shared" si="11"/>
        <v>639.625</v>
      </c>
      <c r="J394" s="359">
        <v>102.34</v>
      </c>
      <c r="K394" s="21"/>
    </row>
    <row r="395" spans="1:11">
      <c r="A395" t="s">
        <v>2705</v>
      </c>
      <c r="B395" s="9">
        <v>42460</v>
      </c>
      <c r="C395" t="s">
        <v>2706</v>
      </c>
      <c r="D395">
        <v>1</v>
      </c>
      <c r="E395" t="s">
        <v>2707</v>
      </c>
      <c r="F395" t="s">
        <v>1808</v>
      </c>
      <c r="G395" s="57" t="str">
        <f>+H395</f>
        <v>TCG870817Q74</v>
      </c>
      <c r="H395" s="237" t="s">
        <v>1721</v>
      </c>
      <c r="I395" s="345">
        <f t="shared" si="11"/>
        <v>113.75</v>
      </c>
      <c r="J395" s="359">
        <v>18.2</v>
      </c>
      <c r="K395" s="21"/>
    </row>
    <row r="396" spans="1:11">
      <c r="A396" t="s">
        <v>570</v>
      </c>
      <c r="B396" s="9">
        <v>42460</v>
      </c>
      <c r="C396" t="s">
        <v>2496</v>
      </c>
      <c r="D396">
        <v>1</v>
      </c>
      <c r="E396" t="s">
        <v>2497</v>
      </c>
      <c r="F396" t="s">
        <v>1808</v>
      </c>
      <c r="G396" s="64" t="s">
        <v>996</v>
      </c>
      <c r="H396" s="50" t="s">
        <v>995</v>
      </c>
      <c r="I396" s="345">
        <f t="shared" si="11"/>
        <v>75</v>
      </c>
      <c r="J396" s="359">
        <v>12</v>
      </c>
      <c r="K396" s="21"/>
    </row>
    <row r="397" spans="1:11">
      <c r="A397" t="s">
        <v>570</v>
      </c>
      <c r="B397" s="9">
        <v>42460</v>
      </c>
      <c r="C397" t="s">
        <v>2496</v>
      </c>
      <c r="D397">
        <v>1</v>
      </c>
      <c r="E397" t="s">
        <v>2497</v>
      </c>
      <c r="F397" t="s">
        <v>1808</v>
      </c>
      <c r="G397" s="64" t="s">
        <v>996</v>
      </c>
      <c r="H397" s="50" t="s">
        <v>995</v>
      </c>
      <c r="I397" s="345">
        <f t="shared" si="11"/>
        <v>126</v>
      </c>
      <c r="J397" s="359">
        <v>20.16</v>
      </c>
      <c r="K397" s="21"/>
    </row>
    <row r="398" spans="1:11">
      <c r="A398" t="s">
        <v>2827</v>
      </c>
      <c r="B398" s="9">
        <v>42460</v>
      </c>
      <c r="C398" t="s">
        <v>2828</v>
      </c>
      <c r="D398">
        <v>1</v>
      </c>
      <c r="E398" t="s">
        <v>2829</v>
      </c>
      <c r="F398" t="s">
        <v>1808</v>
      </c>
      <c r="G398" s="57" t="str">
        <f>+H398</f>
        <v>AAN051220835</v>
      </c>
      <c r="H398" s="243" t="s">
        <v>9</v>
      </c>
      <c r="I398" s="345">
        <f t="shared" si="11"/>
        <v>265.5</v>
      </c>
      <c r="J398" s="359">
        <v>42.48</v>
      </c>
      <c r="K398" s="21"/>
    </row>
    <row r="399" spans="1:11">
      <c r="A399" t="s">
        <v>2708</v>
      </c>
      <c r="B399" s="9">
        <v>42460</v>
      </c>
      <c r="C399" t="s">
        <v>2709</v>
      </c>
      <c r="D399">
        <v>1</v>
      </c>
      <c r="E399" t="s">
        <v>2710</v>
      </c>
      <c r="F399" t="s">
        <v>1808</v>
      </c>
      <c r="G399" s="57" t="str">
        <f>+H399</f>
        <v>API6609273E0</v>
      </c>
      <c r="H399" s="243" t="s">
        <v>659</v>
      </c>
      <c r="I399" s="345">
        <f t="shared" si="11"/>
        <v>215.49999999999997</v>
      </c>
      <c r="J399" s="359">
        <v>34.479999999999997</v>
      </c>
      <c r="K399" s="21"/>
    </row>
    <row r="400" spans="1:11">
      <c r="A400" t="s">
        <v>2708</v>
      </c>
      <c r="B400" s="9">
        <v>42460</v>
      </c>
      <c r="C400" t="s">
        <v>2709</v>
      </c>
      <c r="D400">
        <v>1</v>
      </c>
      <c r="E400" t="s">
        <v>2710</v>
      </c>
      <c r="F400" t="s">
        <v>1808</v>
      </c>
      <c r="G400" s="18" t="s">
        <v>729</v>
      </c>
      <c r="H400" s="18" t="s">
        <v>2890</v>
      </c>
      <c r="I400" s="345">
        <f t="shared" si="11"/>
        <v>176.75</v>
      </c>
      <c r="J400" s="359">
        <v>28.28</v>
      </c>
      <c r="K400" s="21"/>
    </row>
    <row r="401" spans="1:11">
      <c r="A401" t="s">
        <v>2708</v>
      </c>
      <c r="B401" s="9">
        <v>42460</v>
      </c>
      <c r="C401" t="s">
        <v>2709</v>
      </c>
      <c r="D401">
        <v>1</v>
      </c>
      <c r="E401" t="s">
        <v>2710</v>
      </c>
      <c r="F401" t="s">
        <v>1808</v>
      </c>
      <c r="G401" s="57" t="str">
        <f>+H401</f>
        <v>HEGS6204255W7</v>
      </c>
      <c r="H401" s="237" t="s">
        <v>660</v>
      </c>
      <c r="I401" s="345">
        <f t="shared" si="11"/>
        <v>86.187499999999986</v>
      </c>
      <c r="J401" s="359">
        <v>13.79</v>
      </c>
      <c r="K401" s="21"/>
    </row>
    <row r="402" spans="1:11">
      <c r="A402" t="s">
        <v>2708</v>
      </c>
      <c r="B402" s="9">
        <v>42460</v>
      </c>
      <c r="C402" t="s">
        <v>2709</v>
      </c>
      <c r="D402">
        <v>1</v>
      </c>
      <c r="E402" t="s">
        <v>2710</v>
      </c>
      <c r="F402" t="s">
        <v>1808</v>
      </c>
      <c r="G402" s="57" t="str">
        <f>+H402</f>
        <v>SUL601206R87</v>
      </c>
      <c r="H402" s="237" t="s">
        <v>661</v>
      </c>
      <c r="I402" s="345">
        <f t="shared" si="11"/>
        <v>428.875</v>
      </c>
      <c r="J402" s="359">
        <v>68.62</v>
      </c>
      <c r="K402" s="21"/>
    </row>
    <row r="403" spans="1:11">
      <c r="A403" t="s">
        <v>2711</v>
      </c>
      <c r="B403" s="9">
        <v>42460</v>
      </c>
      <c r="C403" t="s">
        <v>2712</v>
      </c>
      <c r="D403">
        <v>1</v>
      </c>
      <c r="E403" t="s">
        <v>2713</v>
      </c>
      <c r="F403" t="s">
        <v>1808</v>
      </c>
      <c r="G403" s="57" t="str">
        <f>+H403</f>
        <v>API6609273E0</v>
      </c>
      <c r="H403" s="237" t="s">
        <v>659</v>
      </c>
      <c r="I403" s="345">
        <f t="shared" si="11"/>
        <v>215.49999999999997</v>
      </c>
      <c r="J403" s="359">
        <v>34.479999999999997</v>
      </c>
      <c r="K403" s="21"/>
    </row>
    <row r="404" spans="1:11">
      <c r="A404" t="s">
        <v>2711</v>
      </c>
      <c r="B404" s="9">
        <v>42460</v>
      </c>
      <c r="C404" t="s">
        <v>2712</v>
      </c>
      <c r="D404">
        <v>1</v>
      </c>
      <c r="E404" t="s">
        <v>2713</v>
      </c>
      <c r="F404" t="s">
        <v>1808</v>
      </c>
      <c r="G404" s="57" t="str">
        <f>+H404</f>
        <v>CME030219B64</v>
      </c>
      <c r="H404" s="243" t="s">
        <v>658</v>
      </c>
      <c r="I404" s="345">
        <f t="shared" si="11"/>
        <v>72.4375</v>
      </c>
      <c r="J404" s="359">
        <v>11.59</v>
      </c>
      <c r="K404" s="21"/>
    </row>
    <row r="405" spans="1:11">
      <c r="A405" t="s">
        <v>2711</v>
      </c>
      <c r="B405" s="9">
        <v>42460</v>
      </c>
      <c r="C405" t="s">
        <v>2712</v>
      </c>
      <c r="D405">
        <v>1</v>
      </c>
      <c r="E405" t="s">
        <v>2713</v>
      </c>
      <c r="F405" t="s">
        <v>1808</v>
      </c>
      <c r="G405" s="18" t="s">
        <v>729</v>
      </c>
      <c r="H405" s="18" t="s">
        <v>2890</v>
      </c>
      <c r="I405" s="345">
        <f t="shared" si="11"/>
        <v>120.68749999999999</v>
      </c>
      <c r="J405" s="359">
        <v>19.309999999999999</v>
      </c>
      <c r="K405" s="21"/>
    </row>
    <row r="406" spans="1:11">
      <c r="A406" t="s">
        <v>2711</v>
      </c>
      <c r="B406" s="9">
        <v>42460</v>
      </c>
      <c r="C406" t="s">
        <v>2712</v>
      </c>
      <c r="D406">
        <v>1</v>
      </c>
      <c r="E406" t="s">
        <v>2713</v>
      </c>
      <c r="F406" t="s">
        <v>1808</v>
      </c>
      <c r="G406" s="57" t="str">
        <f>+H406</f>
        <v>HEGS6204255W7</v>
      </c>
      <c r="H406" s="237" t="s">
        <v>660</v>
      </c>
      <c r="I406" s="345">
        <f t="shared" si="11"/>
        <v>68.9375</v>
      </c>
      <c r="J406" s="359">
        <v>11.03</v>
      </c>
      <c r="K406" s="21"/>
    </row>
    <row r="407" spans="1:11">
      <c r="A407" t="s">
        <v>2711</v>
      </c>
      <c r="B407" s="9">
        <v>42460</v>
      </c>
      <c r="C407" t="s">
        <v>2712</v>
      </c>
      <c r="D407">
        <v>1</v>
      </c>
      <c r="E407" t="s">
        <v>2713</v>
      </c>
      <c r="F407" t="s">
        <v>1808</v>
      </c>
      <c r="G407" s="57" t="str">
        <f>+H407</f>
        <v>SUL601206R87</v>
      </c>
      <c r="H407" s="237" t="s">
        <v>661</v>
      </c>
      <c r="I407" s="345">
        <f t="shared" si="11"/>
        <v>335.25</v>
      </c>
      <c r="J407" s="359">
        <v>53.64</v>
      </c>
      <c r="K407" s="21"/>
    </row>
    <row r="408" spans="1:11">
      <c r="A408" t="s">
        <v>2714</v>
      </c>
      <c r="B408" s="9">
        <v>42460</v>
      </c>
      <c r="C408" t="s">
        <v>2715</v>
      </c>
      <c r="D408">
        <v>1</v>
      </c>
      <c r="E408" t="s">
        <v>2716</v>
      </c>
      <c r="F408" t="s">
        <v>1808</v>
      </c>
      <c r="G408" s="57" t="str">
        <f>+H408</f>
        <v>API6609273E0</v>
      </c>
      <c r="H408" s="20" t="s">
        <v>659</v>
      </c>
      <c r="I408" s="345">
        <f t="shared" si="11"/>
        <v>328.4375</v>
      </c>
      <c r="J408" s="359">
        <v>52.55</v>
      </c>
      <c r="K408" s="21"/>
    </row>
    <row r="409" spans="1:11">
      <c r="A409" t="s">
        <v>2714</v>
      </c>
      <c r="B409" s="9">
        <v>42460</v>
      </c>
      <c r="C409" t="s">
        <v>2715</v>
      </c>
      <c r="D409">
        <v>1</v>
      </c>
      <c r="E409" t="s">
        <v>2716</v>
      </c>
      <c r="F409" t="s">
        <v>1808</v>
      </c>
      <c r="G409" s="57" t="str">
        <f>+H409</f>
        <v>CME030219B64</v>
      </c>
      <c r="H409" t="s">
        <v>658</v>
      </c>
      <c r="I409" s="345">
        <f t="shared" si="11"/>
        <v>103.4375</v>
      </c>
      <c r="J409" s="359">
        <v>16.55</v>
      </c>
      <c r="K409" s="21"/>
    </row>
    <row r="410" spans="1:11">
      <c r="A410" t="s">
        <v>2714</v>
      </c>
      <c r="B410" s="9">
        <v>42460</v>
      </c>
      <c r="C410" t="s">
        <v>2715</v>
      </c>
      <c r="D410">
        <v>1</v>
      </c>
      <c r="E410" t="s">
        <v>2716</v>
      </c>
      <c r="F410" t="s">
        <v>1808</v>
      </c>
      <c r="G410" s="18" t="s">
        <v>729</v>
      </c>
      <c r="H410" s="18" t="s">
        <v>2890</v>
      </c>
      <c r="I410" s="345">
        <f t="shared" si="11"/>
        <v>120.68749999999999</v>
      </c>
      <c r="J410" s="359">
        <v>19.309999999999999</v>
      </c>
      <c r="K410" s="21"/>
    </row>
    <row r="411" spans="1:11">
      <c r="A411" t="s">
        <v>2714</v>
      </c>
      <c r="B411" s="9">
        <v>42460</v>
      </c>
      <c r="C411" t="s">
        <v>2715</v>
      </c>
      <c r="D411">
        <v>1</v>
      </c>
      <c r="E411" t="s">
        <v>2716</v>
      </c>
      <c r="F411" t="s">
        <v>1808</v>
      </c>
      <c r="G411" s="57" t="str">
        <f>+H411</f>
        <v>HEGS6204255W7</v>
      </c>
      <c r="H411" t="s">
        <v>660</v>
      </c>
      <c r="I411" s="345">
        <f t="shared" si="11"/>
        <v>90.5</v>
      </c>
      <c r="J411" s="359">
        <v>14.48</v>
      </c>
      <c r="K411" s="21"/>
    </row>
    <row r="412" spans="1:11">
      <c r="A412" t="s">
        <v>2714</v>
      </c>
      <c r="B412" s="9">
        <v>42460</v>
      </c>
      <c r="C412" t="s">
        <v>2715</v>
      </c>
      <c r="D412">
        <v>1</v>
      </c>
      <c r="E412" t="s">
        <v>2716</v>
      </c>
      <c r="F412" t="s">
        <v>1808</v>
      </c>
      <c r="G412" s="57" t="str">
        <f>+H412</f>
        <v>SSG850927QD9</v>
      </c>
      <c r="H412" s="243" t="s">
        <v>2717</v>
      </c>
      <c r="I412" s="345">
        <f t="shared" si="11"/>
        <v>419.25</v>
      </c>
      <c r="J412" s="359">
        <v>67.08</v>
      </c>
      <c r="K412" s="21"/>
    </row>
    <row r="413" spans="1:11">
      <c r="A413" t="s">
        <v>2718</v>
      </c>
      <c r="B413" s="9">
        <v>42460</v>
      </c>
      <c r="C413" t="s">
        <v>2719</v>
      </c>
      <c r="D413">
        <v>1</v>
      </c>
      <c r="E413" t="s">
        <v>2720</v>
      </c>
      <c r="F413" t="s">
        <v>1808</v>
      </c>
      <c r="G413" s="57" t="str">
        <f>+H413</f>
        <v>AAN051220835</v>
      </c>
      <c r="H413" t="s">
        <v>9</v>
      </c>
      <c r="I413" s="345">
        <f t="shared" si="11"/>
        <v>120.68749999999999</v>
      </c>
      <c r="J413" s="359">
        <v>19.309999999999999</v>
      </c>
      <c r="K413" s="21"/>
    </row>
    <row r="414" spans="1:11">
      <c r="A414" t="s">
        <v>2181</v>
      </c>
      <c r="B414" s="9">
        <v>42447</v>
      </c>
      <c r="C414" t="s">
        <v>2182</v>
      </c>
      <c r="D414">
        <v>2</v>
      </c>
      <c r="E414" t="s">
        <v>2183</v>
      </c>
      <c r="F414" t="s">
        <v>1822</v>
      </c>
      <c r="G414" s="57" t="s">
        <v>894</v>
      </c>
      <c r="H414" s="20" t="s">
        <v>895</v>
      </c>
      <c r="I414" s="345">
        <f t="shared" si="11"/>
        <v>900</v>
      </c>
      <c r="J414" s="359">
        <v>144</v>
      </c>
      <c r="K414" s="21"/>
    </row>
    <row r="415" spans="1:11">
      <c r="A415" t="s">
        <v>2241</v>
      </c>
      <c r="B415" s="9">
        <v>42451</v>
      </c>
      <c r="C415" t="s">
        <v>2242</v>
      </c>
      <c r="D415">
        <v>1</v>
      </c>
      <c r="E415" t="s">
        <v>2243</v>
      </c>
      <c r="F415" t="s">
        <v>1822</v>
      </c>
      <c r="G415" s="57" t="s">
        <v>913</v>
      </c>
      <c r="H415" s="20" t="s">
        <v>914</v>
      </c>
      <c r="I415" s="345">
        <f t="shared" si="11"/>
        <v>100771.9375</v>
      </c>
      <c r="J415" s="314">
        <v>16123.51</v>
      </c>
      <c r="K415" s="21"/>
    </row>
    <row r="416" spans="1:11">
      <c r="A416" t="s">
        <v>372</v>
      </c>
      <c r="B416" s="9">
        <v>42452</v>
      </c>
      <c r="C416" t="s">
        <v>2276</v>
      </c>
      <c r="D416">
        <v>1</v>
      </c>
      <c r="E416" t="s">
        <v>2277</v>
      </c>
      <c r="F416" t="s">
        <v>1822</v>
      </c>
      <c r="G416" s="57" t="s">
        <v>1766</v>
      </c>
      <c r="H416" s="20" t="s">
        <v>1638</v>
      </c>
      <c r="I416" s="345">
        <f t="shared" si="11"/>
        <v>11889.375</v>
      </c>
      <c r="J416" s="314">
        <v>1902.3</v>
      </c>
      <c r="K416" s="21"/>
    </row>
    <row r="417" spans="1:11">
      <c r="A417" t="s">
        <v>2718</v>
      </c>
      <c r="B417" s="9">
        <v>42460</v>
      </c>
      <c r="C417" t="s">
        <v>2719</v>
      </c>
      <c r="D417">
        <v>1</v>
      </c>
      <c r="E417" t="s">
        <v>2720</v>
      </c>
      <c r="F417" t="s">
        <v>1808</v>
      </c>
      <c r="G417" s="57" t="str">
        <f>+H417</f>
        <v>API6609273E0</v>
      </c>
      <c r="H417" s="20" t="s">
        <v>659</v>
      </c>
      <c r="I417" s="345">
        <f t="shared" si="11"/>
        <v>215.49999999999997</v>
      </c>
      <c r="J417" s="359">
        <v>34.479999999999997</v>
      </c>
      <c r="K417" s="21"/>
    </row>
    <row r="418" spans="1:11">
      <c r="A418" t="s">
        <v>2718</v>
      </c>
      <c r="B418" s="9">
        <v>42460</v>
      </c>
      <c r="C418" t="s">
        <v>2719</v>
      </c>
      <c r="D418">
        <v>1</v>
      </c>
      <c r="E418" t="s">
        <v>2720</v>
      </c>
      <c r="F418" t="s">
        <v>1808</v>
      </c>
      <c r="G418" s="18" t="s">
        <v>729</v>
      </c>
      <c r="H418" s="18" t="s">
        <v>2890</v>
      </c>
      <c r="I418" s="345">
        <f t="shared" si="11"/>
        <v>116.375</v>
      </c>
      <c r="J418" s="359">
        <v>18.62</v>
      </c>
      <c r="K418" s="21"/>
    </row>
    <row r="419" spans="1:11">
      <c r="A419" t="s">
        <v>2718</v>
      </c>
      <c r="B419" s="9">
        <v>42460</v>
      </c>
      <c r="C419" t="s">
        <v>2719</v>
      </c>
      <c r="D419">
        <v>1</v>
      </c>
      <c r="E419" t="s">
        <v>2720</v>
      </c>
      <c r="F419" t="s">
        <v>1808</v>
      </c>
      <c r="G419" s="57" t="str">
        <f>+H419</f>
        <v>RAFM750402CT0</v>
      </c>
      <c r="H419" t="s">
        <v>2861</v>
      </c>
      <c r="I419" s="345">
        <f t="shared" si="11"/>
        <v>102.5625</v>
      </c>
      <c r="J419" s="359">
        <v>16.41</v>
      </c>
      <c r="K419" s="21"/>
    </row>
    <row r="420" spans="1:11">
      <c r="A420" t="s">
        <v>2768</v>
      </c>
      <c r="B420" s="9">
        <v>42460</v>
      </c>
      <c r="C420" t="s">
        <v>2769</v>
      </c>
      <c r="D420">
        <v>1</v>
      </c>
      <c r="E420" t="s">
        <v>2770</v>
      </c>
      <c r="F420" t="s">
        <v>1808</v>
      </c>
      <c r="G420" s="57" t="str">
        <f>+H420</f>
        <v>ILB130712NH3</v>
      </c>
      <c r="H420" t="s">
        <v>713</v>
      </c>
      <c r="I420" s="345">
        <f t="shared" si="11"/>
        <v>517.25</v>
      </c>
      <c r="J420" s="359">
        <v>82.76</v>
      </c>
      <c r="K420" s="21"/>
    </row>
    <row r="421" spans="1:11">
      <c r="A421" t="s">
        <v>374</v>
      </c>
      <c r="B421" s="9">
        <v>42452</v>
      </c>
      <c r="C421" t="s">
        <v>2278</v>
      </c>
      <c r="D421">
        <v>2</v>
      </c>
      <c r="E421" t="s">
        <v>2279</v>
      </c>
      <c r="F421" t="s">
        <v>1822</v>
      </c>
      <c r="G421" s="57" t="s">
        <v>915</v>
      </c>
      <c r="H421" t="s">
        <v>916</v>
      </c>
      <c r="I421" s="345">
        <f t="shared" si="11"/>
        <v>1309</v>
      </c>
      <c r="J421" s="359">
        <v>209.44</v>
      </c>
      <c r="K421" s="21"/>
    </row>
    <row r="422" spans="1:11">
      <c r="A422" t="s">
        <v>376</v>
      </c>
      <c r="B422" s="9">
        <v>42452</v>
      </c>
      <c r="C422" t="s">
        <v>2280</v>
      </c>
      <c r="D422">
        <v>1</v>
      </c>
      <c r="E422" t="s">
        <v>2281</v>
      </c>
      <c r="F422" t="s">
        <v>1822</v>
      </c>
      <c r="G422" s="57" t="s">
        <v>2854</v>
      </c>
      <c r="H422" s="243" t="s">
        <v>2282</v>
      </c>
      <c r="I422" s="345">
        <f t="shared" si="11"/>
        <v>22975</v>
      </c>
      <c r="J422" s="314">
        <v>3676</v>
      </c>
      <c r="K422" s="21"/>
    </row>
    <row r="423" spans="1:11">
      <c r="A423" t="s">
        <v>2771</v>
      </c>
      <c r="B423" s="9">
        <v>42460</v>
      </c>
      <c r="C423" t="s">
        <v>2772</v>
      </c>
      <c r="D423">
        <v>1</v>
      </c>
      <c r="E423" t="s">
        <v>2773</v>
      </c>
      <c r="F423" t="s">
        <v>1808</v>
      </c>
      <c r="G423" s="57" t="str">
        <f>+H423</f>
        <v>ADC920410UN4</v>
      </c>
      <c r="H423" t="s">
        <v>785</v>
      </c>
      <c r="I423" s="345">
        <f t="shared" si="11"/>
        <v>203.43749999999997</v>
      </c>
      <c r="J423" s="359">
        <v>32.549999999999997</v>
      </c>
      <c r="K423" s="21"/>
    </row>
    <row r="424" spans="1:11">
      <c r="A424" t="s">
        <v>2731</v>
      </c>
      <c r="B424" s="9">
        <v>42460</v>
      </c>
      <c r="C424" t="s">
        <v>2732</v>
      </c>
      <c r="D424">
        <v>1</v>
      </c>
      <c r="E424" t="s">
        <v>2733</v>
      </c>
      <c r="F424" t="s">
        <v>1808</v>
      </c>
      <c r="G424" s="57" t="str">
        <f>+H424</f>
        <v>ILB130712NH3</v>
      </c>
      <c r="H424" s="243" t="s">
        <v>713</v>
      </c>
      <c r="I424" s="345">
        <f t="shared" si="11"/>
        <v>379.3125</v>
      </c>
      <c r="J424" s="359">
        <v>60.69</v>
      </c>
      <c r="K424" s="21"/>
    </row>
    <row r="425" spans="1:11">
      <c r="A425" t="s">
        <v>2734</v>
      </c>
      <c r="B425" s="9">
        <v>42460</v>
      </c>
      <c r="C425" t="s">
        <v>2735</v>
      </c>
      <c r="D425">
        <v>1</v>
      </c>
      <c r="E425" t="s">
        <v>2736</v>
      </c>
      <c r="F425" t="s">
        <v>1808</v>
      </c>
      <c r="G425" s="57" t="str">
        <f>+H425</f>
        <v>TRA060703EB4</v>
      </c>
      <c r="H425" t="s">
        <v>676</v>
      </c>
      <c r="I425" s="345">
        <f t="shared" si="11"/>
        <v>380</v>
      </c>
      <c r="J425" s="359">
        <v>60.8</v>
      </c>
      <c r="K425" s="21"/>
    </row>
    <row r="426" spans="1:11">
      <c r="A426" t="s">
        <v>2737</v>
      </c>
      <c r="B426" s="9">
        <v>42460</v>
      </c>
      <c r="C426" t="s">
        <v>2738</v>
      </c>
      <c r="D426">
        <v>1</v>
      </c>
      <c r="E426" t="s">
        <v>2739</v>
      </c>
      <c r="F426" t="s">
        <v>1808</v>
      </c>
      <c r="G426" s="57" t="str">
        <f>+H426</f>
        <v>ILB130712NH3</v>
      </c>
      <c r="H426" t="s">
        <v>713</v>
      </c>
      <c r="I426" s="345">
        <f t="shared" si="11"/>
        <v>379.3125</v>
      </c>
      <c r="J426" s="359">
        <v>60.69</v>
      </c>
      <c r="K426" s="21"/>
    </row>
    <row r="427" spans="1:11">
      <c r="A427" t="s">
        <v>2740</v>
      </c>
      <c r="B427" s="9">
        <v>42460</v>
      </c>
      <c r="C427" t="s">
        <v>2741</v>
      </c>
      <c r="D427">
        <v>1</v>
      </c>
      <c r="E427" t="s">
        <v>2742</v>
      </c>
      <c r="F427" t="s">
        <v>1808</v>
      </c>
      <c r="G427" s="57" t="str">
        <f>+H427</f>
        <v>CME910715UB9</v>
      </c>
      <c r="H427" t="s">
        <v>1683</v>
      </c>
      <c r="I427" s="345">
        <f t="shared" si="11"/>
        <v>232.75</v>
      </c>
      <c r="J427" s="359">
        <v>37.24</v>
      </c>
      <c r="K427" s="21"/>
    </row>
    <row r="428" spans="1:11">
      <c r="A428" t="s">
        <v>2743</v>
      </c>
      <c r="B428" s="9">
        <v>42460</v>
      </c>
      <c r="C428" t="s">
        <v>2744</v>
      </c>
      <c r="D428">
        <v>1</v>
      </c>
      <c r="E428" t="s">
        <v>2745</v>
      </c>
      <c r="F428" t="s">
        <v>1808</v>
      </c>
      <c r="G428" s="18" t="s">
        <v>729</v>
      </c>
      <c r="H428" s="18" t="s">
        <v>2890</v>
      </c>
      <c r="I428" s="345">
        <f t="shared" si="11"/>
        <v>56.0625</v>
      </c>
      <c r="J428" s="359">
        <v>8.9700000000000006</v>
      </c>
      <c r="K428" s="21"/>
    </row>
    <row r="429" spans="1:11">
      <c r="A429" t="s">
        <v>2724</v>
      </c>
      <c r="B429" s="9">
        <v>42460</v>
      </c>
      <c r="C429" t="s">
        <v>2725</v>
      </c>
      <c r="D429">
        <v>1</v>
      </c>
      <c r="E429" t="s">
        <v>2726</v>
      </c>
      <c r="F429" t="s">
        <v>1808</v>
      </c>
      <c r="G429" s="57" t="str">
        <f>+H429</f>
        <v>API6609273E0</v>
      </c>
      <c r="H429" t="s">
        <v>659</v>
      </c>
      <c r="I429" s="345">
        <f t="shared" si="11"/>
        <v>48.25</v>
      </c>
      <c r="J429" s="359">
        <v>7.72</v>
      </c>
      <c r="K429" s="21"/>
    </row>
    <row r="430" spans="1:11">
      <c r="A430" t="s">
        <v>2724</v>
      </c>
      <c r="B430" s="9">
        <v>42460</v>
      </c>
      <c r="C430" t="s">
        <v>2725</v>
      </c>
      <c r="D430">
        <v>1</v>
      </c>
      <c r="E430" t="s">
        <v>2726</v>
      </c>
      <c r="F430" t="s">
        <v>1808</v>
      </c>
      <c r="G430" s="18" t="s">
        <v>729</v>
      </c>
      <c r="H430" s="18" t="s">
        <v>2890</v>
      </c>
      <c r="I430" s="345">
        <f t="shared" si="11"/>
        <v>120.68749999999999</v>
      </c>
      <c r="J430" s="359">
        <v>19.309999999999999</v>
      </c>
      <c r="K430" s="21"/>
    </row>
    <row r="431" spans="1:11">
      <c r="A431" t="s">
        <v>2724</v>
      </c>
      <c r="B431" s="9">
        <v>42460</v>
      </c>
      <c r="C431" t="s">
        <v>2725</v>
      </c>
      <c r="D431">
        <v>1</v>
      </c>
      <c r="E431" t="s">
        <v>2726</v>
      </c>
      <c r="F431" t="s">
        <v>1808</v>
      </c>
      <c r="G431" s="57" t="str">
        <f>+H431</f>
        <v>SCA9502142Y7</v>
      </c>
      <c r="H431" t="s">
        <v>2727</v>
      </c>
      <c r="I431" s="345">
        <f t="shared" si="11"/>
        <v>335.5</v>
      </c>
      <c r="J431" s="359">
        <v>53.68</v>
      </c>
      <c r="K431" s="21"/>
    </row>
    <row r="432" spans="1:11">
      <c r="A432" t="s">
        <v>2728</v>
      </c>
      <c r="B432" s="9">
        <v>42460</v>
      </c>
      <c r="C432" t="s">
        <v>2729</v>
      </c>
      <c r="D432">
        <v>1</v>
      </c>
      <c r="E432" t="s">
        <v>2730</v>
      </c>
      <c r="F432" t="s">
        <v>1808</v>
      </c>
      <c r="G432" s="57" t="str">
        <f>+H432</f>
        <v>AGA0006136F1</v>
      </c>
      <c r="H432" t="s">
        <v>733</v>
      </c>
      <c r="I432" s="345">
        <f t="shared" si="11"/>
        <v>419.00000000000006</v>
      </c>
      <c r="J432" s="359">
        <v>67.040000000000006</v>
      </c>
      <c r="K432" s="21"/>
    </row>
    <row r="433" spans="1:11">
      <c r="A433" t="s">
        <v>2728</v>
      </c>
      <c r="B433" s="9">
        <v>42460</v>
      </c>
      <c r="C433" t="s">
        <v>2729</v>
      </c>
      <c r="D433">
        <v>1</v>
      </c>
      <c r="E433" t="s">
        <v>2730</v>
      </c>
      <c r="F433" t="s">
        <v>1808</v>
      </c>
      <c r="G433" s="57" t="str">
        <f>+H433</f>
        <v>API6609273E0</v>
      </c>
      <c r="H433" t="s">
        <v>659</v>
      </c>
      <c r="I433" s="345">
        <f t="shared" si="11"/>
        <v>396.5625</v>
      </c>
      <c r="J433" s="359">
        <v>63.45</v>
      </c>
      <c r="K433" s="21"/>
    </row>
    <row r="434" spans="1:11">
      <c r="A434" t="s">
        <v>2728</v>
      </c>
      <c r="B434" s="9">
        <v>42460</v>
      </c>
      <c r="C434" t="s">
        <v>2729</v>
      </c>
      <c r="D434">
        <v>1</v>
      </c>
      <c r="E434" t="s">
        <v>2730</v>
      </c>
      <c r="F434" t="s">
        <v>1808</v>
      </c>
      <c r="G434" s="18" t="s">
        <v>735</v>
      </c>
      <c r="H434" s="18" t="s">
        <v>2889</v>
      </c>
      <c r="I434" s="345">
        <f t="shared" si="11"/>
        <v>398.375</v>
      </c>
      <c r="J434" s="359">
        <v>63.74</v>
      </c>
      <c r="K434" s="21"/>
    </row>
    <row r="435" spans="1:11">
      <c r="A435" t="s">
        <v>378</v>
      </c>
      <c r="B435" s="9">
        <v>42452</v>
      </c>
      <c r="C435" t="s">
        <v>2283</v>
      </c>
      <c r="D435">
        <v>2</v>
      </c>
      <c r="E435" t="s">
        <v>2284</v>
      </c>
      <c r="F435" t="s">
        <v>1822</v>
      </c>
      <c r="G435" s="57" t="s">
        <v>894</v>
      </c>
      <c r="H435" t="s">
        <v>895</v>
      </c>
      <c r="I435" s="345">
        <f t="shared" si="11"/>
        <v>600</v>
      </c>
      <c r="J435" s="359">
        <v>96</v>
      </c>
      <c r="K435" s="21"/>
    </row>
    <row r="436" spans="1:11">
      <c r="A436" t="s">
        <v>380</v>
      </c>
      <c r="B436" s="9">
        <v>42452</v>
      </c>
      <c r="C436" t="s">
        <v>2285</v>
      </c>
      <c r="D436">
        <v>2</v>
      </c>
      <c r="E436" t="s">
        <v>2286</v>
      </c>
      <c r="F436" t="s">
        <v>1822</v>
      </c>
      <c r="G436" s="57" t="s">
        <v>893</v>
      </c>
      <c r="H436" s="20" t="s">
        <v>892</v>
      </c>
      <c r="I436" s="345">
        <f t="shared" si="11"/>
        <v>9448.25</v>
      </c>
      <c r="J436" s="314">
        <v>1511.72</v>
      </c>
      <c r="K436" s="21"/>
    </row>
    <row r="437" spans="1:11">
      <c r="A437" t="s">
        <v>396</v>
      </c>
      <c r="B437" s="9">
        <v>42458</v>
      </c>
      <c r="C437" t="s">
        <v>2387</v>
      </c>
      <c r="D437">
        <v>2</v>
      </c>
      <c r="E437" t="s">
        <v>2388</v>
      </c>
      <c r="F437" t="s">
        <v>1822</v>
      </c>
      <c r="G437" s="57" t="s">
        <v>955</v>
      </c>
      <c r="H437" t="s">
        <v>956</v>
      </c>
      <c r="I437" s="345">
        <f t="shared" si="11"/>
        <v>500</v>
      </c>
      <c r="J437" s="359">
        <v>80</v>
      </c>
      <c r="K437" s="21"/>
    </row>
    <row r="438" spans="1:11">
      <c r="A438" t="s">
        <v>2728</v>
      </c>
      <c r="B438" s="9">
        <v>42460</v>
      </c>
      <c r="C438" t="s">
        <v>2729</v>
      </c>
      <c r="D438">
        <v>1</v>
      </c>
      <c r="E438" t="s">
        <v>2730</v>
      </c>
      <c r="F438" t="s">
        <v>1808</v>
      </c>
      <c r="G438" s="57" t="str">
        <f>+H438</f>
        <v>ROCM620808M6A</v>
      </c>
      <c r="H438" t="s">
        <v>793</v>
      </c>
      <c r="I438" s="345">
        <f t="shared" si="11"/>
        <v>69</v>
      </c>
      <c r="J438" s="359">
        <v>11.04</v>
      </c>
      <c r="K438" s="21"/>
    </row>
    <row r="439" spans="1:11">
      <c r="A439" t="s">
        <v>2777</v>
      </c>
      <c r="B439" s="9">
        <v>42460</v>
      </c>
      <c r="C439" t="s">
        <v>2778</v>
      </c>
      <c r="D439">
        <v>1</v>
      </c>
      <c r="E439" t="s">
        <v>2779</v>
      </c>
      <c r="F439" t="s">
        <v>1808</v>
      </c>
      <c r="G439" s="57" t="s">
        <v>685</v>
      </c>
      <c r="H439" t="s">
        <v>899</v>
      </c>
      <c r="I439" s="345">
        <f t="shared" si="11"/>
        <v>76.75</v>
      </c>
      <c r="J439" s="359">
        <v>12.28</v>
      </c>
      <c r="K439" s="21"/>
    </row>
    <row r="440" spans="1:11">
      <c r="A440" t="s">
        <v>398</v>
      </c>
      <c r="B440" s="9">
        <v>42458</v>
      </c>
      <c r="C440" t="s">
        <v>2389</v>
      </c>
      <c r="D440">
        <v>1</v>
      </c>
      <c r="E440" t="s">
        <v>2390</v>
      </c>
      <c r="F440" t="s">
        <v>1822</v>
      </c>
      <c r="G440" s="58" t="s">
        <v>942</v>
      </c>
      <c r="H440" s="26" t="s">
        <v>941</v>
      </c>
      <c r="I440" s="345">
        <f t="shared" si="11"/>
        <v>36890.4375</v>
      </c>
      <c r="J440" s="314">
        <v>5902.47</v>
      </c>
      <c r="K440" s="243">
        <v>3934.98</v>
      </c>
    </row>
    <row r="441" spans="1:11">
      <c r="A441" t="s">
        <v>2096</v>
      </c>
      <c r="B441" s="9">
        <v>42444</v>
      </c>
      <c r="C441" t="s">
        <v>2097</v>
      </c>
      <c r="D441">
        <v>1</v>
      </c>
      <c r="E441" t="s">
        <v>2098</v>
      </c>
      <c r="F441" t="s">
        <v>1812</v>
      </c>
      <c r="G441" s="57" t="s">
        <v>2848</v>
      </c>
      <c r="H441" t="s">
        <v>2099</v>
      </c>
      <c r="I441" s="345">
        <f t="shared" si="11"/>
        <v>16071.437499999998</v>
      </c>
      <c r="J441" s="314">
        <v>2571.4299999999998</v>
      </c>
      <c r="K441" s="21">
        <v>1713.22</v>
      </c>
    </row>
    <row r="442" spans="1:11">
      <c r="A442" t="s">
        <v>2391</v>
      </c>
      <c r="B442" s="9">
        <v>42458</v>
      </c>
      <c r="C442" t="s">
        <v>2392</v>
      </c>
      <c r="D442">
        <v>2</v>
      </c>
      <c r="E442" t="s">
        <v>2393</v>
      </c>
      <c r="F442" t="s">
        <v>1822</v>
      </c>
      <c r="G442" s="57" t="s">
        <v>900</v>
      </c>
      <c r="H442" t="s">
        <v>901</v>
      </c>
      <c r="I442" s="345">
        <f t="shared" si="11"/>
        <v>3800</v>
      </c>
      <c r="J442" s="359">
        <v>608</v>
      </c>
      <c r="K442" s="21"/>
    </row>
    <row r="443" spans="1:11">
      <c r="A443" t="s">
        <v>2394</v>
      </c>
      <c r="B443" s="9">
        <v>42458</v>
      </c>
      <c r="C443" t="s">
        <v>2395</v>
      </c>
      <c r="D443">
        <v>2</v>
      </c>
      <c r="E443" t="s">
        <v>2396</v>
      </c>
      <c r="F443" t="s">
        <v>1822</v>
      </c>
      <c r="G443" s="57" t="s">
        <v>822</v>
      </c>
      <c r="H443" t="s">
        <v>902</v>
      </c>
      <c r="I443" s="345">
        <f t="shared" si="11"/>
        <v>6456.125</v>
      </c>
      <c r="J443" s="314">
        <v>1032.98</v>
      </c>
      <c r="K443" s="21"/>
    </row>
    <row r="444" spans="1:11">
      <c r="A444" t="s">
        <v>2397</v>
      </c>
      <c r="B444" s="9">
        <v>42458</v>
      </c>
      <c r="C444" t="s">
        <v>2398</v>
      </c>
      <c r="D444">
        <v>1</v>
      </c>
      <c r="E444" t="s">
        <v>2399</v>
      </c>
      <c r="F444" t="s">
        <v>1822</v>
      </c>
      <c r="G444" s="61" t="s">
        <v>2919</v>
      </c>
      <c r="H444" t="s">
        <v>2400</v>
      </c>
      <c r="I444" s="345">
        <f t="shared" si="11"/>
        <v>3113.8125</v>
      </c>
      <c r="J444" s="359">
        <v>498.21</v>
      </c>
      <c r="K444" s="21"/>
    </row>
    <row r="445" spans="1:11">
      <c r="A445" t="s">
        <v>2401</v>
      </c>
      <c r="B445" s="9">
        <v>42458</v>
      </c>
      <c r="C445" t="s">
        <v>2402</v>
      </c>
      <c r="D445">
        <v>1</v>
      </c>
      <c r="E445" t="s">
        <v>2403</v>
      </c>
      <c r="F445" t="s">
        <v>1822</v>
      </c>
      <c r="G445" s="57" t="s">
        <v>718</v>
      </c>
      <c r="H445" t="s">
        <v>719</v>
      </c>
      <c r="I445" s="345">
        <f t="shared" si="11"/>
        <v>584.0625</v>
      </c>
      <c r="J445" s="359">
        <v>93.45</v>
      </c>
      <c r="K445" s="21"/>
    </row>
    <row r="446" spans="1:11">
      <c r="A446" t="s">
        <v>2404</v>
      </c>
      <c r="B446" s="9">
        <v>42458</v>
      </c>
      <c r="C446" t="s">
        <v>2405</v>
      </c>
      <c r="D446">
        <v>2</v>
      </c>
      <c r="E446" t="s">
        <v>2406</v>
      </c>
      <c r="F446" t="s">
        <v>1822</v>
      </c>
      <c r="G446" s="57" t="s">
        <v>723</v>
      </c>
      <c r="H446" t="s">
        <v>917</v>
      </c>
      <c r="I446" s="345">
        <f t="shared" si="11"/>
        <v>3400</v>
      </c>
      <c r="J446" s="359">
        <v>544</v>
      </c>
      <c r="K446" s="21"/>
    </row>
    <row r="447" spans="1:11">
      <c r="A447" t="s">
        <v>2827</v>
      </c>
      <c r="B447" s="9">
        <v>42460</v>
      </c>
      <c r="C447" t="s">
        <v>2828</v>
      </c>
      <c r="D447">
        <v>1</v>
      </c>
      <c r="E447" t="s">
        <v>2829</v>
      </c>
      <c r="F447" t="s">
        <v>1808</v>
      </c>
      <c r="G447" s="57" t="str">
        <f t="shared" ref="G447:G455" si="12">+H447</f>
        <v>API6609273E0</v>
      </c>
      <c r="H447" t="s">
        <v>659</v>
      </c>
      <c r="I447" s="345">
        <f t="shared" si="11"/>
        <v>366.375</v>
      </c>
      <c r="J447" s="359">
        <v>58.62</v>
      </c>
      <c r="K447" s="21"/>
    </row>
    <row r="448" spans="1:11">
      <c r="A448" t="s">
        <v>2780</v>
      </c>
      <c r="B448" s="9">
        <v>42460</v>
      </c>
      <c r="C448" t="s">
        <v>2781</v>
      </c>
      <c r="D448">
        <v>1</v>
      </c>
      <c r="E448" t="s">
        <v>2782</v>
      </c>
      <c r="F448" t="s">
        <v>1808</v>
      </c>
      <c r="G448" s="57" t="str">
        <f t="shared" si="12"/>
        <v>ROMS530216186</v>
      </c>
      <c r="H448" t="s">
        <v>689</v>
      </c>
      <c r="I448" s="345">
        <f t="shared" si="11"/>
        <v>504.3125</v>
      </c>
      <c r="J448" s="359">
        <v>80.69</v>
      </c>
      <c r="K448" s="21"/>
    </row>
    <row r="449" spans="1:11">
      <c r="A449" t="s">
        <v>2783</v>
      </c>
      <c r="B449" s="9">
        <v>42460</v>
      </c>
      <c r="C449" t="s">
        <v>2784</v>
      </c>
      <c r="D449">
        <v>1</v>
      </c>
      <c r="E449" t="s">
        <v>2785</v>
      </c>
      <c r="F449" t="s">
        <v>1808</v>
      </c>
      <c r="G449" s="57" t="str">
        <f t="shared" si="12"/>
        <v>NWM9709244W4</v>
      </c>
      <c r="H449" t="s">
        <v>683</v>
      </c>
      <c r="I449" s="345">
        <f t="shared" si="11"/>
        <v>165.375</v>
      </c>
      <c r="J449" s="359">
        <v>26.46</v>
      </c>
      <c r="K449" s="21"/>
    </row>
    <row r="450" spans="1:11">
      <c r="A450" t="s">
        <v>2786</v>
      </c>
      <c r="B450" s="9">
        <v>42460</v>
      </c>
      <c r="C450" t="s">
        <v>2787</v>
      </c>
      <c r="D450">
        <v>1</v>
      </c>
      <c r="E450" t="s">
        <v>2788</v>
      </c>
      <c r="F450" t="s">
        <v>1808</v>
      </c>
      <c r="G450" s="57" t="str">
        <f t="shared" si="12"/>
        <v>AAN051220835</v>
      </c>
      <c r="H450" s="243" t="s">
        <v>9</v>
      </c>
      <c r="I450" s="345">
        <f t="shared" si="11"/>
        <v>271.5625</v>
      </c>
      <c r="J450" s="359">
        <v>43.45</v>
      </c>
      <c r="K450" s="21"/>
    </row>
    <row r="451" spans="1:11">
      <c r="A451" t="s">
        <v>2786</v>
      </c>
      <c r="B451" s="9">
        <v>42460</v>
      </c>
      <c r="C451" t="s">
        <v>2787</v>
      </c>
      <c r="D451">
        <v>1</v>
      </c>
      <c r="E451" t="s">
        <v>2788</v>
      </c>
      <c r="F451" t="s">
        <v>1808</v>
      </c>
      <c r="G451" s="57" t="str">
        <f t="shared" si="12"/>
        <v>API6609273E0</v>
      </c>
      <c r="H451" s="243" t="s">
        <v>659</v>
      </c>
      <c r="I451" s="345">
        <f t="shared" si="11"/>
        <v>336.1875</v>
      </c>
      <c r="J451" s="359">
        <v>53.79</v>
      </c>
      <c r="K451" s="21"/>
    </row>
    <row r="452" spans="1:11">
      <c r="A452" t="s">
        <v>2786</v>
      </c>
      <c r="B452" s="9">
        <v>42460</v>
      </c>
      <c r="C452" t="s">
        <v>2787</v>
      </c>
      <c r="D452">
        <v>1</v>
      </c>
      <c r="E452" t="s">
        <v>2788</v>
      </c>
      <c r="F452" t="s">
        <v>1808</v>
      </c>
      <c r="G452" s="57" t="str">
        <f t="shared" si="12"/>
        <v>APU640930KV9</v>
      </c>
      <c r="H452" s="20" t="s">
        <v>1739</v>
      </c>
      <c r="I452" s="345">
        <f t="shared" si="11"/>
        <v>905.18750000000011</v>
      </c>
      <c r="J452" s="359">
        <v>144.83000000000001</v>
      </c>
      <c r="K452" s="21"/>
    </row>
    <row r="453" spans="1:11">
      <c r="A453" t="s">
        <v>2786</v>
      </c>
      <c r="B453" s="9">
        <v>42460</v>
      </c>
      <c r="C453" t="s">
        <v>2787</v>
      </c>
      <c r="D453">
        <v>1</v>
      </c>
      <c r="E453" t="s">
        <v>2788</v>
      </c>
      <c r="F453" t="s">
        <v>1808</v>
      </c>
      <c r="G453" s="57" t="str">
        <f t="shared" si="12"/>
        <v>EDG060824Q35</v>
      </c>
      <c r="H453" s="20" t="s">
        <v>2789</v>
      </c>
      <c r="I453" s="345">
        <f t="shared" si="11"/>
        <v>551.4375</v>
      </c>
      <c r="J453" s="359">
        <v>88.23</v>
      </c>
      <c r="K453" s="21"/>
    </row>
    <row r="454" spans="1:11">
      <c r="A454" t="s">
        <v>2786</v>
      </c>
      <c r="B454" s="9">
        <v>42460</v>
      </c>
      <c r="C454" t="s">
        <v>2787</v>
      </c>
      <c r="D454">
        <v>1</v>
      </c>
      <c r="E454" t="s">
        <v>2788</v>
      </c>
      <c r="F454" t="s">
        <v>1808</v>
      </c>
      <c r="G454" s="57" t="str">
        <f t="shared" si="12"/>
        <v>ESE930624B79</v>
      </c>
      <c r="H454" t="s">
        <v>2792</v>
      </c>
      <c r="I454" s="345">
        <f t="shared" ref="I454:I516" si="13">+J454/0.16</f>
        <v>251.43749999999997</v>
      </c>
      <c r="J454" s="359">
        <v>40.229999999999997</v>
      </c>
      <c r="K454" s="21"/>
    </row>
    <row r="455" spans="1:11">
      <c r="A455" t="s">
        <v>2786</v>
      </c>
      <c r="B455" s="9">
        <v>42460</v>
      </c>
      <c r="C455" t="s">
        <v>2787</v>
      </c>
      <c r="D455">
        <v>1</v>
      </c>
      <c r="E455" t="s">
        <v>2788</v>
      </c>
      <c r="F455" t="s">
        <v>1808</v>
      </c>
      <c r="G455" s="57" t="str">
        <f t="shared" si="12"/>
        <v>FNI970829927</v>
      </c>
      <c r="H455" t="s">
        <v>2791</v>
      </c>
      <c r="I455" s="345">
        <f t="shared" si="13"/>
        <v>60.375</v>
      </c>
      <c r="J455" s="359">
        <v>9.66</v>
      </c>
      <c r="K455" s="21"/>
    </row>
    <row r="456" spans="1:11">
      <c r="A456" t="s">
        <v>2786</v>
      </c>
      <c r="B456" s="9">
        <v>42460</v>
      </c>
      <c r="C456" t="s">
        <v>2787</v>
      </c>
      <c r="D456">
        <v>1</v>
      </c>
      <c r="E456" t="s">
        <v>2788</v>
      </c>
      <c r="F456" t="s">
        <v>1808</v>
      </c>
      <c r="G456" s="18" t="s">
        <v>729</v>
      </c>
      <c r="H456" s="18" t="s">
        <v>2890</v>
      </c>
      <c r="I456" s="345">
        <f t="shared" si="13"/>
        <v>608.625</v>
      </c>
      <c r="J456" s="359">
        <v>97.38</v>
      </c>
      <c r="K456" s="21"/>
    </row>
    <row r="457" spans="1:11">
      <c r="A457" t="s">
        <v>2827</v>
      </c>
      <c r="B457" s="9">
        <v>42460</v>
      </c>
      <c r="C457" t="s">
        <v>2828</v>
      </c>
      <c r="D457">
        <v>1</v>
      </c>
      <c r="E457" t="s">
        <v>2829</v>
      </c>
      <c r="F457" t="s">
        <v>1808</v>
      </c>
      <c r="G457" s="57" t="str">
        <f>+H457</f>
        <v>CALL710804TB4</v>
      </c>
      <c r="H457" s="243" t="s">
        <v>2874</v>
      </c>
      <c r="I457" s="345">
        <f t="shared" si="13"/>
        <v>300</v>
      </c>
      <c r="J457" s="359">
        <v>48</v>
      </c>
      <c r="K457" s="21"/>
    </row>
    <row r="458" spans="1:11">
      <c r="A458" t="s">
        <v>2786</v>
      </c>
      <c r="B458" s="9">
        <v>42460</v>
      </c>
      <c r="C458" t="s">
        <v>2787</v>
      </c>
      <c r="D458">
        <v>1</v>
      </c>
      <c r="E458" t="s">
        <v>2788</v>
      </c>
      <c r="F458" t="s">
        <v>1808</v>
      </c>
      <c r="G458" s="57" t="str">
        <f>+H458</f>
        <v>RALL871205VB0</v>
      </c>
      <c r="H458" t="s">
        <v>2790</v>
      </c>
      <c r="I458" s="345">
        <f t="shared" si="13"/>
        <v>120.68749999999999</v>
      </c>
      <c r="J458" s="359">
        <v>19.309999999999999</v>
      </c>
      <c r="K458" s="21"/>
    </row>
    <row r="459" spans="1:11">
      <c r="A459" t="s">
        <v>2786</v>
      </c>
      <c r="B459" s="9">
        <v>42460</v>
      </c>
      <c r="C459" t="s">
        <v>2787</v>
      </c>
      <c r="D459">
        <v>1</v>
      </c>
      <c r="E459" t="s">
        <v>2788</v>
      </c>
      <c r="F459" t="s">
        <v>1808</v>
      </c>
      <c r="G459" s="57" t="str">
        <f>+H459</f>
        <v>SCA981117398</v>
      </c>
      <c r="H459" s="243" t="s">
        <v>1748</v>
      </c>
      <c r="I459" s="345">
        <f t="shared" si="13"/>
        <v>496.25</v>
      </c>
      <c r="J459" s="359">
        <v>79.400000000000006</v>
      </c>
      <c r="K459" s="21"/>
    </row>
    <row r="460" spans="1:11">
      <c r="A460" t="s">
        <v>2793</v>
      </c>
      <c r="B460" s="9">
        <v>42460</v>
      </c>
      <c r="C460" t="s">
        <v>2794</v>
      </c>
      <c r="D460">
        <v>1</v>
      </c>
      <c r="E460" t="s">
        <v>2795</v>
      </c>
      <c r="F460" t="s">
        <v>1808</v>
      </c>
      <c r="G460" s="57" t="str">
        <f>+H460</f>
        <v>AAN051220835</v>
      </c>
      <c r="H460" t="s">
        <v>9</v>
      </c>
      <c r="I460" s="345">
        <f t="shared" si="13"/>
        <v>262.0625</v>
      </c>
      <c r="J460" s="359">
        <v>41.93</v>
      </c>
      <c r="K460" s="21"/>
    </row>
    <row r="461" spans="1:11">
      <c r="A461" t="s">
        <v>2793</v>
      </c>
      <c r="B461" s="9">
        <v>42460</v>
      </c>
      <c r="C461" t="s">
        <v>2794</v>
      </c>
      <c r="D461">
        <v>1</v>
      </c>
      <c r="E461" t="s">
        <v>2795</v>
      </c>
      <c r="F461" t="s">
        <v>1808</v>
      </c>
      <c r="G461" s="57" t="str">
        <f>+H461</f>
        <v>AGA0006136F1</v>
      </c>
      <c r="H461" t="s">
        <v>733</v>
      </c>
      <c r="I461" s="345">
        <f t="shared" si="13"/>
        <v>377.125</v>
      </c>
      <c r="J461" s="359">
        <v>60.34</v>
      </c>
      <c r="K461" s="21"/>
    </row>
    <row r="462" spans="1:11">
      <c r="A462" t="s">
        <v>2793</v>
      </c>
      <c r="B462" s="9">
        <v>42460</v>
      </c>
      <c r="C462" t="s">
        <v>2794</v>
      </c>
      <c r="D462">
        <v>1</v>
      </c>
      <c r="E462" t="s">
        <v>2795</v>
      </c>
      <c r="F462" t="s">
        <v>1808</v>
      </c>
      <c r="G462" s="18" t="s">
        <v>729</v>
      </c>
      <c r="H462" s="18" t="s">
        <v>2890</v>
      </c>
      <c r="I462" s="345">
        <f t="shared" si="13"/>
        <v>30.1875</v>
      </c>
      <c r="J462" s="359">
        <v>4.83</v>
      </c>
      <c r="K462" s="21"/>
    </row>
    <row r="463" spans="1:11">
      <c r="A463" t="s">
        <v>2793</v>
      </c>
      <c r="B463" s="9">
        <v>42460</v>
      </c>
      <c r="C463" t="s">
        <v>2794</v>
      </c>
      <c r="D463">
        <v>1</v>
      </c>
      <c r="E463" t="s">
        <v>2795</v>
      </c>
      <c r="F463" t="s">
        <v>1808</v>
      </c>
      <c r="G463" s="18" t="s">
        <v>729</v>
      </c>
      <c r="H463" s="18" t="s">
        <v>2890</v>
      </c>
      <c r="I463" s="345">
        <f t="shared" si="13"/>
        <v>56.0625</v>
      </c>
      <c r="J463" s="359">
        <v>8.9700000000000006</v>
      </c>
      <c r="K463" s="21"/>
    </row>
    <row r="464" spans="1:11">
      <c r="A464" t="s">
        <v>2793</v>
      </c>
      <c r="B464" s="9">
        <v>42460</v>
      </c>
      <c r="C464" t="s">
        <v>2794</v>
      </c>
      <c r="D464">
        <v>1</v>
      </c>
      <c r="E464" t="s">
        <v>2795</v>
      </c>
      <c r="F464" t="s">
        <v>1808</v>
      </c>
      <c r="G464" s="57" t="str">
        <f>+H464</f>
        <v>OEAE5404042R2</v>
      </c>
      <c r="H464" t="s">
        <v>2796</v>
      </c>
      <c r="I464" s="345">
        <f t="shared" si="13"/>
        <v>114.99999999999999</v>
      </c>
      <c r="J464" s="359">
        <v>18.399999999999999</v>
      </c>
      <c r="K464" s="21"/>
    </row>
    <row r="465" spans="1:11">
      <c r="A465" t="s">
        <v>2793</v>
      </c>
      <c r="B465" s="9">
        <v>42460</v>
      </c>
      <c r="C465" t="s">
        <v>2794</v>
      </c>
      <c r="D465">
        <v>1</v>
      </c>
      <c r="E465" t="s">
        <v>2795</v>
      </c>
      <c r="F465" t="s">
        <v>1808</v>
      </c>
      <c r="G465" s="18" t="s">
        <v>735</v>
      </c>
      <c r="H465" s="18" t="s">
        <v>2889</v>
      </c>
      <c r="I465" s="345">
        <f t="shared" si="13"/>
        <v>398.375</v>
      </c>
      <c r="J465" s="359">
        <v>63.74</v>
      </c>
      <c r="K465" s="21"/>
    </row>
    <row r="466" spans="1:11">
      <c r="A466" t="s">
        <v>2793</v>
      </c>
      <c r="B466" s="9">
        <v>42460</v>
      </c>
      <c r="C466" t="s">
        <v>2794</v>
      </c>
      <c r="D466">
        <v>1</v>
      </c>
      <c r="E466" t="s">
        <v>2795</v>
      </c>
      <c r="F466" t="s">
        <v>1808</v>
      </c>
      <c r="G466" s="57" t="str">
        <f>+H466</f>
        <v>SJU010405FU0</v>
      </c>
      <c r="H466" t="s">
        <v>1701</v>
      </c>
      <c r="I466" s="345">
        <f t="shared" si="13"/>
        <v>551.4375</v>
      </c>
      <c r="J466" s="359">
        <v>88.23</v>
      </c>
      <c r="K466" s="21"/>
    </row>
    <row r="467" spans="1:11">
      <c r="A467" t="s">
        <v>2797</v>
      </c>
      <c r="B467" s="9">
        <v>42460</v>
      </c>
      <c r="C467" t="s">
        <v>2798</v>
      </c>
      <c r="D467">
        <v>1</v>
      </c>
      <c r="E467" t="s">
        <v>2799</v>
      </c>
      <c r="F467" t="s">
        <v>1808</v>
      </c>
      <c r="G467" s="57" t="str">
        <f>+H467</f>
        <v>API6609273E0</v>
      </c>
      <c r="H467" t="s">
        <v>659</v>
      </c>
      <c r="I467" s="345">
        <f t="shared" si="13"/>
        <v>336.1875</v>
      </c>
      <c r="J467" s="359">
        <v>53.79</v>
      </c>
      <c r="K467" s="21"/>
    </row>
    <row r="468" spans="1:11">
      <c r="A468" t="s">
        <v>2797</v>
      </c>
      <c r="B468" s="9">
        <v>42460</v>
      </c>
      <c r="C468" t="s">
        <v>2798</v>
      </c>
      <c r="D468">
        <v>1</v>
      </c>
      <c r="E468" t="s">
        <v>2799</v>
      </c>
      <c r="F468" t="s">
        <v>1808</v>
      </c>
      <c r="G468" s="57" t="str">
        <f>+H468</f>
        <v>CME030219B64</v>
      </c>
      <c r="H468" t="s">
        <v>658</v>
      </c>
      <c r="I468" s="345">
        <f t="shared" si="13"/>
        <v>177.5625</v>
      </c>
      <c r="J468" s="359">
        <v>28.41</v>
      </c>
      <c r="K468" s="21"/>
    </row>
    <row r="469" spans="1:11">
      <c r="A469" t="s">
        <v>2407</v>
      </c>
      <c r="B469" s="9">
        <v>42458</v>
      </c>
      <c r="C469" t="s">
        <v>2408</v>
      </c>
      <c r="D469">
        <v>2</v>
      </c>
      <c r="E469" t="s">
        <v>2409</v>
      </c>
      <c r="F469" t="s">
        <v>1822</v>
      </c>
      <c r="G469" s="57" t="s">
        <v>826</v>
      </c>
      <c r="H469" t="s">
        <v>1620</v>
      </c>
      <c r="I469" s="345">
        <f t="shared" si="13"/>
        <v>12512.0625</v>
      </c>
      <c r="J469" s="314">
        <v>2001.93</v>
      </c>
      <c r="K469" s="21"/>
    </row>
    <row r="470" spans="1:11">
      <c r="A470" t="s">
        <v>2100</v>
      </c>
      <c r="B470" s="9">
        <v>42444</v>
      </c>
      <c r="C470" t="s">
        <v>2101</v>
      </c>
      <c r="D470">
        <v>1</v>
      </c>
      <c r="E470" t="s">
        <v>2102</v>
      </c>
      <c r="F470" t="s">
        <v>1812</v>
      </c>
      <c r="G470" s="57" t="s">
        <v>966</v>
      </c>
      <c r="H470" t="s">
        <v>967</v>
      </c>
      <c r="I470" s="345">
        <f t="shared" si="13"/>
        <v>11013.0625</v>
      </c>
      <c r="J470" s="314">
        <v>1762.09</v>
      </c>
      <c r="K470" s="21"/>
    </row>
    <row r="471" spans="1:11">
      <c r="A471" t="s">
        <v>2797</v>
      </c>
      <c r="B471" s="9">
        <v>42460</v>
      </c>
      <c r="C471" t="s">
        <v>2798</v>
      </c>
      <c r="D471">
        <v>1</v>
      </c>
      <c r="E471" t="s">
        <v>2799</v>
      </c>
      <c r="F471" t="s">
        <v>1808</v>
      </c>
      <c r="G471" s="18" t="s">
        <v>729</v>
      </c>
      <c r="H471" s="18" t="s">
        <v>2890</v>
      </c>
      <c r="I471" s="345">
        <f t="shared" si="13"/>
        <v>116.375</v>
      </c>
      <c r="J471" s="359">
        <v>18.62</v>
      </c>
      <c r="K471" s="21"/>
    </row>
    <row r="472" spans="1:11">
      <c r="A472" t="s">
        <v>2797</v>
      </c>
      <c r="B472" s="9">
        <v>42460</v>
      </c>
      <c r="C472" t="s">
        <v>2798</v>
      </c>
      <c r="D472">
        <v>1</v>
      </c>
      <c r="E472" t="s">
        <v>2799</v>
      </c>
      <c r="F472" t="s">
        <v>1808</v>
      </c>
      <c r="G472" s="57" t="str">
        <f t="shared" ref="G472:G476" si="14">+H472</f>
        <v>GTO051103HL8</v>
      </c>
      <c r="H472" t="s">
        <v>2800</v>
      </c>
      <c r="I472" s="345">
        <f t="shared" si="13"/>
        <v>377.125</v>
      </c>
      <c r="J472" s="359">
        <v>60.34</v>
      </c>
      <c r="K472" s="21"/>
    </row>
    <row r="473" spans="1:11">
      <c r="A473" t="s">
        <v>2797</v>
      </c>
      <c r="B473" s="9">
        <v>42460</v>
      </c>
      <c r="C473" t="s">
        <v>2798</v>
      </c>
      <c r="D473">
        <v>1</v>
      </c>
      <c r="E473" t="s">
        <v>2799</v>
      </c>
      <c r="F473" t="s">
        <v>1808</v>
      </c>
      <c r="G473" s="57" t="str">
        <f t="shared" si="14"/>
        <v>TSC070907QS5</v>
      </c>
      <c r="H473" s="20" t="s">
        <v>727</v>
      </c>
      <c r="I473" s="345">
        <f t="shared" si="13"/>
        <v>86.187499999999986</v>
      </c>
      <c r="J473" s="359">
        <v>13.79</v>
      </c>
      <c r="K473" s="21"/>
    </row>
    <row r="474" spans="1:11">
      <c r="A474" t="s">
        <v>2801</v>
      </c>
      <c r="B474" s="9">
        <v>42460</v>
      </c>
      <c r="C474" t="s">
        <v>2802</v>
      </c>
      <c r="D474">
        <v>1</v>
      </c>
      <c r="E474" t="s">
        <v>2803</v>
      </c>
      <c r="F474" t="s">
        <v>1808</v>
      </c>
      <c r="G474" s="57" t="str">
        <f t="shared" si="14"/>
        <v>WME9003078U2</v>
      </c>
      <c r="H474" s="20" t="s">
        <v>703</v>
      </c>
      <c r="I474" s="345">
        <f t="shared" si="13"/>
        <v>258.625</v>
      </c>
      <c r="J474" s="359">
        <v>41.38</v>
      </c>
      <c r="K474" s="21"/>
    </row>
    <row r="475" spans="1:11">
      <c r="A475" t="s">
        <v>2804</v>
      </c>
      <c r="B475" s="9">
        <v>42460</v>
      </c>
      <c r="C475" t="s">
        <v>2805</v>
      </c>
      <c r="D475">
        <v>1</v>
      </c>
      <c r="E475" t="s">
        <v>2806</v>
      </c>
      <c r="F475" t="s">
        <v>1808</v>
      </c>
      <c r="G475" s="57" t="str">
        <f t="shared" si="14"/>
        <v>AME970109GW0</v>
      </c>
      <c r="H475" s="20" t="s">
        <v>668</v>
      </c>
      <c r="I475" s="345">
        <f t="shared" si="13"/>
        <v>137.875</v>
      </c>
      <c r="J475" s="359">
        <v>22.06</v>
      </c>
      <c r="K475" s="21"/>
    </row>
    <row r="476" spans="1:11">
      <c r="A476" t="s">
        <v>2810</v>
      </c>
      <c r="B476" s="9">
        <v>42460</v>
      </c>
      <c r="C476" t="s">
        <v>2811</v>
      </c>
      <c r="D476">
        <v>1</v>
      </c>
      <c r="E476" t="s">
        <v>2812</v>
      </c>
      <c r="F476" t="s">
        <v>1808</v>
      </c>
      <c r="G476" s="57" t="str">
        <f t="shared" si="14"/>
        <v>RED940114JX9</v>
      </c>
      <c r="H476" t="s">
        <v>697</v>
      </c>
      <c r="I476" s="345">
        <f t="shared" si="13"/>
        <v>221.875</v>
      </c>
      <c r="J476" s="359">
        <v>35.5</v>
      </c>
      <c r="K476" s="21"/>
    </row>
    <row r="477" spans="1:11">
      <c r="A477" t="s">
        <v>2103</v>
      </c>
      <c r="B477" s="9">
        <v>42444</v>
      </c>
      <c r="C477" t="s">
        <v>2104</v>
      </c>
      <c r="D477">
        <v>1</v>
      </c>
      <c r="E477" t="s">
        <v>2105</v>
      </c>
      <c r="F477" t="s">
        <v>1812</v>
      </c>
      <c r="G477" s="57" t="s">
        <v>966</v>
      </c>
      <c r="H477" s="243" t="s">
        <v>967</v>
      </c>
      <c r="I477" s="345">
        <f t="shared" si="13"/>
        <v>6445</v>
      </c>
      <c r="J477" s="314">
        <v>1031.2</v>
      </c>
      <c r="K477" s="21"/>
    </row>
    <row r="478" spans="1:11">
      <c r="A478" t="s">
        <v>2109</v>
      </c>
      <c r="B478" s="9">
        <v>42444</v>
      </c>
      <c r="C478" t="s">
        <v>2110</v>
      </c>
      <c r="D478">
        <v>1</v>
      </c>
      <c r="E478" t="s">
        <v>2111</v>
      </c>
      <c r="F478" t="s">
        <v>1812</v>
      </c>
      <c r="G478" s="57" t="s">
        <v>913</v>
      </c>
      <c r="H478" t="s">
        <v>914</v>
      </c>
      <c r="I478" s="345">
        <f t="shared" si="13"/>
        <v>30797.4375</v>
      </c>
      <c r="J478" s="314">
        <v>4927.59</v>
      </c>
      <c r="K478" s="21"/>
    </row>
    <row r="479" spans="1:11">
      <c r="A479" t="s">
        <v>254</v>
      </c>
      <c r="B479" s="9">
        <v>42446</v>
      </c>
      <c r="C479" t="s">
        <v>2131</v>
      </c>
      <c r="D479">
        <v>1</v>
      </c>
      <c r="E479" t="s">
        <v>2132</v>
      </c>
      <c r="F479" t="s">
        <v>1812</v>
      </c>
      <c r="G479" s="57" t="s">
        <v>2849</v>
      </c>
      <c r="H479" t="s">
        <v>2850</v>
      </c>
      <c r="I479" s="345">
        <f t="shared" si="13"/>
        <v>3788.8125</v>
      </c>
      <c r="J479" s="314">
        <f>168.83+437.38</f>
        <v>606.21</v>
      </c>
      <c r="K479" s="21"/>
    </row>
    <row r="480" spans="1:11">
      <c r="A480" t="s">
        <v>2421</v>
      </c>
      <c r="B480" s="9">
        <v>42459</v>
      </c>
      <c r="C480" t="s">
        <v>2422</v>
      </c>
      <c r="D480">
        <v>1</v>
      </c>
      <c r="E480" t="s">
        <v>2423</v>
      </c>
      <c r="F480" t="s">
        <v>1822</v>
      </c>
      <c r="G480" s="57" t="s">
        <v>913</v>
      </c>
      <c r="H480" t="s">
        <v>914</v>
      </c>
      <c r="I480" s="345">
        <f t="shared" si="13"/>
        <v>225441.43749999997</v>
      </c>
      <c r="J480" s="314">
        <v>36070.629999999997</v>
      </c>
      <c r="K480" s="21"/>
    </row>
    <row r="481" spans="1:11">
      <c r="A481" t="s">
        <v>2424</v>
      </c>
      <c r="B481" s="9">
        <v>42459</v>
      </c>
      <c r="C481" t="s">
        <v>2425</v>
      </c>
      <c r="D481">
        <v>1</v>
      </c>
      <c r="E481" t="s">
        <v>2426</v>
      </c>
      <c r="F481" t="s">
        <v>1822</v>
      </c>
      <c r="G481" s="57" t="s">
        <v>913</v>
      </c>
      <c r="H481" s="243" t="s">
        <v>914</v>
      </c>
      <c r="I481" s="345">
        <f t="shared" si="13"/>
        <v>1872.5625</v>
      </c>
      <c r="J481" s="359">
        <v>299.61</v>
      </c>
      <c r="K481" s="21"/>
    </row>
    <row r="482" spans="1:11">
      <c r="A482" t="s">
        <v>2830</v>
      </c>
      <c r="B482" s="9">
        <v>42460</v>
      </c>
      <c r="C482" t="s">
        <v>2831</v>
      </c>
      <c r="D482">
        <v>1</v>
      </c>
      <c r="E482" t="s">
        <v>2832</v>
      </c>
      <c r="F482" t="s">
        <v>1808</v>
      </c>
      <c r="G482" s="57" t="str">
        <f>+H482</f>
        <v>ADC920410UN4</v>
      </c>
      <c r="H482" s="243" t="s">
        <v>785</v>
      </c>
      <c r="I482" s="345">
        <f t="shared" si="13"/>
        <v>51.749999999999993</v>
      </c>
      <c r="J482" s="359">
        <v>8.2799999999999994</v>
      </c>
      <c r="K482" s="21"/>
    </row>
    <row r="483" spans="1:11">
      <c r="A483" t="s">
        <v>2827</v>
      </c>
      <c r="B483" s="9">
        <v>42460</v>
      </c>
      <c r="C483" t="s">
        <v>2828</v>
      </c>
      <c r="D483">
        <v>1</v>
      </c>
      <c r="E483" t="s">
        <v>2829</v>
      </c>
      <c r="F483" t="s">
        <v>1808</v>
      </c>
      <c r="G483" s="57" t="str">
        <f>+H483</f>
        <v>ESG000418CS4</v>
      </c>
      <c r="H483" s="243" t="s">
        <v>768</v>
      </c>
      <c r="I483" s="345">
        <f t="shared" si="13"/>
        <v>796.8125</v>
      </c>
      <c r="J483" s="359">
        <v>127.49</v>
      </c>
      <c r="K483" s="21"/>
    </row>
    <row r="484" spans="1:11">
      <c r="A484" t="s">
        <v>1177</v>
      </c>
      <c r="B484" s="9">
        <v>42446</v>
      </c>
      <c r="C484" t="s">
        <v>2133</v>
      </c>
      <c r="D484">
        <v>1</v>
      </c>
      <c r="E484" t="s">
        <v>2134</v>
      </c>
      <c r="F484" t="s">
        <v>1812</v>
      </c>
      <c r="G484" s="57" t="s">
        <v>913</v>
      </c>
      <c r="H484" s="243" t="s">
        <v>914</v>
      </c>
      <c r="I484" s="345">
        <f t="shared" si="13"/>
        <v>95334</v>
      </c>
      <c r="J484" s="314">
        <v>15253.44</v>
      </c>
      <c r="K484" s="21"/>
    </row>
    <row r="485" spans="1:11">
      <c r="A485" t="s">
        <v>2325</v>
      </c>
      <c r="B485" s="9">
        <v>42457</v>
      </c>
      <c r="C485" t="s">
        <v>2326</v>
      </c>
      <c r="D485">
        <v>1</v>
      </c>
      <c r="E485" t="s">
        <v>2327</v>
      </c>
      <c r="F485" t="s">
        <v>1812</v>
      </c>
      <c r="G485" s="57" t="s">
        <v>913</v>
      </c>
      <c r="H485" s="243" t="s">
        <v>914</v>
      </c>
      <c r="I485" s="345">
        <f t="shared" si="13"/>
        <v>5560.0625</v>
      </c>
      <c r="J485" s="359">
        <v>889.61</v>
      </c>
      <c r="K485" s="21"/>
    </row>
    <row r="486" spans="1:11">
      <c r="A486" t="s">
        <v>2813</v>
      </c>
      <c r="B486" s="9">
        <v>42460</v>
      </c>
      <c r="C486" t="s">
        <v>2814</v>
      </c>
      <c r="D486">
        <v>1</v>
      </c>
      <c r="E486" t="s">
        <v>2815</v>
      </c>
      <c r="F486" t="s">
        <v>1808</v>
      </c>
      <c r="G486" s="57" t="str">
        <f>+H486</f>
        <v>SSQ121221SV1</v>
      </c>
      <c r="H486" s="227" t="s">
        <v>2816</v>
      </c>
      <c r="I486" s="345">
        <f t="shared" si="13"/>
        <v>83.8125</v>
      </c>
      <c r="J486" s="359">
        <v>13.41</v>
      </c>
      <c r="K486" s="21"/>
    </row>
    <row r="487" spans="1:11">
      <c r="A487" t="s">
        <v>1146</v>
      </c>
      <c r="B487" s="9">
        <v>42440</v>
      </c>
      <c r="C487" t="s">
        <v>2013</v>
      </c>
      <c r="D487">
        <v>1</v>
      </c>
      <c r="E487" t="s">
        <v>2023</v>
      </c>
      <c r="F487" t="s">
        <v>1828</v>
      </c>
      <c r="G487" s="48" t="s">
        <v>840</v>
      </c>
      <c r="H487" s="48" t="s">
        <v>841</v>
      </c>
      <c r="I487" s="345">
        <f t="shared" si="13"/>
        <v>244837.9375</v>
      </c>
      <c r="J487" s="314">
        <v>39174.07</v>
      </c>
      <c r="K487" s="21"/>
    </row>
    <row r="488" spans="1:11">
      <c r="A488" t="s">
        <v>2014</v>
      </c>
      <c r="B488" s="9">
        <v>42440</v>
      </c>
      <c r="C488" t="s">
        <v>2015</v>
      </c>
      <c r="D488">
        <v>1</v>
      </c>
      <c r="E488" t="s">
        <v>2016</v>
      </c>
      <c r="F488" t="s">
        <v>1828</v>
      </c>
      <c r="G488" s="48" t="s">
        <v>840</v>
      </c>
      <c r="H488" s="48" t="s">
        <v>841</v>
      </c>
      <c r="I488" s="345">
        <f t="shared" si="13"/>
        <v>234254.25</v>
      </c>
      <c r="J488" s="314">
        <v>37480.68</v>
      </c>
      <c r="K488" s="21"/>
    </row>
    <row r="489" spans="1:11">
      <c r="A489" t="s">
        <v>2827</v>
      </c>
      <c r="B489" s="9">
        <v>42460</v>
      </c>
      <c r="C489" t="s">
        <v>2828</v>
      </c>
      <c r="D489">
        <v>1</v>
      </c>
      <c r="E489" t="s">
        <v>2829</v>
      </c>
      <c r="F489" t="s">
        <v>1808</v>
      </c>
      <c r="G489" s="18" t="s">
        <v>729</v>
      </c>
      <c r="H489" s="18" t="s">
        <v>2890</v>
      </c>
      <c r="I489" s="345">
        <f t="shared" si="13"/>
        <v>759.5</v>
      </c>
      <c r="J489" s="359">
        <v>121.52</v>
      </c>
      <c r="K489" s="21"/>
    </row>
    <row r="490" spans="1:11">
      <c r="A490" t="s">
        <v>2017</v>
      </c>
      <c r="B490" s="9">
        <v>42440</v>
      </c>
      <c r="C490" t="s">
        <v>2018</v>
      </c>
      <c r="D490">
        <v>1</v>
      </c>
      <c r="E490" t="s">
        <v>2019</v>
      </c>
      <c r="F490" t="s">
        <v>1828</v>
      </c>
      <c r="G490" s="48" t="s">
        <v>840</v>
      </c>
      <c r="H490" s="48" t="s">
        <v>841</v>
      </c>
      <c r="I490" s="345">
        <f t="shared" si="13"/>
        <v>234254.25</v>
      </c>
      <c r="J490" s="314">
        <v>37480.68</v>
      </c>
      <c r="K490" s="21"/>
    </row>
    <row r="491" spans="1:11">
      <c r="A491" t="s">
        <v>2020</v>
      </c>
      <c r="B491" s="9">
        <v>42440</v>
      </c>
      <c r="C491" t="s">
        <v>2021</v>
      </c>
      <c r="D491">
        <v>1</v>
      </c>
      <c r="E491" t="s">
        <v>2022</v>
      </c>
      <c r="F491" t="s">
        <v>1828</v>
      </c>
      <c r="G491" s="48" t="s">
        <v>840</v>
      </c>
      <c r="H491" s="48" t="s">
        <v>841</v>
      </c>
      <c r="I491" s="345">
        <f t="shared" si="13"/>
        <v>234254.25</v>
      </c>
      <c r="J491" s="314">
        <v>37480.68</v>
      </c>
      <c r="K491" s="21"/>
    </row>
    <row r="492" spans="1:11">
      <c r="A492" t="s">
        <v>390</v>
      </c>
      <c r="B492" s="9">
        <v>42458</v>
      </c>
      <c r="C492" t="s">
        <v>2383</v>
      </c>
      <c r="D492">
        <v>1</v>
      </c>
      <c r="E492" t="s">
        <v>2384</v>
      </c>
      <c r="F492" t="s">
        <v>1812</v>
      </c>
      <c r="G492" s="57" t="s">
        <v>913</v>
      </c>
      <c r="H492" s="243" t="s">
        <v>914</v>
      </c>
      <c r="I492" s="345">
        <f t="shared" si="13"/>
        <v>1870</v>
      </c>
      <c r="J492" s="359">
        <v>299.2</v>
      </c>
      <c r="K492" s="21"/>
    </row>
    <row r="493" spans="1:11">
      <c r="A493" t="s">
        <v>2024</v>
      </c>
      <c r="B493" s="9">
        <v>42440</v>
      </c>
      <c r="C493" t="s">
        <v>2025</v>
      </c>
      <c r="D493">
        <v>1</v>
      </c>
      <c r="E493" t="s">
        <v>2026</v>
      </c>
      <c r="F493" t="s">
        <v>1828</v>
      </c>
      <c r="G493" s="48" t="s">
        <v>840</v>
      </c>
      <c r="H493" s="48" t="s">
        <v>841</v>
      </c>
      <c r="I493" s="345">
        <f t="shared" si="13"/>
        <v>382370.5</v>
      </c>
      <c r="J493" s="314">
        <v>61179.28</v>
      </c>
      <c r="K493" s="21"/>
    </row>
    <row r="494" spans="1:11">
      <c r="A494" t="s">
        <v>2030</v>
      </c>
      <c r="B494" s="9">
        <v>42441</v>
      </c>
      <c r="C494" t="s">
        <v>2031</v>
      </c>
      <c r="D494">
        <v>1</v>
      </c>
      <c r="E494" t="s">
        <v>2032</v>
      </c>
      <c r="F494" t="s">
        <v>1828</v>
      </c>
      <c r="G494" s="59" t="s">
        <v>858</v>
      </c>
      <c r="H494" s="243" t="s">
        <v>1909</v>
      </c>
      <c r="I494" s="345">
        <f t="shared" si="13"/>
        <v>192112.25</v>
      </c>
      <c r="J494" s="314">
        <v>30737.96</v>
      </c>
      <c r="K494" s="21"/>
    </row>
    <row r="495" spans="1:11">
      <c r="A495" t="s">
        <v>2039</v>
      </c>
      <c r="B495" s="9">
        <v>42441</v>
      </c>
      <c r="C495" t="s">
        <v>2040</v>
      </c>
      <c r="D495">
        <v>1</v>
      </c>
      <c r="E495" t="s">
        <v>2041</v>
      </c>
      <c r="F495" t="s">
        <v>1828</v>
      </c>
      <c r="G495" s="48" t="s">
        <v>840</v>
      </c>
      <c r="H495" s="48" t="s">
        <v>841</v>
      </c>
      <c r="I495" s="345">
        <f t="shared" si="13"/>
        <v>173587</v>
      </c>
      <c r="J495" s="314">
        <v>27773.919999999998</v>
      </c>
      <c r="K495" s="21"/>
    </row>
    <row r="496" spans="1:11">
      <c r="A496" t="s">
        <v>2042</v>
      </c>
      <c r="B496" s="9">
        <v>42441</v>
      </c>
      <c r="C496" t="s">
        <v>2043</v>
      </c>
      <c r="D496">
        <v>1</v>
      </c>
      <c r="E496" t="s">
        <v>2044</v>
      </c>
      <c r="F496" t="s">
        <v>1828</v>
      </c>
      <c r="G496" s="48" t="s">
        <v>840</v>
      </c>
      <c r="H496" s="48" t="s">
        <v>841</v>
      </c>
      <c r="I496" s="345">
        <f t="shared" si="13"/>
        <v>182819.75</v>
      </c>
      <c r="J496" s="314">
        <v>29251.16</v>
      </c>
      <c r="K496" s="21"/>
    </row>
    <row r="497" spans="1:11">
      <c r="A497" t="s">
        <v>2047</v>
      </c>
      <c r="B497" s="9">
        <v>42441</v>
      </c>
      <c r="C497" t="s">
        <v>2048</v>
      </c>
      <c r="D497">
        <v>1</v>
      </c>
      <c r="E497" t="s">
        <v>2049</v>
      </c>
      <c r="F497" t="s">
        <v>1828</v>
      </c>
      <c r="G497" s="48" t="s">
        <v>840</v>
      </c>
      <c r="H497" s="48" t="s">
        <v>841</v>
      </c>
      <c r="I497" s="345">
        <f t="shared" si="13"/>
        <v>184508.8125</v>
      </c>
      <c r="J497" s="314">
        <v>29521.41</v>
      </c>
      <c r="K497" s="21"/>
    </row>
    <row r="498" spans="1:11">
      <c r="A498" t="s">
        <v>2052</v>
      </c>
      <c r="B498" s="9">
        <v>42443</v>
      </c>
      <c r="C498" t="s">
        <v>2053</v>
      </c>
      <c r="D498">
        <v>1</v>
      </c>
      <c r="E498" t="s">
        <v>2054</v>
      </c>
      <c r="F498" t="s">
        <v>1828</v>
      </c>
      <c r="G498" s="48" t="s">
        <v>840</v>
      </c>
      <c r="H498" s="48" t="s">
        <v>841</v>
      </c>
      <c r="I498" s="345">
        <f t="shared" si="13"/>
        <v>156906.8125</v>
      </c>
      <c r="J498" s="314">
        <v>25105.09</v>
      </c>
      <c r="K498" s="21"/>
    </row>
    <row r="499" spans="1:11">
      <c r="A499" t="s">
        <v>2055</v>
      </c>
      <c r="B499" s="9">
        <v>42443</v>
      </c>
      <c r="C499" t="s">
        <v>2056</v>
      </c>
      <c r="D499">
        <v>1</v>
      </c>
      <c r="E499" t="s">
        <v>2057</v>
      </c>
      <c r="F499" t="s">
        <v>1828</v>
      </c>
      <c r="G499" s="48" t="s">
        <v>840</v>
      </c>
      <c r="H499" s="48" t="s">
        <v>841</v>
      </c>
      <c r="I499" s="345">
        <f t="shared" si="13"/>
        <v>338951.3125</v>
      </c>
      <c r="J499" s="314">
        <v>54232.21</v>
      </c>
      <c r="K499" s="21"/>
    </row>
    <row r="500" spans="1:11">
      <c r="A500" t="s">
        <v>2195</v>
      </c>
      <c r="B500" s="9">
        <v>42448</v>
      </c>
      <c r="C500" t="s">
        <v>2056</v>
      </c>
      <c r="D500">
        <v>1</v>
      </c>
      <c r="E500" t="s">
        <v>2196</v>
      </c>
      <c r="F500" t="s">
        <v>1872</v>
      </c>
      <c r="G500" s="48" t="s">
        <v>840</v>
      </c>
      <c r="H500" s="48" t="s">
        <v>841</v>
      </c>
      <c r="I500" s="345">
        <f t="shared" si="13"/>
        <v>-338951.3125</v>
      </c>
      <c r="J500" s="314">
        <v>-54232.21</v>
      </c>
      <c r="K500" s="21"/>
    </row>
    <row r="501" spans="1:11">
      <c r="A501" t="s">
        <v>2115</v>
      </c>
      <c r="B501" s="9">
        <v>42445</v>
      </c>
      <c r="C501" t="s">
        <v>2116</v>
      </c>
      <c r="D501">
        <v>1</v>
      </c>
      <c r="E501" t="s">
        <v>2117</v>
      </c>
      <c r="F501" t="s">
        <v>1828</v>
      </c>
      <c r="G501" s="48" t="s">
        <v>840</v>
      </c>
      <c r="H501" s="48" t="s">
        <v>841</v>
      </c>
      <c r="I501" s="345">
        <f t="shared" si="13"/>
        <v>333013.4375</v>
      </c>
      <c r="J501" s="314">
        <v>53282.15</v>
      </c>
      <c r="K501" s="21"/>
    </row>
    <row r="502" spans="1:11">
      <c r="A502" t="s">
        <v>2064</v>
      </c>
      <c r="B502" s="9">
        <v>42444</v>
      </c>
      <c r="C502" t="s">
        <v>2065</v>
      </c>
      <c r="D502">
        <v>1</v>
      </c>
      <c r="E502" t="s">
        <v>2066</v>
      </c>
      <c r="F502" t="s">
        <v>1828</v>
      </c>
      <c r="G502" s="48" t="s">
        <v>840</v>
      </c>
      <c r="H502" s="48" t="s">
        <v>841</v>
      </c>
      <c r="I502" s="345">
        <f t="shared" si="13"/>
        <v>171570.5625</v>
      </c>
      <c r="J502" s="314">
        <v>27451.29</v>
      </c>
      <c r="K502" s="21"/>
    </row>
    <row r="503" spans="1:11">
      <c r="A503" t="s">
        <v>2075</v>
      </c>
      <c r="B503" s="9">
        <v>42444</v>
      </c>
      <c r="C503" t="s">
        <v>2076</v>
      </c>
      <c r="D503">
        <v>1</v>
      </c>
      <c r="E503" t="s">
        <v>2077</v>
      </c>
      <c r="F503" t="s">
        <v>1828</v>
      </c>
      <c r="G503" s="59" t="s">
        <v>858</v>
      </c>
      <c r="H503" s="243" t="s">
        <v>1909</v>
      </c>
      <c r="I503" s="345">
        <f t="shared" si="13"/>
        <v>195552.375</v>
      </c>
      <c r="J503" s="314">
        <v>31288.38</v>
      </c>
      <c r="K503" s="21"/>
    </row>
    <row r="504" spans="1:11">
      <c r="A504" t="s">
        <v>2067</v>
      </c>
      <c r="B504" s="9">
        <v>42444</v>
      </c>
      <c r="C504" t="s">
        <v>2068</v>
      </c>
      <c r="D504">
        <v>1</v>
      </c>
      <c r="E504" t="s">
        <v>2069</v>
      </c>
      <c r="F504" t="s">
        <v>1828</v>
      </c>
      <c r="G504" s="59" t="s">
        <v>2859</v>
      </c>
      <c r="H504" s="243" t="s">
        <v>2070</v>
      </c>
      <c r="I504" s="345">
        <f t="shared" si="13"/>
        <v>195552.375</v>
      </c>
      <c r="J504" s="314">
        <v>31288.38</v>
      </c>
      <c r="K504" s="21"/>
    </row>
    <row r="505" spans="1:11">
      <c r="A505" t="s">
        <v>2071</v>
      </c>
      <c r="B505" s="9">
        <v>42444</v>
      </c>
      <c r="C505" t="s">
        <v>2072</v>
      </c>
      <c r="D505">
        <v>1</v>
      </c>
      <c r="E505" t="s">
        <v>2073</v>
      </c>
      <c r="F505" t="s">
        <v>1828</v>
      </c>
      <c r="G505" s="59" t="s">
        <v>2858</v>
      </c>
      <c r="H505" s="240" t="s">
        <v>2074</v>
      </c>
      <c r="I505" s="345">
        <f t="shared" si="13"/>
        <v>195552.375</v>
      </c>
      <c r="J505" s="314">
        <v>31288.38</v>
      </c>
      <c r="K505" s="21"/>
    </row>
    <row r="506" spans="1:11">
      <c r="A506" t="s">
        <v>2081</v>
      </c>
      <c r="B506" s="9">
        <v>42444</v>
      </c>
      <c r="C506" t="s">
        <v>2082</v>
      </c>
      <c r="D506">
        <v>1</v>
      </c>
      <c r="E506" t="s">
        <v>2083</v>
      </c>
      <c r="F506" t="s">
        <v>1828</v>
      </c>
      <c r="G506" s="59" t="s">
        <v>870</v>
      </c>
      <c r="H506" s="240" t="s">
        <v>2084</v>
      </c>
      <c r="I506" s="345">
        <f t="shared" si="13"/>
        <v>418926.0625</v>
      </c>
      <c r="J506" s="314">
        <v>67028.17</v>
      </c>
      <c r="K506" s="21"/>
    </row>
    <row r="507" spans="1:11">
      <c r="A507" t="s">
        <v>2088</v>
      </c>
      <c r="B507" s="9">
        <v>42444</v>
      </c>
      <c r="C507" t="s">
        <v>2089</v>
      </c>
      <c r="D507">
        <v>1</v>
      </c>
      <c r="E507" t="s">
        <v>2090</v>
      </c>
      <c r="F507" t="s">
        <v>1828</v>
      </c>
      <c r="G507" s="48" t="s">
        <v>840</v>
      </c>
      <c r="H507" s="48" t="s">
        <v>841</v>
      </c>
      <c r="I507" s="345">
        <f t="shared" si="13"/>
        <v>399667.125</v>
      </c>
      <c r="J507" s="314">
        <v>63946.74</v>
      </c>
      <c r="K507" s="21"/>
    </row>
    <row r="508" spans="1:11">
      <c r="A508" t="s">
        <v>2091</v>
      </c>
      <c r="B508" s="9">
        <v>42444</v>
      </c>
      <c r="C508" t="s">
        <v>2092</v>
      </c>
      <c r="D508">
        <v>1</v>
      </c>
      <c r="E508" t="s">
        <v>2093</v>
      </c>
      <c r="F508" t="s">
        <v>1828</v>
      </c>
      <c r="G508" s="48" t="s">
        <v>840</v>
      </c>
      <c r="H508" s="48" t="s">
        <v>841</v>
      </c>
      <c r="I508" s="345">
        <f t="shared" si="13"/>
        <v>250758.75</v>
      </c>
      <c r="J508" s="314">
        <v>40121.4</v>
      </c>
      <c r="K508" s="21"/>
    </row>
    <row r="509" spans="1:11">
      <c r="A509" t="s">
        <v>2085</v>
      </c>
      <c r="B509" s="9">
        <v>42444</v>
      </c>
      <c r="C509" t="s">
        <v>2086</v>
      </c>
      <c r="D509">
        <v>1</v>
      </c>
      <c r="E509" t="s">
        <v>2087</v>
      </c>
      <c r="F509" t="s">
        <v>1828</v>
      </c>
      <c r="G509" s="48" t="s">
        <v>840</v>
      </c>
      <c r="H509" s="48" t="s">
        <v>841</v>
      </c>
      <c r="I509" s="345">
        <f t="shared" si="13"/>
        <v>166217.125</v>
      </c>
      <c r="J509" s="314">
        <v>26594.74</v>
      </c>
      <c r="K509" s="21"/>
    </row>
    <row r="510" spans="1:11">
      <c r="A510" t="s">
        <v>2128</v>
      </c>
      <c r="B510" s="9">
        <v>42446</v>
      </c>
      <c r="C510" t="s">
        <v>2129</v>
      </c>
      <c r="D510">
        <v>1</v>
      </c>
      <c r="E510" t="s">
        <v>2130</v>
      </c>
      <c r="F510" t="s">
        <v>1828</v>
      </c>
      <c r="G510" s="48" t="s">
        <v>840</v>
      </c>
      <c r="H510" s="48" t="s">
        <v>841</v>
      </c>
      <c r="I510" s="345">
        <f t="shared" si="13"/>
        <v>499275.875</v>
      </c>
      <c r="J510" s="314">
        <v>79884.14</v>
      </c>
      <c r="K510" s="21"/>
    </row>
    <row r="511" spans="1:11">
      <c r="A511" t="s">
        <v>2164</v>
      </c>
      <c r="B511" s="9">
        <v>42447</v>
      </c>
      <c r="C511" t="s">
        <v>2165</v>
      </c>
      <c r="D511">
        <v>1</v>
      </c>
      <c r="E511" t="s">
        <v>2166</v>
      </c>
      <c r="F511" t="s">
        <v>1828</v>
      </c>
      <c r="G511" s="59" t="s">
        <v>1776</v>
      </c>
      <c r="H511" s="240" t="s">
        <v>1636</v>
      </c>
      <c r="I511" s="345">
        <f t="shared" si="13"/>
        <v>213305.625</v>
      </c>
      <c r="J511" s="314">
        <v>34128.9</v>
      </c>
      <c r="K511" s="21"/>
    </row>
    <row r="512" spans="1:11">
      <c r="A512" t="s">
        <v>2171</v>
      </c>
      <c r="B512" s="9">
        <v>42447</v>
      </c>
      <c r="C512" t="s">
        <v>2172</v>
      </c>
      <c r="D512">
        <v>1</v>
      </c>
      <c r="E512" t="s">
        <v>2173</v>
      </c>
      <c r="F512" t="s">
        <v>1828</v>
      </c>
      <c r="G512" s="59" t="s">
        <v>2857</v>
      </c>
      <c r="H512" s="243" t="s">
        <v>2174</v>
      </c>
      <c r="I512" s="345">
        <f t="shared" si="13"/>
        <v>196747.3125</v>
      </c>
      <c r="J512" s="314">
        <v>31479.57</v>
      </c>
      <c r="K512" s="21"/>
    </row>
    <row r="513" spans="1:11">
      <c r="A513" t="s">
        <v>2167</v>
      </c>
      <c r="B513" s="9">
        <v>42447</v>
      </c>
      <c r="C513" t="s">
        <v>2168</v>
      </c>
      <c r="D513">
        <v>1</v>
      </c>
      <c r="E513" t="s">
        <v>2169</v>
      </c>
      <c r="F513" t="s">
        <v>1828</v>
      </c>
      <c r="G513" s="59" t="s">
        <v>2856</v>
      </c>
      <c r="H513" s="243" t="s">
        <v>2170</v>
      </c>
      <c r="I513" s="345">
        <f t="shared" si="13"/>
        <v>157217.125</v>
      </c>
      <c r="J513" s="314">
        <v>25154.74</v>
      </c>
      <c r="K513" s="21"/>
    </row>
    <row r="514" spans="1:11">
      <c r="A514" s="243" t="s">
        <v>2185</v>
      </c>
      <c r="B514" s="244">
        <v>42448</v>
      </c>
      <c r="C514" s="243" t="s">
        <v>2186</v>
      </c>
      <c r="D514" s="243">
        <v>1</v>
      </c>
      <c r="E514" s="243" t="s">
        <v>2187</v>
      </c>
      <c r="F514" s="243" t="s">
        <v>1828</v>
      </c>
      <c r="G514" s="48" t="s">
        <v>840</v>
      </c>
      <c r="H514" s="48" t="s">
        <v>841</v>
      </c>
      <c r="I514" s="345">
        <f t="shared" si="13"/>
        <v>156906.8125</v>
      </c>
      <c r="J514" s="314">
        <v>25105.09</v>
      </c>
      <c r="K514" s="245"/>
    </row>
    <row r="515" spans="1:11">
      <c r="A515" t="s">
        <v>2188</v>
      </c>
      <c r="B515" s="9">
        <v>42448</v>
      </c>
      <c r="C515" t="s">
        <v>2189</v>
      </c>
      <c r="D515">
        <v>1</v>
      </c>
      <c r="E515" t="s">
        <v>2190</v>
      </c>
      <c r="F515" t="s">
        <v>1828</v>
      </c>
      <c r="G515" s="48" t="s">
        <v>840</v>
      </c>
      <c r="H515" s="48" t="s">
        <v>841</v>
      </c>
      <c r="I515" s="345">
        <f t="shared" si="13"/>
        <v>156906.8125</v>
      </c>
      <c r="J515" s="314">
        <v>25105.09</v>
      </c>
      <c r="K515" s="21"/>
    </row>
    <row r="516" spans="1:11">
      <c r="A516" t="s">
        <v>2191</v>
      </c>
      <c r="B516" s="9">
        <v>42448</v>
      </c>
      <c r="C516" t="s">
        <v>2192</v>
      </c>
      <c r="D516">
        <v>1</v>
      </c>
      <c r="E516" t="s">
        <v>2193</v>
      </c>
      <c r="F516" t="s">
        <v>1828</v>
      </c>
      <c r="G516" s="48" t="s">
        <v>840</v>
      </c>
      <c r="H516" s="48" t="s">
        <v>841</v>
      </c>
      <c r="I516" s="345">
        <f t="shared" si="13"/>
        <v>322268.875</v>
      </c>
      <c r="J516" s="314">
        <v>51563.02</v>
      </c>
      <c r="K516" s="21"/>
    </row>
    <row r="517" spans="1:11">
      <c r="A517" t="s">
        <v>2418</v>
      </c>
      <c r="B517" s="9">
        <v>42459</v>
      </c>
      <c r="C517" t="s">
        <v>2194</v>
      </c>
      <c r="D517">
        <v>1</v>
      </c>
      <c r="E517" t="s">
        <v>2419</v>
      </c>
      <c r="F517" t="s">
        <v>1828</v>
      </c>
      <c r="G517" s="59" t="s">
        <v>863</v>
      </c>
      <c r="H517" s="243" t="s">
        <v>2420</v>
      </c>
      <c r="I517" s="345">
        <f t="shared" ref="I517:I579" si="15">+J517/0.16</f>
        <v>196747.3125</v>
      </c>
      <c r="J517" s="314">
        <v>31479.57</v>
      </c>
      <c r="K517" s="21"/>
    </row>
    <row r="518" spans="1:11">
      <c r="A518" t="s">
        <v>2197</v>
      </c>
      <c r="B518" s="9">
        <v>42448</v>
      </c>
      <c r="C518" t="s">
        <v>2198</v>
      </c>
      <c r="D518">
        <v>1</v>
      </c>
      <c r="E518" t="s">
        <v>2199</v>
      </c>
      <c r="F518" t="s">
        <v>1828</v>
      </c>
      <c r="G518" s="48" t="s">
        <v>840</v>
      </c>
      <c r="H518" s="48" t="s">
        <v>841</v>
      </c>
      <c r="I518" s="345">
        <f t="shared" si="15"/>
        <v>338951.1875</v>
      </c>
      <c r="J518" s="314">
        <v>54232.19</v>
      </c>
      <c r="K518" s="21"/>
    </row>
    <row r="519" spans="1:11">
      <c r="A519" t="s">
        <v>2416</v>
      </c>
      <c r="B519" s="9">
        <v>42459</v>
      </c>
      <c r="C519" t="s">
        <v>2198</v>
      </c>
      <c r="D519">
        <v>1</v>
      </c>
      <c r="E519" t="s">
        <v>2417</v>
      </c>
      <c r="F519" t="s">
        <v>1872</v>
      </c>
      <c r="G519" s="48" t="s">
        <v>840</v>
      </c>
      <c r="H519" s="48" t="s">
        <v>841</v>
      </c>
      <c r="I519" s="345">
        <f t="shared" si="15"/>
        <v>-338951.1875</v>
      </c>
      <c r="J519" s="314">
        <v>-54232.19</v>
      </c>
      <c r="K519" s="21"/>
    </row>
    <row r="520" spans="1:11">
      <c r="A520" t="s">
        <v>2209</v>
      </c>
      <c r="B520" s="9">
        <v>42451</v>
      </c>
      <c r="C520" t="s">
        <v>2210</v>
      </c>
      <c r="D520">
        <v>1</v>
      </c>
      <c r="E520" t="s">
        <v>2211</v>
      </c>
      <c r="F520" t="s">
        <v>1828</v>
      </c>
      <c r="G520" s="48" t="s">
        <v>840</v>
      </c>
      <c r="H520" s="48" t="s">
        <v>841</v>
      </c>
      <c r="I520" s="345">
        <f t="shared" si="15"/>
        <v>282434.6875</v>
      </c>
      <c r="J520" s="314">
        <v>45189.55</v>
      </c>
      <c r="K520" s="21"/>
    </row>
    <row r="521" spans="1:11">
      <c r="A521" t="s">
        <v>2212</v>
      </c>
      <c r="B521" s="9">
        <v>42451</v>
      </c>
      <c r="C521" t="s">
        <v>2213</v>
      </c>
      <c r="D521">
        <v>1</v>
      </c>
      <c r="E521" t="s">
        <v>2214</v>
      </c>
      <c r="F521" t="s">
        <v>1828</v>
      </c>
      <c r="G521" s="48" t="s">
        <v>840</v>
      </c>
      <c r="H521" s="48" t="s">
        <v>841</v>
      </c>
      <c r="I521" s="345">
        <f t="shared" si="15"/>
        <v>338951.3125</v>
      </c>
      <c r="J521" s="314">
        <v>54232.21</v>
      </c>
      <c r="K521" s="21"/>
    </row>
    <row r="522" spans="1:11">
      <c r="A522" t="s">
        <v>2215</v>
      </c>
      <c r="B522" s="9">
        <v>42451</v>
      </c>
      <c r="C522" t="s">
        <v>2216</v>
      </c>
      <c r="D522">
        <v>1</v>
      </c>
      <c r="E522" t="s">
        <v>2217</v>
      </c>
      <c r="F522" t="s">
        <v>1828</v>
      </c>
      <c r="G522" s="48" t="s">
        <v>840</v>
      </c>
      <c r="H522" s="48" t="s">
        <v>841</v>
      </c>
      <c r="I522" s="345">
        <f t="shared" si="15"/>
        <v>244837.9375</v>
      </c>
      <c r="J522" s="314">
        <v>39174.07</v>
      </c>
      <c r="K522" s="21"/>
    </row>
    <row r="523" spans="1:11">
      <c r="A523" t="s">
        <v>2218</v>
      </c>
      <c r="B523" s="9">
        <v>42451</v>
      </c>
      <c r="C523" t="s">
        <v>2219</v>
      </c>
      <c r="D523">
        <v>1</v>
      </c>
      <c r="E523" t="s">
        <v>2220</v>
      </c>
      <c r="F523" t="s">
        <v>1828</v>
      </c>
      <c r="G523" s="48" t="s">
        <v>840</v>
      </c>
      <c r="H523" s="48" t="s">
        <v>841</v>
      </c>
      <c r="I523" s="345">
        <f t="shared" si="15"/>
        <v>244837.9375</v>
      </c>
      <c r="J523" s="314">
        <v>39174.07</v>
      </c>
      <c r="K523" s="21"/>
    </row>
    <row r="524" spans="1:11">
      <c r="A524" t="s">
        <v>2221</v>
      </c>
      <c r="B524" s="9">
        <v>42451</v>
      </c>
      <c r="C524" t="s">
        <v>2222</v>
      </c>
      <c r="D524">
        <v>1</v>
      </c>
      <c r="E524" t="s">
        <v>2223</v>
      </c>
      <c r="F524" t="s">
        <v>1828</v>
      </c>
      <c r="G524" s="48" t="s">
        <v>840</v>
      </c>
      <c r="H524" s="48" t="s">
        <v>841</v>
      </c>
      <c r="I524" s="345">
        <f t="shared" si="15"/>
        <v>244837.9375</v>
      </c>
      <c r="J524" s="314">
        <v>39174.07</v>
      </c>
      <c r="K524" s="21"/>
    </row>
    <row r="525" spans="1:11">
      <c r="A525" t="s">
        <v>2224</v>
      </c>
      <c r="B525" s="9">
        <v>42451</v>
      </c>
      <c r="C525" t="s">
        <v>2225</v>
      </c>
      <c r="D525">
        <v>1</v>
      </c>
      <c r="E525" t="s">
        <v>2226</v>
      </c>
      <c r="F525" t="s">
        <v>1828</v>
      </c>
      <c r="G525" s="48" t="s">
        <v>840</v>
      </c>
      <c r="H525" s="48" t="s">
        <v>841</v>
      </c>
      <c r="I525" s="345">
        <f t="shared" si="15"/>
        <v>244837.9375</v>
      </c>
      <c r="J525" s="314">
        <v>39174.07</v>
      </c>
      <c r="K525" s="21"/>
    </row>
    <row r="526" spans="1:11">
      <c r="A526" t="s">
        <v>2227</v>
      </c>
      <c r="B526" s="9">
        <v>42451</v>
      </c>
      <c r="C526" t="s">
        <v>2228</v>
      </c>
      <c r="D526">
        <v>1</v>
      </c>
      <c r="E526" t="s">
        <v>2229</v>
      </c>
      <c r="F526" t="s">
        <v>1828</v>
      </c>
      <c r="G526" s="48" t="s">
        <v>840</v>
      </c>
      <c r="H526" s="48" t="s">
        <v>841</v>
      </c>
      <c r="I526" s="345">
        <f t="shared" si="15"/>
        <v>244837.9375</v>
      </c>
      <c r="J526" s="314">
        <v>39174.07</v>
      </c>
      <c r="K526" s="21"/>
    </row>
    <row r="527" spans="1:11">
      <c r="A527" t="s">
        <v>2230</v>
      </c>
      <c r="B527" s="9">
        <v>42451</v>
      </c>
      <c r="C527" t="s">
        <v>2231</v>
      </c>
      <c r="D527">
        <v>1</v>
      </c>
      <c r="E527" t="s">
        <v>2232</v>
      </c>
      <c r="F527" t="s">
        <v>1828</v>
      </c>
      <c r="G527" s="48" t="s">
        <v>840</v>
      </c>
      <c r="H527" s="48" t="s">
        <v>841</v>
      </c>
      <c r="I527" s="345">
        <f t="shared" si="15"/>
        <v>244837.9375</v>
      </c>
      <c r="J527" s="314">
        <v>39174.07</v>
      </c>
      <c r="K527" s="21"/>
    </row>
    <row r="528" spans="1:11">
      <c r="A528" t="s">
        <v>2233</v>
      </c>
      <c r="B528" s="9">
        <v>42451</v>
      </c>
      <c r="C528" t="s">
        <v>2234</v>
      </c>
      <c r="D528">
        <v>1</v>
      </c>
      <c r="E528" t="s">
        <v>2235</v>
      </c>
      <c r="F528" t="s">
        <v>1828</v>
      </c>
      <c r="G528" s="48" t="s">
        <v>840</v>
      </c>
      <c r="H528" s="48" t="s">
        <v>841</v>
      </c>
      <c r="I528" s="345">
        <f t="shared" si="15"/>
        <v>244837.9375</v>
      </c>
      <c r="J528" s="314">
        <v>39174.07</v>
      </c>
      <c r="K528" s="21"/>
    </row>
    <row r="529" spans="1:11">
      <c r="A529" t="s">
        <v>2236</v>
      </c>
      <c r="B529" s="9">
        <v>42451</v>
      </c>
      <c r="C529" t="s">
        <v>2237</v>
      </c>
      <c r="D529">
        <v>1</v>
      </c>
      <c r="E529" t="s">
        <v>2238</v>
      </c>
      <c r="F529" t="s">
        <v>1828</v>
      </c>
      <c r="G529" s="48" t="s">
        <v>840</v>
      </c>
      <c r="H529" s="48" t="s">
        <v>841</v>
      </c>
      <c r="I529" s="345">
        <f t="shared" si="15"/>
        <v>196436.9375</v>
      </c>
      <c r="J529" s="314">
        <v>31429.91</v>
      </c>
      <c r="K529" s="21"/>
    </row>
    <row r="530" spans="1:11">
      <c r="A530" t="s">
        <v>1290</v>
      </c>
      <c r="B530" s="9">
        <v>42451</v>
      </c>
      <c r="C530" t="s">
        <v>2239</v>
      </c>
      <c r="D530">
        <v>1</v>
      </c>
      <c r="E530" t="s">
        <v>2240</v>
      </c>
      <c r="F530" t="s">
        <v>1828</v>
      </c>
      <c r="G530" s="48" t="s">
        <v>840</v>
      </c>
      <c r="H530" s="48" t="s">
        <v>841</v>
      </c>
      <c r="I530" s="345">
        <f t="shared" si="15"/>
        <v>140768.875</v>
      </c>
      <c r="J530" s="314">
        <v>22523.02</v>
      </c>
      <c r="K530" s="21"/>
    </row>
    <row r="531" spans="1:11">
      <c r="A531" t="s">
        <v>2244</v>
      </c>
      <c r="B531" s="9">
        <v>42452</v>
      </c>
      <c r="C531" t="s">
        <v>2245</v>
      </c>
      <c r="D531">
        <v>1</v>
      </c>
      <c r="E531" t="s">
        <v>2246</v>
      </c>
      <c r="F531" t="s">
        <v>1828</v>
      </c>
      <c r="G531" s="59" t="s">
        <v>866</v>
      </c>
      <c r="H531" s="243" t="s">
        <v>2247</v>
      </c>
      <c r="I531" s="345">
        <f t="shared" si="15"/>
        <v>334022.25</v>
      </c>
      <c r="J531" s="314">
        <v>53443.56</v>
      </c>
      <c r="K531" s="21"/>
    </row>
    <row r="532" spans="1:11">
      <c r="A532" t="s">
        <v>2248</v>
      </c>
      <c r="B532" s="9">
        <v>42452</v>
      </c>
      <c r="C532" t="s">
        <v>2249</v>
      </c>
      <c r="D532">
        <v>1</v>
      </c>
      <c r="E532" t="s">
        <v>2250</v>
      </c>
      <c r="F532" t="s">
        <v>1828</v>
      </c>
      <c r="G532" s="48" t="s">
        <v>840</v>
      </c>
      <c r="H532" s="48" t="s">
        <v>841</v>
      </c>
      <c r="I532" s="345">
        <f t="shared" si="15"/>
        <v>282844.9375</v>
      </c>
      <c r="J532" s="314">
        <v>45255.19</v>
      </c>
      <c r="K532" s="21"/>
    </row>
    <row r="533" spans="1:11">
      <c r="A533" t="s">
        <v>2251</v>
      </c>
      <c r="B533" s="9">
        <v>42452</v>
      </c>
      <c r="C533" t="s">
        <v>2252</v>
      </c>
      <c r="D533">
        <v>1</v>
      </c>
      <c r="E533" t="s">
        <v>2253</v>
      </c>
      <c r="F533" t="s">
        <v>1828</v>
      </c>
      <c r="G533" s="48" t="s">
        <v>840</v>
      </c>
      <c r="H533" s="48" t="s">
        <v>841</v>
      </c>
      <c r="I533" s="345">
        <f t="shared" si="15"/>
        <v>156906.8125</v>
      </c>
      <c r="J533" s="314">
        <v>25105.09</v>
      </c>
      <c r="K533" s="21"/>
    </row>
    <row r="534" spans="1:11">
      <c r="A534" t="s">
        <v>2254</v>
      </c>
      <c r="B534" s="9">
        <v>42452</v>
      </c>
      <c r="C534" t="s">
        <v>2255</v>
      </c>
      <c r="D534">
        <v>1</v>
      </c>
      <c r="E534" t="s">
        <v>2256</v>
      </c>
      <c r="F534" t="s">
        <v>1828</v>
      </c>
      <c r="G534" s="48" t="s">
        <v>840</v>
      </c>
      <c r="H534" s="48" t="s">
        <v>841</v>
      </c>
      <c r="I534" s="345">
        <f t="shared" si="15"/>
        <v>406504.5625</v>
      </c>
      <c r="J534" s="314">
        <v>65040.73</v>
      </c>
      <c r="K534" s="21"/>
    </row>
    <row r="535" spans="1:11">
      <c r="A535" t="s">
        <v>2257</v>
      </c>
      <c r="B535" s="9">
        <v>42452</v>
      </c>
      <c r="C535" t="s">
        <v>2258</v>
      </c>
      <c r="D535">
        <v>1</v>
      </c>
      <c r="E535" t="s">
        <v>2259</v>
      </c>
      <c r="F535" t="s">
        <v>1828</v>
      </c>
      <c r="G535" s="59" t="s">
        <v>1776</v>
      </c>
      <c r="H535" s="243" t="s">
        <v>1636</v>
      </c>
      <c r="I535" s="345">
        <f t="shared" si="15"/>
        <v>289273</v>
      </c>
      <c r="J535" s="314">
        <v>46283.68</v>
      </c>
      <c r="K535" s="21"/>
    </row>
    <row r="536" spans="1:11">
      <c r="A536" t="s">
        <v>2260</v>
      </c>
      <c r="B536" s="9">
        <v>42452</v>
      </c>
      <c r="C536" t="s">
        <v>2261</v>
      </c>
      <c r="D536">
        <v>1</v>
      </c>
      <c r="E536" t="s">
        <v>2262</v>
      </c>
      <c r="F536" t="s">
        <v>1828</v>
      </c>
      <c r="G536" s="59" t="s">
        <v>884</v>
      </c>
      <c r="H536" s="243" t="s">
        <v>2263</v>
      </c>
      <c r="I536" s="345">
        <f t="shared" si="15"/>
        <v>313362.8125</v>
      </c>
      <c r="J536" s="314">
        <v>50138.05</v>
      </c>
      <c r="K536" s="21"/>
    </row>
    <row r="537" spans="1:11">
      <c r="A537" t="s">
        <v>2377</v>
      </c>
      <c r="B537" s="9">
        <v>42458</v>
      </c>
      <c r="C537" t="s">
        <v>2378</v>
      </c>
      <c r="D537">
        <v>1</v>
      </c>
      <c r="E537" t="s">
        <v>2379</v>
      </c>
      <c r="F537" t="s">
        <v>1828</v>
      </c>
      <c r="G537" s="59" t="s">
        <v>865</v>
      </c>
      <c r="H537" s="49" t="s">
        <v>2855</v>
      </c>
      <c r="I537" s="345">
        <f t="shared" si="15"/>
        <v>266829.3125</v>
      </c>
      <c r="J537" s="314">
        <v>42692.69</v>
      </c>
      <c r="K537" s="245"/>
    </row>
    <row r="538" spans="1:11">
      <c r="A538" t="s">
        <v>2266</v>
      </c>
      <c r="B538" s="9">
        <v>42452</v>
      </c>
      <c r="C538" t="s">
        <v>2267</v>
      </c>
      <c r="D538">
        <v>1</v>
      </c>
      <c r="E538" t="s">
        <v>2268</v>
      </c>
      <c r="F538" t="s">
        <v>1828</v>
      </c>
      <c r="G538" s="48" t="s">
        <v>840</v>
      </c>
      <c r="H538" s="48" t="s">
        <v>841</v>
      </c>
      <c r="I538" s="345">
        <f t="shared" si="15"/>
        <v>207415.99999999997</v>
      </c>
      <c r="J538" s="314">
        <v>33186.559999999998</v>
      </c>
      <c r="K538" s="21"/>
    </row>
    <row r="539" spans="1:11">
      <c r="A539" t="s">
        <v>2269</v>
      </c>
      <c r="B539" s="9">
        <v>42452</v>
      </c>
      <c r="C539" t="s">
        <v>2270</v>
      </c>
      <c r="D539">
        <v>1</v>
      </c>
      <c r="E539" t="s">
        <v>2271</v>
      </c>
      <c r="F539" t="s">
        <v>1828</v>
      </c>
      <c r="G539" s="48" t="s">
        <v>840</v>
      </c>
      <c r="H539" s="48" t="s">
        <v>841</v>
      </c>
      <c r="I539" s="345">
        <f t="shared" si="15"/>
        <v>207415.99999999997</v>
      </c>
      <c r="J539" s="314">
        <v>33186.559999999998</v>
      </c>
      <c r="K539" s="21"/>
    </row>
    <row r="540" spans="1:11">
      <c r="A540" t="s">
        <v>2272</v>
      </c>
      <c r="B540" s="9">
        <v>42452</v>
      </c>
      <c r="C540" t="s">
        <v>2273</v>
      </c>
      <c r="D540">
        <v>1</v>
      </c>
      <c r="E540" t="s">
        <v>2274</v>
      </c>
      <c r="F540" t="s">
        <v>1828</v>
      </c>
      <c r="G540" s="59" t="s">
        <v>870</v>
      </c>
      <c r="H540" s="243" t="s">
        <v>2275</v>
      </c>
      <c r="I540" s="345">
        <f t="shared" si="15"/>
        <v>342388.8125</v>
      </c>
      <c r="J540" s="314">
        <v>54782.21</v>
      </c>
      <c r="K540" s="21"/>
    </row>
    <row r="541" spans="1:11">
      <c r="A541" t="s">
        <v>344</v>
      </c>
      <c r="B541" s="9">
        <v>42452</v>
      </c>
      <c r="C541" t="s">
        <v>2264</v>
      </c>
      <c r="D541">
        <v>1</v>
      </c>
      <c r="E541" t="s">
        <v>2265</v>
      </c>
      <c r="F541" t="s">
        <v>1828</v>
      </c>
      <c r="G541" s="48" t="s">
        <v>840</v>
      </c>
      <c r="H541" s="48" t="s">
        <v>841</v>
      </c>
      <c r="I541" s="345">
        <f t="shared" si="15"/>
        <v>324124</v>
      </c>
      <c r="J541" s="314">
        <v>51859.839999999997</v>
      </c>
      <c r="K541" s="242"/>
    </row>
    <row r="542" spans="1:11">
      <c r="A542" t="s">
        <v>2304</v>
      </c>
      <c r="B542" s="9">
        <v>42457</v>
      </c>
      <c r="C542" t="s">
        <v>2305</v>
      </c>
      <c r="D542">
        <v>1</v>
      </c>
      <c r="E542" t="s">
        <v>2306</v>
      </c>
      <c r="F542" t="s">
        <v>1828</v>
      </c>
      <c r="G542" s="48" t="s">
        <v>840</v>
      </c>
      <c r="H542" s="48" t="s">
        <v>841</v>
      </c>
      <c r="I542" s="345">
        <f t="shared" si="15"/>
        <v>171570.5625</v>
      </c>
      <c r="J542" s="314">
        <v>27451.29</v>
      </c>
      <c r="K542" s="21"/>
    </row>
    <row r="543" spans="1:11">
      <c r="A543" t="s">
        <v>2302</v>
      </c>
      <c r="B543" s="9">
        <v>42457</v>
      </c>
      <c r="C543" t="s">
        <v>2301</v>
      </c>
      <c r="D543">
        <v>1</v>
      </c>
      <c r="E543" t="s">
        <v>2303</v>
      </c>
      <c r="F543" t="s">
        <v>1828</v>
      </c>
      <c r="G543" s="48" t="s">
        <v>840</v>
      </c>
      <c r="H543" s="48" t="s">
        <v>841</v>
      </c>
      <c r="I543" s="345">
        <f t="shared" si="15"/>
        <v>305874</v>
      </c>
      <c r="J543" s="314">
        <v>48939.839999999997</v>
      </c>
      <c r="K543" s="209"/>
    </row>
    <row r="544" spans="1:11">
      <c r="A544" t="s">
        <v>2298</v>
      </c>
      <c r="B544" s="9">
        <v>42457</v>
      </c>
      <c r="C544" t="s">
        <v>2299</v>
      </c>
      <c r="D544">
        <v>1</v>
      </c>
      <c r="E544" t="s">
        <v>2300</v>
      </c>
      <c r="F544" t="s">
        <v>1828</v>
      </c>
      <c r="G544" s="48" t="s">
        <v>840</v>
      </c>
      <c r="H544" s="48" t="s">
        <v>841</v>
      </c>
      <c r="I544" s="345">
        <f t="shared" si="15"/>
        <v>313052.5</v>
      </c>
      <c r="J544" s="314">
        <v>50088.4</v>
      </c>
      <c r="K544" s="21"/>
    </row>
    <row r="545" spans="1:11">
      <c r="A545" t="s">
        <v>364</v>
      </c>
      <c r="B545" s="9">
        <v>42457</v>
      </c>
      <c r="C545" t="s">
        <v>2287</v>
      </c>
      <c r="D545">
        <v>1</v>
      </c>
      <c r="E545" t="s">
        <v>2288</v>
      </c>
      <c r="F545" t="s">
        <v>1828</v>
      </c>
      <c r="G545" s="48" t="s">
        <v>840</v>
      </c>
      <c r="H545" s="48" t="s">
        <v>841</v>
      </c>
      <c r="I545" s="345">
        <f t="shared" si="15"/>
        <v>305874</v>
      </c>
      <c r="J545" s="314">
        <v>48939.839999999997</v>
      </c>
      <c r="K545" s="21"/>
    </row>
    <row r="546" spans="1:11">
      <c r="A546" t="s">
        <v>2289</v>
      </c>
      <c r="B546" s="9">
        <v>42457</v>
      </c>
      <c r="C546" t="s">
        <v>2290</v>
      </c>
      <c r="D546">
        <v>1</v>
      </c>
      <c r="E546" t="s">
        <v>2291</v>
      </c>
      <c r="F546" t="s">
        <v>1828</v>
      </c>
      <c r="G546" s="48" t="s">
        <v>840</v>
      </c>
      <c r="H546" s="48" t="s">
        <v>841</v>
      </c>
      <c r="I546" s="345">
        <f t="shared" si="15"/>
        <v>207415.99999999997</v>
      </c>
      <c r="J546" s="314">
        <v>33186.559999999998</v>
      </c>
      <c r="K546" s="21"/>
    </row>
    <row r="547" spans="1:11">
      <c r="A547" t="s">
        <v>2292</v>
      </c>
      <c r="B547" s="9">
        <v>42457</v>
      </c>
      <c r="C547" t="s">
        <v>2293</v>
      </c>
      <c r="D547">
        <v>1</v>
      </c>
      <c r="E547" t="s">
        <v>2294</v>
      </c>
      <c r="F547" t="s">
        <v>1828</v>
      </c>
      <c r="G547" s="48" t="s">
        <v>840</v>
      </c>
      <c r="H547" s="48" t="s">
        <v>841</v>
      </c>
      <c r="I547" s="345">
        <f t="shared" si="15"/>
        <v>305874</v>
      </c>
      <c r="J547" s="314">
        <v>48939.839999999997</v>
      </c>
      <c r="K547" s="21"/>
    </row>
    <row r="548" spans="1:11">
      <c r="A548" t="s">
        <v>2295</v>
      </c>
      <c r="B548" s="9">
        <v>42457</v>
      </c>
      <c r="C548" t="s">
        <v>2296</v>
      </c>
      <c r="D548">
        <v>1</v>
      </c>
      <c r="E548" t="s">
        <v>2297</v>
      </c>
      <c r="F548" t="s">
        <v>1828</v>
      </c>
      <c r="G548" s="48" t="s">
        <v>840</v>
      </c>
      <c r="H548" s="48" t="s">
        <v>841</v>
      </c>
      <c r="I548" s="345">
        <f t="shared" si="15"/>
        <v>234254.25</v>
      </c>
      <c r="J548" s="314">
        <v>37480.68</v>
      </c>
      <c r="K548" s="21"/>
    </row>
    <row r="549" spans="1:11">
      <c r="A549" t="s">
        <v>2307</v>
      </c>
      <c r="B549" s="9">
        <v>42457</v>
      </c>
      <c r="C549" t="s">
        <v>2308</v>
      </c>
      <c r="D549">
        <v>1</v>
      </c>
      <c r="E549" t="s">
        <v>2309</v>
      </c>
      <c r="F549" t="s">
        <v>1828</v>
      </c>
      <c r="G549" s="48" t="s">
        <v>840</v>
      </c>
      <c r="H549" s="48" t="s">
        <v>841</v>
      </c>
      <c r="I549" s="345">
        <f t="shared" si="15"/>
        <v>282844.9375</v>
      </c>
      <c r="J549" s="314">
        <v>45255.19</v>
      </c>
      <c r="K549" s="21"/>
    </row>
    <row r="550" spans="1:11">
      <c r="A550" t="s">
        <v>2313</v>
      </c>
      <c r="B550" s="9">
        <v>42457</v>
      </c>
      <c r="C550" t="s">
        <v>2314</v>
      </c>
      <c r="D550">
        <v>1</v>
      </c>
      <c r="E550" t="s">
        <v>2315</v>
      </c>
      <c r="F550" t="s">
        <v>1828</v>
      </c>
      <c r="G550" s="48" t="s">
        <v>840</v>
      </c>
      <c r="H550" s="48" t="s">
        <v>841</v>
      </c>
      <c r="I550" s="345">
        <f t="shared" si="15"/>
        <v>399667.125</v>
      </c>
      <c r="J550" s="314">
        <v>63946.74</v>
      </c>
      <c r="K550" s="21"/>
    </row>
    <row r="551" spans="1:11">
      <c r="A551" t="s">
        <v>2310</v>
      </c>
      <c r="B551" s="9">
        <v>42457</v>
      </c>
      <c r="C551" t="s">
        <v>2311</v>
      </c>
      <c r="D551">
        <v>1</v>
      </c>
      <c r="E551" t="s">
        <v>2312</v>
      </c>
      <c r="F551" t="s">
        <v>1828</v>
      </c>
      <c r="G551" s="48" t="s">
        <v>840</v>
      </c>
      <c r="H551" s="48" t="s">
        <v>841</v>
      </c>
      <c r="I551" s="345">
        <f t="shared" si="15"/>
        <v>166217.125</v>
      </c>
      <c r="J551" s="314">
        <v>26594.74</v>
      </c>
      <c r="K551" s="21"/>
    </row>
    <row r="552" spans="1:11">
      <c r="A552" t="s">
        <v>2316</v>
      </c>
      <c r="B552" s="9">
        <v>42457</v>
      </c>
      <c r="C552" t="s">
        <v>2317</v>
      </c>
      <c r="D552">
        <v>1</v>
      </c>
      <c r="E552" t="s">
        <v>2318</v>
      </c>
      <c r="F552" t="s">
        <v>1828</v>
      </c>
      <c r="G552" s="48" t="s">
        <v>840</v>
      </c>
      <c r="H552" s="48" t="s">
        <v>841</v>
      </c>
      <c r="I552" s="345">
        <f t="shared" si="15"/>
        <v>191801.9375</v>
      </c>
      <c r="J552" s="314">
        <v>30688.31</v>
      </c>
      <c r="K552" s="21"/>
    </row>
    <row r="553" spans="1:11">
      <c r="A553" t="s">
        <v>2319</v>
      </c>
      <c r="B553" s="9">
        <v>42457</v>
      </c>
      <c r="C553" t="s">
        <v>2320</v>
      </c>
      <c r="D553">
        <v>1</v>
      </c>
      <c r="E553" t="s">
        <v>2321</v>
      </c>
      <c r="F553" t="s">
        <v>1828</v>
      </c>
      <c r="G553" s="48" t="s">
        <v>840</v>
      </c>
      <c r="H553" s="48" t="s">
        <v>841</v>
      </c>
      <c r="I553" s="345">
        <f t="shared" si="15"/>
        <v>266096.4375</v>
      </c>
      <c r="J553" s="314">
        <v>42575.43</v>
      </c>
      <c r="K553" s="21"/>
    </row>
    <row r="554" spans="1:11">
      <c r="A554" t="s">
        <v>2322</v>
      </c>
      <c r="B554" s="9">
        <v>42457</v>
      </c>
      <c r="C554" t="s">
        <v>2323</v>
      </c>
      <c r="D554">
        <v>1</v>
      </c>
      <c r="E554" t="s">
        <v>2324</v>
      </c>
      <c r="F554" t="s">
        <v>1828</v>
      </c>
      <c r="G554" s="48" t="s">
        <v>840</v>
      </c>
      <c r="H554" s="48" t="s">
        <v>841</v>
      </c>
      <c r="I554" s="345">
        <f t="shared" si="15"/>
        <v>338951.1875</v>
      </c>
      <c r="J554" s="314">
        <v>54232.19</v>
      </c>
      <c r="K554" s="21"/>
    </row>
    <row r="555" spans="1:11">
      <c r="A555" t="s">
        <v>2332</v>
      </c>
      <c r="B555" s="9">
        <v>42458</v>
      </c>
      <c r="C555" t="s">
        <v>2333</v>
      </c>
      <c r="D555">
        <v>1</v>
      </c>
      <c r="E555" t="s">
        <v>2334</v>
      </c>
      <c r="F555" t="s">
        <v>1828</v>
      </c>
      <c r="G555" s="48" t="s">
        <v>840</v>
      </c>
      <c r="H555" s="48" t="s">
        <v>841</v>
      </c>
      <c r="I555" s="345">
        <f t="shared" si="15"/>
        <v>191847.6875</v>
      </c>
      <c r="J555" s="314">
        <v>30695.63</v>
      </c>
      <c r="K555" s="21"/>
    </row>
    <row r="556" spans="1:11">
      <c r="A556" t="s">
        <v>2335</v>
      </c>
      <c r="B556" s="9">
        <v>42458</v>
      </c>
      <c r="C556" t="s">
        <v>2336</v>
      </c>
      <c r="D556">
        <v>1</v>
      </c>
      <c r="E556" t="s">
        <v>2337</v>
      </c>
      <c r="F556" t="s">
        <v>1828</v>
      </c>
      <c r="G556" s="48" t="s">
        <v>840</v>
      </c>
      <c r="H556" s="48" t="s">
        <v>841</v>
      </c>
      <c r="I556" s="345">
        <f t="shared" si="15"/>
        <v>156906.8125</v>
      </c>
      <c r="J556" s="314">
        <v>25105.09</v>
      </c>
      <c r="K556" s="21"/>
    </row>
    <row r="557" spans="1:11">
      <c r="A557" t="s">
        <v>2338</v>
      </c>
      <c r="B557" s="9">
        <v>42458</v>
      </c>
      <c r="C557" t="s">
        <v>2339</v>
      </c>
      <c r="D557">
        <v>1</v>
      </c>
      <c r="E557" t="s">
        <v>2340</v>
      </c>
      <c r="F557" t="s">
        <v>1828</v>
      </c>
      <c r="G557" s="48" t="s">
        <v>840</v>
      </c>
      <c r="H557" s="48" t="s">
        <v>841</v>
      </c>
      <c r="I557" s="345">
        <f t="shared" si="15"/>
        <v>324124</v>
      </c>
      <c r="J557" s="314">
        <v>51859.839999999997</v>
      </c>
      <c r="K557" s="21"/>
    </row>
    <row r="558" spans="1:11">
      <c r="A558" t="s">
        <v>2341</v>
      </c>
      <c r="B558" s="9">
        <v>42458</v>
      </c>
      <c r="C558" t="s">
        <v>2342</v>
      </c>
      <c r="D558">
        <v>1</v>
      </c>
      <c r="E558" t="s">
        <v>2343</v>
      </c>
      <c r="F558" t="s">
        <v>1828</v>
      </c>
      <c r="G558" s="48" t="s">
        <v>840</v>
      </c>
      <c r="H558" s="48" t="s">
        <v>841</v>
      </c>
      <c r="I558" s="345">
        <f t="shared" si="15"/>
        <v>499275.875</v>
      </c>
      <c r="J558" s="314">
        <v>79884.14</v>
      </c>
      <c r="K558" s="21"/>
    </row>
    <row r="559" spans="1:11">
      <c r="A559" t="s">
        <v>2344</v>
      </c>
      <c r="B559" s="9">
        <v>42458</v>
      </c>
      <c r="C559" t="s">
        <v>2345</v>
      </c>
      <c r="D559">
        <v>1</v>
      </c>
      <c r="E559" t="s">
        <v>2346</v>
      </c>
      <c r="F559" t="s">
        <v>1828</v>
      </c>
      <c r="G559" s="48" t="s">
        <v>840</v>
      </c>
      <c r="H559" s="48" t="s">
        <v>841</v>
      </c>
      <c r="I559" s="345">
        <f t="shared" si="15"/>
        <v>368573.5625</v>
      </c>
      <c r="J559" s="314">
        <v>58971.77</v>
      </c>
      <c r="K559" s="21"/>
    </row>
    <row r="560" spans="1:11">
      <c r="A560" t="s">
        <v>2347</v>
      </c>
      <c r="B560" s="9">
        <v>42458</v>
      </c>
      <c r="C560" t="s">
        <v>2348</v>
      </c>
      <c r="D560">
        <v>1</v>
      </c>
      <c r="E560" t="s">
        <v>2349</v>
      </c>
      <c r="F560" t="s">
        <v>1828</v>
      </c>
      <c r="G560" s="48" t="s">
        <v>840</v>
      </c>
      <c r="H560" s="48" t="s">
        <v>841</v>
      </c>
      <c r="I560" s="345">
        <f t="shared" si="15"/>
        <v>166217.125</v>
      </c>
      <c r="J560" s="314">
        <v>26594.74</v>
      </c>
      <c r="K560" s="21"/>
    </row>
    <row r="561" spans="1:11">
      <c r="A561" t="s">
        <v>2353</v>
      </c>
      <c r="B561" s="9">
        <v>42458</v>
      </c>
      <c r="C561" t="s">
        <v>2354</v>
      </c>
      <c r="D561">
        <v>1</v>
      </c>
      <c r="E561" t="s">
        <v>2355</v>
      </c>
      <c r="F561" t="s">
        <v>1828</v>
      </c>
      <c r="G561" s="48" t="s">
        <v>840</v>
      </c>
      <c r="H561" s="48" t="s">
        <v>841</v>
      </c>
      <c r="I561" s="345">
        <f t="shared" si="15"/>
        <v>140768.875</v>
      </c>
      <c r="J561" s="314">
        <v>22523.02</v>
      </c>
      <c r="K561" s="21"/>
    </row>
    <row r="562" spans="1:11">
      <c r="A562" t="s">
        <v>1382</v>
      </c>
      <c r="B562" s="9">
        <v>42458</v>
      </c>
      <c r="C562" t="s">
        <v>2356</v>
      </c>
      <c r="D562">
        <v>1</v>
      </c>
      <c r="E562" t="s">
        <v>2357</v>
      </c>
      <c r="F562" t="s">
        <v>1828</v>
      </c>
      <c r="G562" s="59" t="s">
        <v>1776</v>
      </c>
      <c r="H562" s="240" t="s">
        <v>2358</v>
      </c>
      <c r="I562" s="345">
        <f t="shared" si="15"/>
        <v>245148.25</v>
      </c>
      <c r="J562" s="314">
        <v>39223.72</v>
      </c>
      <c r="K562" s="21"/>
    </row>
    <row r="563" spans="1:11">
      <c r="A563" t="s">
        <v>1385</v>
      </c>
      <c r="B563" s="9">
        <v>42458</v>
      </c>
      <c r="C563" t="s">
        <v>2359</v>
      </c>
      <c r="D563">
        <v>1</v>
      </c>
      <c r="E563" t="s">
        <v>2360</v>
      </c>
      <c r="F563" t="s">
        <v>1828</v>
      </c>
      <c r="G563" s="48" t="s">
        <v>840</v>
      </c>
      <c r="H563" s="48" t="s">
        <v>841</v>
      </c>
      <c r="I563" s="345">
        <f t="shared" si="15"/>
        <v>166217.125</v>
      </c>
      <c r="J563" s="314">
        <v>26594.74</v>
      </c>
      <c r="K563" s="21"/>
    </row>
    <row r="564" spans="1:11">
      <c r="A564" t="s">
        <v>2350</v>
      </c>
      <c r="B564" s="9">
        <v>42458</v>
      </c>
      <c r="C564" t="s">
        <v>2351</v>
      </c>
      <c r="D564">
        <v>1</v>
      </c>
      <c r="E564" t="s">
        <v>2352</v>
      </c>
      <c r="F564" t="s">
        <v>1828</v>
      </c>
      <c r="G564" s="48" t="s">
        <v>840</v>
      </c>
      <c r="H564" s="48" t="s">
        <v>841</v>
      </c>
      <c r="I564" s="345">
        <f t="shared" si="15"/>
        <v>166217.125</v>
      </c>
      <c r="J564" s="314">
        <v>26594.74</v>
      </c>
      <c r="K564" s="21"/>
    </row>
    <row r="565" spans="1:11">
      <c r="A565" t="s">
        <v>2361</v>
      </c>
      <c r="B565" s="9">
        <v>42458</v>
      </c>
      <c r="C565" t="s">
        <v>2362</v>
      </c>
      <c r="D565">
        <v>1</v>
      </c>
      <c r="E565" t="s">
        <v>2363</v>
      </c>
      <c r="F565" t="s">
        <v>1828</v>
      </c>
      <c r="G565" s="48" t="s">
        <v>840</v>
      </c>
      <c r="H565" s="48" t="s">
        <v>841</v>
      </c>
      <c r="I565" s="345">
        <f t="shared" si="15"/>
        <v>234254.25</v>
      </c>
      <c r="J565" s="314">
        <v>37480.68</v>
      </c>
      <c r="K565" s="245"/>
    </row>
    <row r="566" spans="1:11">
      <c r="A566" t="s">
        <v>2445</v>
      </c>
      <c r="B566" s="9">
        <v>42460</v>
      </c>
      <c r="C566" t="s">
        <v>2446</v>
      </c>
      <c r="D566">
        <v>1</v>
      </c>
      <c r="E566" t="s">
        <v>2447</v>
      </c>
      <c r="F566" t="s">
        <v>1828</v>
      </c>
      <c r="G566" s="48" t="s">
        <v>840</v>
      </c>
      <c r="H566" s="48" t="s">
        <v>841</v>
      </c>
      <c r="I566" s="345">
        <f t="shared" si="15"/>
        <v>171570.5625</v>
      </c>
      <c r="J566" s="314">
        <v>27451.29</v>
      </c>
      <c r="K566" s="21"/>
    </row>
    <row r="567" spans="1:11">
      <c r="A567" t="s">
        <v>2371</v>
      </c>
      <c r="B567" s="9">
        <v>42458</v>
      </c>
      <c r="C567" t="s">
        <v>2372</v>
      </c>
      <c r="D567">
        <v>1</v>
      </c>
      <c r="E567" t="s">
        <v>2373</v>
      </c>
      <c r="F567" t="s">
        <v>1828</v>
      </c>
      <c r="G567" s="48" t="s">
        <v>840</v>
      </c>
      <c r="H567" s="48" t="s">
        <v>841</v>
      </c>
      <c r="I567" s="345">
        <f t="shared" si="15"/>
        <v>282844.9375</v>
      </c>
      <c r="J567" s="314">
        <v>45255.19</v>
      </c>
      <c r="K567" s="21"/>
    </row>
    <row r="568" spans="1:11">
      <c r="A568" t="s">
        <v>2364</v>
      </c>
      <c r="B568" s="9">
        <v>42458</v>
      </c>
      <c r="C568" t="s">
        <v>2365</v>
      </c>
      <c r="D568">
        <v>1</v>
      </c>
      <c r="E568" t="s">
        <v>2366</v>
      </c>
      <c r="F568" t="s">
        <v>1828</v>
      </c>
      <c r="G568" s="59" t="s">
        <v>1724</v>
      </c>
      <c r="H568" s="240" t="s">
        <v>2367</v>
      </c>
      <c r="I568" s="345">
        <f t="shared" si="15"/>
        <v>399977.5</v>
      </c>
      <c r="J568" s="314">
        <v>63996.4</v>
      </c>
      <c r="K568" s="21"/>
    </row>
    <row r="569" spans="1:11">
      <c r="A569" t="s">
        <v>2368</v>
      </c>
      <c r="B569" s="9">
        <v>42458</v>
      </c>
      <c r="C569" t="s">
        <v>2369</v>
      </c>
      <c r="D569">
        <v>1</v>
      </c>
      <c r="E569" t="s">
        <v>2370</v>
      </c>
      <c r="F569" t="s">
        <v>1828</v>
      </c>
      <c r="G569" s="48" t="s">
        <v>840</v>
      </c>
      <c r="H569" s="48" t="s">
        <v>841</v>
      </c>
      <c r="I569" s="345">
        <f t="shared" si="15"/>
        <v>250389.18749999997</v>
      </c>
      <c r="J569" s="314">
        <v>40062.269999999997</v>
      </c>
      <c r="K569" s="21"/>
    </row>
    <row r="570" spans="1:11">
      <c r="A570" t="s">
        <v>2374</v>
      </c>
      <c r="B570" s="9">
        <v>42458</v>
      </c>
      <c r="C570" t="s">
        <v>2375</v>
      </c>
      <c r="D570">
        <v>1</v>
      </c>
      <c r="E570" t="s">
        <v>2376</v>
      </c>
      <c r="F570" t="s">
        <v>1828</v>
      </c>
      <c r="G570" s="48" t="s">
        <v>840</v>
      </c>
      <c r="H570" s="48" t="s">
        <v>841</v>
      </c>
      <c r="I570" s="345">
        <f t="shared" si="15"/>
        <v>324124</v>
      </c>
      <c r="J570" s="314">
        <v>51859.839999999997</v>
      </c>
      <c r="K570" s="21"/>
    </row>
    <row r="571" spans="1:11">
      <c r="A571" t="s">
        <v>2380</v>
      </c>
      <c r="B571" s="9">
        <v>42458</v>
      </c>
      <c r="C571" t="s">
        <v>2381</v>
      </c>
      <c r="D571">
        <v>1</v>
      </c>
      <c r="E571" t="s">
        <v>2382</v>
      </c>
      <c r="F571" t="s">
        <v>1828</v>
      </c>
      <c r="G571" s="59" t="s">
        <v>888</v>
      </c>
      <c r="H571" s="243" t="s">
        <v>2444</v>
      </c>
      <c r="I571" s="345">
        <f t="shared" si="15"/>
        <v>334021.25</v>
      </c>
      <c r="J571" s="314">
        <v>53443.4</v>
      </c>
      <c r="K571" s="54"/>
    </row>
    <row r="572" spans="1:11">
      <c r="A572" t="s">
        <v>2410</v>
      </c>
      <c r="B572" s="9">
        <v>42459</v>
      </c>
      <c r="C572" t="s">
        <v>2411</v>
      </c>
      <c r="D572">
        <v>1</v>
      </c>
      <c r="E572" t="s">
        <v>2412</v>
      </c>
      <c r="F572" t="s">
        <v>1828</v>
      </c>
      <c r="G572" s="48" t="s">
        <v>840</v>
      </c>
      <c r="H572" s="48" t="s">
        <v>841</v>
      </c>
      <c r="I572" s="345">
        <f t="shared" si="15"/>
        <v>171570.5625</v>
      </c>
      <c r="J572" s="314">
        <v>27451.29</v>
      </c>
      <c r="K572" s="21"/>
    </row>
    <row r="573" spans="1:11">
      <c r="A573" t="s">
        <v>2413</v>
      </c>
      <c r="B573" s="9">
        <v>42459</v>
      </c>
      <c r="C573" t="s">
        <v>2414</v>
      </c>
      <c r="D573">
        <v>1</v>
      </c>
      <c r="E573" t="s">
        <v>2415</v>
      </c>
      <c r="F573" t="s">
        <v>1828</v>
      </c>
      <c r="G573" s="48" t="s">
        <v>840</v>
      </c>
      <c r="H573" s="48" t="s">
        <v>841</v>
      </c>
      <c r="I573" s="345">
        <f t="shared" si="15"/>
        <v>191801.875</v>
      </c>
      <c r="J573" s="314">
        <v>30688.3</v>
      </c>
      <c r="K573" s="21"/>
    </row>
    <row r="574" spans="1:11">
      <c r="A574" t="s">
        <v>2427</v>
      </c>
      <c r="B574" s="9">
        <v>42460</v>
      </c>
      <c r="C574" t="s">
        <v>2428</v>
      </c>
      <c r="D574">
        <v>1</v>
      </c>
      <c r="E574" t="s">
        <v>2429</v>
      </c>
      <c r="F574" t="s">
        <v>1828</v>
      </c>
      <c r="G574" s="59" t="s">
        <v>847</v>
      </c>
      <c r="H574" s="243" t="s">
        <v>852</v>
      </c>
      <c r="I574" s="345">
        <f t="shared" si="15"/>
        <v>195552.375</v>
      </c>
      <c r="J574" s="314">
        <v>31288.38</v>
      </c>
      <c r="K574" s="21"/>
    </row>
    <row r="575" spans="1:11">
      <c r="A575" t="s">
        <v>2430</v>
      </c>
      <c r="B575" s="9">
        <v>42460</v>
      </c>
      <c r="C575" t="s">
        <v>2431</v>
      </c>
      <c r="D575">
        <v>1</v>
      </c>
      <c r="E575" t="s">
        <v>2432</v>
      </c>
      <c r="F575" t="s">
        <v>1828</v>
      </c>
      <c r="G575" s="59" t="s">
        <v>868</v>
      </c>
      <c r="H575" s="243" t="s">
        <v>2433</v>
      </c>
      <c r="I575" s="345">
        <f t="shared" si="15"/>
        <v>282745</v>
      </c>
      <c r="J575" s="314">
        <v>45239.199999999997</v>
      </c>
      <c r="K575" s="21"/>
    </row>
    <row r="576" spans="1:11">
      <c r="A576" t="s">
        <v>2434</v>
      </c>
      <c r="B576" s="9">
        <v>42460</v>
      </c>
      <c r="C576" t="s">
        <v>2435</v>
      </c>
      <c r="D576">
        <v>1</v>
      </c>
      <c r="E576" t="s">
        <v>2436</v>
      </c>
      <c r="F576" t="s">
        <v>1828</v>
      </c>
      <c r="G576" s="48" t="s">
        <v>840</v>
      </c>
      <c r="H576" s="48" t="s">
        <v>841</v>
      </c>
      <c r="I576" s="345">
        <f t="shared" si="15"/>
        <v>216379.6875</v>
      </c>
      <c r="J576" s="314">
        <v>34620.75</v>
      </c>
      <c r="K576" s="21"/>
    </row>
    <row r="577" spans="1:12">
      <c r="A577" t="s">
        <v>2439</v>
      </c>
      <c r="B577" s="9">
        <v>42460</v>
      </c>
      <c r="C577" t="s">
        <v>2438</v>
      </c>
      <c r="D577">
        <v>1</v>
      </c>
      <c r="E577" t="s">
        <v>2440</v>
      </c>
      <c r="F577" t="s">
        <v>1828</v>
      </c>
      <c r="G577" s="48" t="s">
        <v>840</v>
      </c>
      <c r="H577" s="48" t="s">
        <v>841</v>
      </c>
      <c r="I577" s="345">
        <f t="shared" si="15"/>
        <v>149303.375</v>
      </c>
      <c r="J577" s="314">
        <v>23888.54</v>
      </c>
      <c r="K577" s="21"/>
    </row>
    <row r="578" spans="1:12">
      <c r="A578" t="s">
        <v>2441</v>
      </c>
      <c r="B578" s="9">
        <v>42460</v>
      </c>
      <c r="C578" t="s">
        <v>2442</v>
      </c>
      <c r="D578">
        <v>1</v>
      </c>
      <c r="E578" t="s">
        <v>2443</v>
      </c>
      <c r="F578" t="s">
        <v>1828</v>
      </c>
      <c r="G578" s="59" t="s">
        <v>888</v>
      </c>
      <c r="H578" s="243" t="s">
        <v>2444</v>
      </c>
      <c r="I578" s="345">
        <f t="shared" si="15"/>
        <v>324434.3125</v>
      </c>
      <c r="J578" s="314">
        <v>51909.49</v>
      </c>
      <c r="K578" s="21"/>
    </row>
    <row r="579" spans="1:12">
      <c r="A579" s="240" t="s">
        <v>2451</v>
      </c>
      <c r="B579" s="241">
        <v>42460</v>
      </c>
      <c r="C579" s="240" t="s">
        <v>2452</v>
      </c>
      <c r="D579" s="240">
        <v>1</v>
      </c>
      <c r="E579" s="240" t="s">
        <v>2453</v>
      </c>
      <c r="F579" s="240" t="s">
        <v>1828</v>
      </c>
      <c r="G579" s="48" t="s">
        <v>840</v>
      </c>
      <c r="H579" s="48" t="s">
        <v>841</v>
      </c>
      <c r="I579" s="345">
        <f t="shared" si="15"/>
        <v>140768.875</v>
      </c>
      <c r="J579" s="314">
        <v>22523.02</v>
      </c>
      <c r="K579" s="242"/>
      <c r="L579" s="359"/>
    </row>
    <row r="580" spans="1:12">
      <c r="A580" t="s">
        <v>2827</v>
      </c>
      <c r="B580" s="9">
        <v>42460</v>
      </c>
      <c r="C580" t="s">
        <v>2828</v>
      </c>
      <c r="D580">
        <v>1</v>
      </c>
      <c r="E580" t="s">
        <v>2829</v>
      </c>
      <c r="F580" t="s">
        <v>1808</v>
      </c>
      <c r="G580" s="57" t="str">
        <f>+H580</f>
        <v>GAM930604CDA</v>
      </c>
      <c r="H580" s="243" t="s">
        <v>2869</v>
      </c>
      <c r="I580" s="345">
        <f t="shared" ref="I580:I615" si="16">+J580/0.16</f>
        <v>1642.3124999999998</v>
      </c>
      <c r="J580" s="359">
        <v>262.77</v>
      </c>
      <c r="K580" s="21"/>
    </row>
    <row r="581" spans="1:12">
      <c r="A581" t="s">
        <v>2827</v>
      </c>
      <c r="B581" s="9">
        <v>42460</v>
      </c>
      <c r="C581" t="s">
        <v>2828</v>
      </c>
      <c r="D581">
        <v>1</v>
      </c>
      <c r="E581" t="s">
        <v>2829</v>
      </c>
      <c r="F581" t="s">
        <v>1808</v>
      </c>
      <c r="G581" s="57" t="str">
        <f>+H581</f>
        <v>GAM930604CDA</v>
      </c>
      <c r="H581" s="243" t="s">
        <v>2869</v>
      </c>
      <c r="I581" s="345">
        <f t="shared" si="16"/>
        <v>102.5625</v>
      </c>
      <c r="J581" s="359">
        <v>16.41</v>
      </c>
      <c r="K581" s="21"/>
    </row>
    <row r="582" spans="1:12">
      <c r="A582" t="s">
        <v>2827</v>
      </c>
      <c r="B582" s="9">
        <v>42460</v>
      </c>
      <c r="C582" t="s">
        <v>2828</v>
      </c>
      <c r="D582">
        <v>1</v>
      </c>
      <c r="E582" t="s">
        <v>2829</v>
      </c>
      <c r="F582" t="s">
        <v>1808</v>
      </c>
      <c r="G582" s="57" t="str">
        <f>+H582</f>
        <v>GAM930604CDA</v>
      </c>
      <c r="H582" s="243" t="s">
        <v>2869</v>
      </c>
      <c r="I582" s="345">
        <f t="shared" si="16"/>
        <v>865.31249999999989</v>
      </c>
      <c r="J582" s="359">
        <v>138.44999999999999</v>
      </c>
      <c r="K582" s="21"/>
    </row>
    <row r="583" spans="1:12">
      <c r="A583" t="s">
        <v>2827</v>
      </c>
      <c r="B583" s="9">
        <v>42460</v>
      </c>
      <c r="C583" t="s">
        <v>2828</v>
      </c>
      <c r="D583">
        <v>1</v>
      </c>
      <c r="E583" t="s">
        <v>2829</v>
      </c>
      <c r="F583" t="s">
        <v>1808</v>
      </c>
      <c r="G583" s="57" t="str">
        <f>+H583</f>
        <v>MAGD6405075GA</v>
      </c>
      <c r="H583" s="243" t="s">
        <v>2872</v>
      </c>
      <c r="I583" s="345">
        <f t="shared" si="16"/>
        <v>149.125</v>
      </c>
      <c r="J583" s="359">
        <v>23.86</v>
      </c>
      <c r="K583" s="21"/>
    </row>
    <row r="584" spans="1:12">
      <c r="A584" t="s">
        <v>2827</v>
      </c>
      <c r="B584" s="9">
        <v>42460</v>
      </c>
      <c r="C584" t="s">
        <v>2828</v>
      </c>
      <c r="D584">
        <v>1</v>
      </c>
      <c r="E584" t="s">
        <v>2829</v>
      </c>
      <c r="F584" t="s">
        <v>1808</v>
      </c>
      <c r="G584" s="57" t="str">
        <f>+H584</f>
        <v>MEDC710818LIA</v>
      </c>
      <c r="H584" s="243" t="s">
        <v>2871</v>
      </c>
      <c r="I584" s="345">
        <f t="shared" si="16"/>
        <v>350</v>
      </c>
      <c r="J584" s="359">
        <v>56</v>
      </c>
      <c r="K584" s="21"/>
    </row>
    <row r="585" spans="1:12">
      <c r="A585" t="s">
        <v>2448</v>
      </c>
      <c r="B585" s="9">
        <v>42460</v>
      </c>
      <c r="C585" t="s">
        <v>2449</v>
      </c>
      <c r="D585">
        <v>1</v>
      </c>
      <c r="E585" t="s">
        <v>2450</v>
      </c>
      <c r="F585" t="s">
        <v>1828</v>
      </c>
      <c r="G585" s="48" t="s">
        <v>840</v>
      </c>
      <c r="H585" s="48" t="s">
        <v>841</v>
      </c>
      <c r="I585" s="345">
        <f t="shared" si="16"/>
        <v>234254.25</v>
      </c>
      <c r="J585" s="314">
        <v>37480.68</v>
      </c>
      <c r="K585" s="21"/>
    </row>
    <row r="586" spans="1:12">
      <c r="A586" t="s">
        <v>2817</v>
      </c>
      <c r="B586" s="9">
        <v>42460</v>
      </c>
      <c r="C586" t="s">
        <v>2818</v>
      </c>
      <c r="D586">
        <v>1</v>
      </c>
      <c r="E586" t="s">
        <v>2819</v>
      </c>
      <c r="F586" t="s">
        <v>1808</v>
      </c>
      <c r="G586" s="57" t="str">
        <f>+H586</f>
        <v>ESE930624B79</v>
      </c>
      <c r="H586" t="s">
        <v>2792</v>
      </c>
      <c r="I586" s="345">
        <f t="shared" si="16"/>
        <v>43.125</v>
      </c>
      <c r="J586" s="359">
        <v>6.9</v>
      </c>
      <c r="K586" s="21"/>
    </row>
    <row r="587" spans="1:12">
      <c r="A587" t="s">
        <v>2820</v>
      </c>
      <c r="B587" s="9">
        <v>42460</v>
      </c>
      <c r="C587" t="s">
        <v>2821</v>
      </c>
      <c r="D587">
        <v>1</v>
      </c>
      <c r="E587" t="s">
        <v>2822</v>
      </c>
      <c r="F587" t="s">
        <v>1808</v>
      </c>
      <c r="G587" s="57" t="str">
        <f>+H587</f>
        <v>API6609273E0</v>
      </c>
      <c r="H587" s="243" t="s">
        <v>659</v>
      </c>
      <c r="I587" s="345">
        <f t="shared" si="16"/>
        <v>328.4375</v>
      </c>
      <c r="J587" s="359">
        <v>52.55</v>
      </c>
      <c r="K587" s="21"/>
    </row>
    <row r="588" spans="1:12">
      <c r="A588" t="s">
        <v>2820</v>
      </c>
      <c r="B588" s="9">
        <v>42460</v>
      </c>
      <c r="C588" t="s">
        <v>2821</v>
      </c>
      <c r="D588">
        <v>1</v>
      </c>
      <c r="E588" t="s">
        <v>2822</v>
      </c>
      <c r="F588" t="s">
        <v>1808</v>
      </c>
      <c r="G588" s="57" t="str">
        <f>+H588</f>
        <v>API6609273E0</v>
      </c>
      <c r="H588" s="243" t="s">
        <v>659</v>
      </c>
      <c r="I588" s="345">
        <f t="shared" si="16"/>
        <v>94.8125</v>
      </c>
      <c r="J588" s="359">
        <v>15.17</v>
      </c>
      <c r="K588" s="21"/>
    </row>
    <row r="589" spans="1:12">
      <c r="A589" t="s">
        <v>2820</v>
      </c>
      <c r="B589" s="9">
        <v>42460</v>
      </c>
      <c r="C589" t="s">
        <v>2821</v>
      </c>
      <c r="D589">
        <v>1</v>
      </c>
      <c r="E589" t="s">
        <v>2822</v>
      </c>
      <c r="F589" t="s">
        <v>1808</v>
      </c>
      <c r="G589" s="57" t="str">
        <f>+H589</f>
        <v>CAL980826GA3</v>
      </c>
      <c r="H589" t="s">
        <v>1751</v>
      </c>
      <c r="I589" s="345">
        <f t="shared" si="16"/>
        <v>419.25</v>
      </c>
      <c r="J589" s="359">
        <v>67.08</v>
      </c>
      <c r="K589" s="21"/>
    </row>
    <row r="590" spans="1:12">
      <c r="A590" t="s">
        <v>2820</v>
      </c>
      <c r="B590" s="9">
        <v>42460</v>
      </c>
      <c r="C590" t="s">
        <v>2821</v>
      </c>
      <c r="D590">
        <v>1</v>
      </c>
      <c r="E590" t="s">
        <v>2822</v>
      </c>
      <c r="F590" t="s">
        <v>1808</v>
      </c>
      <c r="G590" s="57" t="str">
        <f>+H590</f>
        <v>CME030219B64</v>
      </c>
      <c r="H590" t="s">
        <v>658</v>
      </c>
      <c r="I590" s="345">
        <f t="shared" si="16"/>
        <v>177.5625</v>
      </c>
      <c r="J590" s="359">
        <v>28.41</v>
      </c>
      <c r="K590" s="21"/>
    </row>
    <row r="591" spans="1:12">
      <c r="A591" t="s">
        <v>2820</v>
      </c>
      <c r="B591" s="9">
        <v>42460</v>
      </c>
      <c r="C591" t="s">
        <v>2821</v>
      </c>
      <c r="D591">
        <v>1</v>
      </c>
      <c r="E591" t="s">
        <v>2822</v>
      </c>
      <c r="F591" t="s">
        <v>1808</v>
      </c>
      <c r="G591" s="18" t="s">
        <v>729</v>
      </c>
      <c r="H591" s="18" t="s">
        <v>2890</v>
      </c>
      <c r="I591" s="345">
        <f t="shared" si="16"/>
        <v>60.3125</v>
      </c>
      <c r="J591" s="359">
        <v>9.65</v>
      </c>
      <c r="K591" s="21"/>
    </row>
    <row r="592" spans="1:12">
      <c r="A592" t="s">
        <v>2823</v>
      </c>
      <c r="B592" s="9">
        <v>42460</v>
      </c>
      <c r="C592" t="s">
        <v>2824</v>
      </c>
      <c r="D592">
        <v>1</v>
      </c>
      <c r="E592" t="s">
        <v>2825</v>
      </c>
      <c r="F592" t="s">
        <v>1808</v>
      </c>
      <c r="G592" s="57" t="str">
        <f>+H592</f>
        <v>DCO0302147T9</v>
      </c>
      <c r="H592" s="237" t="s">
        <v>1690</v>
      </c>
      <c r="I592" s="345">
        <f t="shared" si="16"/>
        <v>19.8125</v>
      </c>
      <c r="J592" s="359">
        <v>3.17</v>
      </c>
      <c r="K592" s="21"/>
    </row>
    <row r="593" spans="1:13">
      <c r="A593" t="s">
        <v>2823</v>
      </c>
      <c r="B593" s="9">
        <v>42460</v>
      </c>
      <c r="C593" t="s">
        <v>2824</v>
      </c>
      <c r="D593">
        <v>1</v>
      </c>
      <c r="E593" t="s">
        <v>2825</v>
      </c>
      <c r="F593" t="s">
        <v>1808</v>
      </c>
      <c r="G593" s="18" t="s">
        <v>729</v>
      </c>
      <c r="H593" s="18" t="s">
        <v>2890</v>
      </c>
      <c r="I593" s="345">
        <f t="shared" si="16"/>
        <v>181.0625</v>
      </c>
      <c r="J593" s="359">
        <v>28.97</v>
      </c>
      <c r="K593" s="21"/>
    </row>
    <row r="594" spans="1:13">
      <c r="A594" t="s">
        <v>2823</v>
      </c>
      <c r="B594" s="9">
        <v>42460</v>
      </c>
      <c r="C594" t="s">
        <v>2824</v>
      </c>
      <c r="D594">
        <v>1</v>
      </c>
      <c r="E594" t="s">
        <v>2825</v>
      </c>
      <c r="F594" t="s">
        <v>1808</v>
      </c>
      <c r="G594" s="18" t="s">
        <v>729</v>
      </c>
      <c r="H594" s="18" t="s">
        <v>2890</v>
      </c>
      <c r="I594" s="345">
        <f t="shared" si="16"/>
        <v>125</v>
      </c>
      <c r="J594" s="359">
        <v>20</v>
      </c>
      <c r="K594" s="21"/>
    </row>
    <row r="595" spans="1:13">
      <c r="A595" t="s">
        <v>646</v>
      </c>
      <c r="B595" s="9">
        <v>42460</v>
      </c>
      <c r="C595" t="s">
        <v>2837</v>
      </c>
      <c r="D595">
        <v>1</v>
      </c>
      <c r="E595" t="s">
        <v>2838</v>
      </c>
      <c r="F595" t="s">
        <v>1822</v>
      </c>
      <c r="G595" s="57" t="s">
        <v>913</v>
      </c>
      <c r="H595" s="20" t="s">
        <v>914</v>
      </c>
      <c r="I595" s="345">
        <f t="shared" si="16"/>
        <v>11709.625</v>
      </c>
      <c r="J595" s="314">
        <v>1873.54</v>
      </c>
      <c r="K595" s="21"/>
    </row>
    <row r="596" spans="1:13">
      <c r="A596" t="s">
        <v>2823</v>
      </c>
      <c r="B596" s="9">
        <v>42460</v>
      </c>
      <c r="C596" t="s">
        <v>2824</v>
      </c>
      <c r="D596">
        <v>1</v>
      </c>
      <c r="E596" t="s">
        <v>2825</v>
      </c>
      <c r="F596" t="s">
        <v>1808</v>
      </c>
      <c r="G596" s="57" t="str">
        <f>+H596</f>
        <v>MTA900528FIA</v>
      </c>
      <c r="H596" s="20" t="s">
        <v>1693</v>
      </c>
      <c r="I596" s="345">
        <f t="shared" si="16"/>
        <v>49.125</v>
      </c>
      <c r="J596" s="359">
        <v>7.86</v>
      </c>
      <c r="K596" s="21"/>
    </row>
    <row r="597" spans="1:13">
      <c r="A597" t="s">
        <v>2454</v>
      </c>
      <c r="B597" s="9">
        <v>42460</v>
      </c>
      <c r="C597" t="s">
        <v>2455</v>
      </c>
      <c r="D597">
        <v>1</v>
      </c>
      <c r="E597" t="s">
        <v>2456</v>
      </c>
      <c r="F597" t="s">
        <v>1828</v>
      </c>
      <c r="G597" s="48" t="s">
        <v>840</v>
      </c>
      <c r="H597" s="48" t="s">
        <v>841</v>
      </c>
      <c r="I597" s="345">
        <f t="shared" si="16"/>
        <v>233084.875</v>
      </c>
      <c r="J597" s="314">
        <v>37293.58</v>
      </c>
      <c r="K597" s="21"/>
    </row>
    <row r="598" spans="1:13">
      <c r="A598" t="s">
        <v>2823</v>
      </c>
      <c r="B598" s="9">
        <v>42460</v>
      </c>
      <c r="C598" t="s">
        <v>2824</v>
      </c>
      <c r="D598">
        <v>1</v>
      </c>
      <c r="E598" t="s">
        <v>2825</v>
      </c>
      <c r="F598" t="s">
        <v>1808</v>
      </c>
      <c r="G598" s="57" t="str">
        <f t="shared" ref="G598:G603" si="17">+H598</f>
        <v>OME561118AA8</v>
      </c>
      <c r="H598" s="20" t="s">
        <v>805</v>
      </c>
      <c r="I598" s="345">
        <f t="shared" si="16"/>
        <v>905.18750000000011</v>
      </c>
      <c r="J598" s="359">
        <v>144.83000000000001</v>
      </c>
      <c r="K598" s="21"/>
    </row>
    <row r="599" spans="1:13">
      <c r="A599" t="s">
        <v>2827</v>
      </c>
      <c r="B599" s="9">
        <v>42460</v>
      </c>
      <c r="C599" t="s">
        <v>2828</v>
      </c>
      <c r="D599">
        <v>1</v>
      </c>
      <c r="E599" t="s">
        <v>2829</v>
      </c>
      <c r="F599" t="s">
        <v>1808</v>
      </c>
      <c r="G599" s="57" t="str">
        <f t="shared" si="17"/>
        <v>SIS020305KG0</v>
      </c>
      <c r="H599" s="243" t="s">
        <v>2873</v>
      </c>
      <c r="I599" s="345">
        <f t="shared" si="16"/>
        <v>763.25</v>
      </c>
      <c r="J599" s="359">
        <v>122.12</v>
      </c>
      <c r="K599" s="21"/>
    </row>
    <row r="600" spans="1:13">
      <c r="A600" t="s">
        <v>2827</v>
      </c>
      <c r="B600" s="9">
        <v>42460</v>
      </c>
      <c r="C600" t="s">
        <v>2828</v>
      </c>
      <c r="D600">
        <v>1</v>
      </c>
      <c r="E600" t="s">
        <v>2829</v>
      </c>
      <c r="F600" t="s">
        <v>1808</v>
      </c>
      <c r="G600" s="57" t="str">
        <f t="shared" si="17"/>
        <v>VACM790328RH9</v>
      </c>
      <c r="H600" s="20" t="s">
        <v>2870</v>
      </c>
      <c r="I600" s="345">
        <f t="shared" si="16"/>
        <v>62.375</v>
      </c>
      <c r="J600" s="359">
        <v>9.98</v>
      </c>
      <c r="K600" s="21"/>
    </row>
    <row r="601" spans="1:13">
      <c r="A601" t="s">
        <v>2823</v>
      </c>
      <c r="B601" s="9">
        <v>42460</v>
      </c>
      <c r="C601" t="s">
        <v>2824</v>
      </c>
      <c r="D601">
        <v>1</v>
      </c>
      <c r="E601" t="s">
        <v>2825</v>
      </c>
      <c r="F601" t="s">
        <v>1808</v>
      </c>
      <c r="G601" s="57" t="str">
        <f t="shared" si="17"/>
        <v>PET040903DH1</v>
      </c>
      <c r="H601" s="243" t="s">
        <v>2691</v>
      </c>
      <c r="I601" s="345">
        <f t="shared" si="16"/>
        <v>295.75</v>
      </c>
      <c r="J601" s="359">
        <v>47.32</v>
      </c>
      <c r="K601" s="242"/>
      <c r="L601" s="314"/>
      <c r="M601" s="359"/>
    </row>
    <row r="602" spans="1:13">
      <c r="A602" s="243" t="s">
        <v>2823</v>
      </c>
      <c r="B602" s="244">
        <v>42460</v>
      </c>
      <c r="C602" s="243" t="s">
        <v>2824</v>
      </c>
      <c r="D602" s="243">
        <v>1</v>
      </c>
      <c r="E602" s="243" t="s">
        <v>2825</v>
      </c>
      <c r="F602" s="243" t="s">
        <v>1808</v>
      </c>
      <c r="G602" s="57" t="str">
        <f t="shared" si="17"/>
        <v>PET040903DH1</v>
      </c>
      <c r="H602" s="243" t="s">
        <v>2691</v>
      </c>
      <c r="I602" s="345">
        <f t="shared" si="16"/>
        <v>551.4375</v>
      </c>
      <c r="J602" s="359">
        <v>88.23</v>
      </c>
      <c r="K602" s="21"/>
    </row>
    <row r="603" spans="1:13">
      <c r="A603" t="s">
        <v>2823</v>
      </c>
      <c r="B603" s="9">
        <v>42460</v>
      </c>
      <c r="C603" t="s">
        <v>2824</v>
      </c>
      <c r="D603">
        <v>1</v>
      </c>
      <c r="E603" t="s">
        <v>2825</v>
      </c>
      <c r="F603" t="s">
        <v>1808</v>
      </c>
      <c r="G603" s="57" t="str">
        <f t="shared" si="17"/>
        <v>REA880909AU8</v>
      </c>
      <c r="H603" t="s">
        <v>2693</v>
      </c>
      <c r="I603" s="345">
        <f t="shared" si="16"/>
        <v>43.125</v>
      </c>
      <c r="J603" s="359">
        <v>6.9</v>
      </c>
      <c r="K603" s="21"/>
    </row>
    <row r="604" spans="1:13" s="237" customFormat="1">
      <c r="A604" s="240" t="s">
        <v>2839</v>
      </c>
      <c r="B604" s="241">
        <v>42460</v>
      </c>
      <c r="C604" s="240" t="s">
        <v>2840</v>
      </c>
      <c r="D604" s="240">
        <v>1</v>
      </c>
      <c r="E604" s="240" t="s">
        <v>2841</v>
      </c>
      <c r="F604" s="240" t="s">
        <v>1822</v>
      </c>
      <c r="G604" s="57" t="s">
        <v>913</v>
      </c>
      <c r="H604" s="240" t="s">
        <v>914</v>
      </c>
      <c r="I604" s="345">
        <f t="shared" si="16"/>
        <v>365.9375</v>
      </c>
      <c r="J604" s="359">
        <v>58.55</v>
      </c>
      <c r="K604" s="239"/>
    </row>
    <row r="605" spans="1:13" s="237" customFormat="1">
      <c r="A605" s="240" t="s">
        <v>2823</v>
      </c>
      <c r="B605" s="241">
        <v>42460</v>
      </c>
      <c r="C605" s="240" t="s">
        <v>2824</v>
      </c>
      <c r="D605" s="240">
        <v>1</v>
      </c>
      <c r="E605" s="240" t="s">
        <v>2825</v>
      </c>
      <c r="F605" s="240" t="s">
        <v>1808</v>
      </c>
      <c r="G605" s="57" t="str">
        <f>+H605</f>
        <v>REA880909AU8</v>
      </c>
      <c r="H605" s="240" t="s">
        <v>2693</v>
      </c>
      <c r="I605" s="345">
        <f t="shared" si="16"/>
        <v>18.125</v>
      </c>
      <c r="J605" s="359">
        <v>2.9</v>
      </c>
      <c r="K605" s="239"/>
    </row>
    <row r="606" spans="1:13">
      <c r="A606" t="s">
        <v>2823</v>
      </c>
      <c r="B606" s="9">
        <v>42460</v>
      </c>
      <c r="C606" t="s">
        <v>2824</v>
      </c>
      <c r="D606">
        <v>1</v>
      </c>
      <c r="E606" t="s">
        <v>2825</v>
      </c>
      <c r="F606" t="s">
        <v>1808</v>
      </c>
      <c r="G606" s="57" t="str">
        <f>+H606</f>
        <v>REA880909AU8</v>
      </c>
      <c r="H606" t="s">
        <v>2693</v>
      </c>
      <c r="I606" s="345">
        <f t="shared" si="16"/>
        <v>48.25</v>
      </c>
      <c r="J606" s="359">
        <v>7.72</v>
      </c>
      <c r="K606" s="21"/>
    </row>
    <row r="607" spans="1:13">
      <c r="A607" s="227" t="s">
        <v>2457</v>
      </c>
      <c r="B607" s="228">
        <v>42460</v>
      </c>
      <c r="C607" s="227" t="s">
        <v>2458</v>
      </c>
      <c r="D607" s="227">
        <v>1</v>
      </c>
      <c r="E607" s="227" t="s">
        <v>2459</v>
      </c>
      <c r="F607" s="227" t="s">
        <v>1828</v>
      </c>
      <c r="G607" s="48" t="s">
        <v>840</v>
      </c>
      <c r="H607" s="48" t="s">
        <v>841</v>
      </c>
      <c r="I607" s="345">
        <f t="shared" si="16"/>
        <v>250758.75</v>
      </c>
      <c r="J607" s="314">
        <v>40121.4</v>
      </c>
      <c r="K607" s="229"/>
    </row>
    <row r="608" spans="1:13">
      <c r="A608" s="55" t="s">
        <v>1902</v>
      </c>
      <c r="B608" s="56">
        <v>42433</v>
      </c>
      <c r="C608" s="55" t="s">
        <v>1903</v>
      </c>
      <c r="D608" s="55">
        <v>1</v>
      </c>
      <c r="E608" s="55" t="s">
        <v>1904</v>
      </c>
      <c r="F608" s="55" t="s">
        <v>1828</v>
      </c>
      <c r="G608" s="60" t="s">
        <v>870</v>
      </c>
      <c r="H608" s="55" t="s">
        <v>1905</v>
      </c>
      <c r="I608" s="345">
        <f t="shared" si="16"/>
        <v>318332.5625</v>
      </c>
      <c r="J608" s="314">
        <v>50933.21</v>
      </c>
      <c r="K608" s="245"/>
    </row>
    <row r="609" spans="1:12">
      <c r="A609" t="s">
        <v>2823</v>
      </c>
      <c r="B609" s="244">
        <v>42460</v>
      </c>
      <c r="C609" t="s">
        <v>2824</v>
      </c>
      <c r="D609">
        <v>1</v>
      </c>
      <c r="E609" t="s">
        <v>2825</v>
      </c>
      <c r="F609" t="s">
        <v>1808</v>
      </c>
      <c r="G609" s="57" t="str">
        <f>+H609</f>
        <v>ROCA640923TG8</v>
      </c>
      <c r="H609" t="s">
        <v>2826</v>
      </c>
      <c r="I609" s="345">
        <f t="shared" si="16"/>
        <v>95</v>
      </c>
      <c r="J609" s="359">
        <v>15.2</v>
      </c>
      <c r="K609" s="21"/>
    </row>
    <row r="610" spans="1:12" s="20" customFormat="1">
      <c r="A610" s="243" t="s">
        <v>3333</v>
      </c>
      <c r="B610" s="244">
        <v>42459</v>
      </c>
      <c r="C610" s="243" t="s">
        <v>10810</v>
      </c>
      <c r="D610" s="243">
        <v>1</v>
      </c>
      <c r="E610" s="243" t="s">
        <v>10811</v>
      </c>
      <c r="F610" s="243" t="s">
        <v>1808</v>
      </c>
      <c r="G610" s="243" t="s">
        <v>685</v>
      </c>
      <c r="H610" s="243" t="s">
        <v>685</v>
      </c>
      <c r="I610" s="345">
        <f t="shared" si="16"/>
        <v>130.0625</v>
      </c>
      <c r="J610" s="359">
        <v>20.81</v>
      </c>
      <c r="K610" s="245"/>
    </row>
    <row r="611" spans="1:12" s="20" customFormat="1">
      <c r="A611" s="243" t="s">
        <v>3335</v>
      </c>
      <c r="B611" s="244">
        <v>42459</v>
      </c>
      <c r="C611" s="243" t="s">
        <v>10812</v>
      </c>
      <c r="D611" s="243">
        <v>1</v>
      </c>
      <c r="E611" s="243" t="s">
        <v>10813</v>
      </c>
      <c r="F611" s="243" t="s">
        <v>1808</v>
      </c>
      <c r="G611" s="243" t="s">
        <v>664</v>
      </c>
      <c r="H611" s="243" t="s">
        <v>664</v>
      </c>
      <c r="I611" s="345">
        <f t="shared" si="16"/>
        <v>129.3125</v>
      </c>
      <c r="J611" s="359">
        <v>20.69</v>
      </c>
      <c r="K611" s="245"/>
    </row>
    <row r="612" spans="1:12" s="20" customFormat="1">
      <c r="A612" s="243" t="s">
        <v>2823</v>
      </c>
      <c r="B612" s="244">
        <v>42460</v>
      </c>
      <c r="C612" s="243" t="s">
        <v>2824</v>
      </c>
      <c r="D612" s="243">
        <v>1</v>
      </c>
      <c r="E612" s="243" t="s">
        <v>2825</v>
      </c>
      <c r="F612" s="243" t="s">
        <v>1808</v>
      </c>
      <c r="G612" s="57" t="str">
        <f>+H612</f>
        <v>RSJ1306261M9</v>
      </c>
      <c r="H612" s="243" t="s">
        <v>1704</v>
      </c>
      <c r="I612" s="345">
        <f t="shared" si="16"/>
        <v>293.3125</v>
      </c>
      <c r="J612" s="359">
        <v>46.93</v>
      </c>
      <c r="K612" s="245"/>
    </row>
    <row r="613" spans="1:12" s="231" customFormat="1">
      <c r="A613" s="232" t="s">
        <v>392</v>
      </c>
      <c r="B613" s="233">
        <v>42458</v>
      </c>
      <c r="C613" s="232" t="s">
        <v>2385</v>
      </c>
      <c r="D613" s="232">
        <v>1</v>
      </c>
      <c r="E613" s="232" t="s">
        <v>2386</v>
      </c>
      <c r="F613" s="232" t="s">
        <v>1812</v>
      </c>
      <c r="G613" s="57" t="s">
        <v>913</v>
      </c>
      <c r="H613" s="243" t="s">
        <v>914</v>
      </c>
      <c r="I613" s="345">
        <f t="shared" si="16"/>
        <v>4318.0625</v>
      </c>
      <c r="J613" s="359">
        <v>690.89</v>
      </c>
      <c r="K613" s="245"/>
    </row>
    <row r="614" spans="1:12" s="231" customFormat="1">
      <c r="A614" s="232" t="s">
        <v>4712</v>
      </c>
      <c r="B614" s="233">
        <v>42459</v>
      </c>
      <c r="C614" s="232" t="s">
        <v>10795</v>
      </c>
      <c r="D614" s="232">
        <v>1</v>
      </c>
      <c r="E614" s="232" t="s">
        <v>10796</v>
      </c>
      <c r="F614" s="232" t="s">
        <v>1812</v>
      </c>
      <c r="G614" s="178" t="s">
        <v>10800</v>
      </c>
      <c r="H614" s="178" t="s">
        <v>10799</v>
      </c>
      <c r="I614" s="345">
        <f t="shared" si="16"/>
        <v>101293.125</v>
      </c>
      <c r="J614" s="314">
        <v>16206.9</v>
      </c>
    </row>
    <row r="615" spans="1:12" s="20" customFormat="1">
      <c r="A615" s="237" t="s">
        <v>3221</v>
      </c>
      <c r="B615" s="238">
        <v>42459</v>
      </c>
      <c r="C615" s="237" t="s">
        <v>10797</v>
      </c>
      <c r="D615" s="237">
        <v>1</v>
      </c>
      <c r="E615" s="237" t="s">
        <v>10798</v>
      </c>
      <c r="F615" s="237" t="s">
        <v>1812</v>
      </c>
      <c r="G615" s="178" t="s">
        <v>10801</v>
      </c>
      <c r="H615" s="178" t="s">
        <v>10802</v>
      </c>
      <c r="I615" s="345">
        <f t="shared" si="16"/>
        <v>150862.0625</v>
      </c>
      <c r="J615" s="314">
        <v>24137.93</v>
      </c>
    </row>
    <row r="616" spans="1:12" s="249" customFormat="1">
      <c r="B616" s="250"/>
      <c r="G616" s="178"/>
      <c r="H616" s="178"/>
      <c r="I616" s="230">
        <f>+SUM(I7:I615)</f>
        <v>34175743.68318966</v>
      </c>
      <c r="J616" s="230">
        <f t="shared" ref="J616:K616" si="18">+SUM(J7:J615)</f>
        <v>5468118.9893103428</v>
      </c>
      <c r="K616" s="230">
        <f t="shared" si="18"/>
        <v>34273.799999999996</v>
      </c>
    </row>
    <row r="617" spans="1:12" s="249" customFormat="1">
      <c r="B617" s="250"/>
      <c r="G617" s="178"/>
      <c r="H617" s="178"/>
      <c r="I617" s="24" t="s">
        <v>999</v>
      </c>
      <c r="J617" s="17">
        <v>5492268.5800000001</v>
      </c>
    </row>
    <row r="618" spans="1:12" s="249" customFormat="1">
      <c r="B618" s="250"/>
      <c r="G618" s="178"/>
      <c r="H618" s="178"/>
      <c r="I618" s="252" t="s">
        <v>1002</v>
      </c>
      <c r="J618" s="209">
        <f>+J616-J617</f>
        <v>-24149.590689657256</v>
      </c>
    </row>
    <row r="619" spans="1:12" s="249" customFormat="1">
      <c r="B619" s="250"/>
      <c r="G619" s="178"/>
      <c r="H619" s="178"/>
      <c r="I619" s="251"/>
      <c r="J619" s="209"/>
    </row>
    <row r="621" spans="1:12">
      <c r="A621" s="345" t="s">
        <v>10961</v>
      </c>
    </row>
    <row r="622" spans="1:12">
      <c r="A622" s="358" t="s">
        <v>324</v>
      </c>
      <c r="B622" s="290">
        <v>42448</v>
      </c>
      <c r="C622" s="358" t="s">
        <v>2200</v>
      </c>
      <c r="D622" s="358">
        <v>1</v>
      </c>
      <c r="E622" s="358" t="s">
        <v>2201</v>
      </c>
      <c r="F622" s="358" t="s">
        <v>1828</v>
      </c>
      <c r="G622" s="377" t="s">
        <v>1772</v>
      </c>
      <c r="H622" s="358" t="s">
        <v>2202</v>
      </c>
      <c r="I622" s="522">
        <f t="shared" ref="I622:I623" si="19">+J622/0.16</f>
        <v>157217.125</v>
      </c>
      <c r="J622" s="246">
        <v>25154.74</v>
      </c>
      <c r="K622" s="490" t="s">
        <v>4223</v>
      </c>
      <c r="L622" s="411"/>
    </row>
    <row r="623" spans="1:12">
      <c r="A623" s="347" t="s">
        <v>1950</v>
      </c>
      <c r="B623" s="290">
        <v>42438</v>
      </c>
      <c r="C623" s="347" t="s">
        <v>1951</v>
      </c>
      <c r="D623" s="347">
        <v>1</v>
      </c>
      <c r="E623" s="347" t="s">
        <v>1952</v>
      </c>
      <c r="F623" s="347" t="s">
        <v>1812</v>
      </c>
      <c r="G623" s="343"/>
      <c r="H623" s="347" t="s">
        <v>1953</v>
      </c>
      <c r="I623" s="522">
        <f t="shared" si="19"/>
        <v>-9000</v>
      </c>
      <c r="J623" s="246">
        <v>-1440</v>
      </c>
      <c r="K623" s="54" t="s">
        <v>2918</v>
      </c>
    </row>
    <row r="624" spans="1:12" s="509" customFormat="1">
      <c r="A624" s="522" t="s">
        <v>1560</v>
      </c>
      <c r="B624" s="290">
        <v>42460</v>
      </c>
      <c r="C624" s="522" t="s">
        <v>2470</v>
      </c>
      <c r="D624" s="522">
        <v>1</v>
      </c>
      <c r="E624" s="522" t="s">
        <v>2471</v>
      </c>
      <c r="F624" s="522" t="s">
        <v>1808</v>
      </c>
      <c r="G624" s="343" t="s">
        <v>947</v>
      </c>
      <c r="H624" s="522" t="s">
        <v>947</v>
      </c>
      <c r="I624" s="522">
        <f>+J624/0.16</f>
        <v>2491</v>
      </c>
      <c r="J624" s="522">
        <v>398.56</v>
      </c>
      <c r="K624" s="54" t="s">
        <v>10986</v>
      </c>
    </row>
    <row r="625" spans="1:11" s="509" customFormat="1">
      <c r="A625" s="522" t="s">
        <v>2666</v>
      </c>
      <c r="B625" s="290">
        <v>42460</v>
      </c>
      <c r="C625" s="522" t="s">
        <v>2667</v>
      </c>
      <c r="D625" s="522">
        <v>1</v>
      </c>
      <c r="E625" s="522" t="s">
        <v>2668</v>
      </c>
      <c r="F625" s="522" t="s">
        <v>1808</v>
      </c>
      <c r="G625" s="343" t="str">
        <f>+H625</f>
        <v>ARE1311145W2</v>
      </c>
      <c r="H625" s="522" t="s">
        <v>1726</v>
      </c>
      <c r="I625" s="522">
        <f t="shared" ref="I625:I626" si="20">+J625/0.16</f>
        <v>97.4375</v>
      </c>
      <c r="J625" s="522">
        <v>15.59</v>
      </c>
      <c r="K625" s="490" t="s">
        <v>10989</v>
      </c>
    </row>
    <row r="626" spans="1:11" s="509" customFormat="1">
      <c r="A626" s="509" t="s">
        <v>2807</v>
      </c>
      <c r="B626" s="320">
        <v>42460</v>
      </c>
      <c r="C626" s="509" t="s">
        <v>2808</v>
      </c>
      <c r="D626" s="509">
        <v>1</v>
      </c>
      <c r="E626" s="509" t="s">
        <v>2809</v>
      </c>
      <c r="F626" s="509" t="s">
        <v>1808</v>
      </c>
      <c r="G626" s="514" t="str">
        <f t="shared" ref="G626" si="21">+H626</f>
        <v>BRS870126P22</v>
      </c>
      <c r="H626" s="509" t="s">
        <v>1672</v>
      </c>
      <c r="I626" s="509">
        <f t="shared" si="20"/>
        <v>129.3125</v>
      </c>
      <c r="J626" s="512">
        <v>20.69</v>
      </c>
      <c r="K626" s="490" t="s">
        <v>10992</v>
      </c>
    </row>
    <row r="627" spans="1:11">
      <c r="H627" s="24" t="s">
        <v>10957</v>
      </c>
      <c r="I627" s="54">
        <f>+I622+I623+I624+I625+I626</f>
        <v>150934.875</v>
      </c>
      <c r="J627" s="54">
        <f>+J622+J623+J624+J625+J626</f>
        <v>24149.58</v>
      </c>
    </row>
    <row r="628" spans="1:11">
      <c r="H628" s="24" t="s">
        <v>1002</v>
      </c>
      <c r="I628" s="24"/>
      <c r="J628" s="54">
        <f>+J618+J627</f>
        <v>-1.0689657254260965E-2</v>
      </c>
    </row>
    <row r="631" spans="1:11">
      <c r="A631" s="46"/>
      <c r="B631" s="47"/>
      <c r="C631" s="47"/>
      <c r="D631" s="1"/>
      <c r="E631" s="1"/>
      <c r="F631" s="1"/>
      <c r="G631" s="3"/>
      <c r="H631" s="46" t="s">
        <v>0</v>
      </c>
      <c r="I631" s="47"/>
      <c r="J631" s="47"/>
      <c r="K631" s="345"/>
    </row>
    <row r="632" spans="1:11">
      <c r="A632" s="46"/>
      <c r="B632" s="47"/>
      <c r="C632" s="47"/>
      <c r="D632" s="1"/>
      <c r="E632" s="1"/>
      <c r="F632" s="1"/>
      <c r="G632" s="3"/>
      <c r="H632" s="46" t="s">
        <v>10962</v>
      </c>
      <c r="I632" s="47"/>
      <c r="J632" s="47"/>
      <c r="K632" s="345"/>
    </row>
    <row r="633" spans="1:11">
      <c r="A633" s="46"/>
      <c r="B633" s="47"/>
      <c r="C633" s="47"/>
      <c r="D633" s="1"/>
      <c r="E633" s="1"/>
      <c r="F633" s="1"/>
      <c r="G633" s="3"/>
      <c r="H633" s="46" t="s">
        <v>1</v>
      </c>
      <c r="I633" s="47"/>
      <c r="J633" s="47"/>
      <c r="K633" s="345"/>
    </row>
    <row r="634" spans="1:11">
      <c r="A634" s="1"/>
      <c r="B634" s="1"/>
      <c r="C634" s="1"/>
      <c r="D634" s="1"/>
      <c r="E634" s="1"/>
      <c r="F634" s="1"/>
      <c r="G634" s="3"/>
      <c r="H634" s="46" t="s">
        <v>10779</v>
      </c>
      <c r="I634" s="1"/>
      <c r="J634" s="1"/>
      <c r="K634" s="345"/>
    </row>
    <row r="635" spans="1:11">
      <c r="A635" s="1"/>
      <c r="B635" s="1"/>
      <c r="C635" s="1"/>
      <c r="D635" s="1"/>
      <c r="E635" s="1"/>
      <c r="F635" s="1"/>
      <c r="G635" s="6"/>
      <c r="H635" s="4"/>
      <c r="I635" s="4"/>
      <c r="J635" s="4"/>
      <c r="K635" s="345"/>
    </row>
    <row r="636" spans="1:11" ht="17.25" thickBot="1">
      <c r="A636" s="41" t="s">
        <v>2</v>
      </c>
      <c r="B636" s="41" t="s">
        <v>3</v>
      </c>
      <c r="C636" s="41" t="s">
        <v>4</v>
      </c>
      <c r="D636" s="41"/>
      <c r="E636" s="41"/>
      <c r="F636" s="41"/>
      <c r="G636" s="42" t="s">
        <v>5</v>
      </c>
      <c r="H636" s="43" t="s">
        <v>6</v>
      </c>
      <c r="I636" s="44" t="s">
        <v>7</v>
      </c>
      <c r="J636" s="45" t="s">
        <v>8</v>
      </c>
      <c r="K636" s="45" t="s">
        <v>1003</v>
      </c>
    </row>
    <row r="637" spans="1:11">
      <c r="A637" s="527" t="s">
        <v>1006</v>
      </c>
      <c r="B637" s="31">
        <v>85</v>
      </c>
      <c r="G637" s="369" t="s">
        <v>900</v>
      </c>
      <c r="H637" s="357" t="s">
        <v>901</v>
      </c>
      <c r="I637" s="133">
        <f>+J637/0.16</f>
        <v>8350</v>
      </c>
      <c r="J637">
        <f t="shared" ref="J637:J700" si="22">+SUMIF($G$7:$G$615,G637,$J$7:$J$615)</f>
        <v>1336</v>
      </c>
      <c r="K637">
        <f t="shared" ref="K637:K700" si="23">+SUMIF($G$7:$G$615,G637,$K$7:$K$615)</f>
        <v>0</v>
      </c>
    </row>
    <row r="638" spans="1:11">
      <c r="A638" s="527" t="s">
        <v>1006</v>
      </c>
      <c r="B638" s="31">
        <v>85</v>
      </c>
      <c r="G638" s="369" t="s">
        <v>1656</v>
      </c>
      <c r="H638" s="357" t="s">
        <v>1656</v>
      </c>
      <c r="I638" s="133">
        <f t="shared" ref="I638:I699" si="24">+J638/0.16</f>
        <v>194</v>
      </c>
      <c r="J638" s="357">
        <f t="shared" si="22"/>
        <v>31.04</v>
      </c>
      <c r="K638" s="357">
        <f t="shared" si="23"/>
        <v>0</v>
      </c>
    </row>
    <row r="639" spans="1:11">
      <c r="A639" s="527" t="s">
        <v>1006</v>
      </c>
      <c r="B639" s="31">
        <v>85</v>
      </c>
      <c r="G639" s="369" t="s">
        <v>9</v>
      </c>
      <c r="H639" s="357" t="s">
        <v>9</v>
      </c>
      <c r="I639" s="133">
        <f t="shared" si="24"/>
        <v>1728.4375</v>
      </c>
      <c r="J639" s="357">
        <f t="shared" si="22"/>
        <v>276.55</v>
      </c>
      <c r="K639" s="357">
        <f t="shared" si="23"/>
        <v>0</v>
      </c>
    </row>
    <row r="640" spans="1:11">
      <c r="A640" s="527" t="s">
        <v>1006</v>
      </c>
      <c r="B640" s="31">
        <v>85</v>
      </c>
      <c r="G640" s="369" t="s">
        <v>785</v>
      </c>
      <c r="H640" s="357" t="s">
        <v>785</v>
      </c>
      <c r="I640" s="133">
        <f t="shared" si="24"/>
        <v>255.18749999999997</v>
      </c>
      <c r="J640" s="357">
        <f t="shared" si="22"/>
        <v>40.83</v>
      </c>
      <c r="K640" s="357">
        <f t="shared" si="23"/>
        <v>0</v>
      </c>
    </row>
    <row r="641" spans="1:11">
      <c r="A641" s="527" t="s">
        <v>1006</v>
      </c>
      <c r="B641" s="31">
        <v>85</v>
      </c>
      <c r="G641" s="371" t="s">
        <v>2859</v>
      </c>
      <c r="H641" s="357" t="s">
        <v>2070</v>
      </c>
      <c r="I641" s="133">
        <f t="shared" si="24"/>
        <v>195552.375</v>
      </c>
      <c r="J641" s="357">
        <f t="shared" si="22"/>
        <v>31288.38</v>
      </c>
      <c r="K641" s="357">
        <f t="shared" si="23"/>
        <v>0</v>
      </c>
    </row>
    <row r="642" spans="1:11">
      <c r="A642" s="527" t="s">
        <v>1006</v>
      </c>
      <c r="B642" s="31">
        <v>85</v>
      </c>
      <c r="G642" s="360" t="s">
        <v>981</v>
      </c>
      <c r="H642" s="357" t="s">
        <v>2914</v>
      </c>
      <c r="I642" s="133">
        <f t="shared" si="24"/>
        <v>1368.25</v>
      </c>
      <c r="J642" s="357">
        <f t="shared" si="22"/>
        <v>218.92</v>
      </c>
      <c r="K642" s="357">
        <f t="shared" si="23"/>
        <v>0</v>
      </c>
    </row>
    <row r="643" spans="1:11">
      <c r="A643" s="527" t="s">
        <v>1006</v>
      </c>
      <c r="B643" s="31">
        <v>85</v>
      </c>
      <c r="G643" s="369" t="s">
        <v>733</v>
      </c>
      <c r="H643" s="357" t="s">
        <v>733</v>
      </c>
      <c r="I643" s="133">
        <f t="shared" si="24"/>
        <v>4526.9375</v>
      </c>
      <c r="J643" s="357">
        <f t="shared" si="22"/>
        <v>724.31000000000006</v>
      </c>
      <c r="K643" s="357">
        <f t="shared" si="23"/>
        <v>0</v>
      </c>
    </row>
    <row r="644" spans="1:11">
      <c r="A644" s="527" t="s">
        <v>1006</v>
      </c>
      <c r="B644" s="31">
        <v>85</v>
      </c>
      <c r="G644" s="363" t="s">
        <v>4208</v>
      </c>
      <c r="H644" s="357" t="s">
        <v>4156</v>
      </c>
      <c r="I644" s="133">
        <f t="shared" si="24"/>
        <v>630</v>
      </c>
      <c r="J644" s="357">
        <f t="shared" si="22"/>
        <v>100.8</v>
      </c>
      <c r="K644" s="357">
        <f t="shared" si="23"/>
        <v>0</v>
      </c>
    </row>
    <row r="645" spans="1:11">
      <c r="A645" s="527" t="s">
        <v>1006</v>
      </c>
      <c r="B645" s="31">
        <v>85</v>
      </c>
      <c r="G645" s="369" t="s">
        <v>2851</v>
      </c>
      <c r="H645" s="357" t="s">
        <v>1853</v>
      </c>
      <c r="I645" s="133">
        <f t="shared" si="24"/>
        <v>6846.1874999999991</v>
      </c>
      <c r="J645" s="357">
        <f t="shared" si="22"/>
        <v>1095.3899999999999</v>
      </c>
      <c r="K645" s="357">
        <f t="shared" si="23"/>
        <v>0</v>
      </c>
    </row>
    <row r="646" spans="1:11">
      <c r="A646" s="527" t="s">
        <v>1006</v>
      </c>
      <c r="B646" s="31">
        <v>85</v>
      </c>
      <c r="G646" s="369" t="s">
        <v>668</v>
      </c>
      <c r="H646" s="357" t="s">
        <v>668</v>
      </c>
      <c r="I646" s="133">
        <f t="shared" si="24"/>
        <v>1557.7499999999998</v>
      </c>
      <c r="J646" s="357">
        <f t="shared" si="22"/>
        <v>249.23999999999998</v>
      </c>
      <c r="K646" s="357">
        <f t="shared" si="23"/>
        <v>0</v>
      </c>
    </row>
    <row r="647" spans="1:11">
      <c r="A647" s="527" t="s">
        <v>1006</v>
      </c>
      <c r="B647" s="31">
        <v>85</v>
      </c>
      <c r="G647" s="369" t="s">
        <v>767</v>
      </c>
      <c r="H647" s="357" t="s">
        <v>767</v>
      </c>
      <c r="I647" s="133">
        <f t="shared" si="24"/>
        <v>94.8125</v>
      </c>
      <c r="J647" s="357">
        <f t="shared" si="22"/>
        <v>15.17</v>
      </c>
      <c r="K647" s="357">
        <f t="shared" si="23"/>
        <v>0</v>
      </c>
    </row>
    <row r="648" spans="1:11">
      <c r="A648" s="527" t="s">
        <v>1006</v>
      </c>
      <c r="B648" s="31">
        <v>85</v>
      </c>
      <c r="G648" s="360" t="s">
        <v>1728</v>
      </c>
      <c r="H648" s="360" t="s">
        <v>2894</v>
      </c>
      <c r="I648" s="133">
        <f t="shared" si="24"/>
        <v>10.375</v>
      </c>
      <c r="J648" s="357">
        <f t="shared" si="22"/>
        <v>1.66</v>
      </c>
      <c r="K648" s="357">
        <f t="shared" si="23"/>
        <v>0</v>
      </c>
    </row>
    <row r="649" spans="1:11">
      <c r="A649" s="527" t="s">
        <v>1006</v>
      </c>
      <c r="B649" s="31">
        <v>85</v>
      </c>
      <c r="G649" s="371" t="s">
        <v>870</v>
      </c>
      <c r="H649" s="357" t="s">
        <v>2084</v>
      </c>
      <c r="I649" s="133">
        <f t="shared" si="24"/>
        <v>1079647.4375</v>
      </c>
      <c r="J649" s="357">
        <f t="shared" si="22"/>
        <v>172743.59</v>
      </c>
      <c r="K649" s="357">
        <f t="shared" si="23"/>
        <v>0</v>
      </c>
    </row>
    <row r="650" spans="1:11">
      <c r="A650" s="527" t="s">
        <v>1006</v>
      </c>
      <c r="B650" s="31">
        <v>85</v>
      </c>
      <c r="G650" s="369" t="s">
        <v>1779</v>
      </c>
      <c r="H650" s="357" t="s">
        <v>1779</v>
      </c>
      <c r="I650" s="133">
        <f t="shared" si="24"/>
        <v>102.5625</v>
      </c>
      <c r="J650" s="357">
        <f t="shared" si="22"/>
        <v>16.41</v>
      </c>
      <c r="K650" s="357">
        <f t="shared" si="23"/>
        <v>0</v>
      </c>
    </row>
    <row r="651" spans="1:11">
      <c r="A651" s="527" t="s">
        <v>1006</v>
      </c>
      <c r="B651" s="31">
        <v>85</v>
      </c>
      <c r="G651" s="360" t="s">
        <v>659</v>
      </c>
      <c r="H651" s="360" t="s">
        <v>717</v>
      </c>
      <c r="I651" s="133">
        <f t="shared" si="24"/>
        <v>13836.913793103449</v>
      </c>
      <c r="J651" s="357">
        <f t="shared" si="22"/>
        <v>2213.9062068965518</v>
      </c>
      <c r="K651" s="357">
        <f t="shared" si="23"/>
        <v>0</v>
      </c>
    </row>
    <row r="652" spans="1:11">
      <c r="A652" s="527" t="s">
        <v>1006</v>
      </c>
      <c r="B652" s="31">
        <v>85</v>
      </c>
      <c r="G652" s="369" t="s">
        <v>1739</v>
      </c>
      <c r="H652" s="357" t="s">
        <v>1739</v>
      </c>
      <c r="I652" s="133">
        <f t="shared" si="24"/>
        <v>3685.4375000000005</v>
      </c>
      <c r="J652" s="357">
        <f t="shared" si="22"/>
        <v>589.67000000000007</v>
      </c>
      <c r="K652" s="357">
        <f t="shared" si="23"/>
        <v>0</v>
      </c>
    </row>
    <row r="653" spans="1:11">
      <c r="A653" s="527" t="s">
        <v>1006</v>
      </c>
      <c r="B653" s="31">
        <v>85</v>
      </c>
      <c r="G653" s="369" t="s">
        <v>1726</v>
      </c>
      <c r="H653" s="357" t="s">
        <v>1726</v>
      </c>
      <c r="I653" s="133">
        <f t="shared" si="24"/>
        <v>0</v>
      </c>
      <c r="J653" s="357">
        <f t="shared" si="22"/>
        <v>0</v>
      </c>
      <c r="K653" s="357">
        <f t="shared" si="23"/>
        <v>0</v>
      </c>
    </row>
    <row r="654" spans="1:11">
      <c r="A654" s="527" t="s">
        <v>1006</v>
      </c>
      <c r="B654" s="31">
        <v>85</v>
      </c>
      <c r="G654" s="369" t="s">
        <v>953</v>
      </c>
      <c r="H654" s="357" t="s">
        <v>1920</v>
      </c>
      <c r="I654" s="133">
        <f t="shared" si="24"/>
        <v>4800</v>
      </c>
      <c r="J654" s="357">
        <f t="shared" si="22"/>
        <v>768</v>
      </c>
      <c r="K654" s="357">
        <f t="shared" si="23"/>
        <v>0</v>
      </c>
    </row>
    <row r="655" spans="1:11">
      <c r="A655" s="527" t="s">
        <v>1006</v>
      </c>
      <c r="B655" s="31">
        <v>85</v>
      </c>
      <c r="G655" s="371" t="s">
        <v>877</v>
      </c>
      <c r="H655" s="357" t="s">
        <v>1986</v>
      </c>
      <c r="I655" s="133">
        <f t="shared" si="24"/>
        <v>195724.875</v>
      </c>
      <c r="J655" s="357">
        <f t="shared" si="22"/>
        <v>31315.98</v>
      </c>
      <c r="K655" s="357">
        <f t="shared" si="23"/>
        <v>0</v>
      </c>
    </row>
    <row r="656" spans="1:11">
      <c r="A656" s="527" t="s">
        <v>1006</v>
      </c>
      <c r="B656" s="31">
        <v>85</v>
      </c>
      <c r="G656" s="363" t="s">
        <v>10800</v>
      </c>
      <c r="H656" s="363" t="s">
        <v>10799</v>
      </c>
      <c r="I656" s="133">
        <f t="shared" si="24"/>
        <v>101293.125</v>
      </c>
      <c r="J656" s="357">
        <f t="shared" si="22"/>
        <v>16206.9</v>
      </c>
      <c r="K656" s="357">
        <f t="shared" si="23"/>
        <v>0</v>
      </c>
    </row>
    <row r="657" spans="1:11">
      <c r="A657" s="527" t="s">
        <v>1006</v>
      </c>
      <c r="B657" s="31">
        <v>85</v>
      </c>
      <c r="G657" s="369" t="s">
        <v>744</v>
      </c>
      <c r="H657" s="357" t="s">
        <v>744</v>
      </c>
      <c r="I657" s="133">
        <f t="shared" si="24"/>
        <v>149.125</v>
      </c>
      <c r="J657" s="357">
        <f t="shared" si="22"/>
        <v>23.86</v>
      </c>
      <c r="K657" s="357">
        <f t="shared" si="23"/>
        <v>0</v>
      </c>
    </row>
    <row r="658" spans="1:11">
      <c r="A658" s="527" t="s">
        <v>1006</v>
      </c>
      <c r="B658" s="527" t="s">
        <v>6059</v>
      </c>
      <c r="G658" s="369" t="s">
        <v>2848</v>
      </c>
      <c r="H658" s="357" t="s">
        <v>2099</v>
      </c>
      <c r="I658" s="133">
        <f t="shared" si="24"/>
        <v>16071.437499999998</v>
      </c>
      <c r="J658" s="357">
        <f t="shared" si="22"/>
        <v>2571.4299999999998</v>
      </c>
      <c r="K658" s="357">
        <f t="shared" si="23"/>
        <v>1713.22</v>
      </c>
    </row>
    <row r="659" spans="1:11">
      <c r="A659" s="527" t="s">
        <v>1006</v>
      </c>
      <c r="B659" s="31">
        <v>85</v>
      </c>
      <c r="G659" s="371" t="s">
        <v>2856</v>
      </c>
      <c r="H659" s="357" t="s">
        <v>1936</v>
      </c>
      <c r="I659" s="133">
        <f t="shared" si="24"/>
        <v>499605.9375</v>
      </c>
      <c r="J659" s="357">
        <f t="shared" si="22"/>
        <v>79936.95</v>
      </c>
      <c r="K659" s="357">
        <f t="shared" si="23"/>
        <v>0</v>
      </c>
    </row>
    <row r="660" spans="1:11">
      <c r="A660" s="527" t="s">
        <v>1006</v>
      </c>
      <c r="B660" s="31">
        <v>85</v>
      </c>
      <c r="G660" s="371" t="s">
        <v>884</v>
      </c>
      <c r="H660" s="357" t="s">
        <v>1901</v>
      </c>
      <c r="I660" s="133">
        <f t="shared" si="24"/>
        <v>651821.75</v>
      </c>
      <c r="J660" s="357">
        <f t="shared" si="22"/>
        <v>104291.48000000001</v>
      </c>
      <c r="K660" s="357">
        <f t="shared" si="23"/>
        <v>0</v>
      </c>
    </row>
    <row r="661" spans="1:11">
      <c r="A661" s="527" t="s">
        <v>1006</v>
      </c>
      <c r="B661" s="31">
        <v>85</v>
      </c>
      <c r="G661" s="360" t="s">
        <v>2882</v>
      </c>
      <c r="H661" s="360" t="s">
        <v>2883</v>
      </c>
      <c r="I661" s="133">
        <f t="shared" si="24"/>
        <v>104.3125</v>
      </c>
      <c r="J661" s="357">
        <f t="shared" si="22"/>
        <v>16.690000000000001</v>
      </c>
      <c r="K661" s="357">
        <f t="shared" si="23"/>
        <v>0</v>
      </c>
    </row>
    <row r="662" spans="1:11">
      <c r="A662" s="527" t="s">
        <v>1006</v>
      </c>
      <c r="B662" s="31">
        <v>85</v>
      </c>
      <c r="G662" s="372" t="s">
        <v>998</v>
      </c>
      <c r="H662" s="357" t="s">
        <v>980</v>
      </c>
      <c r="I662" s="133">
        <f t="shared" si="24"/>
        <v>12930.25</v>
      </c>
      <c r="J662" s="357">
        <f t="shared" si="22"/>
        <v>2068.84</v>
      </c>
      <c r="K662" s="357">
        <f t="shared" si="23"/>
        <v>0</v>
      </c>
    </row>
    <row r="663" spans="1:11">
      <c r="A663" s="527" t="s">
        <v>1006</v>
      </c>
      <c r="B663" s="31">
        <v>85</v>
      </c>
      <c r="G663" s="374" t="s">
        <v>1001</v>
      </c>
      <c r="H663" s="357" t="s">
        <v>2917</v>
      </c>
      <c r="I663" s="133">
        <f t="shared" si="24"/>
        <v>85</v>
      </c>
      <c r="J663" s="357">
        <f t="shared" si="22"/>
        <v>13.6</v>
      </c>
      <c r="K663" s="357">
        <f t="shared" si="23"/>
        <v>0</v>
      </c>
    </row>
    <row r="664" spans="1:11">
      <c r="A664" s="527" t="s">
        <v>1006</v>
      </c>
      <c r="B664" s="31">
        <v>85</v>
      </c>
      <c r="G664" s="369" t="s">
        <v>951</v>
      </c>
      <c r="H664" s="357" t="s">
        <v>952</v>
      </c>
      <c r="I664" s="133">
        <f t="shared" si="24"/>
        <v>7571.25</v>
      </c>
      <c r="J664" s="357">
        <f t="shared" si="22"/>
        <v>1211.4000000000001</v>
      </c>
      <c r="K664" s="357">
        <f t="shared" si="23"/>
        <v>0</v>
      </c>
    </row>
    <row r="665" spans="1:11">
      <c r="A665" s="527" t="s">
        <v>1006</v>
      </c>
      <c r="B665" s="31">
        <v>85</v>
      </c>
      <c r="G665" s="376" t="s">
        <v>996</v>
      </c>
      <c r="H665" s="365" t="s">
        <v>995</v>
      </c>
      <c r="I665" s="133">
        <f t="shared" si="24"/>
        <v>200.99999999999997</v>
      </c>
      <c r="J665" s="357">
        <f t="shared" si="22"/>
        <v>32.159999999999997</v>
      </c>
      <c r="K665" s="357">
        <f t="shared" si="23"/>
        <v>0</v>
      </c>
    </row>
    <row r="666" spans="1:11">
      <c r="A666" s="527" t="s">
        <v>1006</v>
      </c>
      <c r="B666" s="31">
        <v>85</v>
      </c>
      <c r="G666" s="371" t="s">
        <v>979</v>
      </c>
      <c r="H666" s="364" t="s">
        <v>2913</v>
      </c>
      <c r="I666" s="133">
        <f t="shared" si="24"/>
        <v>9082.6875</v>
      </c>
      <c r="J666" s="357">
        <f t="shared" si="22"/>
        <v>1453.23</v>
      </c>
      <c r="K666" s="357">
        <f t="shared" si="23"/>
        <v>0</v>
      </c>
    </row>
    <row r="667" spans="1:11">
      <c r="A667" s="527" t="s">
        <v>1006</v>
      </c>
      <c r="B667" s="31">
        <v>85</v>
      </c>
      <c r="G667" s="369" t="s">
        <v>913</v>
      </c>
      <c r="H667" s="357" t="s">
        <v>914</v>
      </c>
      <c r="I667" s="133">
        <f t="shared" si="24"/>
        <v>1802334.3125</v>
      </c>
      <c r="J667" s="357">
        <f t="shared" si="22"/>
        <v>288373.49</v>
      </c>
      <c r="K667" s="357">
        <f t="shared" si="23"/>
        <v>0</v>
      </c>
    </row>
    <row r="668" spans="1:11">
      <c r="A668" s="527" t="s">
        <v>1006</v>
      </c>
      <c r="B668" s="31">
        <v>85</v>
      </c>
      <c r="G668" s="369" t="s">
        <v>2864</v>
      </c>
      <c r="H668" s="357" t="s">
        <v>2864</v>
      </c>
      <c r="I668" s="133">
        <f t="shared" si="24"/>
        <v>99.125</v>
      </c>
      <c r="J668" s="357">
        <f t="shared" si="22"/>
        <v>15.86</v>
      </c>
      <c r="K668" s="357">
        <f t="shared" si="23"/>
        <v>0</v>
      </c>
    </row>
    <row r="669" spans="1:11">
      <c r="A669" s="527" t="s">
        <v>1006</v>
      </c>
      <c r="B669" s="527" t="s">
        <v>1007</v>
      </c>
      <c r="G669" s="370" t="s">
        <v>942</v>
      </c>
      <c r="H669" s="361" t="s">
        <v>941</v>
      </c>
      <c r="I669" s="133">
        <f t="shared" si="24"/>
        <v>36890.4375</v>
      </c>
      <c r="J669" s="357">
        <f t="shared" si="22"/>
        <v>5902.47</v>
      </c>
      <c r="K669" s="357">
        <f t="shared" si="23"/>
        <v>3934.98</v>
      </c>
    </row>
    <row r="670" spans="1:11">
      <c r="A670" s="527" t="s">
        <v>1006</v>
      </c>
      <c r="B670" s="31">
        <v>85</v>
      </c>
      <c r="G670" s="369" t="s">
        <v>1751</v>
      </c>
      <c r="H670" s="357" t="s">
        <v>1751</v>
      </c>
      <c r="I670" s="133">
        <f t="shared" si="24"/>
        <v>419.25</v>
      </c>
      <c r="J670" s="357">
        <f t="shared" si="22"/>
        <v>67.08</v>
      </c>
      <c r="K670" s="357">
        <f t="shared" si="23"/>
        <v>0</v>
      </c>
    </row>
    <row r="671" spans="1:11">
      <c r="A671" s="527" t="s">
        <v>1006</v>
      </c>
      <c r="B671" s="31">
        <v>85</v>
      </c>
      <c r="G671" s="369" t="s">
        <v>2874</v>
      </c>
      <c r="H671" s="357" t="s">
        <v>2874</v>
      </c>
      <c r="I671" s="133">
        <f t="shared" si="24"/>
        <v>300</v>
      </c>
      <c r="J671" s="357">
        <f t="shared" si="22"/>
        <v>48</v>
      </c>
      <c r="K671" s="357">
        <f t="shared" si="23"/>
        <v>0</v>
      </c>
    </row>
    <row r="672" spans="1:11">
      <c r="A672" s="527" t="s">
        <v>1006</v>
      </c>
      <c r="B672" s="31">
        <v>85</v>
      </c>
      <c r="G672" s="369" t="s">
        <v>1689</v>
      </c>
      <c r="H672" s="357" t="s">
        <v>1689</v>
      </c>
      <c r="I672" s="133">
        <f t="shared" si="24"/>
        <v>48.25</v>
      </c>
      <c r="J672" s="357">
        <f t="shared" si="22"/>
        <v>7.72</v>
      </c>
      <c r="K672" s="357">
        <f t="shared" si="23"/>
        <v>0</v>
      </c>
    </row>
    <row r="673" spans="1:11">
      <c r="A673" s="527" t="s">
        <v>1006</v>
      </c>
      <c r="B673" s="31">
        <v>85</v>
      </c>
      <c r="G673" s="369" t="s">
        <v>1679</v>
      </c>
      <c r="H673" s="357" t="s">
        <v>1679</v>
      </c>
      <c r="I673" s="133">
        <f t="shared" si="24"/>
        <v>61.187499999999993</v>
      </c>
      <c r="J673" s="357">
        <f t="shared" si="22"/>
        <v>9.7899999999999991</v>
      </c>
      <c r="K673" s="357">
        <f t="shared" si="23"/>
        <v>0</v>
      </c>
    </row>
    <row r="674" spans="1:11">
      <c r="A674" s="527" t="s">
        <v>1006</v>
      </c>
      <c r="B674" s="31">
        <v>85</v>
      </c>
      <c r="G674" s="371" t="s">
        <v>858</v>
      </c>
      <c r="H674" s="357" t="s">
        <v>1909</v>
      </c>
      <c r="I674" s="133">
        <f t="shared" si="24"/>
        <v>887250.87500000012</v>
      </c>
      <c r="J674" s="357">
        <f t="shared" si="22"/>
        <v>141960.14000000001</v>
      </c>
      <c r="K674" s="357">
        <f t="shared" si="23"/>
        <v>0</v>
      </c>
    </row>
    <row r="675" spans="1:11">
      <c r="A675" s="527" t="s">
        <v>1006</v>
      </c>
      <c r="B675" s="31">
        <v>85</v>
      </c>
      <c r="G675" s="369" t="s">
        <v>2865</v>
      </c>
      <c r="H675" s="357" t="s">
        <v>2865</v>
      </c>
      <c r="I675" s="133">
        <f t="shared" si="24"/>
        <v>90.5</v>
      </c>
      <c r="J675" s="357">
        <f t="shared" si="22"/>
        <v>14.48</v>
      </c>
      <c r="K675" s="357">
        <f t="shared" si="23"/>
        <v>0</v>
      </c>
    </row>
    <row r="676" spans="1:11">
      <c r="A676" s="527" t="s">
        <v>1006</v>
      </c>
      <c r="B676" s="31">
        <v>85</v>
      </c>
      <c r="G676" s="360" t="s">
        <v>2878</v>
      </c>
      <c r="H676" s="360" t="s">
        <v>2879</v>
      </c>
      <c r="I676" s="133">
        <f t="shared" si="24"/>
        <v>181.0625</v>
      </c>
      <c r="J676" s="357">
        <f t="shared" si="22"/>
        <v>28.97</v>
      </c>
      <c r="K676" s="357">
        <f t="shared" si="23"/>
        <v>0</v>
      </c>
    </row>
    <row r="677" spans="1:11">
      <c r="A677" s="527" t="s">
        <v>1006</v>
      </c>
      <c r="B677" s="31">
        <v>85</v>
      </c>
      <c r="G677" s="369" t="s">
        <v>2536</v>
      </c>
      <c r="H677" s="357" t="s">
        <v>2536</v>
      </c>
      <c r="I677" s="133">
        <f t="shared" si="24"/>
        <v>2047.4375000000002</v>
      </c>
      <c r="J677" s="357">
        <f t="shared" si="22"/>
        <v>327.59000000000003</v>
      </c>
      <c r="K677" s="357">
        <f t="shared" si="23"/>
        <v>0</v>
      </c>
    </row>
    <row r="678" spans="1:11">
      <c r="A678" s="527" t="s">
        <v>1006</v>
      </c>
      <c r="B678" s="31">
        <v>85</v>
      </c>
      <c r="G678" s="369" t="s">
        <v>893</v>
      </c>
      <c r="H678" s="357" t="s">
        <v>892</v>
      </c>
      <c r="I678" s="133">
        <f t="shared" si="24"/>
        <v>51568.9375</v>
      </c>
      <c r="J678" s="357">
        <f t="shared" si="22"/>
        <v>8251.0300000000007</v>
      </c>
      <c r="K678" s="357">
        <f t="shared" si="23"/>
        <v>0</v>
      </c>
    </row>
    <row r="679" spans="1:11">
      <c r="A679" s="527" t="s">
        <v>1006</v>
      </c>
      <c r="B679" s="31">
        <v>85</v>
      </c>
      <c r="G679" s="369" t="s">
        <v>960</v>
      </c>
      <c r="H679" s="357" t="s">
        <v>961</v>
      </c>
      <c r="I679" s="133">
        <f t="shared" si="24"/>
        <v>19377.5</v>
      </c>
      <c r="J679" s="357">
        <f t="shared" si="22"/>
        <v>3100.4</v>
      </c>
      <c r="K679" s="357">
        <f t="shared" si="23"/>
        <v>0</v>
      </c>
    </row>
    <row r="680" spans="1:11">
      <c r="A680" s="527" t="s">
        <v>1006</v>
      </c>
      <c r="B680" s="31">
        <v>85</v>
      </c>
      <c r="G680" s="369" t="s">
        <v>807</v>
      </c>
      <c r="H680" s="357" t="s">
        <v>807</v>
      </c>
      <c r="I680" s="133">
        <f t="shared" si="24"/>
        <v>200</v>
      </c>
      <c r="J680" s="357">
        <f t="shared" si="22"/>
        <v>32</v>
      </c>
      <c r="K680" s="357">
        <f t="shared" si="23"/>
        <v>0</v>
      </c>
    </row>
    <row r="681" spans="1:11">
      <c r="A681" s="527" t="s">
        <v>1006</v>
      </c>
      <c r="B681" s="31">
        <v>85</v>
      </c>
      <c r="G681" s="369" t="s">
        <v>1743</v>
      </c>
      <c r="H681" s="357" t="s">
        <v>1743</v>
      </c>
      <c r="I681" s="133">
        <f t="shared" si="24"/>
        <v>335.1875</v>
      </c>
      <c r="J681" s="357">
        <f t="shared" si="22"/>
        <v>53.63</v>
      </c>
      <c r="K681" s="357">
        <f t="shared" si="23"/>
        <v>0</v>
      </c>
    </row>
    <row r="682" spans="1:11">
      <c r="A682" s="527" t="s">
        <v>1006</v>
      </c>
      <c r="B682" s="31">
        <v>85</v>
      </c>
      <c r="G682" s="360" t="s">
        <v>731</v>
      </c>
      <c r="H682" s="360" t="s">
        <v>2893</v>
      </c>
      <c r="I682" s="133">
        <f t="shared" si="24"/>
        <v>889.50215517241384</v>
      </c>
      <c r="J682" s="357">
        <f t="shared" si="22"/>
        <v>142.32034482758621</v>
      </c>
      <c r="K682" s="357">
        <f t="shared" si="23"/>
        <v>0</v>
      </c>
    </row>
    <row r="683" spans="1:11">
      <c r="A683" s="527" t="s">
        <v>1006</v>
      </c>
      <c r="B683" s="31">
        <v>85</v>
      </c>
      <c r="G683" s="371" t="s">
        <v>1724</v>
      </c>
      <c r="H683" s="357" t="s">
        <v>2367</v>
      </c>
      <c r="I683" s="133">
        <f t="shared" si="24"/>
        <v>399977.5</v>
      </c>
      <c r="J683" s="357">
        <f t="shared" si="22"/>
        <v>63996.4</v>
      </c>
      <c r="K683" s="357">
        <f t="shared" si="23"/>
        <v>0</v>
      </c>
    </row>
    <row r="684" spans="1:11">
      <c r="A684" s="527" t="s">
        <v>1006</v>
      </c>
      <c r="B684" s="31">
        <v>85</v>
      </c>
      <c r="G684" s="363" t="s">
        <v>10801</v>
      </c>
      <c r="H684" s="363" t="s">
        <v>10802</v>
      </c>
      <c r="I684" s="133">
        <f t="shared" si="24"/>
        <v>150862.0625</v>
      </c>
      <c r="J684" s="357">
        <f t="shared" si="22"/>
        <v>24137.93</v>
      </c>
      <c r="K684" s="357">
        <f t="shared" si="23"/>
        <v>0</v>
      </c>
    </row>
    <row r="685" spans="1:11">
      <c r="A685" s="527" t="s">
        <v>1006</v>
      </c>
      <c r="B685" s="31">
        <v>85</v>
      </c>
      <c r="G685" s="369" t="s">
        <v>658</v>
      </c>
      <c r="H685" s="357" t="s">
        <v>658</v>
      </c>
      <c r="I685" s="133">
        <f t="shared" si="24"/>
        <v>634.43749999999989</v>
      </c>
      <c r="J685" s="357">
        <f t="shared" si="22"/>
        <v>101.50999999999999</v>
      </c>
      <c r="K685" s="357">
        <f t="shared" si="23"/>
        <v>0</v>
      </c>
    </row>
    <row r="686" spans="1:11">
      <c r="A686" s="527" t="s">
        <v>1006</v>
      </c>
      <c r="B686" s="31">
        <v>85</v>
      </c>
      <c r="G686" s="369" t="s">
        <v>1683</v>
      </c>
      <c r="H686" s="357" t="s">
        <v>1683</v>
      </c>
      <c r="I686" s="133">
        <f t="shared" si="24"/>
        <v>1011.1875000000001</v>
      </c>
      <c r="J686" s="357">
        <f t="shared" si="22"/>
        <v>161.79000000000002</v>
      </c>
      <c r="K686" s="357">
        <f t="shared" si="23"/>
        <v>0</v>
      </c>
    </row>
    <row r="687" spans="1:11">
      <c r="A687" s="527" t="s">
        <v>1006</v>
      </c>
      <c r="B687" s="31">
        <v>85</v>
      </c>
      <c r="G687" s="360" t="s">
        <v>2909</v>
      </c>
      <c r="H687" s="360" t="s">
        <v>2908</v>
      </c>
      <c r="I687" s="133">
        <f t="shared" si="24"/>
        <v>352.56249999999994</v>
      </c>
      <c r="J687" s="357">
        <f t="shared" si="22"/>
        <v>56.41</v>
      </c>
      <c r="K687" s="357">
        <f t="shared" si="23"/>
        <v>0</v>
      </c>
    </row>
    <row r="688" spans="1:11">
      <c r="A688" s="527" t="s">
        <v>1006</v>
      </c>
      <c r="B688" s="31">
        <v>85</v>
      </c>
      <c r="G688" s="369" t="s">
        <v>2862</v>
      </c>
      <c r="H688" s="357" t="s">
        <v>2862</v>
      </c>
      <c r="I688" s="133">
        <f t="shared" si="24"/>
        <v>374.9375</v>
      </c>
      <c r="J688" s="357">
        <f t="shared" si="22"/>
        <v>59.99</v>
      </c>
      <c r="K688" s="357">
        <f t="shared" si="23"/>
        <v>0</v>
      </c>
    </row>
    <row r="689" spans="1:11">
      <c r="A689" s="527" t="s">
        <v>1006</v>
      </c>
      <c r="B689" s="31">
        <v>85</v>
      </c>
      <c r="G689" s="369" t="s">
        <v>2559</v>
      </c>
      <c r="H689" s="357" t="s">
        <v>2559</v>
      </c>
      <c r="I689" s="133">
        <f t="shared" si="24"/>
        <v>143</v>
      </c>
      <c r="J689" s="357">
        <f t="shared" si="22"/>
        <v>22.88</v>
      </c>
      <c r="K689" s="357">
        <f t="shared" si="23"/>
        <v>0</v>
      </c>
    </row>
    <row r="690" spans="1:11">
      <c r="A690" s="527" t="s">
        <v>1006</v>
      </c>
      <c r="B690" s="31">
        <v>85</v>
      </c>
      <c r="G690" s="371" t="s">
        <v>2858</v>
      </c>
      <c r="H690" s="357" t="s">
        <v>2074</v>
      </c>
      <c r="I690" s="133">
        <f t="shared" si="24"/>
        <v>195552.375</v>
      </c>
      <c r="J690" s="357">
        <f t="shared" si="22"/>
        <v>31288.38</v>
      </c>
      <c r="K690" s="357">
        <f t="shared" si="23"/>
        <v>0</v>
      </c>
    </row>
    <row r="691" spans="1:11">
      <c r="A691" s="527" t="s">
        <v>1006</v>
      </c>
      <c r="B691" s="31">
        <v>85</v>
      </c>
      <c r="G691" s="371" t="s">
        <v>808</v>
      </c>
      <c r="H691" s="357" t="s">
        <v>1943</v>
      </c>
      <c r="I691" s="133">
        <f t="shared" si="24"/>
        <v>305832.125</v>
      </c>
      <c r="J691" s="357">
        <f t="shared" si="22"/>
        <v>48933.14</v>
      </c>
      <c r="K691" s="357">
        <f t="shared" si="23"/>
        <v>0</v>
      </c>
    </row>
    <row r="692" spans="1:11">
      <c r="A692" s="527" t="s">
        <v>1006</v>
      </c>
      <c r="B692" s="31">
        <v>85</v>
      </c>
      <c r="G692" s="369" t="s">
        <v>2852</v>
      </c>
      <c r="H692" s="357" t="s">
        <v>2155</v>
      </c>
      <c r="I692" s="133">
        <f t="shared" si="24"/>
        <v>9416.1875</v>
      </c>
      <c r="J692" s="357">
        <f t="shared" si="22"/>
        <v>1506.59</v>
      </c>
      <c r="K692" s="357">
        <f t="shared" si="23"/>
        <v>0</v>
      </c>
    </row>
    <row r="693" spans="1:11">
      <c r="A693" s="527" t="s">
        <v>1006</v>
      </c>
      <c r="B693" s="31">
        <v>85</v>
      </c>
      <c r="G693" s="371" t="s">
        <v>847</v>
      </c>
      <c r="H693" s="357" t="s">
        <v>849</v>
      </c>
      <c r="I693" s="133">
        <f t="shared" si="24"/>
        <v>1582135.0624999998</v>
      </c>
      <c r="J693" s="357">
        <f t="shared" si="22"/>
        <v>253141.61</v>
      </c>
      <c r="K693" s="357">
        <f t="shared" si="23"/>
        <v>0</v>
      </c>
    </row>
    <row r="694" spans="1:11">
      <c r="A694" s="527" t="s">
        <v>1006</v>
      </c>
      <c r="B694" s="31">
        <v>85</v>
      </c>
      <c r="G694" s="371" t="s">
        <v>866</v>
      </c>
      <c r="H694" s="357" t="s">
        <v>1993</v>
      </c>
      <c r="I694" s="133">
        <f t="shared" si="24"/>
        <v>505903.18749999994</v>
      </c>
      <c r="J694" s="357">
        <f t="shared" si="22"/>
        <v>80944.509999999995</v>
      </c>
      <c r="K694" s="357">
        <f t="shared" si="23"/>
        <v>0</v>
      </c>
    </row>
    <row r="695" spans="1:11">
      <c r="A695" s="527" t="s">
        <v>1006</v>
      </c>
      <c r="B695" s="31">
        <v>85</v>
      </c>
      <c r="G695" s="360" t="s">
        <v>2897</v>
      </c>
      <c r="H695" s="360" t="s">
        <v>2898</v>
      </c>
      <c r="I695" s="133">
        <f t="shared" si="24"/>
        <v>2580</v>
      </c>
      <c r="J695" s="357">
        <f t="shared" si="22"/>
        <v>412.8</v>
      </c>
      <c r="K695" s="357">
        <f t="shared" si="23"/>
        <v>0</v>
      </c>
    </row>
    <row r="696" spans="1:11">
      <c r="A696" s="527" t="s">
        <v>1006</v>
      </c>
      <c r="B696" s="31">
        <v>85</v>
      </c>
      <c r="G696" s="369" t="s">
        <v>1690</v>
      </c>
      <c r="H696" s="357" t="s">
        <v>1690</v>
      </c>
      <c r="I696" s="133">
        <f t="shared" si="24"/>
        <v>39.625</v>
      </c>
      <c r="J696" s="357">
        <f t="shared" si="22"/>
        <v>6.34</v>
      </c>
      <c r="K696" s="357">
        <f t="shared" si="23"/>
        <v>0</v>
      </c>
    </row>
    <row r="697" spans="1:11">
      <c r="A697" s="527" t="s">
        <v>1006</v>
      </c>
      <c r="B697" s="31">
        <v>85</v>
      </c>
      <c r="G697" s="369" t="s">
        <v>2692</v>
      </c>
      <c r="H697" s="357" t="s">
        <v>2692</v>
      </c>
      <c r="I697" s="133">
        <f t="shared" si="24"/>
        <v>138</v>
      </c>
      <c r="J697" s="357">
        <f t="shared" si="22"/>
        <v>22.08</v>
      </c>
      <c r="K697" s="357">
        <f t="shared" si="23"/>
        <v>0</v>
      </c>
    </row>
    <row r="698" spans="1:11">
      <c r="A698" s="527" t="s">
        <v>1006</v>
      </c>
      <c r="B698" s="31">
        <v>85</v>
      </c>
      <c r="G698" s="369" t="s">
        <v>2510</v>
      </c>
      <c r="H698" s="357" t="s">
        <v>2510</v>
      </c>
      <c r="I698" s="133">
        <f t="shared" si="24"/>
        <v>41.9375</v>
      </c>
      <c r="J698" s="357">
        <f t="shared" si="22"/>
        <v>6.71</v>
      </c>
      <c r="K698" s="357">
        <f t="shared" si="23"/>
        <v>0</v>
      </c>
    </row>
    <row r="699" spans="1:11">
      <c r="A699" s="527" t="s">
        <v>1006</v>
      </c>
      <c r="B699" s="31">
        <v>85</v>
      </c>
      <c r="G699" s="360" t="s">
        <v>2904</v>
      </c>
      <c r="H699" s="360" t="s">
        <v>2905</v>
      </c>
      <c r="I699" s="133">
        <f t="shared" si="24"/>
        <v>206.74999999999997</v>
      </c>
      <c r="J699" s="357">
        <f t="shared" si="22"/>
        <v>33.08</v>
      </c>
      <c r="K699" s="357">
        <f t="shared" si="23"/>
        <v>0</v>
      </c>
    </row>
    <row r="700" spans="1:11">
      <c r="A700" s="527" t="s">
        <v>1006</v>
      </c>
      <c r="B700" s="31">
        <v>85</v>
      </c>
      <c r="G700" s="369" t="s">
        <v>930</v>
      </c>
      <c r="H700" s="357" t="s">
        <v>931</v>
      </c>
      <c r="I700" s="133">
        <f t="shared" ref="I700:I763" si="25">+J700/0.16</f>
        <v>120000</v>
      </c>
      <c r="J700" s="357">
        <f t="shared" si="22"/>
        <v>19200</v>
      </c>
      <c r="K700" s="357">
        <f t="shared" si="23"/>
        <v>0</v>
      </c>
    </row>
    <row r="701" spans="1:11">
      <c r="A701" s="527" t="s">
        <v>1006</v>
      </c>
      <c r="B701" s="31">
        <v>85</v>
      </c>
      <c r="G701" s="360" t="s">
        <v>2895</v>
      </c>
      <c r="H701" s="360" t="s">
        <v>2896</v>
      </c>
      <c r="I701" s="133">
        <f t="shared" si="25"/>
        <v>657.75</v>
      </c>
      <c r="J701" s="357">
        <f t="shared" ref="J701:J764" si="26">+SUMIF($G$7:$G$615,G701,$J$7:$J$615)</f>
        <v>105.24</v>
      </c>
      <c r="K701" s="357">
        <f t="shared" ref="K701:K764" si="27">+SUMIF($G$7:$G$615,G701,$K$7:$K$615)</f>
        <v>0</v>
      </c>
    </row>
    <row r="702" spans="1:11">
      <c r="A702" s="527" t="s">
        <v>1006</v>
      </c>
      <c r="B702" s="31">
        <v>85</v>
      </c>
      <c r="G702" s="369" t="s">
        <v>670</v>
      </c>
      <c r="H702" s="357" t="s">
        <v>670</v>
      </c>
      <c r="I702" s="133">
        <f t="shared" si="25"/>
        <v>1939.6250000000002</v>
      </c>
      <c r="J702" s="357">
        <f t="shared" si="26"/>
        <v>310.34000000000003</v>
      </c>
      <c r="K702" s="357">
        <f t="shared" si="27"/>
        <v>0</v>
      </c>
    </row>
    <row r="703" spans="1:11">
      <c r="A703" s="527" t="s">
        <v>1006</v>
      </c>
      <c r="B703" s="31">
        <v>85</v>
      </c>
      <c r="G703" s="369" t="s">
        <v>2789</v>
      </c>
      <c r="H703" s="357" t="s">
        <v>2789</v>
      </c>
      <c r="I703" s="133">
        <f t="shared" si="25"/>
        <v>551.4375</v>
      </c>
      <c r="J703" s="357">
        <f t="shared" si="26"/>
        <v>88.23</v>
      </c>
      <c r="K703" s="357">
        <f t="shared" si="27"/>
        <v>0</v>
      </c>
    </row>
    <row r="704" spans="1:11">
      <c r="A704" s="527" t="s">
        <v>1006</v>
      </c>
      <c r="B704" s="31">
        <v>85</v>
      </c>
      <c r="G704" s="369" t="s">
        <v>911</v>
      </c>
      <c r="H704" s="357" t="s">
        <v>912</v>
      </c>
      <c r="I704" s="133">
        <f t="shared" si="25"/>
        <v>18100.125</v>
      </c>
      <c r="J704" s="357">
        <f t="shared" si="26"/>
        <v>2896.02</v>
      </c>
      <c r="K704" s="357">
        <f t="shared" si="27"/>
        <v>0</v>
      </c>
    </row>
    <row r="705" spans="1:11">
      <c r="A705" s="527" t="s">
        <v>1006</v>
      </c>
      <c r="B705" s="31">
        <v>85</v>
      </c>
      <c r="G705" s="369" t="s">
        <v>664</v>
      </c>
      <c r="H705" s="357" t="s">
        <v>664</v>
      </c>
      <c r="I705" s="133">
        <f t="shared" si="25"/>
        <v>459.49999999999994</v>
      </c>
      <c r="J705" s="357">
        <f t="shared" si="26"/>
        <v>73.52</v>
      </c>
      <c r="K705" s="357">
        <f t="shared" si="27"/>
        <v>0</v>
      </c>
    </row>
    <row r="706" spans="1:11">
      <c r="A706" s="527" t="s">
        <v>1006</v>
      </c>
      <c r="B706" s="31">
        <v>85</v>
      </c>
      <c r="G706" s="360" t="s">
        <v>2887</v>
      </c>
      <c r="H706" s="360" t="s">
        <v>2888</v>
      </c>
      <c r="I706" s="133">
        <f t="shared" si="25"/>
        <v>703.4375</v>
      </c>
      <c r="J706" s="357">
        <f t="shared" si="26"/>
        <v>112.55</v>
      </c>
      <c r="K706" s="357">
        <f t="shared" si="27"/>
        <v>0</v>
      </c>
    </row>
    <row r="707" spans="1:11">
      <c r="A707" s="527" t="s">
        <v>1006</v>
      </c>
      <c r="B707" s="31">
        <v>85</v>
      </c>
      <c r="G707" s="369" t="s">
        <v>2792</v>
      </c>
      <c r="H707" s="357" t="s">
        <v>2792</v>
      </c>
      <c r="I707" s="133">
        <f t="shared" si="25"/>
        <v>294.56249999999994</v>
      </c>
      <c r="J707" s="357">
        <f t="shared" si="26"/>
        <v>47.129999999999995</v>
      </c>
      <c r="K707" s="357">
        <f t="shared" si="27"/>
        <v>0</v>
      </c>
    </row>
    <row r="708" spans="1:11">
      <c r="A708" s="527" t="s">
        <v>1006</v>
      </c>
      <c r="B708" s="31">
        <v>85</v>
      </c>
      <c r="G708" s="369" t="s">
        <v>768</v>
      </c>
      <c r="H708" s="357" t="s">
        <v>768</v>
      </c>
      <c r="I708" s="133">
        <f t="shared" si="25"/>
        <v>1436.4374999999998</v>
      </c>
      <c r="J708" s="357">
        <f t="shared" si="26"/>
        <v>229.82999999999998</v>
      </c>
      <c r="K708" s="357">
        <f t="shared" si="27"/>
        <v>0</v>
      </c>
    </row>
    <row r="709" spans="1:11">
      <c r="A709" s="527" t="s">
        <v>1006</v>
      </c>
      <c r="B709" s="31">
        <v>85</v>
      </c>
      <c r="G709" s="369" t="s">
        <v>1745</v>
      </c>
      <c r="H709" s="357" t="s">
        <v>1745</v>
      </c>
      <c r="I709" s="133">
        <f t="shared" si="25"/>
        <v>527.75</v>
      </c>
      <c r="J709" s="357">
        <f t="shared" si="26"/>
        <v>84.44</v>
      </c>
      <c r="K709" s="357">
        <f t="shared" si="27"/>
        <v>0</v>
      </c>
    </row>
    <row r="710" spans="1:11">
      <c r="A710" s="527" t="s">
        <v>1006</v>
      </c>
      <c r="B710" s="31">
        <v>85</v>
      </c>
      <c r="G710" s="369" t="s">
        <v>2694</v>
      </c>
      <c r="H710" s="357" t="s">
        <v>2694</v>
      </c>
      <c r="I710" s="133">
        <f t="shared" si="25"/>
        <v>293.3125</v>
      </c>
      <c r="J710" s="357">
        <f t="shared" si="26"/>
        <v>46.93</v>
      </c>
      <c r="K710" s="357">
        <f t="shared" si="27"/>
        <v>0</v>
      </c>
    </row>
    <row r="711" spans="1:11">
      <c r="A711" s="527" t="s">
        <v>1006</v>
      </c>
      <c r="B711" s="31">
        <v>85</v>
      </c>
      <c r="G711" s="369" t="s">
        <v>962</v>
      </c>
      <c r="H711" s="357" t="s">
        <v>963</v>
      </c>
      <c r="I711" s="133">
        <f t="shared" si="25"/>
        <v>5041.375</v>
      </c>
      <c r="J711" s="357">
        <f t="shared" si="26"/>
        <v>806.62</v>
      </c>
      <c r="K711" s="357">
        <f t="shared" si="27"/>
        <v>0</v>
      </c>
    </row>
    <row r="712" spans="1:11">
      <c r="A712" s="527" t="s">
        <v>1006</v>
      </c>
      <c r="B712" s="31">
        <v>85</v>
      </c>
      <c r="G712" s="369" t="s">
        <v>2541</v>
      </c>
      <c r="H712" s="357" t="s">
        <v>2541</v>
      </c>
      <c r="I712" s="133">
        <f t="shared" si="25"/>
        <v>94.75</v>
      </c>
      <c r="J712" s="357">
        <f t="shared" si="26"/>
        <v>15.16</v>
      </c>
      <c r="K712" s="357">
        <f t="shared" si="27"/>
        <v>0</v>
      </c>
    </row>
    <row r="713" spans="1:11">
      <c r="A713" s="527" t="s">
        <v>1006</v>
      </c>
      <c r="B713" s="31">
        <v>85</v>
      </c>
      <c r="G713" s="369" t="s">
        <v>829</v>
      </c>
      <c r="H713" s="357" t="s">
        <v>829</v>
      </c>
      <c r="I713" s="133">
        <f t="shared" si="25"/>
        <v>1251.5</v>
      </c>
      <c r="J713" s="357">
        <f t="shared" si="26"/>
        <v>200.24</v>
      </c>
      <c r="K713" s="357">
        <f t="shared" si="27"/>
        <v>50.06</v>
      </c>
    </row>
    <row r="714" spans="1:11">
      <c r="A714" s="527" t="s">
        <v>1006</v>
      </c>
      <c r="B714" s="31">
        <v>85</v>
      </c>
      <c r="G714" s="369" t="s">
        <v>691</v>
      </c>
      <c r="H714" s="357" t="s">
        <v>691</v>
      </c>
      <c r="I714" s="133">
        <f t="shared" si="25"/>
        <v>2073.9375</v>
      </c>
      <c r="J714" s="357">
        <f t="shared" si="26"/>
        <v>331.83</v>
      </c>
      <c r="K714" s="357">
        <f t="shared" si="27"/>
        <v>0</v>
      </c>
    </row>
    <row r="715" spans="1:11">
      <c r="A715" s="527" t="s">
        <v>1006</v>
      </c>
      <c r="B715" s="31">
        <v>85</v>
      </c>
      <c r="G715" s="369" t="s">
        <v>2791</v>
      </c>
      <c r="H715" s="357" t="s">
        <v>2791</v>
      </c>
      <c r="I715" s="133">
        <f t="shared" si="25"/>
        <v>60.375</v>
      </c>
      <c r="J715" s="357">
        <f t="shared" si="26"/>
        <v>9.66</v>
      </c>
      <c r="K715" s="357">
        <f t="shared" si="27"/>
        <v>0</v>
      </c>
    </row>
    <row r="716" spans="1:11">
      <c r="A716" s="527" t="s">
        <v>1006</v>
      </c>
      <c r="B716" s="31">
        <v>85</v>
      </c>
      <c r="G716" s="360" t="s">
        <v>729</v>
      </c>
      <c r="H716" s="360" t="s">
        <v>2890</v>
      </c>
      <c r="I716" s="133">
        <f t="shared" si="25"/>
        <v>6678.8297413793098</v>
      </c>
      <c r="J716" s="357">
        <f t="shared" si="26"/>
        <v>1068.6127586206896</v>
      </c>
      <c r="K716" s="357">
        <f t="shared" si="27"/>
        <v>0</v>
      </c>
    </row>
    <row r="717" spans="1:11">
      <c r="A717" s="527" t="s">
        <v>1006</v>
      </c>
      <c r="B717" s="31">
        <v>85</v>
      </c>
      <c r="G717" s="369" t="s">
        <v>1678</v>
      </c>
      <c r="H717" s="357" t="s">
        <v>1678</v>
      </c>
      <c r="I717" s="133">
        <f t="shared" si="25"/>
        <v>106.4375</v>
      </c>
      <c r="J717" s="357">
        <f t="shared" si="26"/>
        <v>17.03</v>
      </c>
      <c r="K717" s="357">
        <f t="shared" si="27"/>
        <v>0</v>
      </c>
    </row>
    <row r="718" spans="1:11">
      <c r="A718" s="527" t="s">
        <v>1006</v>
      </c>
      <c r="B718" s="31">
        <v>85</v>
      </c>
      <c r="G718" s="371" t="s">
        <v>863</v>
      </c>
      <c r="H718" s="357" t="s">
        <v>1996</v>
      </c>
      <c r="I718" s="133">
        <f t="shared" si="25"/>
        <v>388906.1875</v>
      </c>
      <c r="J718" s="357">
        <f t="shared" si="26"/>
        <v>62224.99</v>
      </c>
      <c r="K718" s="357">
        <f t="shared" si="27"/>
        <v>0</v>
      </c>
    </row>
    <row r="719" spans="1:11">
      <c r="A719" s="527" t="s">
        <v>1006</v>
      </c>
      <c r="B719" s="31">
        <v>85</v>
      </c>
      <c r="G719" s="360" t="s">
        <v>2891</v>
      </c>
      <c r="H719" s="360" t="s">
        <v>2892</v>
      </c>
      <c r="I719" s="133">
        <f t="shared" si="25"/>
        <v>524.125</v>
      </c>
      <c r="J719" s="357">
        <f t="shared" si="26"/>
        <v>83.86</v>
      </c>
      <c r="K719" s="357">
        <f t="shared" si="27"/>
        <v>0</v>
      </c>
    </row>
    <row r="720" spans="1:11">
      <c r="A720" s="527" t="s">
        <v>1006</v>
      </c>
      <c r="B720" s="31">
        <v>85</v>
      </c>
      <c r="G720" s="369" t="s">
        <v>947</v>
      </c>
      <c r="H720" s="357" t="s">
        <v>947</v>
      </c>
      <c r="I720" s="133">
        <f t="shared" si="25"/>
        <v>6600</v>
      </c>
      <c r="J720" s="357">
        <f t="shared" si="26"/>
        <v>1056</v>
      </c>
      <c r="K720" s="357">
        <f t="shared" si="27"/>
        <v>0</v>
      </c>
    </row>
    <row r="721" spans="1:11">
      <c r="A721" s="527" t="s">
        <v>1006</v>
      </c>
      <c r="B721" s="31">
        <v>85</v>
      </c>
      <c r="G721" s="369" t="s">
        <v>2869</v>
      </c>
      <c r="H721" s="357" t="s">
        <v>2869</v>
      </c>
      <c r="I721" s="133">
        <f t="shared" si="25"/>
        <v>2610.1875</v>
      </c>
      <c r="J721" s="357">
        <f t="shared" si="26"/>
        <v>417.63</v>
      </c>
      <c r="K721" s="357">
        <f t="shared" si="27"/>
        <v>0</v>
      </c>
    </row>
    <row r="722" spans="1:11">
      <c r="A722" s="527" t="s">
        <v>1006</v>
      </c>
      <c r="B722" s="31">
        <v>85</v>
      </c>
      <c r="G722" s="369" t="s">
        <v>2836</v>
      </c>
      <c r="H722" s="357" t="s">
        <v>2836</v>
      </c>
      <c r="I722" s="133">
        <f t="shared" si="25"/>
        <v>258.625</v>
      </c>
      <c r="J722" s="357">
        <f t="shared" si="26"/>
        <v>41.38</v>
      </c>
      <c r="K722" s="357">
        <f t="shared" si="27"/>
        <v>0</v>
      </c>
    </row>
    <row r="723" spans="1:11">
      <c r="A723" s="527" t="s">
        <v>1006</v>
      </c>
      <c r="B723" s="31">
        <v>85</v>
      </c>
      <c r="G723" s="369" t="s">
        <v>905</v>
      </c>
      <c r="H723" s="357" t="s">
        <v>906</v>
      </c>
      <c r="I723" s="133">
        <f t="shared" si="25"/>
        <v>3461.8125</v>
      </c>
      <c r="J723" s="357">
        <f t="shared" si="26"/>
        <v>553.89</v>
      </c>
      <c r="K723" s="357">
        <f t="shared" si="27"/>
        <v>0</v>
      </c>
    </row>
    <row r="724" spans="1:11">
      <c r="A724" s="527" t="s">
        <v>1006</v>
      </c>
      <c r="B724" s="31">
        <v>85</v>
      </c>
      <c r="G724" s="369" t="s">
        <v>1718</v>
      </c>
      <c r="H724" s="357" t="s">
        <v>1718</v>
      </c>
      <c r="I724" s="133">
        <f t="shared" si="25"/>
        <v>245.75</v>
      </c>
      <c r="J724" s="357">
        <f t="shared" si="26"/>
        <v>39.32</v>
      </c>
      <c r="K724" s="357">
        <f t="shared" si="27"/>
        <v>0</v>
      </c>
    </row>
    <row r="725" spans="1:11">
      <c r="A725" s="527" t="s">
        <v>1006</v>
      </c>
      <c r="B725" s="31">
        <v>85</v>
      </c>
      <c r="G725" s="360" t="s">
        <v>2884</v>
      </c>
      <c r="H725" s="360" t="s">
        <v>2885</v>
      </c>
      <c r="I725" s="133">
        <f t="shared" si="25"/>
        <v>260.375</v>
      </c>
      <c r="J725" s="357">
        <f t="shared" si="26"/>
        <v>41.66</v>
      </c>
      <c r="K725" s="357">
        <f t="shared" si="27"/>
        <v>0</v>
      </c>
    </row>
    <row r="726" spans="1:11">
      <c r="A726" s="527" t="s">
        <v>1006</v>
      </c>
      <c r="B726" s="31">
        <v>85</v>
      </c>
      <c r="G726" s="369" t="s">
        <v>814</v>
      </c>
      <c r="H726" s="357" t="s">
        <v>814</v>
      </c>
      <c r="I726" s="133">
        <f t="shared" si="25"/>
        <v>227.56249999999997</v>
      </c>
      <c r="J726" s="357">
        <f t="shared" si="26"/>
        <v>36.409999999999997</v>
      </c>
      <c r="K726" s="357">
        <f t="shared" si="27"/>
        <v>0</v>
      </c>
    </row>
    <row r="727" spans="1:11">
      <c r="A727" s="527" t="s">
        <v>1006</v>
      </c>
      <c r="B727" s="31">
        <v>85</v>
      </c>
      <c r="G727" s="369" t="s">
        <v>2846</v>
      </c>
      <c r="H727" s="357" t="s">
        <v>2847</v>
      </c>
      <c r="I727" s="133">
        <f t="shared" si="25"/>
        <v>2906</v>
      </c>
      <c r="J727" s="357">
        <f t="shared" si="26"/>
        <v>464.96</v>
      </c>
      <c r="K727" s="357">
        <f t="shared" si="27"/>
        <v>0</v>
      </c>
    </row>
    <row r="728" spans="1:11">
      <c r="A728" s="527" t="s">
        <v>1006</v>
      </c>
      <c r="B728" s="31">
        <v>85</v>
      </c>
      <c r="G728" s="360" t="s">
        <v>1729</v>
      </c>
      <c r="H728" s="360" t="s">
        <v>2886</v>
      </c>
      <c r="I728" s="133">
        <f t="shared" si="25"/>
        <v>309</v>
      </c>
      <c r="J728" s="357">
        <f t="shared" si="26"/>
        <v>49.44</v>
      </c>
      <c r="K728" s="357">
        <f t="shared" si="27"/>
        <v>0</v>
      </c>
    </row>
    <row r="729" spans="1:11">
      <c r="A729" s="527" t="s">
        <v>1006</v>
      </c>
      <c r="B729" s="31">
        <v>85</v>
      </c>
      <c r="G729" s="369" t="s">
        <v>826</v>
      </c>
      <c r="H729" s="357" t="s">
        <v>1620</v>
      </c>
      <c r="I729" s="133">
        <f t="shared" si="25"/>
        <v>34762.0625</v>
      </c>
      <c r="J729" s="357">
        <f t="shared" si="26"/>
        <v>5561.93</v>
      </c>
      <c r="K729" s="357">
        <f t="shared" si="27"/>
        <v>0</v>
      </c>
    </row>
    <row r="730" spans="1:11">
      <c r="A730" s="527" t="s">
        <v>1006</v>
      </c>
      <c r="B730" s="31">
        <v>85</v>
      </c>
      <c r="G730" s="371" t="s">
        <v>865</v>
      </c>
      <c r="H730" s="364" t="s">
        <v>2855</v>
      </c>
      <c r="I730" s="133">
        <f t="shared" si="25"/>
        <v>685755.375</v>
      </c>
      <c r="J730" s="357">
        <f t="shared" si="26"/>
        <v>109720.86</v>
      </c>
      <c r="K730" s="357">
        <f t="shared" si="27"/>
        <v>0</v>
      </c>
    </row>
    <row r="731" spans="1:11">
      <c r="A731" s="527" t="s">
        <v>1006</v>
      </c>
      <c r="B731" s="31">
        <v>85</v>
      </c>
      <c r="G731" s="369" t="s">
        <v>2758</v>
      </c>
      <c r="H731" s="357" t="s">
        <v>2758</v>
      </c>
      <c r="I731" s="133">
        <f t="shared" si="25"/>
        <v>27.5625</v>
      </c>
      <c r="J731" s="357">
        <f t="shared" si="26"/>
        <v>4.41</v>
      </c>
      <c r="K731" s="357">
        <f t="shared" si="27"/>
        <v>0</v>
      </c>
    </row>
    <row r="732" spans="1:11">
      <c r="A732" s="527" t="s">
        <v>1006</v>
      </c>
      <c r="B732" s="31">
        <v>85</v>
      </c>
      <c r="G732" s="369" t="s">
        <v>2800</v>
      </c>
      <c r="H732" s="357" t="s">
        <v>2800</v>
      </c>
      <c r="I732" s="133">
        <f t="shared" si="25"/>
        <v>377.125</v>
      </c>
      <c r="J732" s="357">
        <f t="shared" si="26"/>
        <v>60.34</v>
      </c>
      <c r="K732" s="357">
        <f t="shared" si="27"/>
        <v>0</v>
      </c>
    </row>
    <row r="733" spans="1:11">
      <c r="A733" s="527" t="s">
        <v>1006</v>
      </c>
      <c r="B733" s="31">
        <v>85</v>
      </c>
      <c r="G733" s="369" t="s">
        <v>1766</v>
      </c>
      <c r="H733" s="357" t="s">
        <v>1638</v>
      </c>
      <c r="I733" s="133">
        <f t="shared" si="25"/>
        <v>11889.375</v>
      </c>
      <c r="J733" s="357">
        <f t="shared" si="26"/>
        <v>1902.3</v>
      </c>
      <c r="K733" s="357">
        <f t="shared" si="27"/>
        <v>0</v>
      </c>
    </row>
    <row r="734" spans="1:11">
      <c r="A734" s="527" t="s">
        <v>1006</v>
      </c>
      <c r="B734" s="31">
        <v>85</v>
      </c>
      <c r="G734" s="369" t="s">
        <v>2613</v>
      </c>
      <c r="H734" s="357" t="s">
        <v>2613</v>
      </c>
      <c r="I734" s="133">
        <f t="shared" si="25"/>
        <v>1359.1249999999998</v>
      </c>
      <c r="J734" s="357">
        <f t="shared" si="26"/>
        <v>217.45999999999998</v>
      </c>
      <c r="K734" s="357">
        <f t="shared" si="27"/>
        <v>0</v>
      </c>
    </row>
    <row r="735" spans="1:11">
      <c r="A735" s="527" t="s">
        <v>1006</v>
      </c>
      <c r="B735" s="31">
        <v>85</v>
      </c>
      <c r="G735" s="369" t="s">
        <v>2476</v>
      </c>
      <c r="H735" s="357" t="s">
        <v>2476</v>
      </c>
      <c r="I735" s="133">
        <f t="shared" si="25"/>
        <v>413.81249999999994</v>
      </c>
      <c r="J735" s="357">
        <f t="shared" si="26"/>
        <v>66.209999999999994</v>
      </c>
      <c r="K735" s="357">
        <f t="shared" si="27"/>
        <v>0</v>
      </c>
    </row>
    <row r="736" spans="1:11">
      <c r="A736" s="527" t="s">
        <v>1006</v>
      </c>
      <c r="B736" s="31">
        <v>85</v>
      </c>
      <c r="G736" s="369" t="s">
        <v>1008</v>
      </c>
      <c r="H736" s="357" t="s">
        <v>1008</v>
      </c>
      <c r="I736" s="133">
        <f t="shared" si="25"/>
        <v>87.9375</v>
      </c>
      <c r="J736" s="357">
        <f t="shared" si="26"/>
        <v>14.07</v>
      </c>
      <c r="K736" s="357">
        <f t="shared" si="27"/>
        <v>0</v>
      </c>
    </row>
    <row r="737" spans="1:11">
      <c r="A737" s="527" t="s">
        <v>1006</v>
      </c>
      <c r="B737" s="31">
        <v>85</v>
      </c>
      <c r="G737" s="369" t="s">
        <v>660</v>
      </c>
      <c r="H737" s="357" t="s">
        <v>660</v>
      </c>
      <c r="I737" s="133">
        <f t="shared" si="25"/>
        <v>245.62499999999997</v>
      </c>
      <c r="J737" s="357">
        <f t="shared" si="26"/>
        <v>39.299999999999997</v>
      </c>
      <c r="K737" s="357">
        <f t="shared" si="27"/>
        <v>0</v>
      </c>
    </row>
    <row r="738" spans="1:11">
      <c r="A738" s="527" t="s">
        <v>1006</v>
      </c>
      <c r="B738" s="31">
        <v>85</v>
      </c>
      <c r="G738" s="369" t="s">
        <v>822</v>
      </c>
      <c r="H738" s="357" t="s">
        <v>902</v>
      </c>
      <c r="I738" s="133">
        <f t="shared" si="25"/>
        <v>15875.125</v>
      </c>
      <c r="J738" s="357">
        <f t="shared" si="26"/>
        <v>2540.02</v>
      </c>
      <c r="K738" s="357">
        <f t="shared" si="27"/>
        <v>0</v>
      </c>
    </row>
    <row r="739" spans="1:11">
      <c r="A739" s="527" t="s">
        <v>1006</v>
      </c>
      <c r="B739" s="31">
        <v>85</v>
      </c>
      <c r="G739" s="360" t="s">
        <v>2899</v>
      </c>
      <c r="H739" s="360" t="s">
        <v>2900</v>
      </c>
      <c r="I739" s="133">
        <f t="shared" si="25"/>
        <v>419.00000000000006</v>
      </c>
      <c r="J739" s="357">
        <f t="shared" si="26"/>
        <v>67.040000000000006</v>
      </c>
      <c r="K739" s="357">
        <f t="shared" si="27"/>
        <v>0</v>
      </c>
    </row>
    <row r="740" spans="1:11">
      <c r="A740" s="527" t="s">
        <v>1006</v>
      </c>
      <c r="B740" s="31">
        <v>85</v>
      </c>
      <c r="G740" s="369" t="s">
        <v>713</v>
      </c>
      <c r="H740" s="357" t="s">
        <v>713</v>
      </c>
      <c r="I740" s="133">
        <f t="shared" si="25"/>
        <v>2560.3749999999995</v>
      </c>
      <c r="J740" s="357">
        <f t="shared" si="26"/>
        <v>409.65999999999997</v>
      </c>
      <c r="K740" s="357">
        <f t="shared" si="27"/>
        <v>0</v>
      </c>
    </row>
    <row r="741" spans="1:11">
      <c r="A741" s="527" t="s">
        <v>1006</v>
      </c>
      <c r="B741" s="31">
        <v>85</v>
      </c>
      <c r="G741" s="369" t="s">
        <v>2854</v>
      </c>
      <c r="H741" s="357" t="s">
        <v>2282</v>
      </c>
      <c r="I741" s="133">
        <f t="shared" si="25"/>
        <v>22975</v>
      </c>
      <c r="J741" s="357">
        <f t="shared" si="26"/>
        <v>3676</v>
      </c>
      <c r="K741" s="357">
        <f t="shared" si="27"/>
        <v>0</v>
      </c>
    </row>
    <row r="742" spans="1:11">
      <c r="A742" s="527" t="s">
        <v>1006</v>
      </c>
      <c r="B742" s="31">
        <v>85</v>
      </c>
      <c r="G742" s="369" t="s">
        <v>987</v>
      </c>
      <c r="H742" s="357" t="s">
        <v>2875</v>
      </c>
      <c r="I742" s="133">
        <f t="shared" si="25"/>
        <v>14236.937499999998</v>
      </c>
      <c r="J742" s="357">
        <f t="shared" si="26"/>
        <v>2277.91</v>
      </c>
      <c r="K742" s="357">
        <f t="shared" si="27"/>
        <v>0</v>
      </c>
    </row>
    <row r="743" spans="1:11">
      <c r="A743" s="527" t="s">
        <v>1006</v>
      </c>
      <c r="B743" s="31">
        <v>85</v>
      </c>
      <c r="G743" s="370" t="s">
        <v>964</v>
      </c>
      <c r="H743" s="361" t="s">
        <v>965</v>
      </c>
      <c r="I743" s="133">
        <f t="shared" si="25"/>
        <v>236.375</v>
      </c>
      <c r="J743" s="357">
        <f t="shared" si="26"/>
        <v>37.82</v>
      </c>
      <c r="K743" s="357">
        <f t="shared" si="27"/>
        <v>4.0999999999999996</v>
      </c>
    </row>
    <row r="744" spans="1:11">
      <c r="A744" s="527" t="s">
        <v>1006</v>
      </c>
      <c r="B744" s="31">
        <v>85</v>
      </c>
      <c r="G744" s="369" t="s">
        <v>915</v>
      </c>
      <c r="H744" s="357" t="s">
        <v>916</v>
      </c>
      <c r="I744" s="133">
        <f t="shared" si="25"/>
        <v>1309</v>
      </c>
      <c r="J744" s="357">
        <f t="shared" si="26"/>
        <v>209.44</v>
      </c>
      <c r="K744" s="357">
        <f t="shared" si="27"/>
        <v>0</v>
      </c>
    </row>
    <row r="745" spans="1:11">
      <c r="A745" s="527" t="s">
        <v>1006</v>
      </c>
      <c r="B745" s="31">
        <v>85</v>
      </c>
      <c r="G745" s="369" t="s">
        <v>2853</v>
      </c>
      <c r="H745" s="357" t="s">
        <v>2180</v>
      </c>
      <c r="I745" s="133">
        <f t="shared" si="25"/>
        <v>1903.9999999999998</v>
      </c>
      <c r="J745" s="357">
        <f t="shared" si="26"/>
        <v>304.64</v>
      </c>
      <c r="K745" s="357">
        <f t="shared" si="27"/>
        <v>0</v>
      </c>
    </row>
    <row r="746" spans="1:11">
      <c r="A746" s="527" t="s">
        <v>1006</v>
      </c>
      <c r="B746" s="31">
        <v>85</v>
      </c>
      <c r="G746" s="371" t="s">
        <v>1776</v>
      </c>
      <c r="H746" s="357" t="s">
        <v>1636</v>
      </c>
      <c r="I746" s="133">
        <f t="shared" si="25"/>
        <v>747726.875</v>
      </c>
      <c r="J746" s="357">
        <f t="shared" si="26"/>
        <v>119636.3</v>
      </c>
      <c r="K746" s="357">
        <f t="shared" si="27"/>
        <v>0</v>
      </c>
    </row>
    <row r="747" spans="1:11">
      <c r="A747" s="527" t="s">
        <v>1006</v>
      </c>
      <c r="B747" s="31">
        <v>85</v>
      </c>
      <c r="G747" s="369" t="s">
        <v>891</v>
      </c>
      <c r="H747" s="357" t="s">
        <v>890</v>
      </c>
      <c r="I747" s="133">
        <f t="shared" si="25"/>
        <v>6430</v>
      </c>
      <c r="J747" s="357">
        <f t="shared" si="26"/>
        <v>1028.8</v>
      </c>
      <c r="K747" s="357">
        <f t="shared" si="27"/>
        <v>0</v>
      </c>
    </row>
    <row r="748" spans="1:11">
      <c r="A748" s="527" t="s">
        <v>1006</v>
      </c>
      <c r="B748" s="527" t="s">
        <v>1007</v>
      </c>
      <c r="G748" s="370" t="s">
        <v>972</v>
      </c>
      <c r="H748" s="361" t="s">
        <v>1642</v>
      </c>
      <c r="I748" s="133">
        <f t="shared" si="25"/>
        <v>133928.5625</v>
      </c>
      <c r="J748" s="357">
        <f t="shared" si="26"/>
        <v>21428.57</v>
      </c>
      <c r="K748" s="357">
        <f t="shared" si="27"/>
        <v>14285.72</v>
      </c>
    </row>
    <row r="749" spans="1:11">
      <c r="A749" s="527" t="s">
        <v>1006</v>
      </c>
      <c r="B749" s="31">
        <v>85</v>
      </c>
      <c r="G749" s="369" t="s">
        <v>2577</v>
      </c>
      <c r="H749" s="357" t="s">
        <v>2577</v>
      </c>
      <c r="I749" s="133">
        <f t="shared" si="25"/>
        <v>77.5625</v>
      </c>
      <c r="J749" s="357">
        <f t="shared" si="26"/>
        <v>12.41</v>
      </c>
      <c r="K749" s="357">
        <f t="shared" si="27"/>
        <v>0</v>
      </c>
    </row>
    <row r="750" spans="1:11">
      <c r="A750" s="527" t="s">
        <v>1006</v>
      </c>
      <c r="B750" s="31">
        <v>85</v>
      </c>
      <c r="G750" s="369" t="s">
        <v>680</v>
      </c>
      <c r="H750" s="357" t="s">
        <v>680</v>
      </c>
      <c r="I750" s="133">
        <f t="shared" si="25"/>
        <v>139.5625</v>
      </c>
      <c r="J750" s="357">
        <f t="shared" si="26"/>
        <v>22.33</v>
      </c>
      <c r="K750" s="357">
        <f t="shared" si="27"/>
        <v>0</v>
      </c>
    </row>
    <row r="751" spans="1:11">
      <c r="A751" s="527" t="s">
        <v>1006</v>
      </c>
      <c r="B751" s="31">
        <v>85</v>
      </c>
      <c r="G751" s="363" t="s">
        <v>10809</v>
      </c>
      <c r="H751" s="357" t="s">
        <v>10806</v>
      </c>
      <c r="I751" s="133">
        <f t="shared" si="25"/>
        <v>77586.1875</v>
      </c>
      <c r="J751" s="357">
        <f t="shared" si="26"/>
        <v>12413.79</v>
      </c>
      <c r="K751" s="357">
        <f t="shared" si="27"/>
        <v>0</v>
      </c>
    </row>
    <row r="752" spans="1:11">
      <c r="A752" s="527" t="s">
        <v>1006</v>
      </c>
      <c r="B752" s="31">
        <v>85</v>
      </c>
      <c r="G752" s="369" t="s">
        <v>924</v>
      </c>
      <c r="H752" s="357" t="s">
        <v>925</v>
      </c>
      <c r="I752" s="133">
        <f t="shared" si="25"/>
        <v>860</v>
      </c>
      <c r="J752" s="357">
        <f t="shared" si="26"/>
        <v>137.6</v>
      </c>
      <c r="K752" s="357">
        <f t="shared" si="27"/>
        <v>0</v>
      </c>
    </row>
    <row r="753" spans="1:11">
      <c r="A753" s="527" t="s">
        <v>1006</v>
      </c>
      <c r="B753" s="31">
        <v>85</v>
      </c>
      <c r="G753" s="369" t="s">
        <v>2872</v>
      </c>
      <c r="H753" s="357" t="s">
        <v>2872</v>
      </c>
      <c r="I753" s="133">
        <f t="shared" si="25"/>
        <v>149.125</v>
      </c>
      <c r="J753" s="357">
        <f t="shared" si="26"/>
        <v>23.86</v>
      </c>
      <c r="K753" s="357">
        <f t="shared" si="27"/>
        <v>0</v>
      </c>
    </row>
    <row r="754" spans="1:11">
      <c r="A754" s="527" t="s">
        <v>1006</v>
      </c>
      <c r="B754" s="31">
        <v>85</v>
      </c>
      <c r="G754" s="369" t="s">
        <v>816</v>
      </c>
      <c r="H754" s="357" t="s">
        <v>816</v>
      </c>
      <c r="I754" s="133">
        <f t="shared" si="25"/>
        <v>94.8125</v>
      </c>
      <c r="J754" s="357">
        <f t="shared" si="26"/>
        <v>15.17</v>
      </c>
      <c r="K754" s="357">
        <f t="shared" si="27"/>
        <v>0</v>
      </c>
    </row>
    <row r="755" spans="1:11">
      <c r="A755" s="527" t="s">
        <v>1006</v>
      </c>
      <c r="B755" s="31">
        <v>85</v>
      </c>
      <c r="G755" s="369" t="s">
        <v>2871</v>
      </c>
      <c r="H755" s="357" t="s">
        <v>2871</v>
      </c>
      <c r="I755" s="133">
        <f t="shared" si="25"/>
        <v>350</v>
      </c>
      <c r="J755" s="357">
        <f t="shared" si="26"/>
        <v>56</v>
      </c>
      <c r="K755" s="357">
        <f t="shared" si="27"/>
        <v>0</v>
      </c>
    </row>
    <row r="756" spans="1:11">
      <c r="A756" s="527" t="s">
        <v>1006</v>
      </c>
      <c r="B756" s="31">
        <v>85</v>
      </c>
      <c r="G756" s="369" t="s">
        <v>672</v>
      </c>
      <c r="H756" s="357" t="s">
        <v>672</v>
      </c>
      <c r="I756" s="133">
        <f t="shared" si="25"/>
        <v>549.5625</v>
      </c>
      <c r="J756" s="357">
        <f t="shared" si="26"/>
        <v>87.93</v>
      </c>
      <c r="K756" s="357">
        <f t="shared" si="27"/>
        <v>0</v>
      </c>
    </row>
    <row r="757" spans="1:11">
      <c r="A757" s="527" t="s">
        <v>1006</v>
      </c>
      <c r="B757" s="31">
        <v>85</v>
      </c>
      <c r="G757" s="369" t="s">
        <v>897</v>
      </c>
      <c r="H757" s="357" t="s">
        <v>898</v>
      </c>
      <c r="I757" s="133">
        <f t="shared" si="25"/>
        <v>9500</v>
      </c>
      <c r="J757" s="357">
        <f t="shared" si="26"/>
        <v>1520</v>
      </c>
      <c r="K757" s="357">
        <f t="shared" si="27"/>
        <v>0</v>
      </c>
    </row>
    <row r="758" spans="1:11">
      <c r="A758" s="527" t="s">
        <v>1006</v>
      </c>
      <c r="B758" s="31">
        <v>85</v>
      </c>
      <c r="G758" s="369" t="s">
        <v>1761</v>
      </c>
      <c r="H758" s="357" t="s">
        <v>1617</v>
      </c>
      <c r="I758" s="133">
        <f t="shared" si="25"/>
        <v>7350</v>
      </c>
      <c r="J758" s="357">
        <f t="shared" si="26"/>
        <v>1176</v>
      </c>
      <c r="K758" s="357">
        <f t="shared" si="27"/>
        <v>0</v>
      </c>
    </row>
    <row r="759" spans="1:11">
      <c r="A759" s="527" t="s">
        <v>1006</v>
      </c>
      <c r="B759" s="31">
        <v>85</v>
      </c>
      <c r="G759" s="369" t="s">
        <v>831</v>
      </c>
      <c r="H759" s="357" t="s">
        <v>832</v>
      </c>
      <c r="I759" s="133">
        <f t="shared" si="25"/>
        <v>4600</v>
      </c>
      <c r="J759" s="357">
        <f t="shared" si="26"/>
        <v>736</v>
      </c>
      <c r="K759" s="357">
        <f t="shared" si="27"/>
        <v>0</v>
      </c>
    </row>
    <row r="760" spans="1:11">
      <c r="A760" s="527" t="s">
        <v>1006</v>
      </c>
      <c r="B760" s="31">
        <v>85</v>
      </c>
      <c r="G760" s="369" t="s">
        <v>2860</v>
      </c>
      <c r="H760" s="357" t="s">
        <v>2860</v>
      </c>
      <c r="I760" s="133">
        <f t="shared" si="25"/>
        <v>167.625</v>
      </c>
      <c r="J760" s="357">
        <f t="shared" si="26"/>
        <v>26.82</v>
      </c>
      <c r="K760" s="357">
        <f t="shared" si="27"/>
        <v>0</v>
      </c>
    </row>
    <row r="761" spans="1:11">
      <c r="A761" s="527" t="s">
        <v>1006</v>
      </c>
      <c r="B761" s="31">
        <v>85</v>
      </c>
      <c r="G761" s="369" t="s">
        <v>1744</v>
      </c>
      <c r="H761" s="357" t="s">
        <v>1744</v>
      </c>
      <c r="I761" s="133">
        <f t="shared" si="25"/>
        <v>772</v>
      </c>
      <c r="J761" s="357">
        <f t="shared" si="26"/>
        <v>123.52</v>
      </c>
      <c r="K761" s="357">
        <f t="shared" si="27"/>
        <v>0</v>
      </c>
    </row>
    <row r="762" spans="1:11">
      <c r="A762" s="527" t="s">
        <v>1006</v>
      </c>
      <c r="B762" s="31">
        <v>85</v>
      </c>
      <c r="G762" s="369" t="s">
        <v>1693</v>
      </c>
      <c r="H762" s="357" t="s">
        <v>1693</v>
      </c>
      <c r="I762" s="133">
        <f t="shared" si="25"/>
        <v>98.25</v>
      </c>
      <c r="J762" s="357">
        <f t="shared" si="26"/>
        <v>15.72</v>
      </c>
      <c r="K762" s="357">
        <f t="shared" si="27"/>
        <v>0</v>
      </c>
    </row>
    <row r="763" spans="1:11">
      <c r="A763" s="527" t="s">
        <v>1006</v>
      </c>
      <c r="B763" s="527" t="s">
        <v>1007</v>
      </c>
      <c r="G763" s="373" t="s">
        <v>971</v>
      </c>
      <c r="H763" s="361" t="s">
        <v>970</v>
      </c>
      <c r="I763" s="133">
        <f t="shared" si="25"/>
        <v>133928.5625</v>
      </c>
      <c r="J763" s="357">
        <f t="shared" si="26"/>
        <v>21428.57</v>
      </c>
      <c r="K763" s="357">
        <f t="shared" si="27"/>
        <v>14285.72</v>
      </c>
    </row>
    <row r="764" spans="1:11">
      <c r="A764" s="527" t="s">
        <v>1006</v>
      </c>
      <c r="B764" s="31">
        <v>85</v>
      </c>
      <c r="G764" s="360" t="s">
        <v>1009</v>
      </c>
      <c r="H764" s="360" t="s">
        <v>984</v>
      </c>
      <c r="I764" s="133">
        <f t="shared" ref="I764:I827" si="28">+J764/0.16</f>
        <v>933.625</v>
      </c>
      <c r="J764" s="357">
        <f t="shared" si="26"/>
        <v>149.38</v>
      </c>
      <c r="K764" s="357">
        <f t="shared" si="27"/>
        <v>0</v>
      </c>
    </row>
    <row r="765" spans="1:11">
      <c r="A765" s="527" t="s">
        <v>1006</v>
      </c>
      <c r="B765" s="31">
        <v>85</v>
      </c>
      <c r="G765" s="369" t="s">
        <v>683</v>
      </c>
      <c r="H765" s="357" t="s">
        <v>683</v>
      </c>
      <c r="I765" s="133">
        <f t="shared" si="28"/>
        <v>896.875</v>
      </c>
      <c r="J765" s="357">
        <f t="shared" ref="J765:J828" si="29">+SUMIF($G$7:$G$615,G765,$J$7:$J$615)</f>
        <v>143.5</v>
      </c>
      <c r="K765" s="357">
        <f t="shared" ref="K765:K828" si="30">+SUMIF($G$7:$G$615,G765,$K$7:$K$615)</f>
        <v>0</v>
      </c>
    </row>
    <row r="766" spans="1:11">
      <c r="A766" s="527" t="s">
        <v>1006</v>
      </c>
      <c r="B766" s="31">
        <v>85</v>
      </c>
      <c r="G766" s="371" t="s">
        <v>834</v>
      </c>
      <c r="H766" s="357" t="s">
        <v>1990</v>
      </c>
      <c r="I766" s="133">
        <f t="shared" si="28"/>
        <v>283156.125</v>
      </c>
      <c r="J766" s="357">
        <f t="shared" si="29"/>
        <v>45304.98</v>
      </c>
      <c r="K766" s="357">
        <f t="shared" si="30"/>
        <v>0</v>
      </c>
    </row>
    <row r="767" spans="1:11">
      <c r="A767" s="527" t="s">
        <v>1006</v>
      </c>
      <c r="B767" s="31">
        <v>85</v>
      </c>
      <c r="G767" s="360" t="s">
        <v>2880</v>
      </c>
      <c r="H767" s="360" t="s">
        <v>2881</v>
      </c>
      <c r="I767" s="133">
        <f t="shared" si="28"/>
        <v>205.18749999999997</v>
      </c>
      <c r="J767" s="357">
        <f t="shared" si="29"/>
        <v>32.83</v>
      </c>
      <c r="K767" s="357">
        <f t="shared" si="30"/>
        <v>0</v>
      </c>
    </row>
    <row r="768" spans="1:11">
      <c r="A768" s="527" t="s">
        <v>1006</v>
      </c>
      <c r="B768" s="31">
        <v>85</v>
      </c>
      <c r="G768" s="369" t="s">
        <v>685</v>
      </c>
      <c r="H768" s="357" t="s">
        <v>899</v>
      </c>
      <c r="I768" s="133">
        <f t="shared" si="28"/>
        <v>3739.2499999999995</v>
      </c>
      <c r="J768" s="357">
        <f t="shared" si="29"/>
        <v>598.28</v>
      </c>
      <c r="K768" s="357">
        <f t="shared" si="30"/>
        <v>0</v>
      </c>
    </row>
    <row r="769" spans="1:11">
      <c r="A769" s="527" t="s">
        <v>1006</v>
      </c>
      <c r="B769" s="31">
        <v>85</v>
      </c>
      <c r="G769" s="369" t="s">
        <v>2796</v>
      </c>
      <c r="H769" s="357" t="s">
        <v>2796</v>
      </c>
      <c r="I769" s="133">
        <f t="shared" si="28"/>
        <v>114.99999999999999</v>
      </c>
      <c r="J769" s="357">
        <f t="shared" si="29"/>
        <v>18.399999999999999</v>
      </c>
      <c r="K769" s="357">
        <f t="shared" si="30"/>
        <v>0</v>
      </c>
    </row>
    <row r="770" spans="1:11">
      <c r="A770" s="527" t="s">
        <v>1006</v>
      </c>
      <c r="B770" s="31">
        <v>85</v>
      </c>
      <c r="G770" s="369" t="s">
        <v>1742</v>
      </c>
      <c r="H770" s="357" t="s">
        <v>1742</v>
      </c>
      <c r="I770" s="133">
        <f t="shared" si="28"/>
        <v>670.56249999999989</v>
      </c>
      <c r="J770" s="357">
        <f t="shared" si="29"/>
        <v>107.28999999999999</v>
      </c>
      <c r="K770" s="357">
        <f t="shared" si="30"/>
        <v>0</v>
      </c>
    </row>
    <row r="771" spans="1:11">
      <c r="A771" s="527" t="s">
        <v>1006</v>
      </c>
      <c r="B771" s="31">
        <v>85</v>
      </c>
      <c r="G771" s="369" t="s">
        <v>2867</v>
      </c>
      <c r="H771" s="357" t="s">
        <v>2867</v>
      </c>
      <c r="I771" s="133">
        <f t="shared" si="28"/>
        <v>586.625</v>
      </c>
      <c r="J771" s="357">
        <f t="shared" si="29"/>
        <v>93.86</v>
      </c>
      <c r="K771" s="357">
        <f t="shared" si="30"/>
        <v>0</v>
      </c>
    </row>
    <row r="772" spans="1:11">
      <c r="A772" s="527" t="s">
        <v>1006</v>
      </c>
      <c r="B772" s="31">
        <v>85</v>
      </c>
      <c r="G772" s="369" t="s">
        <v>2662</v>
      </c>
      <c r="H772" s="357" t="s">
        <v>2662</v>
      </c>
      <c r="I772" s="133">
        <f t="shared" si="28"/>
        <v>419.37499999999994</v>
      </c>
      <c r="J772" s="357">
        <f t="shared" si="29"/>
        <v>67.099999999999994</v>
      </c>
      <c r="K772" s="357">
        <f t="shared" si="30"/>
        <v>0</v>
      </c>
    </row>
    <row r="773" spans="1:11">
      <c r="A773" s="527" t="s">
        <v>1006</v>
      </c>
      <c r="B773" s="31">
        <v>85</v>
      </c>
      <c r="G773" s="360" t="s">
        <v>2912</v>
      </c>
      <c r="H773" s="360" t="s">
        <v>2911</v>
      </c>
      <c r="I773" s="133">
        <f t="shared" si="28"/>
        <v>5877.6875</v>
      </c>
      <c r="J773" s="357">
        <f t="shared" si="29"/>
        <v>940.43</v>
      </c>
      <c r="K773" s="357">
        <f t="shared" si="30"/>
        <v>0</v>
      </c>
    </row>
    <row r="774" spans="1:11">
      <c r="A774" s="527" t="s">
        <v>1006</v>
      </c>
      <c r="B774" s="31">
        <v>85</v>
      </c>
      <c r="G774" s="369" t="s">
        <v>813</v>
      </c>
      <c r="H774" s="357" t="s">
        <v>813</v>
      </c>
      <c r="I774" s="133">
        <f t="shared" si="28"/>
        <v>419.00000000000006</v>
      </c>
      <c r="J774" s="357">
        <f t="shared" si="29"/>
        <v>67.040000000000006</v>
      </c>
      <c r="K774" s="357">
        <f t="shared" si="30"/>
        <v>0</v>
      </c>
    </row>
    <row r="775" spans="1:11">
      <c r="A775" s="527" t="s">
        <v>1006</v>
      </c>
      <c r="B775" s="31">
        <v>85</v>
      </c>
      <c r="G775" s="369" t="s">
        <v>805</v>
      </c>
      <c r="H775" s="357" t="s">
        <v>805</v>
      </c>
      <c r="I775" s="133">
        <f t="shared" si="28"/>
        <v>2538.8125</v>
      </c>
      <c r="J775" s="357">
        <f t="shared" si="29"/>
        <v>406.21000000000004</v>
      </c>
      <c r="K775" s="357">
        <f t="shared" si="30"/>
        <v>0</v>
      </c>
    </row>
    <row r="776" spans="1:11">
      <c r="A776" s="527" t="s">
        <v>1006</v>
      </c>
      <c r="B776" s="31">
        <v>85</v>
      </c>
      <c r="G776" s="369" t="s">
        <v>723</v>
      </c>
      <c r="H776" s="357" t="s">
        <v>917</v>
      </c>
      <c r="I776" s="133">
        <f t="shared" si="28"/>
        <v>26400</v>
      </c>
      <c r="J776" s="357">
        <f t="shared" si="29"/>
        <v>4224</v>
      </c>
      <c r="K776" s="357">
        <f t="shared" si="30"/>
        <v>0</v>
      </c>
    </row>
    <row r="777" spans="1:11">
      <c r="A777" s="527" t="s">
        <v>1006</v>
      </c>
      <c r="B777" s="31">
        <v>85</v>
      </c>
      <c r="G777" s="369" t="s">
        <v>2615</v>
      </c>
      <c r="H777" s="357" t="s">
        <v>2615</v>
      </c>
      <c r="I777" s="133">
        <f t="shared" si="28"/>
        <v>587.125</v>
      </c>
      <c r="J777" s="357">
        <f t="shared" si="29"/>
        <v>93.94</v>
      </c>
      <c r="K777" s="357">
        <f t="shared" si="30"/>
        <v>0</v>
      </c>
    </row>
    <row r="778" spans="1:11">
      <c r="A778" s="527" t="s">
        <v>1006</v>
      </c>
      <c r="B778" s="31">
        <v>85</v>
      </c>
      <c r="G778" s="369" t="s">
        <v>2915</v>
      </c>
      <c r="H778" s="357" t="s">
        <v>2479</v>
      </c>
      <c r="I778" s="133">
        <f t="shared" si="28"/>
        <v>210.3125</v>
      </c>
      <c r="J778" s="357">
        <f t="shared" si="29"/>
        <v>33.65</v>
      </c>
      <c r="K778" s="357">
        <f t="shared" si="30"/>
        <v>0</v>
      </c>
    </row>
    <row r="779" spans="1:11">
      <c r="A779" s="527" t="s">
        <v>1006</v>
      </c>
      <c r="B779" s="31">
        <v>85</v>
      </c>
      <c r="G779" s="360" t="s">
        <v>2907</v>
      </c>
      <c r="H779" s="360" t="s">
        <v>2906</v>
      </c>
      <c r="I779" s="133">
        <f t="shared" si="28"/>
        <v>128.9375</v>
      </c>
      <c r="J779" s="357">
        <f t="shared" si="29"/>
        <v>20.63</v>
      </c>
      <c r="K779" s="357">
        <f t="shared" si="30"/>
        <v>0</v>
      </c>
    </row>
    <row r="780" spans="1:11">
      <c r="A780" s="527" t="s">
        <v>1006</v>
      </c>
      <c r="B780" s="31">
        <v>85</v>
      </c>
      <c r="G780" s="369" t="s">
        <v>2691</v>
      </c>
      <c r="H780" s="357" t="s">
        <v>2691</v>
      </c>
      <c r="I780" s="133">
        <f t="shared" si="28"/>
        <v>1799.625</v>
      </c>
      <c r="J780" s="357">
        <f t="shared" si="29"/>
        <v>287.94</v>
      </c>
      <c r="K780" s="357">
        <f t="shared" si="30"/>
        <v>0</v>
      </c>
    </row>
    <row r="781" spans="1:11">
      <c r="A781" s="527" t="s">
        <v>1006</v>
      </c>
      <c r="B781" s="31">
        <v>85</v>
      </c>
      <c r="G781" s="369" t="s">
        <v>2687</v>
      </c>
      <c r="H781" s="357" t="s">
        <v>2687</v>
      </c>
      <c r="I781" s="133">
        <f t="shared" si="28"/>
        <v>251.62499999999997</v>
      </c>
      <c r="J781" s="357">
        <f t="shared" si="29"/>
        <v>40.26</v>
      </c>
      <c r="K781" s="357">
        <f t="shared" si="30"/>
        <v>0</v>
      </c>
    </row>
    <row r="782" spans="1:11">
      <c r="A782" s="527" t="s">
        <v>1006</v>
      </c>
      <c r="B782" s="31">
        <v>85</v>
      </c>
      <c r="G782" s="369" t="s">
        <v>2863</v>
      </c>
      <c r="H782" s="357" t="s">
        <v>2863</v>
      </c>
      <c r="I782" s="133">
        <f t="shared" si="28"/>
        <v>177.9375</v>
      </c>
      <c r="J782" s="357">
        <f t="shared" si="29"/>
        <v>28.47</v>
      </c>
      <c r="K782" s="357">
        <f t="shared" si="30"/>
        <v>0</v>
      </c>
    </row>
    <row r="783" spans="1:11">
      <c r="A783" s="527" t="s">
        <v>1006</v>
      </c>
      <c r="B783" s="31">
        <v>85</v>
      </c>
      <c r="G783" s="369" t="s">
        <v>2502</v>
      </c>
      <c r="H783" s="357" t="s">
        <v>2502</v>
      </c>
      <c r="I783" s="133">
        <f t="shared" si="28"/>
        <v>76.75</v>
      </c>
      <c r="J783" s="357">
        <f t="shared" si="29"/>
        <v>12.28</v>
      </c>
      <c r="K783" s="357">
        <f t="shared" si="30"/>
        <v>0</v>
      </c>
    </row>
    <row r="784" spans="1:11">
      <c r="A784" s="527" t="s">
        <v>1006</v>
      </c>
      <c r="B784" s="31">
        <v>85</v>
      </c>
      <c r="G784" s="369" t="s">
        <v>904</v>
      </c>
      <c r="H784" s="357" t="s">
        <v>903</v>
      </c>
      <c r="I784" s="133">
        <f t="shared" si="28"/>
        <v>20890</v>
      </c>
      <c r="J784" s="357">
        <f t="shared" si="29"/>
        <v>3342.4</v>
      </c>
      <c r="K784" s="357">
        <f t="shared" si="30"/>
        <v>0</v>
      </c>
    </row>
    <row r="785" spans="1:11">
      <c r="A785" s="527" t="s">
        <v>1006</v>
      </c>
      <c r="B785" s="31">
        <v>85</v>
      </c>
      <c r="G785" s="369" t="s">
        <v>709</v>
      </c>
      <c r="H785" s="357" t="s">
        <v>710</v>
      </c>
      <c r="I785" s="133">
        <f t="shared" si="28"/>
        <v>19975.125</v>
      </c>
      <c r="J785" s="357">
        <f t="shared" si="29"/>
        <v>3196.02</v>
      </c>
      <c r="K785" s="357">
        <f t="shared" si="30"/>
        <v>0</v>
      </c>
    </row>
    <row r="786" spans="1:11">
      <c r="A786" s="527" t="s">
        <v>1006</v>
      </c>
      <c r="B786" s="31">
        <v>85</v>
      </c>
      <c r="G786" s="369" t="s">
        <v>2849</v>
      </c>
      <c r="H786" s="357" t="s">
        <v>2850</v>
      </c>
      <c r="I786" s="133">
        <f t="shared" si="28"/>
        <v>3788.8125</v>
      </c>
      <c r="J786" s="357">
        <f t="shared" si="29"/>
        <v>606.21</v>
      </c>
      <c r="K786" s="357">
        <f t="shared" si="30"/>
        <v>0</v>
      </c>
    </row>
    <row r="787" spans="1:11">
      <c r="A787" s="527" t="s">
        <v>1006</v>
      </c>
      <c r="B787" s="31">
        <v>85</v>
      </c>
      <c r="G787" s="369" t="s">
        <v>1673</v>
      </c>
      <c r="H787" s="357" t="s">
        <v>1673</v>
      </c>
      <c r="I787" s="133">
        <f t="shared" si="28"/>
        <v>56.0625</v>
      </c>
      <c r="J787" s="357">
        <f t="shared" si="29"/>
        <v>8.9700000000000006</v>
      </c>
      <c r="K787" s="357">
        <f t="shared" si="30"/>
        <v>0</v>
      </c>
    </row>
    <row r="788" spans="1:11">
      <c r="A788" s="527" t="s">
        <v>1006</v>
      </c>
      <c r="B788" s="31">
        <v>85</v>
      </c>
      <c r="G788" s="369" t="s">
        <v>2861</v>
      </c>
      <c r="H788" s="357" t="s">
        <v>2861</v>
      </c>
      <c r="I788" s="133">
        <f t="shared" si="28"/>
        <v>102.5625</v>
      </c>
      <c r="J788" s="357">
        <f t="shared" si="29"/>
        <v>16.41</v>
      </c>
      <c r="K788" s="357">
        <f t="shared" si="30"/>
        <v>0</v>
      </c>
    </row>
    <row r="789" spans="1:11">
      <c r="A789" s="527" t="s">
        <v>1006</v>
      </c>
      <c r="B789" s="31">
        <v>85</v>
      </c>
      <c r="G789" s="369" t="s">
        <v>2790</v>
      </c>
      <c r="H789" s="357" t="s">
        <v>2790</v>
      </c>
      <c r="I789" s="133">
        <f t="shared" si="28"/>
        <v>120.68749999999999</v>
      </c>
      <c r="J789" s="357">
        <f t="shared" si="29"/>
        <v>19.309999999999999</v>
      </c>
      <c r="K789" s="357">
        <f t="shared" si="30"/>
        <v>0</v>
      </c>
    </row>
    <row r="790" spans="1:11">
      <c r="A790" s="527" t="s">
        <v>1006</v>
      </c>
      <c r="B790" s="31">
        <v>85</v>
      </c>
      <c r="G790" s="360" t="s">
        <v>735</v>
      </c>
      <c r="H790" s="360" t="s">
        <v>2889</v>
      </c>
      <c r="I790" s="133">
        <f t="shared" si="28"/>
        <v>6336.3125</v>
      </c>
      <c r="J790" s="357">
        <f t="shared" si="29"/>
        <v>1013.8100000000001</v>
      </c>
      <c r="K790" s="357">
        <f t="shared" si="30"/>
        <v>0</v>
      </c>
    </row>
    <row r="791" spans="1:11">
      <c r="A791" s="527" t="s">
        <v>1006</v>
      </c>
      <c r="B791" s="31">
        <v>85</v>
      </c>
      <c r="G791" s="369" t="s">
        <v>894</v>
      </c>
      <c r="H791" s="357" t="s">
        <v>895</v>
      </c>
      <c r="I791" s="133">
        <f t="shared" si="28"/>
        <v>2400</v>
      </c>
      <c r="J791" s="357">
        <f t="shared" si="29"/>
        <v>384</v>
      </c>
      <c r="K791" s="357">
        <f t="shared" si="30"/>
        <v>0</v>
      </c>
    </row>
    <row r="792" spans="1:11">
      <c r="A792" s="527" t="s">
        <v>1006</v>
      </c>
      <c r="B792" s="31">
        <v>85</v>
      </c>
      <c r="G792" s="369" t="s">
        <v>2693</v>
      </c>
      <c r="H792" s="357" t="s">
        <v>2693</v>
      </c>
      <c r="I792" s="133">
        <f t="shared" si="28"/>
        <v>196.56249999999997</v>
      </c>
      <c r="J792" s="357">
        <f t="shared" si="29"/>
        <v>31.449999999999996</v>
      </c>
      <c r="K792" s="357">
        <f t="shared" si="30"/>
        <v>0</v>
      </c>
    </row>
    <row r="793" spans="1:11">
      <c r="A793" s="527" t="s">
        <v>1006</v>
      </c>
      <c r="B793" s="31">
        <v>85</v>
      </c>
      <c r="G793" s="369" t="s">
        <v>697</v>
      </c>
      <c r="H793" s="357" t="s">
        <v>697</v>
      </c>
      <c r="I793" s="133">
        <f t="shared" si="28"/>
        <v>221.875</v>
      </c>
      <c r="J793" s="357">
        <f t="shared" si="29"/>
        <v>35.5</v>
      </c>
      <c r="K793" s="357">
        <f t="shared" si="30"/>
        <v>0</v>
      </c>
    </row>
    <row r="794" spans="1:11">
      <c r="A794" s="527" t="s">
        <v>1006</v>
      </c>
      <c r="B794" s="31">
        <v>85</v>
      </c>
      <c r="G794" s="369" t="s">
        <v>955</v>
      </c>
      <c r="H794" s="357" t="s">
        <v>956</v>
      </c>
      <c r="I794" s="133">
        <f t="shared" si="28"/>
        <v>500</v>
      </c>
      <c r="J794" s="357">
        <f t="shared" si="29"/>
        <v>80</v>
      </c>
      <c r="K794" s="357">
        <f t="shared" si="30"/>
        <v>0</v>
      </c>
    </row>
    <row r="795" spans="1:11">
      <c r="A795" s="527" t="s">
        <v>1006</v>
      </c>
      <c r="B795" s="31">
        <v>85</v>
      </c>
      <c r="G795" s="369" t="s">
        <v>1763</v>
      </c>
      <c r="H795" s="357" t="s">
        <v>1619</v>
      </c>
      <c r="I795" s="133">
        <f t="shared" si="28"/>
        <v>12000</v>
      </c>
      <c r="J795" s="357">
        <f t="shared" si="29"/>
        <v>1920</v>
      </c>
      <c r="K795" s="357">
        <f t="shared" si="30"/>
        <v>0</v>
      </c>
    </row>
    <row r="796" spans="1:11">
      <c r="A796" s="527" t="s">
        <v>1006</v>
      </c>
      <c r="B796" s="31">
        <v>85</v>
      </c>
      <c r="G796" s="369" t="s">
        <v>2614</v>
      </c>
      <c r="H796" s="357" t="s">
        <v>2614</v>
      </c>
      <c r="I796" s="133">
        <f t="shared" si="28"/>
        <v>133.625</v>
      </c>
      <c r="J796" s="357">
        <f t="shared" si="29"/>
        <v>21.38</v>
      </c>
      <c r="K796" s="357">
        <f t="shared" si="30"/>
        <v>0</v>
      </c>
    </row>
    <row r="797" spans="1:11">
      <c r="A797" s="527" t="s">
        <v>1006</v>
      </c>
      <c r="B797" s="31">
        <v>85</v>
      </c>
      <c r="G797" s="369" t="s">
        <v>2505</v>
      </c>
      <c r="H797" s="357" t="s">
        <v>2505</v>
      </c>
      <c r="I797" s="133">
        <f t="shared" si="28"/>
        <v>504.3125</v>
      </c>
      <c r="J797" s="357">
        <f t="shared" si="29"/>
        <v>80.69</v>
      </c>
      <c r="K797" s="357">
        <f t="shared" si="30"/>
        <v>0</v>
      </c>
    </row>
    <row r="798" spans="1:11">
      <c r="A798" s="527" t="s">
        <v>1006</v>
      </c>
      <c r="B798" s="31">
        <v>85</v>
      </c>
      <c r="G798" s="369" t="s">
        <v>2866</v>
      </c>
      <c r="H798" s="357" t="s">
        <v>2866</v>
      </c>
      <c r="I798" s="133">
        <f t="shared" si="28"/>
        <v>75.875</v>
      </c>
      <c r="J798" s="357">
        <f t="shared" si="29"/>
        <v>12.14</v>
      </c>
      <c r="K798" s="357">
        <f t="shared" si="30"/>
        <v>0</v>
      </c>
    </row>
    <row r="799" spans="1:11">
      <c r="A799" s="527" t="s">
        <v>1006</v>
      </c>
      <c r="B799" s="31">
        <v>85</v>
      </c>
      <c r="G799" s="369" t="s">
        <v>2826</v>
      </c>
      <c r="H799" s="357" t="s">
        <v>2826</v>
      </c>
      <c r="I799" s="133">
        <f t="shared" si="28"/>
        <v>95</v>
      </c>
      <c r="J799" s="357">
        <f t="shared" si="29"/>
        <v>15.2</v>
      </c>
      <c r="K799" s="357">
        <f t="shared" si="30"/>
        <v>0</v>
      </c>
    </row>
    <row r="800" spans="1:11">
      <c r="A800" s="527" t="s">
        <v>1006</v>
      </c>
      <c r="B800" s="31">
        <v>85</v>
      </c>
      <c r="G800" s="369" t="s">
        <v>793</v>
      </c>
      <c r="H800" s="357" t="s">
        <v>793</v>
      </c>
      <c r="I800" s="133">
        <f t="shared" si="28"/>
        <v>276</v>
      </c>
      <c r="J800" s="357">
        <f t="shared" si="29"/>
        <v>44.16</v>
      </c>
      <c r="K800" s="357">
        <f t="shared" si="30"/>
        <v>0</v>
      </c>
    </row>
    <row r="801" spans="1:11">
      <c r="A801" s="527" t="s">
        <v>1006</v>
      </c>
      <c r="B801" s="31">
        <v>85</v>
      </c>
      <c r="G801" s="369" t="s">
        <v>689</v>
      </c>
      <c r="H801" s="357" t="s">
        <v>689</v>
      </c>
      <c r="I801" s="133">
        <f t="shared" si="28"/>
        <v>504.3125</v>
      </c>
      <c r="J801" s="357">
        <f t="shared" si="29"/>
        <v>80.69</v>
      </c>
      <c r="K801" s="357">
        <f t="shared" si="30"/>
        <v>0</v>
      </c>
    </row>
    <row r="802" spans="1:11">
      <c r="A802" s="527" t="s">
        <v>1006</v>
      </c>
      <c r="B802" s="31">
        <v>85</v>
      </c>
      <c r="G802" s="369" t="s">
        <v>1704</v>
      </c>
      <c r="H802" s="357" t="s">
        <v>1704</v>
      </c>
      <c r="I802" s="133">
        <f t="shared" si="28"/>
        <v>293.3125</v>
      </c>
      <c r="J802" s="357">
        <f t="shared" si="29"/>
        <v>46.93</v>
      </c>
      <c r="K802" s="357">
        <f t="shared" si="30"/>
        <v>0</v>
      </c>
    </row>
    <row r="803" spans="1:11">
      <c r="A803" s="527" t="s">
        <v>1006</v>
      </c>
      <c r="B803" s="31">
        <v>85</v>
      </c>
      <c r="G803" s="369" t="s">
        <v>1716</v>
      </c>
      <c r="H803" s="357" t="s">
        <v>1716</v>
      </c>
      <c r="I803" s="133">
        <f t="shared" si="28"/>
        <v>101.75</v>
      </c>
      <c r="J803" s="357">
        <f t="shared" si="29"/>
        <v>16.28</v>
      </c>
      <c r="K803" s="357">
        <f t="shared" si="30"/>
        <v>0</v>
      </c>
    </row>
    <row r="804" spans="1:11">
      <c r="A804" s="527" t="s">
        <v>1006</v>
      </c>
      <c r="B804" s="31">
        <v>85</v>
      </c>
      <c r="G804" s="369" t="s">
        <v>2493</v>
      </c>
      <c r="H804" s="357" t="s">
        <v>2493</v>
      </c>
      <c r="I804" s="133">
        <f t="shared" si="28"/>
        <v>120</v>
      </c>
      <c r="J804" s="357">
        <f t="shared" si="29"/>
        <v>19.2</v>
      </c>
      <c r="K804" s="357">
        <f t="shared" si="30"/>
        <v>0</v>
      </c>
    </row>
    <row r="805" spans="1:11">
      <c r="A805" s="527" t="s">
        <v>1006</v>
      </c>
      <c r="B805" s="31">
        <v>85</v>
      </c>
      <c r="G805" s="369" t="s">
        <v>718</v>
      </c>
      <c r="H805" s="357" t="s">
        <v>719</v>
      </c>
      <c r="I805" s="133">
        <f t="shared" si="28"/>
        <v>3004.6249999999995</v>
      </c>
      <c r="J805" s="357">
        <f t="shared" si="29"/>
        <v>480.73999999999995</v>
      </c>
      <c r="K805" s="357">
        <f t="shared" si="30"/>
        <v>0</v>
      </c>
    </row>
    <row r="806" spans="1:11">
      <c r="A806" s="527" t="s">
        <v>1006</v>
      </c>
      <c r="B806" s="31">
        <v>85</v>
      </c>
      <c r="G806" s="369" t="s">
        <v>2727</v>
      </c>
      <c r="H806" s="357" t="s">
        <v>2727</v>
      </c>
      <c r="I806" s="133">
        <f t="shared" si="28"/>
        <v>335.5</v>
      </c>
      <c r="J806" s="357">
        <f t="shared" si="29"/>
        <v>53.68</v>
      </c>
      <c r="K806" s="357">
        <f t="shared" si="30"/>
        <v>0</v>
      </c>
    </row>
    <row r="807" spans="1:11">
      <c r="A807" s="527" t="s">
        <v>1006</v>
      </c>
      <c r="B807" s="31">
        <v>85</v>
      </c>
      <c r="G807" s="369" t="s">
        <v>1748</v>
      </c>
      <c r="H807" s="357" t="s">
        <v>1748</v>
      </c>
      <c r="I807" s="133">
        <f t="shared" si="28"/>
        <v>496.25</v>
      </c>
      <c r="J807" s="357">
        <f t="shared" si="29"/>
        <v>79.400000000000006</v>
      </c>
      <c r="K807" s="357">
        <f t="shared" si="30"/>
        <v>0</v>
      </c>
    </row>
    <row r="808" spans="1:11">
      <c r="A808" s="527" t="s">
        <v>1006</v>
      </c>
      <c r="B808" s="31">
        <v>85</v>
      </c>
      <c r="G808" s="369" t="s">
        <v>1767</v>
      </c>
      <c r="H808" s="357" t="s">
        <v>1639</v>
      </c>
      <c r="I808" s="133">
        <f t="shared" si="28"/>
        <v>60832.000000000007</v>
      </c>
      <c r="J808" s="357">
        <f t="shared" si="29"/>
        <v>9733.1200000000008</v>
      </c>
      <c r="K808" s="357">
        <f t="shared" si="30"/>
        <v>0</v>
      </c>
    </row>
    <row r="809" spans="1:11">
      <c r="A809" s="527" t="s">
        <v>1006</v>
      </c>
      <c r="B809" s="31">
        <v>85</v>
      </c>
      <c r="G809" s="369" t="s">
        <v>2844</v>
      </c>
      <c r="H809" s="357" t="s">
        <v>2845</v>
      </c>
      <c r="I809" s="133">
        <f t="shared" si="28"/>
        <v>184.375</v>
      </c>
      <c r="J809" s="357">
        <f t="shared" si="29"/>
        <v>29.5</v>
      </c>
      <c r="K809" s="357">
        <f t="shared" si="30"/>
        <v>0</v>
      </c>
    </row>
    <row r="810" spans="1:11">
      <c r="A810" s="527" t="s">
        <v>1006</v>
      </c>
      <c r="B810" s="31">
        <v>85</v>
      </c>
      <c r="G810" s="369" t="s">
        <v>1762</v>
      </c>
      <c r="H810" s="357" t="s">
        <v>1618</v>
      </c>
      <c r="I810" s="133">
        <f t="shared" si="28"/>
        <v>1292</v>
      </c>
      <c r="J810" s="357">
        <f t="shared" si="29"/>
        <v>206.72</v>
      </c>
      <c r="K810" s="357">
        <f t="shared" si="30"/>
        <v>0</v>
      </c>
    </row>
    <row r="811" spans="1:11">
      <c r="A811" s="527" t="s">
        <v>1006</v>
      </c>
      <c r="B811" s="31">
        <v>85</v>
      </c>
      <c r="G811" s="369" t="s">
        <v>907</v>
      </c>
      <c r="H811" s="357" t="s">
        <v>908</v>
      </c>
      <c r="I811" s="133">
        <f t="shared" si="28"/>
        <v>68762.125</v>
      </c>
      <c r="J811" s="357">
        <f t="shared" si="29"/>
        <v>11001.94</v>
      </c>
      <c r="K811" s="357">
        <f t="shared" si="30"/>
        <v>0</v>
      </c>
    </row>
    <row r="812" spans="1:11">
      <c r="A812" s="527" t="s">
        <v>1006</v>
      </c>
      <c r="B812" s="31">
        <v>85</v>
      </c>
      <c r="G812" s="372" t="s">
        <v>2919</v>
      </c>
      <c r="H812" s="357" t="s">
        <v>2400</v>
      </c>
      <c r="I812" s="133">
        <f t="shared" si="28"/>
        <v>3113.8125</v>
      </c>
      <c r="J812" s="357">
        <f t="shared" si="29"/>
        <v>498.21</v>
      </c>
      <c r="K812" s="357">
        <f t="shared" si="30"/>
        <v>0</v>
      </c>
    </row>
    <row r="813" spans="1:11">
      <c r="A813" s="527" t="s">
        <v>1006</v>
      </c>
      <c r="B813" s="31">
        <v>85</v>
      </c>
      <c r="G813" s="369" t="s">
        <v>2873</v>
      </c>
      <c r="H813" s="357" t="s">
        <v>2873</v>
      </c>
      <c r="I813" s="133">
        <f t="shared" si="28"/>
        <v>763.25</v>
      </c>
      <c r="J813" s="357">
        <f t="shared" si="29"/>
        <v>122.12</v>
      </c>
      <c r="K813" s="357">
        <f t="shared" si="30"/>
        <v>0</v>
      </c>
    </row>
    <row r="814" spans="1:11">
      <c r="A814" s="527" t="s">
        <v>1006</v>
      </c>
      <c r="B814" s="31">
        <v>85</v>
      </c>
      <c r="G814" s="369" t="s">
        <v>1740</v>
      </c>
      <c r="H814" s="357" t="s">
        <v>1740</v>
      </c>
      <c r="I814" s="133">
        <f t="shared" si="28"/>
        <v>1434</v>
      </c>
      <c r="J814" s="357">
        <f t="shared" si="29"/>
        <v>229.44</v>
      </c>
      <c r="K814" s="357">
        <f t="shared" si="30"/>
        <v>0</v>
      </c>
    </row>
    <row r="815" spans="1:11">
      <c r="A815" s="527" t="s">
        <v>1006</v>
      </c>
      <c r="B815" s="31">
        <v>85</v>
      </c>
      <c r="G815" s="369" t="s">
        <v>801</v>
      </c>
      <c r="H815" s="357" t="s">
        <v>801</v>
      </c>
      <c r="I815" s="133">
        <f t="shared" si="28"/>
        <v>949</v>
      </c>
      <c r="J815" s="357">
        <f t="shared" si="29"/>
        <v>151.84</v>
      </c>
      <c r="K815" s="357">
        <f t="shared" si="30"/>
        <v>0</v>
      </c>
    </row>
    <row r="816" spans="1:11">
      <c r="A816" s="527" t="s">
        <v>1006</v>
      </c>
      <c r="B816" s="31">
        <v>85</v>
      </c>
      <c r="G816" s="369" t="s">
        <v>2572</v>
      </c>
      <c r="H816" s="357" t="s">
        <v>2572</v>
      </c>
      <c r="I816" s="133">
        <f t="shared" si="28"/>
        <v>335.1875</v>
      </c>
      <c r="J816" s="357">
        <f t="shared" si="29"/>
        <v>53.63</v>
      </c>
      <c r="K816" s="357">
        <f t="shared" si="30"/>
        <v>0</v>
      </c>
    </row>
    <row r="817" spans="1:11">
      <c r="A817" s="527" t="s">
        <v>1006</v>
      </c>
      <c r="B817" s="31">
        <v>85</v>
      </c>
      <c r="G817" s="369" t="s">
        <v>1701</v>
      </c>
      <c r="H817" s="357" t="s">
        <v>1701</v>
      </c>
      <c r="I817" s="133">
        <f t="shared" si="28"/>
        <v>551.4375</v>
      </c>
      <c r="J817" s="357">
        <f t="shared" si="29"/>
        <v>88.23</v>
      </c>
      <c r="K817" s="357">
        <f t="shared" si="30"/>
        <v>0</v>
      </c>
    </row>
    <row r="818" spans="1:11">
      <c r="A818" s="527" t="s">
        <v>1006</v>
      </c>
      <c r="B818" s="31">
        <v>85</v>
      </c>
      <c r="G818" s="369" t="s">
        <v>2673</v>
      </c>
      <c r="H818" s="357" t="s">
        <v>2673</v>
      </c>
      <c r="I818" s="133">
        <f t="shared" si="28"/>
        <v>363.9375</v>
      </c>
      <c r="J818" s="357">
        <f t="shared" si="29"/>
        <v>58.23</v>
      </c>
      <c r="K818" s="357">
        <f t="shared" si="30"/>
        <v>0</v>
      </c>
    </row>
    <row r="819" spans="1:11">
      <c r="A819" s="527" t="s">
        <v>1006</v>
      </c>
      <c r="B819" s="31">
        <v>85</v>
      </c>
      <c r="G819" s="369" t="s">
        <v>2612</v>
      </c>
      <c r="H819" s="357" t="s">
        <v>2612</v>
      </c>
      <c r="I819" s="133">
        <f t="shared" si="28"/>
        <v>694.625</v>
      </c>
      <c r="J819" s="357">
        <f t="shared" si="29"/>
        <v>111.14</v>
      </c>
      <c r="K819" s="357">
        <f t="shared" si="30"/>
        <v>0</v>
      </c>
    </row>
    <row r="820" spans="1:11">
      <c r="A820" s="527" t="s">
        <v>1006</v>
      </c>
      <c r="B820" s="31">
        <v>85</v>
      </c>
      <c r="G820" s="369" t="s">
        <v>2717</v>
      </c>
      <c r="H820" s="357" t="s">
        <v>2717</v>
      </c>
      <c r="I820" s="133">
        <f t="shared" si="28"/>
        <v>419.25</v>
      </c>
      <c r="J820" s="357">
        <f t="shared" si="29"/>
        <v>67.08</v>
      </c>
      <c r="K820" s="357">
        <f t="shared" si="30"/>
        <v>0</v>
      </c>
    </row>
    <row r="821" spans="1:11">
      <c r="A821" s="527" t="s">
        <v>1006</v>
      </c>
      <c r="B821" s="31">
        <v>85</v>
      </c>
      <c r="G821" s="360" t="s">
        <v>2876</v>
      </c>
      <c r="H821" s="360" t="s">
        <v>2877</v>
      </c>
      <c r="I821" s="133">
        <f t="shared" si="28"/>
        <v>106.875</v>
      </c>
      <c r="J821" s="357">
        <f t="shared" si="29"/>
        <v>17.100000000000001</v>
      </c>
      <c r="K821" s="357">
        <f t="shared" si="30"/>
        <v>0</v>
      </c>
    </row>
    <row r="822" spans="1:11">
      <c r="A822" s="527" t="s">
        <v>1006</v>
      </c>
      <c r="B822" s="31">
        <v>85</v>
      </c>
      <c r="G822" s="369" t="s">
        <v>762</v>
      </c>
      <c r="H822" s="357" t="s">
        <v>762</v>
      </c>
      <c r="I822" s="133">
        <f t="shared" si="28"/>
        <v>293.3125</v>
      </c>
      <c r="J822" s="357">
        <f t="shared" si="29"/>
        <v>46.93</v>
      </c>
      <c r="K822" s="357">
        <f t="shared" si="30"/>
        <v>0</v>
      </c>
    </row>
    <row r="823" spans="1:11">
      <c r="A823" s="527" t="s">
        <v>1006</v>
      </c>
      <c r="B823" s="31">
        <v>85</v>
      </c>
      <c r="G823" s="369" t="s">
        <v>2816</v>
      </c>
      <c r="H823" s="357" t="s">
        <v>2816</v>
      </c>
      <c r="I823" s="133">
        <f t="shared" si="28"/>
        <v>83.8125</v>
      </c>
      <c r="J823" s="357">
        <f t="shared" si="29"/>
        <v>13.41</v>
      </c>
      <c r="K823" s="357">
        <f t="shared" si="30"/>
        <v>0</v>
      </c>
    </row>
    <row r="824" spans="1:11">
      <c r="A824" s="527" t="s">
        <v>1006</v>
      </c>
      <c r="B824" s="31">
        <v>85</v>
      </c>
      <c r="G824" s="369" t="s">
        <v>2669</v>
      </c>
      <c r="H824" s="357" t="s">
        <v>2669</v>
      </c>
      <c r="I824" s="133">
        <f t="shared" si="28"/>
        <v>83.8125</v>
      </c>
      <c r="J824" s="357">
        <f t="shared" si="29"/>
        <v>13.41</v>
      </c>
      <c r="K824" s="357">
        <f t="shared" si="30"/>
        <v>0</v>
      </c>
    </row>
    <row r="825" spans="1:11">
      <c r="A825" s="527" t="s">
        <v>1006</v>
      </c>
      <c r="B825" s="31">
        <v>85</v>
      </c>
      <c r="G825" s="369" t="s">
        <v>661</v>
      </c>
      <c r="H825" s="357" t="s">
        <v>661</v>
      </c>
      <c r="I825" s="133">
        <f t="shared" si="28"/>
        <v>1138.5625</v>
      </c>
      <c r="J825" s="357">
        <f t="shared" si="29"/>
        <v>182.17000000000002</v>
      </c>
      <c r="K825" s="357">
        <f t="shared" si="30"/>
        <v>0</v>
      </c>
    </row>
    <row r="826" spans="1:11">
      <c r="A826" s="527" t="s">
        <v>1006</v>
      </c>
      <c r="B826" s="31">
        <v>85</v>
      </c>
      <c r="G826" s="369" t="s">
        <v>2868</v>
      </c>
      <c r="H826" s="357" t="s">
        <v>2868</v>
      </c>
      <c r="I826" s="133">
        <f t="shared" si="28"/>
        <v>617.625</v>
      </c>
      <c r="J826" s="357">
        <f t="shared" si="29"/>
        <v>98.82</v>
      </c>
      <c r="K826" s="357">
        <f t="shared" si="30"/>
        <v>0</v>
      </c>
    </row>
    <row r="827" spans="1:11">
      <c r="A827" s="527" t="s">
        <v>1006</v>
      </c>
      <c r="B827" s="31">
        <v>85</v>
      </c>
      <c r="G827" s="369" t="s">
        <v>2701</v>
      </c>
      <c r="H827" s="357" t="s">
        <v>2701</v>
      </c>
      <c r="I827" s="133">
        <f t="shared" si="28"/>
        <v>2150.5625</v>
      </c>
      <c r="J827" s="357">
        <f t="shared" si="29"/>
        <v>344.09000000000003</v>
      </c>
      <c r="K827" s="357">
        <f t="shared" si="30"/>
        <v>0</v>
      </c>
    </row>
    <row r="828" spans="1:11">
      <c r="A828" s="527" t="s">
        <v>1006</v>
      </c>
      <c r="B828" s="31">
        <v>85</v>
      </c>
      <c r="G828" s="369" t="s">
        <v>918</v>
      </c>
      <c r="H828" s="357" t="s">
        <v>954</v>
      </c>
      <c r="I828" s="133">
        <f t="shared" ref="I828:I852" si="31">+J828/0.16</f>
        <v>48400</v>
      </c>
      <c r="J828" s="357">
        <f t="shared" si="29"/>
        <v>7744</v>
      </c>
      <c r="K828" s="357">
        <f t="shared" si="30"/>
        <v>0</v>
      </c>
    </row>
    <row r="829" spans="1:11">
      <c r="A829" s="527" t="s">
        <v>1006</v>
      </c>
      <c r="B829" s="31">
        <v>85</v>
      </c>
      <c r="G829" s="369" t="s">
        <v>1721</v>
      </c>
      <c r="H829" s="357" t="s">
        <v>1721</v>
      </c>
      <c r="I829" s="133">
        <f t="shared" si="31"/>
        <v>389.49999999999994</v>
      </c>
      <c r="J829" s="357">
        <f t="shared" ref="J829:J852" si="32">+SUMIF($G$7:$G$615,G829,$J$7:$J$615)</f>
        <v>62.319999999999993</v>
      </c>
      <c r="K829" s="357">
        <f t="shared" ref="K829:K852" si="33">+SUMIF($G$7:$G$615,G829,$K$7:$K$615)</f>
        <v>0</v>
      </c>
    </row>
    <row r="830" spans="1:11">
      <c r="A830" s="527" t="s">
        <v>1006</v>
      </c>
      <c r="B830" s="31">
        <v>85</v>
      </c>
      <c r="G830" s="369" t="s">
        <v>2484</v>
      </c>
      <c r="H830" s="357" t="s">
        <v>2484</v>
      </c>
      <c r="I830" s="133">
        <f t="shared" si="31"/>
        <v>93.562499999999986</v>
      </c>
      <c r="J830" s="357">
        <f t="shared" si="32"/>
        <v>14.969999999999999</v>
      </c>
      <c r="K830" s="357">
        <f t="shared" si="33"/>
        <v>0</v>
      </c>
    </row>
    <row r="831" spans="1:11">
      <c r="A831" s="527" t="s">
        <v>1006</v>
      </c>
      <c r="B831" s="31">
        <v>85</v>
      </c>
      <c r="G831" s="369" t="s">
        <v>957</v>
      </c>
      <c r="H831" s="357" t="s">
        <v>1757</v>
      </c>
      <c r="I831" s="133">
        <f t="shared" si="31"/>
        <v>215069.375</v>
      </c>
      <c r="J831" s="357">
        <f t="shared" si="32"/>
        <v>34411.1</v>
      </c>
      <c r="K831" s="357">
        <f t="shared" si="33"/>
        <v>0</v>
      </c>
    </row>
    <row r="832" spans="1:11">
      <c r="A832" s="527" t="s">
        <v>1006</v>
      </c>
      <c r="B832" s="31">
        <v>85</v>
      </c>
      <c r="G832" s="369" t="s">
        <v>803</v>
      </c>
      <c r="H832" s="357" t="s">
        <v>803</v>
      </c>
      <c r="I832" s="133">
        <f t="shared" si="31"/>
        <v>386</v>
      </c>
      <c r="J832" s="357">
        <f t="shared" si="32"/>
        <v>61.76</v>
      </c>
      <c r="K832" s="357">
        <f t="shared" si="33"/>
        <v>0</v>
      </c>
    </row>
    <row r="833" spans="1:11">
      <c r="A833" s="527" t="s">
        <v>1006</v>
      </c>
      <c r="B833" s="31">
        <v>85</v>
      </c>
      <c r="G833" s="360" t="s">
        <v>746</v>
      </c>
      <c r="H833" s="360" t="s">
        <v>2910</v>
      </c>
      <c r="I833" s="133">
        <f t="shared" si="31"/>
        <v>678.0625</v>
      </c>
      <c r="J833" s="357">
        <f t="shared" si="32"/>
        <v>108.49</v>
      </c>
      <c r="K833" s="357">
        <f t="shared" si="33"/>
        <v>0</v>
      </c>
    </row>
    <row r="834" spans="1:11">
      <c r="A834" s="527" t="s">
        <v>1006</v>
      </c>
      <c r="B834" s="31">
        <v>85</v>
      </c>
      <c r="G834" s="369" t="s">
        <v>966</v>
      </c>
      <c r="H834" s="357" t="s">
        <v>967</v>
      </c>
      <c r="I834" s="133">
        <f t="shared" si="31"/>
        <v>17458.0625</v>
      </c>
      <c r="J834" s="357">
        <f t="shared" si="32"/>
        <v>2793.29</v>
      </c>
      <c r="K834" s="357">
        <f t="shared" si="33"/>
        <v>0</v>
      </c>
    </row>
    <row r="835" spans="1:11">
      <c r="A835" s="527" t="s">
        <v>1006</v>
      </c>
      <c r="B835" s="31">
        <v>85</v>
      </c>
      <c r="G835" s="369" t="s">
        <v>2576</v>
      </c>
      <c r="H835" s="357" t="s">
        <v>2576</v>
      </c>
      <c r="I835" s="133">
        <f t="shared" si="31"/>
        <v>63.749999999999993</v>
      </c>
      <c r="J835" s="357">
        <f t="shared" si="32"/>
        <v>10.199999999999999</v>
      </c>
      <c r="K835" s="357">
        <f t="shared" si="33"/>
        <v>0</v>
      </c>
    </row>
    <row r="836" spans="1:11">
      <c r="A836" s="527" t="s">
        <v>1006</v>
      </c>
      <c r="B836" s="31">
        <v>85</v>
      </c>
      <c r="G836" s="371" t="s">
        <v>868</v>
      </c>
      <c r="H836" s="357" t="s">
        <v>2433</v>
      </c>
      <c r="I836" s="133">
        <f t="shared" si="31"/>
        <v>32045.437499999978</v>
      </c>
      <c r="J836" s="357">
        <f t="shared" si="32"/>
        <v>5127.2699999999968</v>
      </c>
      <c r="K836" s="357">
        <f t="shared" si="33"/>
        <v>0</v>
      </c>
    </row>
    <row r="837" spans="1:11">
      <c r="A837" s="527" t="s">
        <v>1006</v>
      </c>
      <c r="B837" s="31">
        <v>85</v>
      </c>
      <c r="G837" s="367" t="s">
        <v>840</v>
      </c>
      <c r="H837" s="362" t="s">
        <v>841</v>
      </c>
      <c r="I837" s="133">
        <f t="shared" si="31"/>
        <v>21139601.625000011</v>
      </c>
      <c r="J837" s="357">
        <f t="shared" si="32"/>
        <v>3382336.2600000021</v>
      </c>
      <c r="K837" s="357">
        <f t="shared" si="33"/>
        <v>0</v>
      </c>
    </row>
    <row r="838" spans="1:11">
      <c r="A838" s="527" t="s">
        <v>1006</v>
      </c>
      <c r="B838" s="31">
        <v>85</v>
      </c>
      <c r="G838" s="369" t="s">
        <v>676</v>
      </c>
      <c r="H838" s="357" t="s">
        <v>676</v>
      </c>
      <c r="I838" s="133">
        <f t="shared" si="31"/>
        <v>760</v>
      </c>
      <c r="J838" s="357">
        <f t="shared" si="32"/>
        <v>121.6</v>
      </c>
      <c r="K838" s="357">
        <f t="shared" si="33"/>
        <v>0</v>
      </c>
    </row>
    <row r="839" spans="1:11">
      <c r="A839" s="527" t="s">
        <v>1006</v>
      </c>
      <c r="B839" s="31">
        <v>85</v>
      </c>
      <c r="G839" s="369" t="s">
        <v>727</v>
      </c>
      <c r="H839" s="357" t="s">
        <v>727</v>
      </c>
      <c r="I839" s="133">
        <f t="shared" si="31"/>
        <v>517.12499999999989</v>
      </c>
      <c r="J839" s="357">
        <f t="shared" si="32"/>
        <v>82.739999999999981</v>
      </c>
      <c r="K839" s="357">
        <f t="shared" si="33"/>
        <v>0</v>
      </c>
    </row>
    <row r="840" spans="1:11">
      <c r="A840" s="527" t="s">
        <v>1006</v>
      </c>
      <c r="B840" s="31">
        <v>85</v>
      </c>
      <c r="G840" s="369" t="s">
        <v>2530</v>
      </c>
      <c r="H840" s="357" t="s">
        <v>2530</v>
      </c>
      <c r="I840" s="133">
        <f t="shared" si="31"/>
        <v>67.0625</v>
      </c>
      <c r="J840" s="357">
        <f t="shared" si="32"/>
        <v>10.73</v>
      </c>
      <c r="K840" s="357">
        <f t="shared" si="33"/>
        <v>0</v>
      </c>
    </row>
    <row r="841" spans="1:11">
      <c r="A841" s="527" t="s">
        <v>1006</v>
      </c>
      <c r="B841" s="31">
        <v>85</v>
      </c>
      <c r="G841" s="369" t="s">
        <v>861</v>
      </c>
      <c r="H841" s="357" t="s">
        <v>1840</v>
      </c>
      <c r="I841" s="133">
        <f t="shared" si="31"/>
        <v>651.9375</v>
      </c>
      <c r="J841" s="357">
        <f t="shared" si="32"/>
        <v>104.31</v>
      </c>
      <c r="K841" s="357">
        <f t="shared" si="33"/>
        <v>0</v>
      </c>
    </row>
    <row r="842" spans="1:11">
      <c r="A842" s="527" t="s">
        <v>1006</v>
      </c>
      <c r="B842" s="31">
        <v>85</v>
      </c>
      <c r="G842" s="371" t="s">
        <v>2857</v>
      </c>
      <c r="H842" s="357" t="s">
        <v>2174</v>
      </c>
      <c r="I842" s="133">
        <f t="shared" si="31"/>
        <v>196747.3125</v>
      </c>
      <c r="J842" s="357">
        <f t="shared" si="32"/>
        <v>31479.57</v>
      </c>
      <c r="K842" s="357">
        <f t="shared" si="33"/>
        <v>0</v>
      </c>
    </row>
    <row r="843" spans="1:11">
      <c r="A843" s="527" t="s">
        <v>1006</v>
      </c>
      <c r="B843" s="31">
        <v>85</v>
      </c>
      <c r="G843" s="368" t="s">
        <v>819</v>
      </c>
      <c r="H843" s="368" t="s">
        <v>819</v>
      </c>
      <c r="I843" s="133">
        <f t="shared" si="31"/>
        <v>335.3125</v>
      </c>
      <c r="J843" s="357">
        <f t="shared" si="32"/>
        <v>53.65</v>
      </c>
      <c r="K843" s="357">
        <f t="shared" si="33"/>
        <v>0</v>
      </c>
    </row>
    <row r="844" spans="1:11">
      <c r="A844" s="527" t="s">
        <v>1006</v>
      </c>
      <c r="B844" s="31">
        <v>85</v>
      </c>
      <c r="G844" s="360" t="s">
        <v>2902</v>
      </c>
      <c r="H844" s="360" t="s">
        <v>2903</v>
      </c>
      <c r="I844" s="133">
        <f t="shared" si="31"/>
        <v>70.6875</v>
      </c>
      <c r="J844" s="357">
        <f t="shared" si="32"/>
        <v>11.31</v>
      </c>
      <c r="K844" s="357">
        <f t="shared" si="33"/>
        <v>0</v>
      </c>
    </row>
    <row r="845" spans="1:11">
      <c r="A845" s="527" t="s">
        <v>1006</v>
      </c>
      <c r="B845" s="31">
        <v>85</v>
      </c>
      <c r="G845" s="369" t="s">
        <v>2870</v>
      </c>
      <c r="H845" s="357" t="s">
        <v>2870</v>
      </c>
      <c r="I845" s="133">
        <f t="shared" si="31"/>
        <v>62.375</v>
      </c>
      <c r="J845" s="357">
        <f t="shared" si="32"/>
        <v>9.98</v>
      </c>
      <c r="K845" s="357">
        <f t="shared" si="33"/>
        <v>0</v>
      </c>
    </row>
    <row r="846" spans="1:11">
      <c r="A846" s="527" t="s">
        <v>1006</v>
      </c>
      <c r="B846" s="31">
        <v>85</v>
      </c>
      <c r="G846" s="369" t="s">
        <v>2573</v>
      </c>
      <c r="H846" s="357" t="s">
        <v>2573</v>
      </c>
      <c r="I846" s="133">
        <f t="shared" si="31"/>
        <v>101.75</v>
      </c>
      <c r="J846" s="357">
        <f t="shared" si="32"/>
        <v>16.28</v>
      </c>
      <c r="K846" s="357">
        <f t="shared" si="33"/>
        <v>0</v>
      </c>
    </row>
    <row r="847" spans="1:11">
      <c r="A847" s="527" t="s">
        <v>1006</v>
      </c>
      <c r="B847" s="31">
        <v>85</v>
      </c>
      <c r="G847" s="369" t="s">
        <v>2637</v>
      </c>
      <c r="H847" s="357" t="s">
        <v>2637</v>
      </c>
      <c r="I847" s="133">
        <f t="shared" si="31"/>
        <v>310.375</v>
      </c>
      <c r="J847" s="357">
        <f t="shared" si="32"/>
        <v>49.66</v>
      </c>
      <c r="K847" s="357">
        <f t="shared" si="33"/>
        <v>0</v>
      </c>
    </row>
    <row r="848" spans="1:11">
      <c r="A848" s="527" t="s">
        <v>1006</v>
      </c>
      <c r="B848" s="31">
        <v>85</v>
      </c>
      <c r="G848" s="369" t="s">
        <v>1765</v>
      </c>
      <c r="H848" s="357" t="s">
        <v>1627</v>
      </c>
      <c r="I848" s="133">
        <f t="shared" si="31"/>
        <v>56250</v>
      </c>
      <c r="J848" s="357">
        <f t="shared" si="32"/>
        <v>9000</v>
      </c>
      <c r="K848" s="357">
        <f t="shared" si="33"/>
        <v>0</v>
      </c>
    </row>
    <row r="849" spans="1:12">
      <c r="A849" s="527" t="s">
        <v>1006</v>
      </c>
      <c r="B849" s="31">
        <v>85</v>
      </c>
      <c r="G849" s="369" t="s">
        <v>797</v>
      </c>
      <c r="H849" s="357" t="s">
        <v>797</v>
      </c>
      <c r="I849" s="133">
        <f t="shared" si="31"/>
        <v>101.75</v>
      </c>
      <c r="J849" s="357">
        <f t="shared" si="32"/>
        <v>16.28</v>
      </c>
      <c r="K849" s="357">
        <f t="shared" si="33"/>
        <v>0</v>
      </c>
    </row>
    <row r="850" spans="1:12">
      <c r="A850" s="527" t="s">
        <v>1006</v>
      </c>
      <c r="B850" s="31">
        <v>85</v>
      </c>
      <c r="G850" s="371" t="s">
        <v>888</v>
      </c>
      <c r="H850" s="357" t="s">
        <v>2444</v>
      </c>
      <c r="I850" s="133">
        <f t="shared" si="31"/>
        <v>658455.5625</v>
      </c>
      <c r="J850" s="357">
        <f t="shared" si="32"/>
        <v>105352.89</v>
      </c>
      <c r="K850" s="357">
        <f t="shared" si="33"/>
        <v>0</v>
      </c>
    </row>
    <row r="851" spans="1:12">
      <c r="A851" s="527" t="s">
        <v>1006</v>
      </c>
      <c r="B851" s="31">
        <v>85</v>
      </c>
      <c r="G851" s="369" t="s">
        <v>703</v>
      </c>
      <c r="H851" s="357" t="s">
        <v>703</v>
      </c>
      <c r="I851" s="133">
        <f t="shared" si="31"/>
        <v>754.3125</v>
      </c>
      <c r="J851" s="357">
        <f t="shared" si="32"/>
        <v>120.69</v>
      </c>
      <c r="K851" s="357">
        <f t="shared" si="33"/>
        <v>0</v>
      </c>
    </row>
    <row r="852" spans="1:12" s="408" customFormat="1">
      <c r="A852" s="527" t="s">
        <v>1006</v>
      </c>
      <c r="B852" s="31">
        <v>15</v>
      </c>
      <c r="G852" s="375" t="s">
        <v>10964</v>
      </c>
      <c r="H852" s="366" t="s">
        <v>2916</v>
      </c>
      <c r="I852" s="133">
        <f t="shared" si="31"/>
        <v>39</v>
      </c>
      <c r="J852" s="408">
        <f t="shared" si="32"/>
        <v>6.24</v>
      </c>
      <c r="K852" s="408">
        <f t="shared" si="33"/>
        <v>0</v>
      </c>
    </row>
    <row r="853" spans="1:12">
      <c r="H853" s="24" t="s">
        <v>2843</v>
      </c>
      <c r="I853" s="134">
        <f>+SUM(I637:I852)</f>
        <v>34175743.683189668</v>
      </c>
      <c r="J853" s="134">
        <f t="shared" ref="J853:K853" si="34">+SUM(J637:J852)</f>
        <v>5468118.9893103475</v>
      </c>
      <c r="K853" s="134">
        <f t="shared" si="34"/>
        <v>34273.800000000003</v>
      </c>
      <c r="L853" s="509" t="s">
        <v>10995</v>
      </c>
    </row>
    <row r="854" spans="1:12">
      <c r="H854" s="24" t="s">
        <v>10955</v>
      </c>
      <c r="I854" s="316">
        <f>+I616</f>
        <v>34175743.68318966</v>
      </c>
      <c r="J854" s="316">
        <f>+J616</f>
        <v>5468118.9893103428</v>
      </c>
      <c r="K854" s="316">
        <f>+K616</f>
        <v>34273.799999999996</v>
      </c>
    </row>
    <row r="855" spans="1:12">
      <c r="H855" s="24" t="s">
        <v>1002</v>
      </c>
      <c r="I855" s="316">
        <f>+I853-I854</f>
        <v>0</v>
      </c>
      <c r="J855" s="316">
        <f t="shared" ref="J855:K855" si="35">+J853-J854</f>
        <v>0</v>
      </c>
      <c r="K855" s="316">
        <f t="shared" si="35"/>
        <v>0</v>
      </c>
    </row>
  </sheetData>
  <autoFilter ref="A6:K618">
    <filterColumn colId="6"/>
    <sortState ref="A22:K608">
      <sortCondition ref="A6:A623"/>
    </sortState>
  </autoFilter>
  <sortState ref="A7:L618">
    <sortCondition ref="G7:G618"/>
  </sortState>
  <conditionalFormatting sqref="G44">
    <cfRule type="duplicateValues" dxfId="87" priority="38"/>
  </conditionalFormatting>
  <conditionalFormatting sqref="G125">
    <cfRule type="duplicateValues" dxfId="86" priority="37"/>
  </conditionalFormatting>
  <conditionalFormatting sqref="G150">
    <cfRule type="duplicateValues" dxfId="85" priority="36"/>
  </conditionalFormatting>
  <conditionalFormatting sqref="G222">
    <cfRule type="duplicateValues" dxfId="84" priority="35"/>
  </conditionalFormatting>
  <conditionalFormatting sqref="G48">
    <cfRule type="duplicateValues" dxfId="83" priority="32"/>
  </conditionalFormatting>
  <conditionalFormatting sqref="G120">
    <cfRule type="duplicateValues" dxfId="82" priority="30"/>
  </conditionalFormatting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721"/>
  <sheetViews>
    <sheetView topLeftCell="A701" workbookViewId="0">
      <selection activeCell="I723" sqref="I723"/>
    </sheetView>
  </sheetViews>
  <sheetFormatPr baseColWidth="10" defaultRowHeight="15"/>
  <cols>
    <col min="1" max="1" width="11.42578125" style="20"/>
    <col min="4" max="6" width="2.28515625" customWidth="1"/>
    <col min="7" max="7" width="17" customWidth="1"/>
    <col min="8" max="8" width="50.5703125" bestFit="1" customWidth="1"/>
    <col min="9" max="9" width="18.85546875" bestFit="1" customWidth="1"/>
    <col min="10" max="10" width="21" bestFit="1" customWidth="1"/>
    <col min="11" max="11" width="12.7109375" bestFit="1" customWidth="1"/>
  </cols>
  <sheetData>
    <row r="1" spans="1:12">
      <c r="B1" s="1"/>
      <c r="C1" s="1"/>
      <c r="D1" s="1"/>
      <c r="E1" s="1"/>
      <c r="F1" s="1"/>
      <c r="G1" s="46" t="s">
        <v>0</v>
      </c>
      <c r="H1" s="1"/>
      <c r="I1" s="1"/>
      <c r="J1" s="5"/>
      <c r="K1" s="20"/>
      <c r="L1" s="20"/>
    </row>
    <row r="2" spans="1:12">
      <c r="B2" s="1"/>
      <c r="C2" s="1"/>
      <c r="D2" s="1"/>
      <c r="E2" s="1"/>
      <c r="F2" s="1"/>
      <c r="G2" s="46" t="s">
        <v>2920</v>
      </c>
      <c r="H2" s="1"/>
      <c r="I2" s="1"/>
      <c r="J2" s="5"/>
      <c r="K2" s="20"/>
      <c r="L2" s="20"/>
    </row>
    <row r="3" spans="1:12">
      <c r="B3" s="1"/>
      <c r="C3" s="1"/>
      <c r="D3" s="1"/>
      <c r="E3" s="1"/>
      <c r="F3" s="1"/>
      <c r="G3" s="46" t="s">
        <v>1</v>
      </c>
      <c r="H3" s="1"/>
      <c r="I3" s="1"/>
      <c r="J3" s="5"/>
      <c r="K3" s="20"/>
      <c r="L3" s="20"/>
    </row>
    <row r="4" spans="1:12">
      <c r="B4" s="1"/>
      <c r="C4" s="1"/>
      <c r="D4" s="1"/>
      <c r="E4" s="1"/>
      <c r="F4" s="1"/>
      <c r="G4" s="327" t="s">
        <v>10779</v>
      </c>
      <c r="H4" s="1"/>
      <c r="I4" s="1"/>
      <c r="J4" s="1"/>
      <c r="K4" s="20"/>
      <c r="L4" s="20"/>
    </row>
    <row r="5" spans="1:12">
      <c r="B5" s="1"/>
      <c r="C5" s="1"/>
      <c r="D5" s="1"/>
      <c r="E5" s="1"/>
      <c r="F5" s="1"/>
      <c r="G5" s="6"/>
      <c r="H5" s="4"/>
      <c r="I5" s="4"/>
      <c r="J5" s="4"/>
      <c r="K5" s="20"/>
      <c r="L5" s="20"/>
    </row>
    <row r="6" spans="1:12" ht="17.25" thickBot="1">
      <c r="A6" s="41" t="s">
        <v>2</v>
      </c>
      <c r="B6" s="41" t="s">
        <v>3</v>
      </c>
      <c r="C6" s="41" t="s">
        <v>4</v>
      </c>
      <c r="D6" s="41"/>
      <c r="E6" s="41"/>
      <c r="F6" s="41"/>
      <c r="G6" s="42" t="s">
        <v>5</v>
      </c>
      <c r="H6" s="43" t="s">
        <v>6</v>
      </c>
      <c r="I6" s="44" t="s">
        <v>7</v>
      </c>
      <c r="J6" s="45" t="s">
        <v>8</v>
      </c>
      <c r="K6" s="45" t="s">
        <v>1005</v>
      </c>
      <c r="L6" s="20"/>
    </row>
    <row r="7" spans="1:12">
      <c r="A7" s="20" t="s">
        <v>2921</v>
      </c>
      <c r="B7" s="9">
        <v>42461</v>
      </c>
      <c r="C7" s="20">
        <v>2073288</v>
      </c>
      <c r="D7" s="20"/>
      <c r="E7" s="20"/>
      <c r="F7" s="20"/>
      <c r="G7" s="48" t="s">
        <v>840</v>
      </c>
      <c r="H7" s="48" t="s">
        <v>841</v>
      </c>
      <c r="I7" s="20">
        <f t="shared" ref="I7:I69" si="0">+J7/0.16</f>
        <v>841.87499999999989</v>
      </c>
      <c r="J7" s="394">
        <v>134.69999999999999</v>
      </c>
      <c r="K7" s="21"/>
    </row>
    <row r="8" spans="1:12">
      <c r="A8" s="20" t="s">
        <v>2922</v>
      </c>
      <c r="B8" s="9">
        <v>42461</v>
      </c>
      <c r="C8" s="20">
        <v>2090849</v>
      </c>
      <c r="D8" s="20"/>
      <c r="E8" s="20"/>
      <c r="F8" s="20"/>
      <c r="G8" s="48" t="s">
        <v>840</v>
      </c>
      <c r="H8" s="48" t="s">
        <v>841</v>
      </c>
      <c r="I8" s="72">
        <f t="shared" si="0"/>
        <v>14964.4375</v>
      </c>
      <c r="J8" s="314">
        <v>2394.31</v>
      </c>
      <c r="K8" s="21"/>
    </row>
    <row r="9" spans="1:12">
      <c r="A9" s="20" t="s">
        <v>2923</v>
      </c>
      <c r="B9" s="9">
        <v>42461</v>
      </c>
      <c r="C9" s="20">
        <v>2089113</v>
      </c>
      <c r="D9" s="20"/>
      <c r="E9" s="20"/>
      <c r="F9" s="20"/>
      <c r="G9" s="48" t="s">
        <v>840</v>
      </c>
      <c r="H9" s="48" t="s">
        <v>841</v>
      </c>
      <c r="I9" s="72">
        <f t="shared" si="0"/>
        <v>5566.8125</v>
      </c>
      <c r="J9" s="394">
        <v>890.69</v>
      </c>
      <c r="K9" s="21"/>
    </row>
    <row r="10" spans="1:12">
      <c r="A10" s="20" t="s">
        <v>3130</v>
      </c>
      <c r="B10" s="9">
        <v>42481</v>
      </c>
      <c r="C10" s="20" t="s">
        <v>2082</v>
      </c>
      <c r="D10" s="20"/>
      <c r="E10" s="20"/>
      <c r="F10" s="20"/>
      <c r="G10" s="7" t="s">
        <v>870</v>
      </c>
      <c r="H10" s="21" t="s">
        <v>2084</v>
      </c>
      <c r="I10" s="390">
        <f t="shared" si="0"/>
        <v>-418926.0625</v>
      </c>
      <c r="J10" s="314">
        <v>-67028.17</v>
      </c>
      <c r="K10" s="21"/>
    </row>
    <row r="11" spans="1:12">
      <c r="A11" s="20" t="s">
        <v>21</v>
      </c>
      <c r="B11" s="9">
        <v>42461</v>
      </c>
      <c r="C11" s="20" t="s">
        <v>2927</v>
      </c>
      <c r="D11" s="20"/>
      <c r="E11" s="20"/>
      <c r="F11" s="20"/>
      <c r="G11" s="20" t="s">
        <v>957</v>
      </c>
      <c r="H11" s="21" t="s">
        <v>1813</v>
      </c>
      <c r="I11" s="390">
        <f t="shared" si="0"/>
        <v>6500</v>
      </c>
      <c r="J11" s="387">
        <v>1040</v>
      </c>
      <c r="K11" s="21"/>
    </row>
    <row r="12" spans="1:12">
      <c r="A12" s="20" t="s">
        <v>2928</v>
      </c>
      <c r="B12" s="9">
        <v>42461</v>
      </c>
      <c r="C12" s="20" t="s">
        <v>2929</v>
      </c>
      <c r="D12" s="20"/>
      <c r="E12" s="20"/>
      <c r="F12" s="20"/>
      <c r="G12" s="20" t="s">
        <v>957</v>
      </c>
      <c r="H12" s="21" t="s">
        <v>1813</v>
      </c>
      <c r="I12" s="390">
        <f t="shared" si="0"/>
        <v>14964.125000000002</v>
      </c>
      <c r="J12" s="314">
        <v>2394.2600000000002</v>
      </c>
      <c r="K12" s="21"/>
    </row>
    <row r="13" spans="1:12">
      <c r="A13" s="20" t="s">
        <v>1016</v>
      </c>
      <c r="B13" s="9">
        <v>42461</v>
      </c>
      <c r="C13" s="20" t="s">
        <v>2930</v>
      </c>
      <c r="D13" s="20"/>
      <c r="E13" s="20"/>
      <c r="F13" s="20"/>
      <c r="G13" s="20" t="s">
        <v>957</v>
      </c>
      <c r="H13" s="20" t="s">
        <v>1813</v>
      </c>
      <c r="I13" s="390">
        <f t="shared" si="0"/>
        <v>5566.9375</v>
      </c>
      <c r="J13" s="394">
        <v>890.71</v>
      </c>
      <c r="K13" s="21"/>
    </row>
    <row r="14" spans="1:12">
      <c r="A14" s="20" t="s">
        <v>2931</v>
      </c>
      <c r="B14" s="9">
        <v>42461</v>
      </c>
      <c r="C14" s="20" t="s">
        <v>2932</v>
      </c>
      <c r="D14" s="20"/>
      <c r="E14" s="20"/>
      <c r="F14" s="20"/>
      <c r="G14" s="20" t="s">
        <v>953</v>
      </c>
      <c r="H14" s="20" t="s">
        <v>1920</v>
      </c>
      <c r="I14" s="390">
        <f t="shared" si="0"/>
        <v>4800</v>
      </c>
      <c r="J14" s="394">
        <v>768</v>
      </c>
      <c r="K14" s="74" t="s">
        <v>3604</v>
      </c>
    </row>
    <row r="15" spans="1:12">
      <c r="A15" s="20" t="s">
        <v>2933</v>
      </c>
      <c r="B15" s="9">
        <v>42461</v>
      </c>
      <c r="C15" s="20" t="s">
        <v>2934</v>
      </c>
      <c r="D15" s="20"/>
      <c r="E15" s="20"/>
      <c r="F15" s="20"/>
      <c r="G15" s="20" t="s">
        <v>2846</v>
      </c>
      <c r="H15" s="20" t="s">
        <v>2847</v>
      </c>
      <c r="I15" s="390">
        <f t="shared" si="0"/>
        <v>2474.125</v>
      </c>
      <c r="J15" s="394">
        <v>395.86</v>
      </c>
      <c r="K15" s="21"/>
    </row>
    <row r="16" spans="1:12">
      <c r="A16" s="20" t="s">
        <v>2935</v>
      </c>
      <c r="B16" s="9">
        <v>42461</v>
      </c>
      <c r="C16" s="20" t="s">
        <v>2936</v>
      </c>
      <c r="D16" s="20"/>
      <c r="E16" s="20"/>
      <c r="F16" s="20"/>
      <c r="G16" s="20" t="s">
        <v>3547</v>
      </c>
      <c r="H16" s="20" t="s">
        <v>3548</v>
      </c>
      <c r="I16" s="390">
        <f t="shared" si="0"/>
        <v>3706.875</v>
      </c>
      <c r="J16" s="394">
        <v>593.1</v>
      </c>
      <c r="K16" s="21"/>
    </row>
    <row r="17" spans="1:11">
      <c r="A17" s="20" t="s">
        <v>3093</v>
      </c>
      <c r="B17" s="9">
        <v>42479</v>
      </c>
      <c r="C17" s="20" t="s">
        <v>2369</v>
      </c>
      <c r="D17" s="20"/>
      <c r="E17" s="20"/>
      <c r="F17" s="20"/>
      <c r="G17" s="48" t="s">
        <v>840</v>
      </c>
      <c r="H17" s="48" t="s">
        <v>841</v>
      </c>
      <c r="I17" s="390">
        <f t="shared" si="0"/>
        <v>-250389.18749999997</v>
      </c>
      <c r="J17" s="314">
        <v>-40062.269999999997</v>
      </c>
      <c r="K17" s="21"/>
    </row>
    <row r="18" spans="1:11">
      <c r="A18" s="20" t="s">
        <v>2939</v>
      </c>
      <c r="B18" s="9">
        <v>42464</v>
      </c>
      <c r="C18" s="20" t="s">
        <v>2940</v>
      </c>
      <c r="D18" s="20"/>
      <c r="E18" s="20"/>
      <c r="F18" s="20"/>
      <c r="G18" s="48" t="s">
        <v>840</v>
      </c>
      <c r="H18" s="48" t="s">
        <v>841</v>
      </c>
      <c r="I18" s="390">
        <f t="shared" si="0"/>
        <v>2321.8125</v>
      </c>
      <c r="J18" s="394">
        <v>371.49</v>
      </c>
      <c r="K18" s="21"/>
    </row>
    <row r="19" spans="1:11">
      <c r="A19" s="20" t="s">
        <v>2941</v>
      </c>
      <c r="B19" s="9">
        <v>42464</v>
      </c>
      <c r="C19" s="20" t="s">
        <v>2942</v>
      </c>
      <c r="D19" s="20"/>
      <c r="E19" s="20"/>
      <c r="F19" s="20"/>
      <c r="G19" s="48" t="s">
        <v>840</v>
      </c>
      <c r="H19" s="48" t="s">
        <v>841</v>
      </c>
      <c r="I19" s="390">
        <f t="shared" si="0"/>
        <v>64486.187500000007</v>
      </c>
      <c r="J19" s="314">
        <v>10317.790000000001</v>
      </c>
      <c r="K19" s="21"/>
    </row>
    <row r="20" spans="1:11">
      <c r="A20" s="20" t="s">
        <v>2943</v>
      </c>
      <c r="B20" s="9">
        <v>42464</v>
      </c>
      <c r="C20" s="20" t="s">
        <v>2944</v>
      </c>
      <c r="D20" s="20"/>
      <c r="E20" s="20"/>
      <c r="F20" s="20"/>
      <c r="G20" s="48" t="s">
        <v>840</v>
      </c>
      <c r="H20" s="48" t="s">
        <v>841</v>
      </c>
      <c r="I20" s="390">
        <f t="shared" si="0"/>
        <v>118400.50000000001</v>
      </c>
      <c r="J20" s="314">
        <v>18944.080000000002</v>
      </c>
      <c r="K20" s="21"/>
    </row>
    <row r="21" spans="1:11">
      <c r="A21" s="20" t="s">
        <v>1365</v>
      </c>
      <c r="B21" s="9">
        <v>42464</v>
      </c>
      <c r="C21" s="20" t="s">
        <v>2945</v>
      </c>
      <c r="D21" s="20"/>
      <c r="E21" s="20"/>
      <c r="F21" s="20"/>
      <c r="G21" s="66" t="s">
        <v>840</v>
      </c>
      <c r="H21" s="65" t="s">
        <v>3549</v>
      </c>
      <c r="I21" s="390">
        <f t="shared" si="0"/>
        <v>-780950.375</v>
      </c>
      <c r="J21" s="314">
        <v>-124952.06</v>
      </c>
      <c r="K21" s="21"/>
    </row>
    <row r="22" spans="1:11" s="263" customFormat="1">
      <c r="A22" s="265" t="s">
        <v>10827</v>
      </c>
      <c r="B22" s="266">
        <v>42461</v>
      </c>
      <c r="C22" s="265" t="s">
        <v>2431</v>
      </c>
      <c r="D22" s="265">
        <v>1</v>
      </c>
      <c r="E22" s="265" t="s">
        <v>10828</v>
      </c>
      <c r="F22" s="265" t="s">
        <v>1872</v>
      </c>
      <c r="G22" s="371" t="s">
        <v>868</v>
      </c>
      <c r="H22" s="265" t="s">
        <v>2433</v>
      </c>
      <c r="I22" s="390">
        <f t="shared" si="0"/>
        <v>-282745</v>
      </c>
      <c r="J22" s="314">
        <v>-45239.199999999997</v>
      </c>
      <c r="K22" s="264"/>
    </row>
    <row r="23" spans="1:11" s="263" customFormat="1">
      <c r="A23" s="265" t="s">
        <v>2924</v>
      </c>
      <c r="B23" s="266">
        <v>42461</v>
      </c>
      <c r="C23" s="265" t="s">
        <v>2431</v>
      </c>
      <c r="D23" s="265">
        <v>1</v>
      </c>
      <c r="E23" s="265" t="s">
        <v>10829</v>
      </c>
      <c r="F23" s="265" t="s">
        <v>1828</v>
      </c>
      <c r="G23" s="371" t="s">
        <v>868</v>
      </c>
      <c r="H23" s="265" t="s">
        <v>10830</v>
      </c>
      <c r="I23" s="390">
        <f t="shared" si="0"/>
        <v>283205.9375</v>
      </c>
      <c r="J23" s="314">
        <v>45312.95</v>
      </c>
      <c r="K23" s="264"/>
    </row>
    <row r="24" spans="1:11">
      <c r="A24" s="20" t="s">
        <v>1030</v>
      </c>
      <c r="B24" s="9">
        <v>42465</v>
      </c>
      <c r="C24" s="20" t="s">
        <v>2946</v>
      </c>
      <c r="D24" s="20"/>
      <c r="E24" s="20"/>
      <c r="F24" s="20"/>
      <c r="G24" s="48" t="s">
        <v>840</v>
      </c>
      <c r="H24" s="48" t="s">
        <v>841</v>
      </c>
      <c r="I24" s="390">
        <f t="shared" si="0"/>
        <v>220280</v>
      </c>
      <c r="J24" s="314">
        <v>35244.800000000003</v>
      </c>
      <c r="K24" s="21"/>
    </row>
    <row r="25" spans="1:11">
      <c r="A25" s="20" t="s">
        <v>2925</v>
      </c>
      <c r="B25" s="9">
        <v>42461</v>
      </c>
      <c r="C25" s="20" t="s">
        <v>2926</v>
      </c>
      <c r="D25" s="20"/>
      <c r="E25" s="20"/>
      <c r="F25" s="20"/>
      <c r="G25" s="175" t="s">
        <v>877</v>
      </c>
      <c r="H25" s="262" t="s">
        <v>3463</v>
      </c>
      <c r="I25" s="390">
        <f t="shared" si="0"/>
        <v>157217.125</v>
      </c>
      <c r="J25" s="314">
        <v>25154.74</v>
      </c>
      <c r="K25" s="21"/>
    </row>
    <row r="26" spans="1:11">
      <c r="A26" s="20" t="s">
        <v>2937</v>
      </c>
      <c r="B26" s="9">
        <v>42464</v>
      </c>
      <c r="C26" s="20" t="s">
        <v>2938</v>
      </c>
      <c r="D26" s="20"/>
      <c r="E26" s="20"/>
      <c r="F26" s="20"/>
      <c r="G26" s="175" t="s">
        <v>1724</v>
      </c>
      <c r="H26" s="262" t="s">
        <v>3465</v>
      </c>
      <c r="I26" s="390">
        <f t="shared" si="0"/>
        <v>399977.5</v>
      </c>
      <c r="J26" s="314">
        <v>63996.4</v>
      </c>
      <c r="K26" s="21"/>
    </row>
    <row r="27" spans="1:11">
      <c r="A27" s="20" t="s">
        <v>2947</v>
      </c>
      <c r="B27" s="9">
        <v>42465</v>
      </c>
      <c r="C27" s="20" t="s">
        <v>2948</v>
      </c>
      <c r="D27" s="20"/>
      <c r="E27" s="20"/>
      <c r="F27" s="20"/>
      <c r="G27" s="175" t="s">
        <v>866</v>
      </c>
      <c r="H27" s="262" t="s">
        <v>3466</v>
      </c>
      <c r="I27" s="390">
        <f t="shared" si="0"/>
        <v>175508.8125</v>
      </c>
      <c r="J27" s="314">
        <v>28081.41</v>
      </c>
      <c r="K27" s="21"/>
    </row>
    <row r="28" spans="1:11">
      <c r="A28" s="20" t="s">
        <v>2949</v>
      </c>
      <c r="B28" s="9">
        <v>42465</v>
      </c>
      <c r="C28" s="20" t="s">
        <v>2950</v>
      </c>
      <c r="D28" s="20"/>
      <c r="E28" s="20"/>
      <c r="F28" s="20"/>
      <c r="G28" s="48" t="s">
        <v>840</v>
      </c>
      <c r="H28" s="48" t="s">
        <v>841</v>
      </c>
      <c r="I28" s="390">
        <f t="shared" si="0"/>
        <v>149070.5625</v>
      </c>
      <c r="J28" s="314">
        <v>23851.29</v>
      </c>
      <c r="K28" s="21"/>
    </row>
    <row r="29" spans="1:11">
      <c r="A29" s="20" t="s">
        <v>2953</v>
      </c>
      <c r="B29" s="9">
        <v>42465</v>
      </c>
      <c r="C29" s="20" t="s">
        <v>2954</v>
      </c>
      <c r="D29" s="20"/>
      <c r="E29" s="20"/>
      <c r="F29" s="20"/>
      <c r="G29" s="48" t="s">
        <v>840</v>
      </c>
      <c r="H29" s="48" t="s">
        <v>841</v>
      </c>
      <c r="I29" s="390">
        <f t="shared" si="0"/>
        <v>269417.25</v>
      </c>
      <c r="J29" s="314">
        <v>43106.76</v>
      </c>
      <c r="K29" s="21"/>
    </row>
    <row r="30" spans="1:11">
      <c r="A30" s="20" t="s">
        <v>2951</v>
      </c>
      <c r="B30" s="9">
        <v>42465</v>
      </c>
      <c r="C30" s="20" t="s">
        <v>2952</v>
      </c>
      <c r="D30" s="20"/>
      <c r="E30" s="20"/>
      <c r="F30" s="20"/>
      <c r="G30" s="48" t="s">
        <v>840</v>
      </c>
      <c r="H30" s="48" t="s">
        <v>841</v>
      </c>
      <c r="I30" s="390">
        <f t="shared" si="0"/>
        <v>207415.99999999997</v>
      </c>
      <c r="J30" s="314">
        <v>33186.559999999998</v>
      </c>
      <c r="K30" s="21"/>
    </row>
    <row r="31" spans="1:11">
      <c r="A31" s="20" t="s">
        <v>2955</v>
      </c>
      <c r="B31" s="9">
        <v>42465</v>
      </c>
      <c r="C31" s="20" t="s">
        <v>2956</v>
      </c>
      <c r="D31" s="20"/>
      <c r="E31" s="20"/>
      <c r="F31" s="20"/>
      <c r="G31" s="48" t="s">
        <v>840</v>
      </c>
      <c r="H31" s="48" t="s">
        <v>841</v>
      </c>
      <c r="I31" s="390">
        <f t="shared" si="0"/>
        <v>250806.75</v>
      </c>
      <c r="J31" s="314">
        <v>40129.08</v>
      </c>
      <c r="K31" s="21"/>
    </row>
    <row r="32" spans="1:11">
      <c r="A32" s="20" t="s">
        <v>2957</v>
      </c>
      <c r="B32" s="9">
        <v>42465</v>
      </c>
      <c r="C32" s="20" t="s">
        <v>2958</v>
      </c>
      <c r="D32" s="20"/>
      <c r="E32" s="20"/>
      <c r="F32" s="20"/>
      <c r="G32" s="48" t="s">
        <v>840</v>
      </c>
      <c r="H32" s="48" t="s">
        <v>841</v>
      </c>
      <c r="I32" s="390">
        <f t="shared" si="0"/>
        <v>149070.5625</v>
      </c>
      <c r="J32" s="314">
        <v>23851.29</v>
      </c>
      <c r="K32" s="21"/>
    </row>
    <row r="33" spans="1:11">
      <c r="A33" s="20" t="s">
        <v>2959</v>
      </c>
      <c r="B33" s="9">
        <v>42465</v>
      </c>
      <c r="C33" s="20" t="s">
        <v>2960</v>
      </c>
      <c r="D33" s="20"/>
      <c r="E33" s="20"/>
      <c r="F33" s="20"/>
      <c r="G33" s="48" t="s">
        <v>840</v>
      </c>
      <c r="H33" s="48" t="s">
        <v>841</v>
      </c>
      <c r="I33" s="390">
        <f t="shared" si="0"/>
        <v>220280</v>
      </c>
      <c r="J33" s="314">
        <v>35244.800000000003</v>
      </c>
      <c r="K33" s="21"/>
    </row>
    <row r="34" spans="1:11">
      <c r="A34" s="20" t="s">
        <v>2961</v>
      </c>
      <c r="B34" s="9">
        <v>42465</v>
      </c>
      <c r="C34" s="20" t="s">
        <v>2962</v>
      </c>
      <c r="D34" s="20"/>
      <c r="E34" s="20"/>
      <c r="F34" s="20"/>
      <c r="G34" s="48" t="s">
        <v>840</v>
      </c>
      <c r="H34" s="48" t="s">
        <v>841</v>
      </c>
      <c r="I34" s="390">
        <f t="shared" si="0"/>
        <v>171570.5625</v>
      </c>
      <c r="J34" s="314">
        <v>27451.29</v>
      </c>
      <c r="K34" s="21"/>
    </row>
    <row r="35" spans="1:11">
      <c r="A35" s="20" t="s">
        <v>2963</v>
      </c>
      <c r="B35" s="9">
        <v>42465</v>
      </c>
      <c r="C35" s="20" t="s">
        <v>2964</v>
      </c>
      <c r="D35" s="20"/>
      <c r="E35" s="20"/>
      <c r="F35" s="20"/>
      <c r="G35" s="48" t="s">
        <v>840</v>
      </c>
      <c r="H35" s="48" t="s">
        <v>841</v>
      </c>
      <c r="I35" s="390">
        <f t="shared" si="0"/>
        <v>171570.5625</v>
      </c>
      <c r="J35" s="314">
        <v>27451.29</v>
      </c>
      <c r="K35" s="21"/>
    </row>
    <row r="36" spans="1:11">
      <c r="A36" s="20" t="s">
        <v>2965</v>
      </c>
      <c r="B36" s="9">
        <v>42466</v>
      </c>
      <c r="C36" s="20" t="s">
        <v>2966</v>
      </c>
      <c r="D36" s="20"/>
      <c r="E36" s="20"/>
      <c r="F36" s="20"/>
      <c r="G36" s="48" t="s">
        <v>840</v>
      </c>
      <c r="H36" s="48" t="s">
        <v>841</v>
      </c>
      <c r="I36" s="390">
        <f t="shared" si="0"/>
        <v>171570.5625</v>
      </c>
      <c r="J36" s="314">
        <v>27451.29</v>
      </c>
      <c r="K36" s="21"/>
    </row>
    <row r="37" spans="1:11">
      <c r="A37" s="20" t="s">
        <v>2967</v>
      </c>
      <c r="B37" s="9">
        <v>42466</v>
      </c>
      <c r="C37" s="20" t="s">
        <v>2968</v>
      </c>
      <c r="D37" s="20"/>
      <c r="E37" s="20"/>
      <c r="F37" s="20"/>
      <c r="G37" s="48" t="s">
        <v>840</v>
      </c>
      <c r="H37" s="48" t="s">
        <v>841</v>
      </c>
      <c r="I37" s="390">
        <f t="shared" si="0"/>
        <v>233084.875</v>
      </c>
      <c r="J37" s="314">
        <v>37293.58</v>
      </c>
      <c r="K37" s="21"/>
    </row>
    <row r="38" spans="1:11">
      <c r="A38" s="20" t="s">
        <v>2977</v>
      </c>
      <c r="B38" s="9">
        <v>42466</v>
      </c>
      <c r="C38" s="20" t="s">
        <v>2978</v>
      </c>
      <c r="D38" s="20"/>
      <c r="E38" s="20"/>
      <c r="F38" s="20"/>
      <c r="G38" s="48" t="s">
        <v>840</v>
      </c>
      <c r="H38" s="48" t="s">
        <v>841</v>
      </c>
      <c r="I38" s="390">
        <f t="shared" si="0"/>
        <v>173587</v>
      </c>
      <c r="J38" s="314">
        <v>27773.919999999998</v>
      </c>
      <c r="K38" s="21"/>
    </row>
    <row r="39" spans="1:11">
      <c r="A39" s="20" t="s">
        <v>2979</v>
      </c>
      <c r="B39" s="9">
        <v>42466</v>
      </c>
      <c r="C39" s="20" t="s">
        <v>2980</v>
      </c>
      <c r="D39" s="20"/>
      <c r="E39" s="20"/>
      <c r="F39" s="20"/>
      <c r="G39" s="48" t="s">
        <v>840</v>
      </c>
      <c r="H39" s="48" t="s">
        <v>841</v>
      </c>
      <c r="I39" s="390">
        <f t="shared" si="0"/>
        <v>173587</v>
      </c>
      <c r="J39" s="314">
        <v>27773.919999999998</v>
      </c>
      <c r="K39" s="21"/>
    </row>
    <row r="40" spans="1:11">
      <c r="A40" s="20" t="s">
        <v>2981</v>
      </c>
      <c r="B40" s="9">
        <v>42466</v>
      </c>
      <c r="C40" s="20" t="s">
        <v>2982</v>
      </c>
      <c r="D40" s="20"/>
      <c r="E40" s="20"/>
      <c r="F40" s="20"/>
      <c r="G40" s="48" t="s">
        <v>840</v>
      </c>
      <c r="H40" s="48" t="s">
        <v>841</v>
      </c>
      <c r="I40" s="390">
        <f t="shared" si="0"/>
        <v>173587</v>
      </c>
      <c r="J40" s="314">
        <v>27773.919999999998</v>
      </c>
      <c r="K40" s="21"/>
    </row>
    <row r="41" spans="1:11">
      <c r="A41" s="20" t="s">
        <v>2983</v>
      </c>
      <c r="B41" s="9">
        <v>42466</v>
      </c>
      <c r="C41" s="20" t="s">
        <v>2984</v>
      </c>
      <c r="D41" s="20"/>
      <c r="E41" s="20"/>
      <c r="F41" s="20"/>
      <c r="G41" s="48" t="s">
        <v>840</v>
      </c>
      <c r="H41" s="48" t="s">
        <v>841</v>
      </c>
      <c r="I41" s="390">
        <f t="shared" si="0"/>
        <v>171570.5625</v>
      </c>
      <c r="J41" s="314">
        <v>27451.29</v>
      </c>
      <c r="K41" s="21"/>
    </row>
    <row r="42" spans="1:11">
      <c r="A42" s="20" t="s">
        <v>2987</v>
      </c>
      <c r="B42" s="9">
        <v>42466</v>
      </c>
      <c r="C42" s="20" t="s">
        <v>2988</v>
      </c>
      <c r="D42" s="20"/>
      <c r="E42" s="20"/>
      <c r="F42" s="20"/>
      <c r="G42" s="48" t="s">
        <v>840</v>
      </c>
      <c r="H42" s="48" t="s">
        <v>841</v>
      </c>
      <c r="I42" s="390">
        <f t="shared" si="0"/>
        <v>171570.5625</v>
      </c>
      <c r="J42" s="314">
        <v>27451.29</v>
      </c>
      <c r="K42" s="21"/>
    </row>
    <row r="43" spans="1:11">
      <c r="A43" s="20" t="s">
        <v>2989</v>
      </c>
      <c r="B43" s="9">
        <v>42466</v>
      </c>
      <c r="C43" s="20" t="s">
        <v>2990</v>
      </c>
      <c r="D43" s="20"/>
      <c r="E43" s="20"/>
      <c r="F43" s="20"/>
      <c r="G43" s="48" t="s">
        <v>840</v>
      </c>
      <c r="H43" s="48" t="s">
        <v>841</v>
      </c>
      <c r="I43" s="390">
        <f t="shared" si="0"/>
        <v>171570.5625</v>
      </c>
      <c r="J43" s="314">
        <v>27451.29</v>
      </c>
      <c r="K43" s="21"/>
    </row>
    <row r="44" spans="1:11">
      <c r="A44" s="20" t="s">
        <v>2991</v>
      </c>
      <c r="B44" s="9">
        <v>42466</v>
      </c>
      <c r="C44" s="20" t="s">
        <v>2992</v>
      </c>
      <c r="D44" s="20"/>
      <c r="E44" s="20"/>
      <c r="F44" s="20"/>
      <c r="G44" s="48" t="s">
        <v>840</v>
      </c>
      <c r="H44" s="48" t="s">
        <v>841</v>
      </c>
      <c r="I44" s="390">
        <f t="shared" si="0"/>
        <v>171570.5625</v>
      </c>
      <c r="J44" s="314">
        <v>27451.29</v>
      </c>
      <c r="K44" s="21"/>
    </row>
    <row r="45" spans="1:11">
      <c r="A45" s="20" t="s">
        <v>2993</v>
      </c>
      <c r="B45" s="9">
        <v>42466</v>
      </c>
      <c r="C45" s="20" t="s">
        <v>2994</v>
      </c>
      <c r="D45" s="20"/>
      <c r="E45" s="20"/>
      <c r="F45" s="20"/>
      <c r="G45" s="48" t="s">
        <v>840</v>
      </c>
      <c r="H45" s="48" t="s">
        <v>841</v>
      </c>
      <c r="I45" s="390">
        <f t="shared" si="0"/>
        <v>220280</v>
      </c>
      <c r="J45" s="314">
        <v>35244.800000000003</v>
      </c>
      <c r="K45" s="21"/>
    </row>
    <row r="46" spans="1:11">
      <c r="A46" s="20" t="s">
        <v>2995</v>
      </c>
      <c r="B46" s="9">
        <v>42466</v>
      </c>
      <c r="C46" s="20" t="s">
        <v>2996</v>
      </c>
      <c r="D46" s="20"/>
      <c r="E46" s="20"/>
      <c r="F46" s="20"/>
      <c r="G46" s="48" t="s">
        <v>840</v>
      </c>
      <c r="H46" s="48" t="s">
        <v>841</v>
      </c>
      <c r="I46" s="390">
        <f t="shared" si="0"/>
        <v>233084.875</v>
      </c>
      <c r="J46" s="314">
        <v>37293.58</v>
      </c>
      <c r="K46" s="21"/>
    </row>
    <row r="47" spans="1:11">
      <c r="A47" s="20" t="s">
        <v>2985</v>
      </c>
      <c r="B47" s="9">
        <v>42466</v>
      </c>
      <c r="C47" s="20" t="s">
        <v>2986</v>
      </c>
      <c r="D47" s="20"/>
      <c r="E47" s="20"/>
      <c r="F47" s="20"/>
      <c r="G47" s="48" t="s">
        <v>840</v>
      </c>
      <c r="H47" s="48" t="s">
        <v>841</v>
      </c>
      <c r="I47" s="390">
        <f t="shared" si="0"/>
        <v>458281.9375</v>
      </c>
      <c r="J47" s="314">
        <v>73325.11</v>
      </c>
      <c r="K47" s="21"/>
    </row>
    <row r="48" spans="1:11">
      <c r="A48" s="20" t="s">
        <v>2969</v>
      </c>
      <c r="B48" s="9">
        <v>42466</v>
      </c>
      <c r="C48" s="20" t="s">
        <v>2970</v>
      </c>
      <c r="D48" s="20"/>
      <c r="E48" s="20"/>
      <c r="F48" s="20"/>
      <c r="G48" s="175" t="s">
        <v>2858</v>
      </c>
      <c r="H48" s="262" t="s">
        <v>3467</v>
      </c>
      <c r="I48" s="390">
        <f t="shared" si="0"/>
        <v>324434.3125</v>
      </c>
      <c r="J48" s="314">
        <v>51909.49</v>
      </c>
      <c r="K48" s="21"/>
    </row>
    <row r="49" spans="1:11">
      <c r="A49" s="20" t="s">
        <v>2971</v>
      </c>
      <c r="B49" s="9">
        <v>42466</v>
      </c>
      <c r="C49" s="20" t="s">
        <v>2972</v>
      </c>
      <c r="D49" s="20"/>
      <c r="E49" s="20"/>
      <c r="F49" s="20"/>
      <c r="G49" s="7" t="s">
        <v>886</v>
      </c>
      <c r="H49" s="21" t="s">
        <v>3468</v>
      </c>
      <c r="I49" s="390">
        <f t="shared" si="0"/>
        <v>499570.75000000006</v>
      </c>
      <c r="J49" s="314">
        <v>79931.320000000007</v>
      </c>
      <c r="K49" s="21"/>
    </row>
    <row r="50" spans="1:11">
      <c r="A50" s="20" t="s">
        <v>2999</v>
      </c>
      <c r="B50" s="9">
        <v>42466</v>
      </c>
      <c r="C50" s="20" t="s">
        <v>3000</v>
      </c>
      <c r="D50" s="20"/>
      <c r="E50" s="20"/>
      <c r="F50" s="20"/>
      <c r="G50" s="20" t="s">
        <v>962</v>
      </c>
      <c r="H50" s="20" t="s">
        <v>963</v>
      </c>
      <c r="I50" s="390">
        <f t="shared" si="0"/>
        <v>5041.375</v>
      </c>
      <c r="J50" s="394">
        <v>806.62</v>
      </c>
      <c r="K50" s="21"/>
    </row>
    <row r="51" spans="1:11">
      <c r="A51" s="20" t="s">
        <v>1829</v>
      </c>
      <c r="B51" s="9">
        <v>42466</v>
      </c>
      <c r="C51" s="20" t="s">
        <v>3001</v>
      </c>
      <c r="D51" s="20"/>
      <c r="E51" s="20"/>
      <c r="F51" s="20"/>
      <c r="G51" s="20" t="s">
        <v>894</v>
      </c>
      <c r="H51" s="20" t="s">
        <v>895</v>
      </c>
      <c r="I51" s="390">
        <f t="shared" si="0"/>
        <v>900</v>
      </c>
      <c r="J51" s="394">
        <v>144</v>
      </c>
      <c r="K51" s="21"/>
    </row>
    <row r="52" spans="1:11">
      <c r="A52" s="20" t="s">
        <v>1033</v>
      </c>
      <c r="B52" s="9">
        <v>42466</v>
      </c>
      <c r="C52" s="20" t="s">
        <v>3002</v>
      </c>
      <c r="D52" s="20"/>
      <c r="E52" s="20"/>
      <c r="F52" s="20"/>
      <c r="G52" s="20" t="s">
        <v>900</v>
      </c>
      <c r="H52" s="20" t="s">
        <v>901</v>
      </c>
      <c r="I52" s="390">
        <f t="shared" si="0"/>
        <v>1900</v>
      </c>
      <c r="J52" s="394">
        <v>304</v>
      </c>
      <c r="K52" s="21"/>
    </row>
    <row r="53" spans="1:11">
      <c r="A53" s="20" t="s">
        <v>3003</v>
      </c>
      <c r="B53" s="9">
        <v>42466</v>
      </c>
      <c r="C53" s="20" t="s">
        <v>3004</v>
      </c>
      <c r="D53" s="20"/>
      <c r="E53" s="20"/>
      <c r="F53" s="20"/>
      <c r="G53" s="20" t="s">
        <v>939</v>
      </c>
      <c r="H53" s="20" t="s">
        <v>940</v>
      </c>
      <c r="I53" s="390">
        <f t="shared" si="0"/>
        <v>2500</v>
      </c>
      <c r="J53" s="394">
        <v>400</v>
      </c>
      <c r="K53" s="21"/>
    </row>
    <row r="54" spans="1:11">
      <c r="A54" s="20" t="s">
        <v>3005</v>
      </c>
      <c r="B54" s="9">
        <v>42466</v>
      </c>
      <c r="C54" s="20" t="s">
        <v>3006</v>
      </c>
      <c r="D54" s="20"/>
      <c r="E54" s="20"/>
      <c r="F54" s="20"/>
      <c r="G54" s="20" t="s">
        <v>922</v>
      </c>
      <c r="H54" s="20" t="s">
        <v>923</v>
      </c>
      <c r="I54" s="390">
        <f t="shared" si="0"/>
        <v>6093.5</v>
      </c>
      <c r="J54" s="394">
        <v>974.96</v>
      </c>
      <c r="K54" s="21"/>
    </row>
    <row r="55" spans="1:11">
      <c r="A55" s="20" t="s">
        <v>1914</v>
      </c>
      <c r="B55" s="9">
        <v>42466</v>
      </c>
      <c r="C55" s="20" t="s">
        <v>3007</v>
      </c>
      <c r="D55" s="20"/>
      <c r="E55" s="20"/>
      <c r="F55" s="20"/>
      <c r="G55" s="20" t="s">
        <v>1761</v>
      </c>
      <c r="H55" s="21" t="s">
        <v>1617</v>
      </c>
      <c r="I55" s="390">
        <f t="shared" si="0"/>
        <v>7350</v>
      </c>
      <c r="J55" s="314">
        <v>1176</v>
      </c>
      <c r="K55" s="21"/>
    </row>
    <row r="56" spans="1:11">
      <c r="A56" s="20" t="s">
        <v>39</v>
      </c>
      <c r="B56" s="9">
        <v>42466</v>
      </c>
      <c r="C56" s="20" t="s">
        <v>3008</v>
      </c>
      <c r="D56" s="20"/>
      <c r="E56" s="20"/>
      <c r="F56" s="20"/>
      <c r="G56" s="20" t="s">
        <v>904</v>
      </c>
      <c r="H56" s="20" t="s">
        <v>903</v>
      </c>
      <c r="I56" s="390">
        <f t="shared" si="0"/>
        <v>4795</v>
      </c>
      <c r="J56" s="394">
        <v>767.2</v>
      </c>
      <c r="K56" s="21"/>
    </row>
    <row r="57" spans="1:11">
      <c r="A57" s="20" t="s">
        <v>3009</v>
      </c>
      <c r="B57" s="9">
        <v>42466</v>
      </c>
      <c r="C57" s="20" t="s">
        <v>3010</v>
      </c>
      <c r="D57" s="20"/>
      <c r="E57" s="20"/>
      <c r="F57" s="20"/>
      <c r="G57" s="20" t="s">
        <v>718</v>
      </c>
      <c r="H57" s="20" t="s">
        <v>719</v>
      </c>
      <c r="I57" s="390">
        <f t="shared" si="0"/>
        <v>1755.5624999999998</v>
      </c>
      <c r="J57" s="394">
        <v>280.89</v>
      </c>
      <c r="K57" s="21"/>
    </row>
    <row r="58" spans="1:11">
      <c r="A58" s="20" t="s">
        <v>85</v>
      </c>
      <c r="B58" s="9">
        <v>42466</v>
      </c>
      <c r="C58" s="20" t="s">
        <v>3011</v>
      </c>
      <c r="D58" s="20"/>
      <c r="E58" s="20"/>
      <c r="F58" s="20"/>
      <c r="G58" s="20" t="s">
        <v>831</v>
      </c>
      <c r="H58" s="20" t="s">
        <v>832</v>
      </c>
      <c r="I58" s="390">
        <f t="shared" si="0"/>
        <v>2900</v>
      </c>
      <c r="J58" s="394">
        <v>464</v>
      </c>
      <c r="K58" s="21"/>
    </row>
    <row r="59" spans="1:11">
      <c r="A59" s="20" t="s">
        <v>1039</v>
      </c>
      <c r="B59" s="9">
        <v>42466</v>
      </c>
      <c r="C59" s="20" t="s">
        <v>3012</v>
      </c>
      <c r="D59" s="20"/>
      <c r="E59" s="20"/>
      <c r="F59" s="20"/>
      <c r="G59" s="20" t="s">
        <v>826</v>
      </c>
      <c r="H59" s="21" t="s">
        <v>1620</v>
      </c>
      <c r="I59" s="390">
        <f t="shared" si="0"/>
        <v>16500</v>
      </c>
      <c r="J59" s="314">
        <v>2640</v>
      </c>
      <c r="K59" s="21"/>
    </row>
    <row r="60" spans="1:11">
      <c r="A60" s="20" t="s">
        <v>1035</v>
      </c>
      <c r="B60" s="9">
        <v>42467</v>
      </c>
      <c r="C60" s="20" t="s">
        <v>3013</v>
      </c>
      <c r="D60" s="20"/>
      <c r="E60" s="20"/>
      <c r="F60" s="20"/>
      <c r="G60" s="20" t="s">
        <v>3550</v>
      </c>
      <c r="H60" s="21" t="s">
        <v>3471</v>
      </c>
      <c r="I60" s="390">
        <f t="shared" si="0"/>
        <v>8831.375</v>
      </c>
      <c r="J60" s="314">
        <v>1413.02</v>
      </c>
      <c r="K60" s="21"/>
    </row>
    <row r="61" spans="1:11">
      <c r="A61" s="20" t="s">
        <v>1041</v>
      </c>
      <c r="B61" s="9">
        <v>42467</v>
      </c>
      <c r="C61" s="20" t="s">
        <v>3014</v>
      </c>
      <c r="D61" s="20"/>
      <c r="E61" s="20"/>
      <c r="F61" s="20"/>
      <c r="G61" s="20" t="s">
        <v>723</v>
      </c>
      <c r="H61" s="21" t="s">
        <v>917</v>
      </c>
      <c r="I61" s="390">
        <f t="shared" si="0"/>
        <v>12200</v>
      </c>
      <c r="J61" s="314">
        <v>1952</v>
      </c>
      <c r="K61" s="21"/>
    </row>
    <row r="62" spans="1:11">
      <c r="A62" s="20" t="s">
        <v>109</v>
      </c>
      <c r="B62" s="9">
        <v>42468</v>
      </c>
      <c r="C62" s="20" t="s">
        <v>3015</v>
      </c>
      <c r="D62" s="20"/>
      <c r="E62" s="20"/>
      <c r="F62" s="20"/>
      <c r="G62" s="20" t="s">
        <v>960</v>
      </c>
      <c r="H62" s="21" t="s">
        <v>961</v>
      </c>
      <c r="I62" s="390">
        <f t="shared" si="0"/>
        <v>20203.125</v>
      </c>
      <c r="J62" s="314">
        <v>3232.5</v>
      </c>
      <c r="K62" s="21"/>
    </row>
    <row r="63" spans="1:11">
      <c r="A63" s="20" t="s">
        <v>111</v>
      </c>
      <c r="B63" s="9">
        <v>42468</v>
      </c>
      <c r="C63" s="20" t="s">
        <v>3016</v>
      </c>
      <c r="D63" s="17"/>
      <c r="E63" s="17"/>
      <c r="F63" s="17"/>
      <c r="G63" s="20" t="s">
        <v>3551</v>
      </c>
      <c r="H63" s="20" t="s">
        <v>3472</v>
      </c>
      <c r="I63" s="390">
        <f t="shared" si="0"/>
        <v>6064</v>
      </c>
      <c r="J63" s="394">
        <v>970.24</v>
      </c>
      <c r="K63" s="21"/>
    </row>
    <row r="64" spans="1:11">
      <c r="A64" s="20" t="s">
        <v>2973</v>
      </c>
      <c r="B64" s="9">
        <v>42466</v>
      </c>
      <c r="C64" s="20" t="s">
        <v>2974</v>
      </c>
      <c r="D64" s="20"/>
      <c r="E64" s="20"/>
      <c r="F64" s="20"/>
      <c r="G64" s="48" t="s">
        <v>840</v>
      </c>
      <c r="H64" s="48" t="s">
        <v>841</v>
      </c>
      <c r="I64" s="390">
        <f t="shared" si="0"/>
        <v>182819.75</v>
      </c>
      <c r="J64" s="314">
        <v>29251.16</v>
      </c>
      <c r="K64" s="21"/>
    </row>
    <row r="65" spans="1:12">
      <c r="A65" s="20" t="s">
        <v>2975</v>
      </c>
      <c r="B65" s="9">
        <v>42466</v>
      </c>
      <c r="C65" s="20" t="s">
        <v>2976</v>
      </c>
      <c r="D65" s="20"/>
      <c r="E65" s="20"/>
      <c r="F65" s="20"/>
      <c r="G65" s="175" t="s">
        <v>808</v>
      </c>
      <c r="H65" s="262" t="s">
        <v>3469</v>
      </c>
      <c r="I65" s="390">
        <f t="shared" si="0"/>
        <v>283205.25</v>
      </c>
      <c r="J65" s="314">
        <v>45312.84</v>
      </c>
      <c r="K65" s="21"/>
    </row>
    <row r="66" spans="1:12">
      <c r="A66" s="20" t="s">
        <v>2997</v>
      </c>
      <c r="B66" s="9">
        <v>42466</v>
      </c>
      <c r="C66" s="20" t="s">
        <v>2998</v>
      </c>
      <c r="D66" s="20"/>
      <c r="E66" s="20"/>
      <c r="F66" s="20"/>
      <c r="G66" s="175" t="s">
        <v>868</v>
      </c>
      <c r="H66" s="262" t="s">
        <v>3470</v>
      </c>
      <c r="I66" s="390">
        <f t="shared" si="0"/>
        <v>282745</v>
      </c>
      <c r="J66" s="314">
        <v>45239.199999999997</v>
      </c>
      <c r="K66" s="21"/>
    </row>
    <row r="67" spans="1:12">
      <c r="A67" s="20" t="s">
        <v>3017</v>
      </c>
      <c r="B67" s="9">
        <v>42469</v>
      </c>
      <c r="C67" s="20" t="s">
        <v>3018</v>
      </c>
      <c r="D67" s="20"/>
      <c r="E67" s="20"/>
      <c r="F67" s="20"/>
      <c r="G67" s="175" t="s">
        <v>838</v>
      </c>
      <c r="H67" s="262" t="s">
        <v>3473</v>
      </c>
      <c r="I67" s="390">
        <f t="shared" si="0"/>
        <v>424617.3125</v>
      </c>
      <c r="J67" s="314">
        <v>67938.77</v>
      </c>
      <c r="K67" s="21"/>
    </row>
    <row r="68" spans="1:12">
      <c r="A68" s="20" t="s">
        <v>3019</v>
      </c>
      <c r="B68" s="9">
        <v>42471</v>
      </c>
      <c r="C68" s="20" t="s">
        <v>3020</v>
      </c>
      <c r="D68" s="20"/>
      <c r="E68" s="20"/>
      <c r="F68" s="20"/>
      <c r="G68" s="48" t="s">
        <v>840</v>
      </c>
      <c r="H68" s="48" t="s">
        <v>841</v>
      </c>
      <c r="I68" s="390">
        <f t="shared" si="0"/>
        <v>244837.9375</v>
      </c>
      <c r="J68" s="314">
        <v>39174.07</v>
      </c>
      <c r="K68" s="21"/>
    </row>
    <row r="69" spans="1:12" s="252" customFormat="1">
      <c r="A69" s="254" t="s">
        <v>1860</v>
      </c>
      <c r="B69" s="255">
        <v>42468</v>
      </c>
      <c r="C69" s="254" t="s">
        <v>10820</v>
      </c>
      <c r="D69" s="17"/>
      <c r="E69" s="17"/>
      <c r="F69" s="17"/>
      <c r="G69" s="178" t="s">
        <v>10822</v>
      </c>
      <c r="H69" s="178" t="s">
        <v>10823</v>
      </c>
      <c r="I69" s="390">
        <f t="shared" si="0"/>
        <v>101849.125</v>
      </c>
      <c r="J69" s="314">
        <v>16295.86</v>
      </c>
      <c r="K69" s="253"/>
    </row>
    <row r="70" spans="1:12" s="252" customFormat="1">
      <c r="A70" s="254" t="s">
        <v>1863</v>
      </c>
      <c r="B70" s="255">
        <v>42468</v>
      </c>
      <c r="C70" s="254" t="s">
        <v>10821</v>
      </c>
      <c r="D70" s="17"/>
      <c r="E70" s="17"/>
      <c r="F70" s="17"/>
      <c r="G70" s="178" t="s">
        <v>10822</v>
      </c>
      <c r="H70" s="178" t="s">
        <v>10823</v>
      </c>
      <c r="I70" s="390">
        <f t="shared" ref="I70:I133" si="1">+J70/0.16</f>
        <v>27461.25</v>
      </c>
      <c r="J70" s="314">
        <v>4393.8</v>
      </c>
      <c r="K70" s="253"/>
    </row>
    <row r="71" spans="1:12">
      <c r="A71" s="20" t="s">
        <v>1927</v>
      </c>
      <c r="B71" s="9">
        <v>42471</v>
      </c>
      <c r="C71" s="20" t="s">
        <v>3025</v>
      </c>
      <c r="D71" s="20"/>
      <c r="E71" s="20"/>
      <c r="F71" s="20"/>
      <c r="G71" s="26" t="s">
        <v>972</v>
      </c>
      <c r="H71" s="28" t="s">
        <v>1642</v>
      </c>
      <c r="I71" s="390">
        <f t="shared" si="1"/>
        <v>133928.5625</v>
      </c>
      <c r="J71" s="385">
        <v>21428.57</v>
      </c>
      <c r="K71" s="397">
        <v>14285.72</v>
      </c>
      <c r="L71" s="26"/>
    </row>
    <row r="72" spans="1:12">
      <c r="A72" s="20" t="s">
        <v>49</v>
      </c>
      <c r="B72" s="9">
        <v>42471</v>
      </c>
      <c r="C72" s="20" t="s">
        <v>3026</v>
      </c>
      <c r="D72" s="20"/>
      <c r="E72" s="20"/>
      <c r="F72" s="20"/>
      <c r="G72" s="29" t="s">
        <v>971</v>
      </c>
      <c r="H72" s="28" t="s">
        <v>970</v>
      </c>
      <c r="I72" s="390">
        <f t="shared" si="1"/>
        <v>133928.5625</v>
      </c>
      <c r="J72" s="385">
        <v>21428.57</v>
      </c>
      <c r="K72" s="397">
        <v>14285.72</v>
      </c>
      <c r="L72" s="26"/>
    </row>
    <row r="73" spans="1:12">
      <c r="A73" s="20" t="s">
        <v>55</v>
      </c>
      <c r="B73" s="9">
        <v>42471</v>
      </c>
      <c r="C73" s="20" t="s">
        <v>3027</v>
      </c>
      <c r="D73" s="20"/>
      <c r="E73" s="20"/>
      <c r="F73" s="20"/>
      <c r="G73" s="20" t="s">
        <v>3565</v>
      </c>
      <c r="H73" s="21" t="s">
        <v>3475</v>
      </c>
      <c r="I73" s="390">
        <f t="shared" si="1"/>
        <v>22800</v>
      </c>
      <c r="J73" s="314">
        <v>3648</v>
      </c>
      <c r="K73" s="21"/>
    </row>
    <row r="74" spans="1:12">
      <c r="A74" s="20" t="s">
        <v>157</v>
      </c>
      <c r="B74" s="9">
        <v>42471</v>
      </c>
      <c r="C74" s="20" t="s">
        <v>3021</v>
      </c>
      <c r="D74" s="20"/>
      <c r="E74" s="20"/>
      <c r="F74" s="20"/>
      <c r="G74" s="48" t="s">
        <v>840</v>
      </c>
      <c r="H74" s="48" t="s">
        <v>841</v>
      </c>
      <c r="I74" s="390">
        <f t="shared" si="1"/>
        <v>149303.375</v>
      </c>
      <c r="J74" s="314">
        <v>23888.54</v>
      </c>
      <c r="K74" s="21"/>
    </row>
    <row r="75" spans="1:12">
      <c r="A75" s="20" t="s">
        <v>163</v>
      </c>
      <c r="B75" s="9">
        <v>42471</v>
      </c>
      <c r="C75" s="20" t="s">
        <v>3022</v>
      </c>
      <c r="D75" s="20"/>
      <c r="E75" s="20"/>
      <c r="F75" s="20"/>
      <c r="G75" s="48" t="s">
        <v>840</v>
      </c>
      <c r="H75" s="48" t="s">
        <v>841</v>
      </c>
      <c r="I75" s="390">
        <f t="shared" si="1"/>
        <v>191801.875</v>
      </c>
      <c r="J75" s="314">
        <v>30688.3</v>
      </c>
      <c r="K75" s="21"/>
    </row>
    <row r="76" spans="1:12">
      <c r="A76" s="20" t="s">
        <v>3023</v>
      </c>
      <c r="B76" s="9">
        <v>42471</v>
      </c>
      <c r="C76" s="20" t="s">
        <v>3024</v>
      </c>
      <c r="D76" s="20"/>
      <c r="E76" s="20"/>
      <c r="F76" s="20"/>
      <c r="G76" s="175" t="s">
        <v>1773</v>
      </c>
      <c r="H76" s="262" t="s">
        <v>3474</v>
      </c>
      <c r="I76" s="390">
        <f t="shared" si="1"/>
        <v>192112.25</v>
      </c>
      <c r="J76" s="314">
        <v>30737.96</v>
      </c>
      <c r="K76" s="21"/>
    </row>
    <row r="77" spans="1:12">
      <c r="A77" s="20" t="s">
        <v>2030</v>
      </c>
      <c r="B77" s="9">
        <v>42472</v>
      </c>
      <c r="C77" s="20" t="s">
        <v>3028</v>
      </c>
      <c r="D77" s="20"/>
      <c r="E77" s="20"/>
      <c r="F77" s="20"/>
      <c r="G77" s="48" t="s">
        <v>840</v>
      </c>
      <c r="H77" s="48" t="s">
        <v>841</v>
      </c>
      <c r="I77" s="390">
        <f t="shared" si="1"/>
        <v>342776.125</v>
      </c>
      <c r="J77" s="314">
        <v>54844.18</v>
      </c>
      <c r="K77" s="21"/>
    </row>
    <row r="78" spans="1:12">
      <c r="A78" s="20" t="s">
        <v>193</v>
      </c>
      <c r="B78" s="9">
        <v>42473</v>
      </c>
      <c r="C78" s="20" t="s">
        <v>3036</v>
      </c>
      <c r="D78" s="20"/>
      <c r="E78" s="20"/>
      <c r="F78" s="20"/>
      <c r="G78" s="72" t="s">
        <v>3601</v>
      </c>
      <c r="H78" s="74" t="s">
        <v>3602</v>
      </c>
      <c r="I78" s="390">
        <f t="shared" si="1"/>
        <v>7119</v>
      </c>
      <c r="J78" s="314">
        <v>1139.04</v>
      </c>
      <c r="K78" s="21"/>
    </row>
    <row r="79" spans="1:12">
      <c r="A79" s="20" t="s">
        <v>1115</v>
      </c>
      <c r="B79" s="9">
        <v>42473</v>
      </c>
      <c r="C79" s="20" t="s">
        <v>3038</v>
      </c>
      <c r="D79" s="20"/>
      <c r="E79" s="20"/>
      <c r="F79" s="20"/>
      <c r="G79" s="20" t="s">
        <v>723</v>
      </c>
      <c r="H79" s="21" t="s">
        <v>917</v>
      </c>
      <c r="I79" s="390">
        <f t="shared" si="1"/>
        <v>8500</v>
      </c>
      <c r="J79" s="314">
        <v>1360</v>
      </c>
      <c r="K79" s="21"/>
    </row>
    <row r="80" spans="1:12">
      <c r="A80" s="20" t="s">
        <v>2027</v>
      </c>
      <c r="B80" s="9">
        <v>42473</v>
      </c>
      <c r="C80" s="20" t="s">
        <v>3039</v>
      </c>
      <c r="D80" s="20"/>
      <c r="E80" s="20"/>
      <c r="F80" s="20"/>
      <c r="G80" s="20" t="s">
        <v>955</v>
      </c>
      <c r="H80" s="21" t="s">
        <v>956</v>
      </c>
      <c r="I80" s="390">
        <f t="shared" si="1"/>
        <v>9000</v>
      </c>
      <c r="J80" s="314">
        <v>1440</v>
      </c>
      <c r="K80" s="21"/>
    </row>
    <row r="81" spans="1:11">
      <c r="A81" s="20" t="s">
        <v>1117</v>
      </c>
      <c r="B81" s="9">
        <v>42473</v>
      </c>
      <c r="C81" s="20" t="s">
        <v>3040</v>
      </c>
      <c r="D81" s="20"/>
      <c r="E81" s="20"/>
      <c r="F81" s="20"/>
      <c r="G81" s="20" t="s">
        <v>831</v>
      </c>
      <c r="H81" s="20" t="s">
        <v>832</v>
      </c>
      <c r="I81" s="390">
        <f t="shared" si="1"/>
        <v>1250</v>
      </c>
      <c r="J81" s="394">
        <v>200</v>
      </c>
      <c r="K81" s="21"/>
    </row>
    <row r="82" spans="1:11">
      <c r="A82" s="20" t="s">
        <v>1119</v>
      </c>
      <c r="B82" s="9">
        <v>42473</v>
      </c>
      <c r="C82" s="20" t="s">
        <v>3041</v>
      </c>
      <c r="D82" s="20"/>
      <c r="E82" s="20"/>
      <c r="F82" s="20"/>
      <c r="G82" s="20" t="s">
        <v>897</v>
      </c>
      <c r="H82" s="21" t="s">
        <v>898</v>
      </c>
      <c r="I82" s="390">
        <f t="shared" si="1"/>
        <v>9500</v>
      </c>
      <c r="J82" s="314">
        <v>1520</v>
      </c>
      <c r="K82" s="21"/>
    </row>
    <row r="83" spans="1:11">
      <c r="A83" s="20" t="s">
        <v>213</v>
      </c>
      <c r="B83" s="9">
        <v>42473</v>
      </c>
      <c r="C83" s="20" t="s">
        <v>3042</v>
      </c>
      <c r="D83" s="20"/>
      <c r="E83" s="20"/>
      <c r="F83" s="20"/>
      <c r="G83" s="20" t="s">
        <v>822</v>
      </c>
      <c r="H83" s="20" t="s">
        <v>902</v>
      </c>
      <c r="I83" s="390">
        <f t="shared" si="1"/>
        <v>2241.375</v>
      </c>
      <c r="J83" s="394">
        <v>358.62</v>
      </c>
      <c r="K83" s="21"/>
    </row>
    <row r="84" spans="1:11">
      <c r="A84" s="20" t="s">
        <v>1131</v>
      </c>
      <c r="B84" s="9">
        <v>42473</v>
      </c>
      <c r="C84" s="20" t="s">
        <v>3043</v>
      </c>
      <c r="D84" s="20"/>
      <c r="E84" s="20"/>
      <c r="F84" s="20"/>
      <c r="G84" s="20" t="s">
        <v>900</v>
      </c>
      <c r="H84" s="20" t="s">
        <v>901</v>
      </c>
      <c r="I84" s="390">
        <f t="shared" si="1"/>
        <v>900</v>
      </c>
      <c r="J84" s="394">
        <v>144</v>
      </c>
      <c r="K84" s="21"/>
    </row>
    <row r="85" spans="1:11">
      <c r="A85" s="20" t="s">
        <v>1133</v>
      </c>
      <c r="B85" s="9">
        <v>42473</v>
      </c>
      <c r="C85" s="20" t="s">
        <v>3044</v>
      </c>
      <c r="D85" s="20"/>
      <c r="E85" s="20"/>
      <c r="F85" s="20"/>
      <c r="G85" s="20" t="s">
        <v>891</v>
      </c>
      <c r="H85" s="21" t="s">
        <v>890</v>
      </c>
      <c r="I85" s="390">
        <f t="shared" si="1"/>
        <v>6430</v>
      </c>
      <c r="J85" s="314">
        <v>1028.8</v>
      </c>
      <c r="K85" s="21"/>
    </row>
    <row r="86" spans="1:11">
      <c r="A86" s="20" t="s">
        <v>1135</v>
      </c>
      <c r="B86" s="9">
        <v>42473</v>
      </c>
      <c r="C86" s="20" t="s">
        <v>3045</v>
      </c>
      <c r="D86" s="20"/>
      <c r="E86" s="20"/>
      <c r="F86" s="20"/>
      <c r="G86" s="20" t="s">
        <v>894</v>
      </c>
      <c r="H86" s="20" t="s">
        <v>895</v>
      </c>
      <c r="I86" s="390">
        <f t="shared" si="1"/>
        <v>3000</v>
      </c>
      <c r="J86" s="394">
        <v>480</v>
      </c>
      <c r="K86" s="21"/>
    </row>
    <row r="87" spans="1:11">
      <c r="A87" s="20" t="s">
        <v>1137</v>
      </c>
      <c r="B87" s="9">
        <v>42473</v>
      </c>
      <c r="C87" s="20" t="s">
        <v>3046</v>
      </c>
      <c r="D87" s="20"/>
      <c r="E87" s="20"/>
      <c r="F87" s="20"/>
      <c r="G87" s="20" t="s">
        <v>826</v>
      </c>
      <c r="H87" s="21" t="s">
        <v>1620</v>
      </c>
      <c r="I87" s="390">
        <f t="shared" si="1"/>
        <v>15800</v>
      </c>
      <c r="J87" s="314">
        <v>2528</v>
      </c>
      <c r="K87" s="21"/>
    </row>
    <row r="88" spans="1:11">
      <c r="A88" s="20" t="s">
        <v>233</v>
      </c>
      <c r="B88" s="9">
        <v>42474</v>
      </c>
      <c r="C88" s="20" t="s">
        <v>3078</v>
      </c>
      <c r="D88" s="20"/>
      <c r="E88" s="20"/>
      <c r="F88" s="20"/>
      <c r="G88" s="20" t="s">
        <v>826</v>
      </c>
      <c r="H88" s="20" t="s">
        <v>1620</v>
      </c>
      <c r="I88" s="390">
        <f t="shared" si="1"/>
        <v>2450</v>
      </c>
      <c r="J88" s="394">
        <v>392</v>
      </c>
      <c r="K88" s="21"/>
    </row>
    <row r="89" spans="1:11">
      <c r="A89" s="20" t="s">
        <v>235</v>
      </c>
      <c r="B89" s="9">
        <v>42473</v>
      </c>
      <c r="C89" s="20" t="s">
        <v>3047</v>
      </c>
      <c r="D89" s="20"/>
      <c r="E89" s="20"/>
      <c r="F89" s="20"/>
      <c r="G89" s="20" t="s">
        <v>932</v>
      </c>
      <c r="H89" s="20" t="s">
        <v>933</v>
      </c>
      <c r="I89" s="390">
        <f t="shared" si="1"/>
        <v>1723.5</v>
      </c>
      <c r="J89" s="394">
        <v>275.76</v>
      </c>
      <c r="K89" s="21"/>
    </row>
    <row r="90" spans="1:11">
      <c r="A90" s="20" t="s">
        <v>1149</v>
      </c>
      <c r="B90" s="9">
        <v>42473</v>
      </c>
      <c r="C90" s="20" t="s">
        <v>3048</v>
      </c>
      <c r="D90" s="20"/>
      <c r="E90" s="20"/>
      <c r="F90" s="20"/>
      <c r="G90" s="20" t="s">
        <v>685</v>
      </c>
      <c r="H90" s="256" t="s">
        <v>899</v>
      </c>
      <c r="I90" s="390">
        <f t="shared" si="1"/>
        <v>395.6875</v>
      </c>
      <c r="J90" s="394">
        <v>63.31</v>
      </c>
      <c r="K90" s="21"/>
    </row>
    <row r="91" spans="1:11">
      <c r="A91" s="20" t="s">
        <v>3049</v>
      </c>
      <c r="B91" s="9">
        <v>42473</v>
      </c>
      <c r="C91" s="20" t="s">
        <v>3050</v>
      </c>
      <c r="D91" s="20"/>
      <c r="E91" s="20"/>
      <c r="F91" s="20"/>
      <c r="G91" s="20" t="s">
        <v>926</v>
      </c>
      <c r="H91" s="258" t="s">
        <v>927</v>
      </c>
      <c r="I91" s="390">
        <f t="shared" si="1"/>
        <v>10600</v>
      </c>
      <c r="J91" s="314">
        <v>1696</v>
      </c>
      <c r="K91" s="21"/>
    </row>
    <row r="92" spans="1:11">
      <c r="A92" s="20" t="s">
        <v>3051</v>
      </c>
      <c r="B92" s="9">
        <v>42473</v>
      </c>
      <c r="C92" s="20" t="s">
        <v>3052</v>
      </c>
      <c r="D92" s="20"/>
      <c r="E92" s="20"/>
      <c r="F92" s="20"/>
      <c r="G92" s="20" t="s">
        <v>924</v>
      </c>
      <c r="H92" s="20" t="s">
        <v>925</v>
      </c>
      <c r="I92" s="390">
        <f t="shared" si="1"/>
        <v>860</v>
      </c>
      <c r="J92" s="394">
        <v>137.6</v>
      </c>
      <c r="K92" s="21"/>
    </row>
    <row r="93" spans="1:11">
      <c r="A93" s="20" t="s">
        <v>1159</v>
      </c>
      <c r="B93" s="9">
        <v>42473</v>
      </c>
      <c r="C93" s="20" t="s">
        <v>3053</v>
      </c>
      <c r="D93" s="20"/>
      <c r="E93" s="20"/>
      <c r="F93" s="20"/>
      <c r="G93" s="20" t="s">
        <v>718</v>
      </c>
      <c r="H93" s="256" t="s">
        <v>719</v>
      </c>
      <c r="I93" s="390">
        <f t="shared" si="1"/>
        <v>1339.0625</v>
      </c>
      <c r="J93" s="394">
        <v>214.25</v>
      </c>
      <c r="K93" s="21"/>
    </row>
    <row r="94" spans="1:11">
      <c r="A94" s="20" t="s">
        <v>1161</v>
      </c>
      <c r="B94" s="9">
        <v>42473</v>
      </c>
      <c r="C94" s="20" t="s">
        <v>3054</v>
      </c>
      <c r="D94" s="20"/>
      <c r="E94" s="20"/>
      <c r="F94" s="20"/>
      <c r="G94" s="20" t="s">
        <v>930</v>
      </c>
      <c r="H94" s="21" t="s">
        <v>931</v>
      </c>
      <c r="I94" s="390">
        <f t="shared" si="1"/>
        <v>120000</v>
      </c>
      <c r="J94" s="314">
        <v>19200</v>
      </c>
      <c r="K94" s="21"/>
    </row>
    <row r="95" spans="1:11">
      <c r="A95" s="20" t="s">
        <v>3055</v>
      </c>
      <c r="B95" s="9">
        <v>42473</v>
      </c>
      <c r="C95" s="20" t="s">
        <v>3056</v>
      </c>
      <c r="D95" s="20"/>
      <c r="E95" s="20"/>
      <c r="F95" s="20"/>
      <c r="G95" s="20" t="s">
        <v>1763</v>
      </c>
      <c r="H95" s="258" t="s">
        <v>1619</v>
      </c>
      <c r="I95" s="390">
        <f t="shared" si="1"/>
        <v>24000</v>
      </c>
      <c r="J95" s="314">
        <v>3840</v>
      </c>
      <c r="K95" s="21"/>
    </row>
    <row r="96" spans="1:11">
      <c r="A96" s="20" t="s">
        <v>1163</v>
      </c>
      <c r="B96" s="9">
        <v>42473</v>
      </c>
      <c r="C96" s="20" t="s">
        <v>3057</v>
      </c>
      <c r="D96" s="20"/>
      <c r="E96" s="20"/>
      <c r="F96" s="20"/>
      <c r="G96" s="20" t="s">
        <v>3566</v>
      </c>
      <c r="H96" s="256" t="s">
        <v>3476</v>
      </c>
      <c r="I96" s="390">
        <f t="shared" si="1"/>
        <v>4174.8125</v>
      </c>
      <c r="J96" s="394">
        <v>667.97</v>
      </c>
      <c r="K96" s="21"/>
    </row>
    <row r="97" spans="1:11">
      <c r="A97" s="20" t="s">
        <v>3029</v>
      </c>
      <c r="B97" s="9">
        <v>42472</v>
      </c>
      <c r="C97" s="20" t="s">
        <v>3030</v>
      </c>
      <c r="D97" s="20"/>
      <c r="E97" s="20"/>
      <c r="F97" s="20"/>
      <c r="G97" s="48" t="s">
        <v>840</v>
      </c>
      <c r="H97" s="48" t="s">
        <v>841</v>
      </c>
      <c r="I97" s="390">
        <f t="shared" si="1"/>
        <v>282844.9375</v>
      </c>
      <c r="J97" s="314">
        <v>45255.19</v>
      </c>
      <c r="K97" s="21"/>
    </row>
    <row r="98" spans="1:11">
      <c r="A98" s="20" t="s">
        <v>3032</v>
      </c>
      <c r="B98" s="9">
        <v>42473</v>
      </c>
      <c r="C98" s="20" t="s">
        <v>3033</v>
      </c>
      <c r="D98" s="20"/>
      <c r="E98" s="20"/>
      <c r="F98" s="20"/>
      <c r="G98" s="48" t="s">
        <v>840</v>
      </c>
      <c r="H98" s="48" t="s">
        <v>841</v>
      </c>
      <c r="I98" s="390">
        <f t="shared" si="1"/>
        <v>191801.9375</v>
      </c>
      <c r="J98" s="314">
        <v>30688.31</v>
      </c>
      <c r="K98" s="21"/>
    </row>
    <row r="99" spans="1:11">
      <c r="A99" s="20" t="s">
        <v>3034</v>
      </c>
      <c r="B99" s="9">
        <v>42473</v>
      </c>
      <c r="C99" s="20" t="s">
        <v>3035</v>
      </c>
      <c r="D99" s="20"/>
      <c r="E99" s="20"/>
      <c r="F99" s="20"/>
      <c r="G99" s="48" t="s">
        <v>840</v>
      </c>
      <c r="H99" s="48" t="s">
        <v>841</v>
      </c>
      <c r="I99" s="390">
        <f t="shared" si="1"/>
        <v>149303.375</v>
      </c>
      <c r="J99" s="314">
        <v>23888.54</v>
      </c>
      <c r="K99" s="21"/>
    </row>
    <row r="100" spans="1:11">
      <c r="A100" s="20" t="s">
        <v>2634</v>
      </c>
      <c r="B100" s="9">
        <v>42490</v>
      </c>
      <c r="C100" s="20" t="s">
        <v>3266</v>
      </c>
      <c r="D100" s="20"/>
      <c r="E100" s="20"/>
      <c r="F100" s="20"/>
      <c r="G100" s="48" t="s">
        <v>840</v>
      </c>
      <c r="H100" s="48" t="s">
        <v>841</v>
      </c>
      <c r="I100" s="390">
        <f t="shared" si="1"/>
        <v>305471.75</v>
      </c>
      <c r="J100" s="314">
        <v>48875.48</v>
      </c>
      <c r="K100" s="21"/>
    </row>
    <row r="101" spans="1:11">
      <c r="A101" s="20" t="s">
        <v>3066</v>
      </c>
      <c r="B101" s="9">
        <v>42474</v>
      </c>
      <c r="C101" s="20" t="s">
        <v>3067</v>
      </c>
      <c r="D101" s="20"/>
      <c r="E101" s="20"/>
      <c r="F101" s="20"/>
      <c r="G101" s="48" t="s">
        <v>840</v>
      </c>
      <c r="H101" s="48" t="s">
        <v>841</v>
      </c>
      <c r="I101" s="390">
        <f t="shared" si="1"/>
        <v>282844.9375</v>
      </c>
      <c r="J101" s="314">
        <v>45255.19</v>
      </c>
      <c r="K101" s="21"/>
    </row>
    <row r="102" spans="1:11">
      <c r="A102" s="20" t="s">
        <v>3060</v>
      </c>
      <c r="B102" s="9">
        <v>42474</v>
      </c>
      <c r="C102" s="20" t="s">
        <v>3061</v>
      </c>
      <c r="D102" s="20"/>
      <c r="E102" s="20"/>
      <c r="F102" s="20"/>
      <c r="G102" s="175" t="s">
        <v>1776</v>
      </c>
      <c r="H102" s="262" t="s">
        <v>3478</v>
      </c>
      <c r="I102" s="390">
        <f t="shared" si="1"/>
        <v>192158</v>
      </c>
      <c r="J102" s="314">
        <v>30745.279999999999</v>
      </c>
      <c r="K102" s="21"/>
    </row>
    <row r="103" spans="1:11">
      <c r="A103" s="20" t="s">
        <v>3062</v>
      </c>
      <c r="B103" s="9">
        <v>42474</v>
      </c>
      <c r="C103" s="20" t="s">
        <v>3063</v>
      </c>
      <c r="D103" s="20"/>
      <c r="E103" s="20"/>
      <c r="F103" s="20"/>
      <c r="G103" s="175" t="s">
        <v>868</v>
      </c>
      <c r="H103" s="262" t="s">
        <v>3479</v>
      </c>
      <c r="I103" s="390">
        <f t="shared" si="1"/>
        <v>173897.3125</v>
      </c>
      <c r="J103" s="314">
        <v>27823.57</v>
      </c>
      <c r="K103" s="21"/>
    </row>
    <row r="104" spans="1:11" s="20" customFormat="1">
      <c r="A104" s="20" t="s">
        <v>195</v>
      </c>
      <c r="B104" s="9">
        <v>42473</v>
      </c>
      <c r="C104" s="20" t="s">
        <v>3037</v>
      </c>
      <c r="G104" s="20" t="s">
        <v>3553</v>
      </c>
      <c r="H104" s="21" t="s">
        <v>3554</v>
      </c>
      <c r="I104" s="390">
        <f t="shared" si="1"/>
        <v>244</v>
      </c>
      <c r="J104" s="314">
        <v>39.04</v>
      </c>
      <c r="K104" s="21"/>
    </row>
    <row r="105" spans="1:11" s="20" customFormat="1">
      <c r="A105" s="20" t="s">
        <v>195</v>
      </c>
      <c r="B105" s="9">
        <v>42473</v>
      </c>
      <c r="C105" s="20" t="s">
        <v>3037</v>
      </c>
      <c r="G105" s="20" t="s">
        <v>3555</v>
      </c>
      <c r="H105" s="21" t="s">
        <v>3556</v>
      </c>
      <c r="I105" s="390">
        <f t="shared" si="1"/>
        <v>250.31249999999997</v>
      </c>
      <c r="J105" s="314">
        <v>40.049999999999997</v>
      </c>
      <c r="K105" s="21"/>
    </row>
    <row r="106" spans="1:11" s="20" customFormat="1">
      <c r="A106" s="20" t="s">
        <v>195</v>
      </c>
      <c r="B106" s="9">
        <v>42473</v>
      </c>
      <c r="C106" s="20" t="s">
        <v>3037</v>
      </c>
      <c r="G106" s="20" t="s">
        <v>3555</v>
      </c>
      <c r="H106" s="21" t="s">
        <v>3556</v>
      </c>
      <c r="I106" s="390">
        <f t="shared" si="1"/>
        <v>784.375</v>
      </c>
      <c r="J106" s="314">
        <v>125.5</v>
      </c>
      <c r="K106" s="21"/>
    </row>
    <row r="107" spans="1:11">
      <c r="A107" s="20" t="s">
        <v>1122</v>
      </c>
      <c r="B107" s="9">
        <v>42474</v>
      </c>
      <c r="C107" s="20" t="s">
        <v>3074</v>
      </c>
      <c r="D107" s="20"/>
      <c r="E107" s="20"/>
      <c r="F107" s="20"/>
      <c r="G107" s="57" t="s">
        <v>913</v>
      </c>
      <c r="H107" s="252" t="s">
        <v>3597</v>
      </c>
      <c r="I107" s="390">
        <f t="shared" si="1"/>
        <v>1870</v>
      </c>
      <c r="J107" s="394">
        <v>299.2</v>
      </c>
      <c r="K107" s="21"/>
    </row>
    <row r="108" spans="1:11">
      <c r="A108" s="20" t="s">
        <v>1124</v>
      </c>
      <c r="B108" s="9">
        <v>42474</v>
      </c>
      <c r="C108" s="20" t="s">
        <v>3075</v>
      </c>
      <c r="D108" s="20"/>
      <c r="E108" s="20"/>
      <c r="F108" s="20"/>
      <c r="G108" s="20" t="s">
        <v>966</v>
      </c>
      <c r="H108" s="21" t="s">
        <v>967</v>
      </c>
      <c r="I108" s="390">
        <f t="shared" si="1"/>
        <v>6445</v>
      </c>
      <c r="J108" s="314">
        <v>1031.2</v>
      </c>
      <c r="K108" s="21"/>
    </row>
    <row r="109" spans="1:11">
      <c r="A109" s="20" t="s">
        <v>3058</v>
      </c>
      <c r="B109" s="9">
        <v>42473</v>
      </c>
      <c r="C109" s="20" t="s">
        <v>3059</v>
      </c>
      <c r="D109" s="20"/>
      <c r="E109" s="20"/>
      <c r="F109" s="20"/>
      <c r="G109" s="20" t="s">
        <v>3567</v>
      </c>
      <c r="H109" s="258" t="s">
        <v>3477</v>
      </c>
      <c r="I109" s="390">
        <f t="shared" si="1"/>
        <v>9000</v>
      </c>
      <c r="J109" s="314">
        <v>1440</v>
      </c>
      <c r="K109" s="21"/>
    </row>
    <row r="110" spans="1:11">
      <c r="A110" s="20" t="s">
        <v>3076</v>
      </c>
      <c r="B110" s="9">
        <v>42474</v>
      </c>
      <c r="C110" s="20" t="s">
        <v>3077</v>
      </c>
      <c r="D110" s="20"/>
      <c r="E110" s="20"/>
      <c r="F110" s="20"/>
      <c r="G110" s="20" t="s">
        <v>966</v>
      </c>
      <c r="H110" s="253" t="s">
        <v>967</v>
      </c>
      <c r="I110" s="390">
        <f t="shared" si="1"/>
        <v>10961.0625</v>
      </c>
      <c r="J110" s="314">
        <v>1753.77</v>
      </c>
      <c r="K110" s="21"/>
    </row>
    <row r="111" spans="1:11">
      <c r="A111" s="20" t="s">
        <v>3064</v>
      </c>
      <c r="B111" s="9">
        <v>42474</v>
      </c>
      <c r="C111" s="20" t="s">
        <v>3065</v>
      </c>
      <c r="D111" s="20"/>
      <c r="E111" s="20"/>
      <c r="F111" s="20"/>
      <c r="G111" s="48" t="s">
        <v>840</v>
      </c>
      <c r="H111" s="48" t="s">
        <v>841</v>
      </c>
      <c r="I111" s="390">
        <f t="shared" si="1"/>
        <v>234254.25</v>
      </c>
      <c r="J111" s="314">
        <v>37480.68</v>
      </c>
      <c r="K111" s="21"/>
    </row>
    <row r="112" spans="1:11">
      <c r="A112" s="20" t="s">
        <v>3068</v>
      </c>
      <c r="B112" s="9">
        <v>42474</v>
      </c>
      <c r="C112" s="20" t="s">
        <v>3069</v>
      </c>
      <c r="D112" s="20"/>
      <c r="E112" s="20"/>
      <c r="F112" s="20"/>
      <c r="G112" s="48" t="s">
        <v>840</v>
      </c>
      <c r="H112" s="48" t="s">
        <v>841</v>
      </c>
      <c r="I112" s="390">
        <f t="shared" si="1"/>
        <v>191847.6875</v>
      </c>
      <c r="J112" s="314">
        <v>30695.63</v>
      </c>
      <c r="K112" s="21"/>
    </row>
    <row r="113" spans="1:11">
      <c r="A113" s="20" t="s">
        <v>3070</v>
      </c>
      <c r="B113" s="9">
        <v>42474</v>
      </c>
      <c r="C113" s="20" t="s">
        <v>3071</v>
      </c>
      <c r="D113" s="20"/>
      <c r="E113" s="20"/>
      <c r="F113" s="20"/>
      <c r="G113" s="48" t="s">
        <v>840</v>
      </c>
      <c r="H113" s="48" t="s">
        <v>841</v>
      </c>
      <c r="I113" s="390">
        <f t="shared" si="1"/>
        <v>269417.25</v>
      </c>
      <c r="J113" s="314">
        <v>43106.76</v>
      </c>
      <c r="K113" s="21"/>
    </row>
    <row r="114" spans="1:11">
      <c r="A114" s="20" t="s">
        <v>3072</v>
      </c>
      <c r="B114" s="9">
        <v>42474</v>
      </c>
      <c r="C114" s="20" t="s">
        <v>3073</v>
      </c>
      <c r="D114" s="20"/>
      <c r="E114" s="20"/>
      <c r="F114" s="20"/>
      <c r="G114" s="48" t="s">
        <v>840</v>
      </c>
      <c r="H114" s="48" t="s">
        <v>841</v>
      </c>
      <c r="I114" s="390">
        <f t="shared" si="1"/>
        <v>333710.875</v>
      </c>
      <c r="J114" s="314">
        <v>53393.74</v>
      </c>
      <c r="K114" s="21"/>
    </row>
    <row r="115" spans="1:11">
      <c r="A115" s="20" t="s">
        <v>3080</v>
      </c>
      <c r="B115" s="9">
        <v>42475</v>
      </c>
      <c r="C115" s="20" t="s">
        <v>3081</v>
      </c>
      <c r="D115" s="20"/>
      <c r="E115" s="20"/>
      <c r="F115" s="20"/>
      <c r="G115" s="48" t="s">
        <v>840</v>
      </c>
      <c r="H115" s="48" t="s">
        <v>841</v>
      </c>
      <c r="I115" s="390">
        <f t="shared" si="1"/>
        <v>244837.9375</v>
      </c>
      <c r="J115" s="314">
        <v>39174.07</v>
      </c>
      <c r="K115" s="21"/>
    </row>
    <row r="116" spans="1:11">
      <c r="A116" s="20" t="s">
        <v>1371</v>
      </c>
      <c r="B116" s="9">
        <v>42487</v>
      </c>
      <c r="C116" s="20" t="s">
        <v>3081</v>
      </c>
      <c r="D116" s="20"/>
      <c r="E116" s="20"/>
      <c r="F116" s="20"/>
      <c r="G116" s="48" t="s">
        <v>840</v>
      </c>
      <c r="H116" s="48" t="s">
        <v>841</v>
      </c>
      <c r="I116" s="390">
        <f t="shared" si="1"/>
        <v>-244837.9375</v>
      </c>
      <c r="J116" s="314">
        <v>-39174.07</v>
      </c>
      <c r="K116" s="21"/>
    </row>
    <row r="117" spans="1:11">
      <c r="A117" s="20" t="s">
        <v>293</v>
      </c>
      <c r="B117" s="9">
        <v>42474</v>
      </c>
      <c r="C117" s="20" t="s">
        <v>3079</v>
      </c>
      <c r="D117" s="20"/>
      <c r="E117" s="20"/>
      <c r="F117" s="20"/>
      <c r="G117" s="20" t="s">
        <v>3557</v>
      </c>
      <c r="H117" s="252" t="s">
        <v>3480</v>
      </c>
      <c r="I117" s="390">
        <f t="shared" si="1"/>
        <v>3750</v>
      </c>
      <c r="J117" s="394">
        <v>600</v>
      </c>
      <c r="K117" s="21"/>
    </row>
    <row r="118" spans="1:11">
      <c r="A118" s="20" t="s">
        <v>404</v>
      </c>
      <c r="B118" s="9">
        <v>42487</v>
      </c>
      <c r="C118" s="20" t="s">
        <v>3081</v>
      </c>
      <c r="D118" s="20"/>
      <c r="E118" s="20"/>
      <c r="F118" s="20"/>
      <c r="G118" s="48" t="s">
        <v>840</v>
      </c>
      <c r="H118" s="48" t="s">
        <v>841</v>
      </c>
      <c r="I118" s="390">
        <f t="shared" si="1"/>
        <v>196436.9375</v>
      </c>
      <c r="J118" s="314">
        <v>31429.91</v>
      </c>
      <c r="K118" s="21"/>
    </row>
    <row r="119" spans="1:11">
      <c r="A119" s="20" t="s">
        <v>3082</v>
      </c>
      <c r="B119" s="9">
        <v>42475</v>
      </c>
      <c r="C119" s="20" t="s">
        <v>3083</v>
      </c>
      <c r="D119" s="20"/>
      <c r="E119" s="20"/>
      <c r="F119" s="20"/>
      <c r="G119" s="48" t="s">
        <v>840</v>
      </c>
      <c r="H119" s="48" t="s">
        <v>841</v>
      </c>
      <c r="I119" s="390">
        <f t="shared" si="1"/>
        <v>234254.25</v>
      </c>
      <c r="J119" s="314">
        <v>37480.68</v>
      </c>
      <c r="K119" s="21"/>
    </row>
    <row r="120" spans="1:11">
      <c r="A120" s="20" t="s">
        <v>3084</v>
      </c>
      <c r="B120" s="9">
        <v>42476</v>
      </c>
      <c r="C120" s="20" t="s">
        <v>3085</v>
      </c>
      <c r="D120" s="20"/>
      <c r="E120" s="20"/>
      <c r="F120" s="20"/>
      <c r="G120" s="7" t="s">
        <v>866</v>
      </c>
      <c r="H120" s="21" t="s">
        <v>3481</v>
      </c>
      <c r="I120" s="390">
        <f t="shared" si="1"/>
        <v>220590.375</v>
      </c>
      <c r="J120" s="314">
        <v>35294.46</v>
      </c>
      <c r="K120" s="21"/>
    </row>
    <row r="121" spans="1:11">
      <c r="A121" s="20" t="s">
        <v>3086</v>
      </c>
      <c r="B121" s="9">
        <v>42476</v>
      </c>
      <c r="C121" s="20" t="s">
        <v>3087</v>
      </c>
      <c r="D121" s="20"/>
      <c r="E121" s="20"/>
      <c r="F121" s="20"/>
      <c r="G121" s="48" t="s">
        <v>840</v>
      </c>
      <c r="H121" s="48" t="s">
        <v>841</v>
      </c>
      <c r="I121" s="390">
        <f t="shared" si="1"/>
        <v>282844.9375</v>
      </c>
      <c r="J121" s="314">
        <v>45255.19</v>
      </c>
      <c r="K121" s="21"/>
    </row>
    <row r="122" spans="1:11">
      <c r="A122" s="20" t="s">
        <v>3193</v>
      </c>
      <c r="B122" s="9">
        <v>42486</v>
      </c>
      <c r="C122" s="20" t="s">
        <v>3087</v>
      </c>
      <c r="D122" s="20"/>
      <c r="E122" s="20"/>
      <c r="F122" s="20"/>
      <c r="G122" s="48" t="s">
        <v>840</v>
      </c>
      <c r="H122" s="48" t="s">
        <v>841</v>
      </c>
      <c r="I122" s="390">
        <f t="shared" si="1"/>
        <v>-282844.9375</v>
      </c>
      <c r="J122" s="314">
        <v>-45255.19</v>
      </c>
      <c r="K122" s="21"/>
    </row>
    <row r="123" spans="1:11">
      <c r="A123" s="20" t="s">
        <v>3194</v>
      </c>
      <c r="B123" s="9">
        <v>42486</v>
      </c>
      <c r="C123" s="20" t="s">
        <v>3087</v>
      </c>
      <c r="D123" s="20"/>
      <c r="E123" s="20"/>
      <c r="F123" s="20"/>
      <c r="G123" s="48" t="s">
        <v>840</v>
      </c>
      <c r="H123" s="48" t="s">
        <v>841</v>
      </c>
      <c r="I123" s="390">
        <f t="shared" si="1"/>
        <v>250758.75</v>
      </c>
      <c r="J123" s="314">
        <v>40121.4</v>
      </c>
      <c r="K123" s="21"/>
    </row>
    <row r="124" spans="1:11">
      <c r="A124" s="20" t="s">
        <v>3088</v>
      </c>
      <c r="B124" s="9">
        <v>42478</v>
      </c>
      <c r="C124" s="20" t="s">
        <v>3089</v>
      </c>
      <c r="D124" s="20"/>
      <c r="E124" s="20"/>
      <c r="F124" s="20"/>
      <c r="G124" s="48" t="s">
        <v>840</v>
      </c>
      <c r="H124" s="48" t="s">
        <v>841</v>
      </c>
      <c r="I124" s="390">
        <f t="shared" si="1"/>
        <v>140768.875</v>
      </c>
      <c r="J124" s="314">
        <v>22523.02</v>
      </c>
      <c r="K124" s="21"/>
    </row>
    <row r="125" spans="1:11">
      <c r="A125" s="20" t="s">
        <v>3090</v>
      </c>
      <c r="B125" s="9">
        <v>42478</v>
      </c>
      <c r="C125" s="20" t="s">
        <v>3091</v>
      </c>
      <c r="D125" s="20"/>
      <c r="E125" s="20"/>
      <c r="F125" s="20"/>
      <c r="G125" s="175" t="s">
        <v>1776</v>
      </c>
      <c r="H125" s="262" t="s">
        <v>3482</v>
      </c>
      <c r="I125" s="390">
        <f t="shared" si="1"/>
        <v>499586.25</v>
      </c>
      <c r="J125" s="314">
        <v>79933.8</v>
      </c>
      <c r="K125" s="21"/>
    </row>
    <row r="126" spans="1:11">
      <c r="A126" s="20" t="s">
        <v>3094</v>
      </c>
      <c r="B126" s="9">
        <v>42479</v>
      </c>
      <c r="C126" s="20" t="s">
        <v>3095</v>
      </c>
      <c r="D126" s="20"/>
      <c r="E126" s="20"/>
      <c r="F126" s="20"/>
      <c r="G126" s="48" t="s">
        <v>840</v>
      </c>
      <c r="H126" s="48" t="s">
        <v>841</v>
      </c>
      <c r="I126" s="390">
        <f t="shared" si="1"/>
        <v>156906.8125</v>
      </c>
      <c r="J126" s="314">
        <v>25105.09</v>
      </c>
      <c r="K126" s="21"/>
    </row>
    <row r="127" spans="1:11">
      <c r="A127" s="20" t="s">
        <v>3096</v>
      </c>
      <c r="B127" s="9">
        <v>42479</v>
      </c>
      <c r="C127" s="20" t="s">
        <v>3097</v>
      </c>
      <c r="D127" s="20"/>
      <c r="E127" s="20"/>
      <c r="F127" s="20"/>
      <c r="G127" s="175" t="s">
        <v>1773</v>
      </c>
      <c r="H127" s="262" t="s">
        <v>3484</v>
      </c>
      <c r="I127" s="390">
        <f t="shared" si="1"/>
        <v>358657.625</v>
      </c>
      <c r="J127" s="314">
        <v>57385.22</v>
      </c>
      <c r="K127" s="21"/>
    </row>
    <row r="128" spans="1:11">
      <c r="A128" s="20" t="s">
        <v>3429</v>
      </c>
      <c r="B128" s="9">
        <v>42490</v>
      </c>
      <c r="C128" s="20" t="s">
        <v>3430</v>
      </c>
      <c r="D128" s="20"/>
      <c r="E128" s="20"/>
      <c r="F128" s="20"/>
      <c r="G128" s="72" t="s">
        <v>1683</v>
      </c>
      <c r="H128" s="20" t="s">
        <v>1683</v>
      </c>
      <c r="I128" s="390">
        <f t="shared" si="1"/>
        <v>478.4375</v>
      </c>
      <c r="J128" s="394">
        <v>76.55</v>
      </c>
      <c r="K128" s="21"/>
    </row>
    <row r="129" spans="1:11">
      <c r="A129" s="20" t="s">
        <v>299</v>
      </c>
      <c r="B129" s="9">
        <v>42479</v>
      </c>
      <c r="C129" s="20" t="s">
        <v>3114</v>
      </c>
      <c r="D129" s="20"/>
      <c r="E129" s="20"/>
      <c r="F129" s="20"/>
      <c r="G129" s="20" t="s">
        <v>3511</v>
      </c>
      <c r="H129" s="20" t="s">
        <v>3485</v>
      </c>
      <c r="I129" s="390">
        <f t="shared" si="1"/>
        <v>2980</v>
      </c>
      <c r="J129" s="394">
        <v>476.8</v>
      </c>
      <c r="K129" s="21"/>
    </row>
    <row r="130" spans="1:11">
      <c r="A130" s="20" t="s">
        <v>3098</v>
      </c>
      <c r="B130" s="9">
        <v>42479</v>
      </c>
      <c r="C130" s="20" t="s">
        <v>3099</v>
      </c>
      <c r="D130" s="20"/>
      <c r="E130" s="20"/>
      <c r="F130" s="20"/>
      <c r="G130" s="48" t="s">
        <v>840</v>
      </c>
      <c r="H130" s="48" t="s">
        <v>841</v>
      </c>
      <c r="I130" s="390">
        <f t="shared" si="1"/>
        <v>166217.125</v>
      </c>
      <c r="J130" s="314">
        <v>26594.74</v>
      </c>
      <c r="K130" s="21"/>
    </row>
    <row r="131" spans="1:11">
      <c r="A131" s="20" t="s">
        <v>3100</v>
      </c>
      <c r="B131" s="9">
        <v>42479</v>
      </c>
      <c r="C131" s="20" t="s">
        <v>3101</v>
      </c>
      <c r="D131" s="20"/>
      <c r="E131" s="20"/>
      <c r="F131" s="20"/>
      <c r="G131" s="48" t="s">
        <v>840</v>
      </c>
      <c r="H131" s="48" t="s">
        <v>841</v>
      </c>
      <c r="I131" s="390">
        <f t="shared" si="1"/>
        <v>156906.8125</v>
      </c>
      <c r="J131" s="314">
        <v>25105.09</v>
      </c>
      <c r="K131" s="21"/>
    </row>
    <row r="132" spans="1:11">
      <c r="A132" s="20" t="s">
        <v>3102</v>
      </c>
      <c r="B132" s="9">
        <v>42479</v>
      </c>
      <c r="C132" s="20" t="s">
        <v>3103</v>
      </c>
      <c r="D132" s="20"/>
      <c r="E132" s="20"/>
      <c r="F132" s="20"/>
      <c r="G132" s="48" t="s">
        <v>840</v>
      </c>
      <c r="H132" s="48" t="s">
        <v>841</v>
      </c>
      <c r="I132" s="390">
        <f t="shared" si="1"/>
        <v>149303.375</v>
      </c>
      <c r="J132" s="314">
        <v>23888.54</v>
      </c>
      <c r="K132" s="21"/>
    </row>
    <row r="133" spans="1:11">
      <c r="A133" s="20" t="s">
        <v>3104</v>
      </c>
      <c r="B133" s="9">
        <v>42479</v>
      </c>
      <c r="C133" s="20" t="s">
        <v>3105</v>
      </c>
      <c r="D133" s="20"/>
      <c r="E133" s="20"/>
      <c r="F133" s="20"/>
      <c r="G133" s="48" t="s">
        <v>840</v>
      </c>
      <c r="H133" s="48" t="s">
        <v>841</v>
      </c>
      <c r="I133" s="390">
        <f t="shared" si="1"/>
        <v>267453.8125</v>
      </c>
      <c r="J133" s="314">
        <v>42792.61</v>
      </c>
      <c r="K133" s="21"/>
    </row>
    <row r="134" spans="1:11">
      <c r="A134" s="20" t="s">
        <v>3110</v>
      </c>
      <c r="B134" s="9">
        <v>42479</v>
      </c>
      <c r="C134" s="20" t="s">
        <v>3111</v>
      </c>
      <c r="D134" s="20"/>
      <c r="E134" s="20"/>
      <c r="F134" s="20"/>
      <c r="G134" s="48" t="s">
        <v>840</v>
      </c>
      <c r="H134" s="48" t="s">
        <v>841</v>
      </c>
      <c r="I134" s="390">
        <f t="shared" ref="I134:I197" si="2">+J134/0.16</f>
        <v>156906.8125</v>
      </c>
      <c r="J134" s="314">
        <v>25105.09</v>
      </c>
      <c r="K134" s="21"/>
    </row>
    <row r="135" spans="1:11">
      <c r="A135" s="20" t="s">
        <v>1239</v>
      </c>
      <c r="B135" s="9">
        <v>42482</v>
      </c>
      <c r="C135" s="20" t="s">
        <v>3151</v>
      </c>
      <c r="D135" s="20"/>
      <c r="E135" s="20"/>
      <c r="F135" s="20"/>
      <c r="G135" s="72" t="s">
        <v>685</v>
      </c>
      <c r="H135" s="20" t="s">
        <v>899</v>
      </c>
      <c r="I135" s="390">
        <f t="shared" si="2"/>
        <v>2519.6875</v>
      </c>
      <c r="J135" s="394">
        <v>403.15</v>
      </c>
      <c r="K135" s="21"/>
    </row>
    <row r="136" spans="1:11" s="256" customFormat="1">
      <c r="A136" s="259" t="s">
        <v>2177</v>
      </c>
      <c r="B136" s="260">
        <v>42482</v>
      </c>
      <c r="C136" s="259" t="s">
        <v>10824</v>
      </c>
      <c r="D136" s="259"/>
      <c r="E136" s="259"/>
      <c r="F136" s="259"/>
      <c r="G136" s="178" t="s">
        <v>10825</v>
      </c>
      <c r="H136" s="178" t="s">
        <v>10826</v>
      </c>
      <c r="I136" s="390">
        <f t="shared" si="2"/>
        <v>90517.25</v>
      </c>
      <c r="J136" s="314">
        <v>14482.76</v>
      </c>
      <c r="K136" s="258"/>
    </row>
    <row r="137" spans="1:11">
      <c r="A137" s="20" t="s">
        <v>2181</v>
      </c>
      <c r="B137" s="9">
        <v>42482</v>
      </c>
      <c r="C137" s="20" t="s">
        <v>3152</v>
      </c>
      <c r="D137" s="20"/>
      <c r="E137" s="20"/>
      <c r="F137" s="20"/>
      <c r="G137" s="72" t="s">
        <v>697</v>
      </c>
      <c r="H137" s="20" t="s">
        <v>896</v>
      </c>
      <c r="I137" s="390">
        <f t="shared" si="2"/>
        <v>4398.6875</v>
      </c>
      <c r="J137" s="394">
        <v>703.79</v>
      </c>
      <c r="K137" s="21"/>
    </row>
    <row r="138" spans="1:11">
      <c r="A138" s="20" t="s">
        <v>334</v>
      </c>
      <c r="B138" s="9">
        <v>42482</v>
      </c>
      <c r="C138" s="20" t="s">
        <v>3153</v>
      </c>
      <c r="D138" s="20"/>
      <c r="E138" s="20"/>
      <c r="F138" s="20"/>
      <c r="G138" s="72" t="s">
        <v>918</v>
      </c>
      <c r="H138" s="21" t="s">
        <v>954</v>
      </c>
      <c r="I138" s="390">
        <f t="shared" si="2"/>
        <v>20900</v>
      </c>
      <c r="J138" s="314">
        <v>3344</v>
      </c>
      <c r="K138" s="21"/>
    </row>
    <row r="139" spans="1:11">
      <c r="A139" s="20" t="s">
        <v>3108</v>
      </c>
      <c r="B139" s="9">
        <v>42479</v>
      </c>
      <c r="C139" s="20" t="s">
        <v>3109</v>
      </c>
      <c r="D139" s="20"/>
      <c r="E139" s="20"/>
      <c r="F139" s="20"/>
      <c r="G139" s="48" t="s">
        <v>840</v>
      </c>
      <c r="H139" s="48" t="s">
        <v>841</v>
      </c>
      <c r="I139" s="390">
        <f t="shared" si="2"/>
        <v>149303.375</v>
      </c>
      <c r="J139" s="314">
        <v>23888.54</v>
      </c>
      <c r="K139" s="21"/>
    </row>
    <row r="140" spans="1:11">
      <c r="A140" s="20" t="s">
        <v>3106</v>
      </c>
      <c r="B140" s="9">
        <v>42479</v>
      </c>
      <c r="C140" s="20" t="s">
        <v>3107</v>
      </c>
      <c r="D140" s="20"/>
      <c r="E140" s="20"/>
      <c r="F140" s="20"/>
      <c r="G140" s="48" t="s">
        <v>840</v>
      </c>
      <c r="H140" s="48" t="s">
        <v>841</v>
      </c>
      <c r="I140" s="390">
        <f t="shared" si="2"/>
        <v>156906.8125</v>
      </c>
      <c r="J140" s="314">
        <v>25105.09</v>
      </c>
      <c r="K140" s="21"/>
    </row>
    <row r="141" spans="1:11">
      <c r="A141" s="20" t="s">
        <v>3115</v>
      </c>
      <c r="B141" s="9">
        <v>42480</v>
      </c>
      <c r="C141" s="20" t="s">
        <v>3116</v>
      </c>
      <c r="D141" s="20"/>
      <c r="E141" s="20"/>
      <c r="F141" s="20"/>
      <c r="G141" s="48" t="s">
        <v>840</v>
      </c>
      <c r="H141" s="48" t="s">
        <v>841</v>
      </c>
      <c r="I141" s="390">
        <f t="shared" si="2"/>
        <v>140768.875</v>
      </c>
      <c r="J141" s="314">
        <v>22523.02</v>
      </c>
      <c r="K141" s="21"/>
    </row>
    <row r="142" spans="1:11">
      <c r="A142" s="20" t="s">
        <v>3117</v>
      </c>
      <c r="B142" s="9">
        <v>42480</v>
      </c>
      <c r="C142" s="20" t="s">
        <v>3118</v>
      </c>
      <c r="D142" s="20"/>
      <c r="E142" s="20"/>
      <c r="F142" s="20"/>
      <c r="G142" s="48" t="s">
        <v>840</v>
      </c>
      <c r="H142" s="48" t="s">
        <v>841</v>
      </c>
      <c r="I142" s="390">
        <f t="shared" si="2"/>
        <v>244837.9375</v>
      </c>
      <c r="J142" s="314">
        <v>39174.07</v>
      </c>
      <c r="K142" s="21"/>
    </row>
    <row r="143" spans="1:11">
      <c r="A143" s="20" t="s">
        <v>3119</v>
      </c>
      <c r="B143" s="9">
        <v>42480</v>
      </c>
      <c r="C143" s="20" t="s">
        <v>3120</v>
      </c>
      <c r="D143" s="20"/>
      <c r="E143" s="20"/>
      <c r="F143" s="20"/>
      <c r="G143" s="175" t="s">
        <v>884</v>
      </c>
      <c r="H143" s="262" t="s">
        <v>3486</v>
      </c>
      <c r="I143" s="390">
        <f t="shared" si="2"/>
        <v>289273</v>
      </c>
      <c r="J143" s="314">
        <v>46283.68</v>
      </c>
      <c r="K143" s="21"/>
    </row>
    <row r="144" spans="1:11">
      <c r="A144" s="20" t="s">
        <v>3121</v>
      </c>
      <c r="B144" s="9">
        <v>42480</v>
      </c>
      <c r="C144" s="20" t="s">
        <v>3122</v>
      </c>
      <c r="D144" s="20"/>
      <c r="E144" s="20"/>
      <c r="F144" s="20"/>
      <c r="G144" s="48" t="s">
        <v>840</v>
      </c>
      <c r="H144" s="48" t="s">
        <v>841</v>
      </c>
      <c r="I144" s="390">
        <f t="shared" si="2"/>
        <v>324124</v>
      </c>
      <c r="J144" s="314">
        <v>51859.839999999997</v>
      </c>
      <c r="K144" s="21"/>
    </row>
    <row r="145" spans="1:11">
      <c r="A145" s="20" t="s">
        <v>3123</v>
      </c>
      <c r="B145" s="9">
        <v>42480</v>
      </c>
      <c r="C145" s="20" t="s">
        <v>3124</v>
      </c>
      <c r="D145" s="20"/>
      <c r="E145" s="20"/>
      <c r="F145" s="20"/>
      <c r="G145" s="48" t="s">
        <v>840</v>
      </c>
      <c r="H145" s="48" t="s">
        <v>841</v>
      </c>
      <c r="I145" s="390">
        <f t="shared" si="2"/>
        <v>166217.125</v>
      </c>
      <c r="J145" s="314">
        <v>26594.74</v>
      </c>
      <c r="K145" s="21"/>
    </row>
    <row r="146" spans="1:11">
      <c r="A146" s="20" t="s">
        <v>3163</v>
      </c>
      <c r="B146" s="9">
        <v>42485</v>
      </c>
      <c r="C146" s="20" t="s">
        <v>3124</v>
      </c>
      <c r="D146" s="20"/>
      <c r="E146" s="20"/>
      <c r="F146" s="20"/>
      <c r="G146" s="48" t="s">
        <v>840</v>
      </c>
      <c r="H146" s="48" t="s">
        <v>841</v>
      </c>
      <c r="I146" s="390">
        <f t="shared" si="2"/>
        <v>-166217.125</v>
      </c>
      <c r="J146" s="314">
        <v>-26594.74</v>
      </c>
      <c r="K146" s="21"/>
    </row>
    <row r="147" spans="1:11">
      <c r="A147" s="20" t="s">
        <v>3133</v>
      </c>
      <c r="B147" s="9">
        <v>42481</v>
      </c>
      <c r="C147" s="20" t="s">
        <v>3134</v>
      </c>
      <c r="D147" s="20"/>
      <c r="E147" s="20"/>
      <c r="F147" s="20"/>
      <c r="G147" s="7" t="s">
        <v>889</v>
      </c>
      <c r="H147" s="21" t="s">
        <v>3488</v>
      </c>
      <c r="I147" s="390">
        <f t="shared" si="2"/>
        <v>289323.6875</v>
      </c>
      <c r="J147" s="314">
        <v>46291.79</v>
      </c>
      <c r="K147" s="21"/>
    </row>
    <row r="148" spans="1:11">
      <c r="A148" s="20" t="s">
        <v>3131</v>
      </c>
      <c r="B148" s="9">
        <v>42481</v>
      </c>
      <c r="C148" s="20" t="s">
        <v>3132</v>
      </c>
      <c r="D148" s="20"/>
      <c r="E148" s="20"/>
      <c r="F148" s="20"/>
      <c r="G148" s="175" t="s">
        <v>870</v>
      </c>
      <c r="H148" s="262" t="s">
        <v>3487</v>
      </c>
      <c r="I148" s="390">
        <f t="shared" si="2"/>
        <v>192112.25</v>
      </c>
      <c r="J148" s="314">
        <v>30737.96</v>
      </c>
      <c r="K148" s="21"/>
    </row>
    <row r="149" spans="1:11">
      <c r="A149" s="20" t="s">
        <v>267</v>
      </c>
      <c r="B149" s="9">
        <v>42478</v>
      </c>
      <c r="C149" s="20" t="s">
        <v>3092</v>
      </c>
      <c r="D149" s="20"/>
      <c r="E149" s="20"/>
      <c r="F149" s="20"/>
      <c r="G149" s="20" t="s">
        <v>3558</v>
      </c>
      <c r="H149" s="21" t="s">
        <v>3483</v>
      </c>
      <c r="I149" s="390">
        <f t="shared" si="2"/>
        <v>33268.125</v>
      </c>
      <c r="J149" s="314">
        <v>5322.9</v>
      </c>
      <c r="K149" s="21"/>
    </row>
    <row r="150" spans="1:11" s="254" customFormat="1">
      <c r="A150" s="256" t="s">
        <v>1213</v>
      </c>
      <c r="B150" s="257">
        <v>42480</v>
      </c>
      <c r="C150" s="256" t="s">
        <v>3125</v>
      </c>
      <c r="D150" s="359"/>
      <c r="E150" s="359"/>
      <c r="F150" s="359"/>
      <c r="G150" s="330" t="s">
        <v>10723</v>
      </c>
      <c r="H150" s="330" t="s">
        <v>10963</v>
      </c>
      <c r="I150" s="390">
        <f t="shared" si="2"/>
        <v>3500</v>
      </c>
      <c r="J150" s="394">
        <v>560</v>
      </c>
      <c r="K150" s="178"/>
    </row>
    <row r="151" spans="1:11">
      <c r="A151" s="20" t="s">
        <v>3147</v>
      </c>
      <c r="B151" s="9">
        <v>42482</v>
      </c>
      <c r="C151" s="20" t="s">
        <v>3148</v>
      </c>
      <c r="D151" s="20"/>
      <c r="E151" s="20"/>
      <c r="F151" s="20"/>
      <c r="G151" s="20" t="s">
        <v>3558</v>
      </c>
      <c r="H151" s="21" t="s">
        <v>3483</v>
      </c>
      <c r="I151" s="390">
        <f t="shared" si="2"/>
        <v>99982.375</v>
      </c>
      <c r="J151" s="314">
        <v>15997.18</v>
      </c>
      <c r="K151" s="21"/>
    </row>
    <row r="152" spans="1:11">
      <c r="A152" s="20" t="s">
        <v>3154</v>
      </c>
      <c r="B152" s="9">
        <v>42482</v>
      </c>
      <c r="C152" s="20" t="s">
        <v>3155</v>
      </c>
      <c r="D152" s="20"/>
      <c r="E152" s="20"/>
      <c r="F152" s="20"/>
      <c r="G152" s="20" t="s">
        <v>3511</v>
      </c>
      <c r="H152" s="20" t="s">
        <v>3485</v>
      </c>
      <c r="I152" s="390">
        <f t="shared" si="2"/>
        <v>2839.625</v>
      </c>
      <c r="J152" s="394">
        <v>454.34</v>
      </c>
      <c r="K152" s="21"/>
    </row>
    <row r="153" spans="1:11">
      <c r="A153" s="20" t="s">
        <v>1241</v>
      </c>
      <c r="B153" s="9">
        <v>42483</v>
      </c>
      <c r="C153" s="20" t="s">
        <v>3162</v>
      </c>
      <c r="D153" s="20"/>
      <c r="E153" s="20"/>
      <c r="F153" s="20"/>
      <c r="G153" s="20" t="s">
        <v>907</v>
      </c>
      <c r="H153" s="258" t="s">
        <v>908</v>
      </c>
      <c r="I153" s="390">
        <f t="shared" si="2"/>
        <v>45825.5625</v>
      </c>
      <c r="J153" s="314">
        <v>7332.09</v>
      </c>
      <c r="K153" s="21"/>
    </row>
    <row r="154" spans="1:11">
      <c r="A154" s="20" t="s">
        <v>2241</v>
      </c>
      <c r="B154" s="9">
        <v>42480</v>
      </c>
      <c r="C154" s="20" t="s">
        <v>3126</v>
      </c>
      <c r="D154" s="20"/>
      <c r="E154" s="20"/>
      <c r="F154" s="20"/>
      <c r="G154" s="20" t="s">
        <v>3603</v>
      </c>
      <c r="H154" s="256" t="s">
        <v>2180</v>
      </c>
      <c r="I154" s="390">
        <f t="shared" si="2"/>
        <v>1350</v>
      </c>
      <c r="J154" s="394">
        <v>216</v>
      </c>
      <c r="K154" s="21"/>
    </row>
    <row r="155" spans="1:11">
      <c r="A155" s="20" t="s">
        <v>3127</v>
      </c>
      <c r="B155" s="9">
        <v>42480</v>
      </c>
      <c r="C155" s="20" t="s">
        <v>3128</v>
      </c>
      <c r="D155" s="20"/>
      <c r="E155" s="20"/>
      <c r="F155" s="20"/>
      <c r="G155" s="20" t="s">
        <v>920</v>
      </c>
      <c r="H155" s="20" t="s">
        <v>921</v>
      </c>
      <c r="I155" s="390">
        <f t="shared" si="2"/>
        <v>3920</v>
      </c>
      <c r="J155" s="394">
        <v>627.20000000000005</v>
      </c>
      <c r="K155" s="21"/>
    </row>
    <row r="156" spans="1:11">
      <c r="A156" s="20" t="s">
        <v>3136</v>
      </c>
      <c r="B156" s="9">
        <v>42481</v>
      </c>
      <c r="C156" s="20" t="s">
        <v>3135</v>
      </c>
      <c r="D156" s="20"/>
      <c r="E156" s="20"/>
      <c r="F156" s="20"/>
      <c r="G156" s="7" t="s">
        <v>834</v>
      </c>
      <c r="H156" s="21" t="s">
        <v>3489</v>
      </c>
      <c r="I156" s="390">
        <f t="shared" si="2"/>
        <v>424357.8125</v>
      </c>
      <c r="J156" s="314">
        <v>67897.25</v>
      </c>
      <c r="K156" s="21"/>
    </row>
    <row r="157" spans="1:11">
      <c r="A157" s="20" t="s">
        <v>3137</v>
      </c>
      <c r="B157" s="9">
        <v>42482</v>
      </c>
      <c r="C157" s="20" t="s">
        <v>3138</v>
      </c>
      <c r="D157" s="20"/>
      <c r="E157" s="20"/>
      <c r="F157" s="20"/>
      <c r="G157" s="48" t="s">
        <v>840</v>
      </c>
      <c r="H157" s="48" t="s">
        <v>841</v>
      </c>
      <c r="I157" s="390">
        <f t="shared" si="2"/>
        <v>156906.8125</v>
      </c>
      <c r="J157" s="314">
        <v>25105.09</v>
      </c>
      <c r="K157" s="21"/>
    </row>
    <row r="158" spans="1:11">
      <c r="A158" s="20" t="s">
        <v>2251</v>
      </c>
      <c r="B158" s="9">
        <v>42482</v>
      </c>
      <c r="C158" s="20" t="s">
        <v>3140</v>
      </c>
      <c r="D158" s="20"/>
      <c r="E158" s="20"/>
      <c r="F158" s="20"/>
      <c r="G158" s="48" t="s">
        <v>840</v>
      </c>
      <c r="H158" s="48" t="s">
        <v>841</v>
      </c>
      <c r="I158" s="390">
        <f t="shared" si="2"/>
        <v>324124</v>
      </c>
      <c r="J158" s="314">
        <v>51859.839999999997</v>
      </c>
      <c r="K158" s="21"/>
    </row>
    <row r="159" spans="1:11">
      <c r="A159" s="20" t="s">
        <v>2325</v>
      </c>
      <c r="B159" s="9">
        <v>42480</v>
      </c>
      <c r="C159" s="20" t="s">
        <v>3129</v>
      </c>
      <c r="D159" s="20"/>
      <c r="E159" s="20"/>
      <c r="F159" s="20"/>
      <c r="G159" s="20" t="s">
        <v>1763</v>
      </c>
      <c r="H159" s="21" t="s">
        <v>1619</v>
      </c>
      <c r="I159" s="390">
        <f t="shared" si="2"/>
        <v>24000</v>
      </c>
      <c r="J159" s="314">
        <v>3840</v>
      </c>
      <c r="K159" s="21"/>
    </row>
    <row r="160" spans="1:11">
      <c r="A160" s="20" t="s">
        <v>2248</v>
      </c>
      <c r="B160" s="9">
        <v>42482</v>
      </c>
      <c r="C160" s="20" t="s">
        <v>3139</v>
      </c>
      <c r="D160" s="20"/>
      <c r="E160" s="20"/>
      <c r="F160" s="20"/>
      <c r="G160" s="48" t="s">
        <v>840</v>
      </c>
      <c r="H160" s="48" t="s">
        <v>841</v>
      </c>
      <c r="I160" s="390">
        <f t="shared" si="2"/>
        <v>324124</v>
      </c>
      <c r="J160" s="314">
        <v>51859.839999999997</v>
      </c>
      <c r="K160" s="21"/>
    </row>
    <row r="161" spans="1:11">
      <c r="A161" s="20" t="s">
        <v>3141</v>
      </c>
      <c r="B161" s="9">
        <v>42482</v>
      </c>
      <c r="C161" s="20" t="s">
        <v>3142</v>
      </c>
      <c r="D161" s="20"/>
      <c r="E161" s="20"/>
      <c r="F161" s="20"/>
      <c r="G161" s="175" t="s">
        <v>870</v>
      </c>
      <c r="H161" s="262" t="s">
        <v>3490</v>
      </c>
      <c r="I161" s="390">
        <f t="shared" si="2"/>
        <v>157217.125</v>
      </c>
      <c r="J161" s="314">
        <v>25154.74</v>
      </c>
      <c r="K161" s="21"/>
    </row>
    <row r="162" spans="1:11">
      <c r="A162" s="20" t="s">
        <v>3143</v>
      </c>
      <c r="B162" s="9">
        <v>42482</v>
      </c>
      <c r="C162" s="20" t="s">
        <v>3144</v>
      </c>
      <c r="D162" s="20"/>
      <c r="E162" s="20"/>
      <c r="F162" s="20"/>
      <c r="G162" s="175" t="s">
        <v>3572</v>
      </c>
      <c r="H162" s="262" t="s">
        <v>3491</v>
      </c>
      <c r="I162" s="390">
        <f t="shared" si="2"/>
        <v>220640.99999999997</v>
      </c>
      <c r="J162" s="314">
        <v>35302.559999999998</v>
      </c>
      <c r="K162" s="21"/>
    </row>
    <row r="163" spans="1:11">
      <c r="A163" s="20" t="s">
        <v>3145</v>
      </c>
      <c r="B163" s="9">
        <v>42482</v>
      </c>
      <c r="C163" s="20" t="s">
        <v>3146</v>
      </c>
      <c r="D163" s="20"/>
      <c r="E163" s="20"/>
      <c r="F163" s="20"/>
      <c r="G163" s="48" t="s">
        <v>840</v>
      </c>
      <c r="H163" s="48" t="s">
        <v>841</v>
      </c>
      <c r="I163" s="390">
        <f t="shared" si="2"/>
        <v>333013.25</v>
      </c>
      <c r="J163" s="314">
        <v>53282.12</v>
      </c>
      <c r="K163" s="21"/>
    </row>
    <row r="164" spans="1:11">
      <c r="A164" s="20" t="s">
        <v>3156</v>
      </c>
      <c r="B164" s="9">
        <v>42483</v>
      </c>
      <c r="C164" s="20" t="s">
        <v>3157</v>
      </c>
      <c r="D164" s="20"/>
      <c r="E164" s="20"/>
      <c r="F164" s="20"/>
      <c r="G164" s="175" t="s">
        <v>865</v>
      </c>
      <c r="H164" s="262" t="s">
        <v>3492</v>
      </c>
      <c r="I164" s="390">
        <f t="shared" si="2"/>
        <v>282745</v>
      </c>
      <c r="J164" s="314">
        <v>45239.199999999997</v>
      </c>
      <c r="K164" s="21"/>
    </row>
    <row r="165" spans="1:11">
      <c r="A165" s="20" t="s">
        <v>3149</v>
      </c>
      <c r="B165" s="9">
        <v>42482</v>
      </c>
      <c r="C165" s="20" t="s">
        <v>3150</v>
      </c>
      <c r="D165" s="20"/>
      <c r="E165" s="20"/>
      <c r="F165" s="20"/>
      <c r="G165" s="20" t="s">
        <v>3558</v>
      </c>
      <c r="H165" s="21" t="s">
        <v>3483</v>
      </c>
      <c r="I165" s="390">
        <f t="shared" si="2"/>
        <v>13651.499999999998</v>
      </c>
      <c r="J165" s="314">
        <v>2184.2399999999998</v>
      </c>
      <c r="K165" s="21"/>
    </row>
    <row r="166" spans="1:11" s="20" customFormat="1">
      <c r="A166" s="20" t="s">
        <v>3172</v>
      </c>
      <c r="B166" s="9">
        <v>42485</v>
      </c>
      <c r="C166" s="20" t="s">
        <v>3173</v>
      </c>
      <c r="G166" s="20" t="s">
        <v>3558</v>
      </c>
      <c r="H166" s="21" t="s">
        <v>3483</v>
      </c>
      <c r="I166" s="390">
        <f t="shared" si="2"/>
        <v>12709</v>
      </c>
      <c r="J166" s="314">
        <v>2033.44</v>
      </c>
      <c r="K166" s="21"/>
    </row>
    <row r="167" spans="1:11" s="20" customFormat="1">
      <c r="A167" s="20" t="s">
        <v>358</v>
      </c>
      <c r="B167" s="9">
        <v>42485</v>
      </c>
      <c r="C167" s="20" t="s">
        <v>3174</v>
      </c>
      <c r="G167" s="20" t="s">
        <v>3559</v>
      </c>
      <c r="H167" s="21" t="s">
        <v>3560</v>
      </c>
      <c r="I167" s="390">
        <f t="shared" si="2"/>
        <v>208.625</v>
      </c>
      <c r="J167" s="394">
        <v>33.380000000000003</v>
      </c>
      <c r="K167" s="21"/>
    </row>
    <row r="168" spans="1:11" s="20" customFormat="1">
      <c r="A168" s="20" t="s">
        <v>358</v>
      </c>
      <c r="B168" s="9">
        <v>42485</v>
      </c>
      <c r="C168" s="20" t="s">
        <v>3174</v>
      </c>
      <c r="G168" s="20" t="s">
        <v>3561</v>
      </c>
      <c r="H168" s="21" t="s">
        <v>3562</v>
      </c>
      <c r="I168" s="390">
        <f t="shared" si="2"/>
        <v>314.6875</v>
      </c>
      <c r="J168" s="314">
        <v>50.35</v>
      </c>
      <c r="K168" s="21"/>
    </row>
    <row r="169" spans="1:11">
      <c r="A169" s="20" t="s">
        <v>358</v>
      </c>
      <c r="B169" s="9">
        <v>42485</v>
      </c>
      <c r="C169" s="20" t="s">
        <v>3174</v>
      </c>
      <c r="D169" s="20"/>
      <c r="E169" s="20"/>
      <c r="F169" s="20"/>
      <c r="G169" s="20" t="s">
        <v>2849</v>
      </c>
      <c r="H169" s="21" t="s">
        <v>2850</v>
      </c>
      <c r="I169" s="390">
        <f t="shared" si="2"/>
        <v>1034.5</v>
      </c>
      <c r="J169" s="314">
        <v>165.52</v>
      </c>
      <c r="K169" s="21"/>
    </row>
    <row r="170" spans="1:11">
      <c r="A170" s="20" t="s">
        <v>3251</v>
      </c>
      <c r="B170" s="9">
        <v>42489</v>
      </c>
      <c r="C170" s="20" t="s">
        <v>3157</v>
      </c>
      <c r="D170" s="20"/>
      <c r="E170" s="20"/>
      <c r="F170" s="20"/>
      <c r="G170" s="7" t="s">
        <v>865</v>
      </c>
      <c r="H170" s="18" t="s">
        <v>3598</v>
      </c>
      <c r="I170" s="390">
        <f t="shared" si="2"/>
        <v>410.25</v>
      </c>
      <c r="J170" s="314">
        <v>65.64</v>
      </c>
      <c r="K170" s="261"/>
    </row>
    <row r="171" spans="1:11">
      <c r="A171" s="20" t="s">
        <v>3158</v>
      </c>
      <c r="B171" s="9">
        <v>42483</v>
      </c>
      <c r="C171" s="20" t="s">
        <v>3159</v>
      </c>
      <c r="D171" s="20"/>
      <c r="E171" s="20"/>
      <c r="F171" s="20"/>
      <c r="G171" s="175" t="s">
        <v>1775</v>
      </c>
      <c r="H171" s="262" t="s">
        <v>3493</v>
      </c>
      <c r="I171" s="390">
        <f t="shared" si="2"/>
        <v>157217.125</v>
      </c>
      <c r="J171" s="314">
        <v>25154.74</v>
      </c>
      <c r="K171" s="21"/>
    </row>
    <row r="172" spans="1:11">
      <c r="A172" s="20" t="s">
        <v>3160</v>
      </c>
      <c r="B172" s="9">
        <v>42483</v>
      </c>
      <c r="C172" s="20" t="s">
        <v>3161</v>
      </c>
      <c r="D172" s="20"/>
      <c r="E172" s="20"/>
      <c r="F172" s="20"/>
      <c r="G172" s="48" t="s">
        <v>840</v>
      </c>
      <c r="H172" s="48" t="s">
        <v>841</v>
      </c>
      <c r="I172" s="390">
        <f t="shared" si="2"/>
        <v>368573.5625</v>
      </c>
      <c r="J172" s="314">
        <v>58971.77</v>
      </c>
      <c r="K172" s="21"/>
    </row>
    <row r="173" spans="1:11">
      <c r="A173" s="20" t="s">
        <v>3164</v>
      </c>
      <c r="B173" s="9">
        <v>42485</v>
      </c>
      <c r="C173" s="20" t="s">
        <v>3165</v>
      </c>
      <c r="D173" s="20"/>
      <c r="E173" s="20"/>
      <c r="F173" s="20"/>
      <c r="G173" s="48" t="s">
        <v>840</v>
      </c>
      <c r="H173" s="48" t="s">
        <v>841</v>
      </c>
      <c r="I173" s="390">
        <f t="shared" si="2"/>
        <v>166217.125</v>
      </c>
      <c r="J173" s="314">
        <v>26594.74</v>
      </c>
      <c r="K173" s="21"/>
    </row>
    <row r="174" spans="1:11">
      <c r="A174" s="20" t="s">
        <v>3166</v>
      </c>
      <c r="B174" s="9">
        <v>42485</v>
      </c>
      <c r="C174" s="20" t="s">
        <v>3167</v>
      </c>
      <c r="D174" s="20"/>
      <c r="E174" s="20"/>
      <c r="F174" s="20"/>
      <c r="G174" s="48" t="s">
        <v>840</v>
      </c>
      <c r="H174" s="48" t="s">
        <v>841</v>
      </c>
      <c r="I174" s="390">
        <f t="shared" si="2"/>
        <v>171570.5625</v>
      </c>
      <c r="J174" s="314">
        <v>27451.29</v>
      </c>
      <c r="K174" s="21"/>
    </row>
    <row r="175" spans="1:11">
      <c r="A175" s="20" t="s">
        <v>3168</v>
      </c>
      <c r="B175" s="9">
        <v>42485</v>
      </c>
      <c r="C175" s="20" t="s">
        <v>3169</v>
      </c>
      <c r="D175" s="20"/>
      <c r="E175" s="20"/>
      <c r="F175" s="20"/>
      <c r="G175" s="175" t="s">
        <v>1773</v>
      </c>
      <c r="H175" s="262" t="s">
        <v>3494</v>
      </c>
      <c r="I175" s="390">
        <f t="shared" si="2"/>
        <v>171880.9375</v>
      </c>
      <c r="J175" s="314">
        <v>27500.95</v>
      </c>
      <c r="K175" s="21"/>
    </row>
    <row r="176" spans="1:11">
      <c r="A176" s="20" t="s">
        <v>3170</v>
      </c>
      <c r="B176" s="9">
        <v>42485</v>
      </c>
      <c r="C176" s="20" t="s">
        <v>3171</v>
      </c>
      <c r="D176" s="20"/>
      <c r="E176" s="20"/>
      <c r="F176" s="20"/>
      <c r="G176" s="48" t="s">
        <v>840</v>
      </c>
      <c r="H176" s="48" t="s">
        <v>841</v>
      </c>
      <c r="I176" s="390">
        <f t="shared" si="2"/>
        <v>156906.8125</v>
      </c>
      <c r="J176" s="314">
        <v>25105.09</v>
      </c>
      <c r="K176" s="21"/>
    </row>
    <row r="177" spans="1:11">
      <c r="A177" s="20" t="s">
        <v>3176</v>
      </c>
      <c r="B177" s="9">
        <v>42486</v>
      </c>
      <c r="C177" s="20" t="s">
        <v>3177</v>
      </c>
      <c r="D177" s="20"/>
      <c r="E177" s="20"/>
      <c r="F177" s="20"/>
      <c r="G177" s="7" t="s">
        <v>2857</v>
      </c>
      <c r="H177" s="21" t="s">
        <v>3495</v>
      </c>
      <c r="I177" s="390">
        <f t="shared" si="2"/>
        <v>183130.125</v>
      </c>
      <c r="J177" s="314">
        <v>29300.82</v>
      </c>
      <c r="K177" s="21"/>
    </row>
    <row r="178" spans="1:11">
      <c r="A178" s="20" t="s">
        <v>3178</v>
      </c>
      <c r="B178" s="9">
        <v>42486</v>
      </c>
      <c r="C178" s="20" t="s">
        <v>3179</v>
      </c>
      <c r="D178" s="20"/>
      <c r="E178" s="20"/>
      <c r="F178" s="20"/>
      <c r="G178" s="48" t="s">
        <v>840</v>
      </c>
      <c r="H178" s="48" t="s">
        <v>841</v>
      </c>
      <c r="I178" s="390">
        <f t="shared" si="2"/>
        <v>282844.9375</v>
      </c>
      <c r="J178" s="314">
        <v>45255.19</v>
      </c>
      <c r="K178" s="21"/>
    </row>
    <row r="179" spans="1:11">
      <c r="A179" s="20" t="s">
        <v>2298</v>
      </c>
      <c r="B179" s="9">
        <v>42486</v>
      </c>
      <c r="C179" s="20" t="s">
        <v>3180</v>
      </c>
      <c r="D179" s="20"/>
      <c r="E179" s="20"/>
      <c r="F179" s="20"/>
      <c r="G179" s="175" t="s">
        <v>1773</v>
      </c>
      <c r="H179" s="262" t="s">
        <v>3496</v>
      </c>
      <c r="I179" s="390">
        <f t="shared" si="2"/>
        <v>283155.25</v>
      </c>
      <c r="J179" s="314">
        <v>45304.84</v>
      </c>
      <c r="K179" s="21"/>
    </row>
    <row r="180" spans="1:11">
      <c r="A180" s="20" t="s">
        <v>3181</v>
      </c>
      <c r="B180" s="9">
        <v>42486</v>
      </c>
      <c r="C180" s="20" t="s">
        <v>3182</v>
      </c>
      <c r="D180" s="20"/>
      <c r="E180" s="20"/>
      <c r="F180" s="20"/>
      <c r="G180" s="48" t="s">
        <v>840</v>
      </c>
      <c r="H180" s="48" t="s">
        <v>841</v>
      </c>
      <c r="I180" s="390">
        <f t="shared" si="2"/>
        <v>318354.3125</v>
      </c>
      <c r="J180" s="314">
        <v>50936.69</v>
      </c>
      <c r="K180" s="21"/>
    </row>
    <row r="181" spans="1:11">
      <c r="A181" s="20" t="s">
        <v>3185</v>
      </c>
      <c r="B181" s="9">
        <v>42486</v>
      </c>
      <c r="C181" s="20" t="s">
        <v>3186</v>
      </c>
      <c r="D181" s="20"/>
      <c r="E181" s="20"/>
      <c r="F181" s="20"/>
      <c r="G181" s="48" t="s">
        <v>840</v>
      </c>
      <c r="H181" s="48" t="s">
        <v>841</v>
      </c>
      <c r="I181" s="390">
        <f t="shared" si="2"/>
        <v>324124</v>
      </c>
      <c r="J181" s="314">
        <v>51859.839999999997</v>
      </c>
      <c r="K181" s="21"/>
    </row>
    <row r="182" spans="1:11">
      <c r="A182" s="20" t="s">
        <v>3183</v>
      </c>
      <c r="B182" s="9">
        <v>42486</v>
      </c>
      <c r="C182" s="20" t="s">
        <v>3184</v>
      </c>
      <c r="D182" s="20"/>
      <c r="E182" s="20"/>
      <c r="F182" s="20"/>
      <c r="G182" s="48" t="s">
        <v>840</v>
      </c>
      <c r="H182" s="48" t="s">
        <v>841</v>
      </c>
      <c r="I182" s="390">
        <f t="shared" si="2"/>
        <v>324124</v>
      </c>
      <c r="J182" s="314">
        <v>51859.839999999997</v>
      </c>
      <c r="K182" s="21"/>
    </row>
    <row r="183" spans="1:11">
      <c r="A183" s="20" t="s">
        <v>3187</v>
      </c>
      <c r="B183" s="9">
        <v>42486</v>
      </c>
      <c r="C183" s="20" t="s">
        <v>3188</v>
      </c>
      <c r="D183" s="20"/>
      <c r="E183" s="20"/>
      <c r="F183" s="20"/>
      <c r="G183" s="48" t="s">
        <v>840</v>
      </c>
      <c r="H183" s="48" t="s">
        <v>841</v>
      </c>
      <c r="I183" s="390">
        <f t="shared" si="2"/>
        <v>499260.375</v>
      </c>
      <c r="J183" s="314">
        <v>79881.66</v>
      </c>
      <c r="K183" s="21"/>
    </row>
    <row r="184" spans="1:11">
      <c r="A184" s="20" t="s">
        <v>3189</v>
      </c>
      <c r="B184" s="9">
        <v>42486</v>
      </c>
      <c r="C184" s="20" t="s">
        <v>3190</v>
      </c>
      <c r="D184" s="20"/>
      <c r="E184" s="20"/>
      <c r="F184" s="20"/>
      <c r="G184" s="7" t="s">
        <v>858</v>
      </c>
      <c r="H184" s="21" t="s">
        <v>3497</v>
      </c>
      <c r="I184" s="390">
        <f t="shared" si="2"/>
        <v>183130.125</v>
      </c>
      <c r="J184" s="314">
        <v>29300.82</v>
      </c>
      <c r="K184" s="21"/>
    </row>
    <row r="185" spans="1:11">
      <c r="A185" s="20" t="s">
        <v>648</v>
      </c>
      <c r="B185" s="9">
        <v>42485</v>
      </c>
      <c r="C185" s="20" t="s">
        <v>3175</v>
      </c>
      <c r="D185" s="20"/>
      <c r="E185" s="20"/>
      <c r="F185" s="20"/>
      <c r="G185" s="20" t="s">
        <v>3558</v>
      </c>
      <c r="H185" s="21" t="s">
        <v>3483</v>
      </c>
      <c r="I185" s="390">
        <f t="shared" si="2"/>
        <v>39577.375</v>
      </c>
      <c r="J185" s="314">
        <v>6332.38</v>
      </c>
      <c r="K185" s="21"/>
    </row>
    <row r="186" spans="1:11">
      <c r="A186" s="20" t="s">
        <v>382</v>
      </c>
      <c r="B186" s="9">
        <v>42487</v>
      </c>
      <c r="C186" s="20" t="s">
        <v>3198</v>
      </c>
      <c r="D186" s="20"/>
      <c r="E186" s="20"/>
      <c r="F186" s="20"/>
      <c r="G186" s="20" t="s">
        <v>723</v>
      </c>
      <c r="H186" s="20" t="s">
        <v>917</v>
      </c>
      <c r="I186" s="390">
        <f t="shared" si="2"/>
        <v>6000</v>
      </c>
      <c r="J186" s="394">
        <v>960</v>
      </c>
      <c r="K186" s="21"/>
    </row>
    <row r="187" spans="1:11">
      <c r="A187" s="20" t="s">
        <v>1261</v>
      </c>
      <c r="B187" s="9">
        <v>42487</v>
      </c>
      <c r="C187" s="20" t="s">
        <v>3199</v>
      </c>
      <c r="D187" s="20"/>
      <c r="E187" s="20"/>
      <c r="F187" s="20"/>
      <c r="G187" s="20" t="s">
        <v>723</v>
      </c>
      <c r="H187" s="20" t="s">
        <v>917</v>
      </c>
      <c r="I187" s="390">
        <f t="shared" si="2"/>
        <v>900</v>
      </c>
      <c r="J187" s="394">
        <v>144</v>
      </c>
      <c r="K187" s="21"/>
    </row>
    <row r="188" spans="1:11">
      <c r="A188" s="20" t="s">
        <v>384</v>
      </c>
      <c r="B188" s="9">
        <v>42487</v>
      </c>
      <c r="C188" s="20" t="s">
        <v>3200</v>
      </c>
      <c r="D188" s="20"/>
      <c r="E188" s="20"/>
      <c r="F188" s="20"/>
      <c r="G188" s="20" t="s">
        <v>826</v>
      </c>
      <c r="H188" s="21" t="s">
        <v>1620</v>
      </c>
      <c r="I188" s="390">
        <f t="shared" si="2"/>
        <v>6400</v>
      </c>
      <c r="J188" s="314">
        <v>1024</v>
      </c>
      <c r="K188" s="21"/>
    </row>
    <row r="189" spans="1:11">
      <c r="A189" s="20" t="s">
        <v>386</v>
      </c>
      <c r="B189" s="9">
        <v>42487</v>
      </c>
      <c r="C189" s="20" t="s">
        <v>3201</v>
      </c>
      <c r="D189" s="20"/>
      <c r="E189" s="20"/>
      <c r="F189" s="20"/>
      <c r="G189" s="20" t="s">
        <v>826</v>
      </c>
      <c r="H189" s="21" t="s">
        <v>1620</v>
      </c>
      <c r="I189" s="390">
        <f t="shared" si="2"/>
        <v>8300</v>
      </c>
      <c r="J189" s="314">
        <v>1328</v>
      </c>
      <c r="K189" s="21"/>
    </row>
    <row r="190" spans="1:11">
      <c r="A190" s="20" t="s">
        <v>388</v>
      </c>
      <c r="B190" s="9">
        <v>42487</v>
      </c>
      <c r="C190" s="20" t="s">
        <v>3202</v>
      </c>
      <c r="D190" s="20"/>
      <c r="E190" s="20"/>
      <c r="F190" s="20"/>
      <c r="G190" s="20" t="s">
        <v>900</v>
      </c>
      <c r="H190" s="20" t="s">
        <v>901</v>
      </c>
      <c r="I190" s="390">
        <f t="shared" si="2"/>
        <v>3800</v>
      </c>
      <c r="J190" s="394">
        <v>608</v>
      </c>
      <c r="K190" s="21"/>
    </row>
    <row r="191" spans="1:11">
      <c r="A191" s="20" t="s">
        <v>390</v>
      </c>
      <c r="B191" s="9">
        <v>42487</v>
      </c>
      <c r="C191" s="20" t="s">
        <v>3203</v>
      </c>
      <c r="D191" s="20"/>
      <c r="E191" s="20"/>
      <c r="F191" s="20"/>
      <c r="G191" s="20" t="s">
        <v>831</v>
      </c>
      <c r="H191" s="20" t="s">
        <v>832</v>
      </c>
      <c r="I191" s="390">
        <f t="shared" si="2"/>
        <v>2600</v>
      </c>
      <c r="J191" s="394">
        <v>416</v>
      </c>
      <c r="K191" s="21"/>
    </row>
    <row r="192" spans="1:11">
      <c r="A192" s="20" t="s">
        <v>392</v>
      </c>
      <c r="B192" s="9">
        <v>42487</v>
      </c>
      <c r="C192" s="20" t="s">
        <v>3204</v>
      </c>
      <c r="D192" s="20"/>
      <c r="E192" s="20"/>
      <c r="F192" s="20"/>
      <c r="G192" s="20" t="s">
        <v>709</v>
      </c>
      <c r="H192" s="20" t="s">
        <v>710</v>
      </c>
      <c r="I192" s="390">
        <f t="shared" si="2"/>
        <v>5836.3124999999991</v>
      </c>
      <c r="J192" s="394">
        <v>933.81</v>
      </c>
      <c r="K192" s="21"/>
    </row>
    <row r="193" spans="1:11">
      <c r="A193" s="20" t="s">
        <v>394</v>
      </c>
      <c r="B193" s="9">
        <v>42487</v>
      </c>
      <c r="C193" s="20" t="s">
        <v>3568</v>
      </c>
      <c r="D193" s="20"/>
      <c r="E193" s="20"/>
      <c r="F193" s="20"/>
      <c r="G193" s="20" t="s">
        <v>697</v>
      </c>
      <c r="H193" s="20" t="s">
        <v>896</v>
      </c>
      <c r="I193" s="390">
        <f t="shared" si="2"/>
        <v>285.9375</v>
      </c>
      <c r="J193" s="394">
        <v>45.75</v>
      </c>
      <c r="K193" s="21"/>
    </row>
    <row r="194" spans="1:11">
      <c r="A194" s="20" t="s">
        <v>396</v>
      </c>
      <c r="B194" s="9">
        <v>42487</v>
      </c>
      <c r="C194" s="20" t="s">
        <v>3205</v>
      </c>
      <c r="D194" s="20"/>
      <c r="E194" s="20"/>
      <c r="F194" s="20"/>
      <c r="G194" s="20" t="s">
        <v>937</v>
      </c>
      <c r="H194" s="20" t="s">
        <v>938</v>
      </c>
      <c r="I194" s="390">
        <f t="shared" si="2"/>
        <v>2250</v>
      </c>
      <c r="J194" s="394">
        <v>360</v>
      </c>
      <c r="K194" s="21"/>
    </row>
    <row r="195" spans="1:11">
      <c r="A195" s="20" t="s">
        <v>2391</v>
      </c>
      <c r="B195" s="9">
        <v>42487</v>
      </c>
      <c r="C195" s="20" t="s">
        <v>3206</v>
      </c>
      <c r="D195" s="20"/>
      <c r="E195" s="20"/>
      <c r="F195" s="20"/>
      <c r="G195" s="20" t="s">
        <v>3569</v>
      </c>
      <c r="H195" s="20" t="s">
        <v>3499</v>
      </c>
      <c r="I195" s="390">
        <f t="shared" si="2"/>
        <v>1905.5</v>
      </c>
      <c r="J195" s="394">
        <v>304.88</v>
      </c>
      <c r="K195" s="21"/>
    </row>
    <row r="196" spans="1:11">
      <c r="A196" s="20" t="s">
        <v>2394</v>
      </c>
      <c r="B196" s="9">
        <v>42487</v>
      </c>
      <c r="C196" s="20" t="s">
        <v>3207</v>
      </c>
      <c r="D196" s="20"/>
      <c r="E196" s="20"/>
      <c r="F196" s="20"/>
      <c r="G196" s="20" t="s">
        <v>3570</v>
      </c>
      <c r="H196" s="21" t="s">
        <v>3500</v>
      </c>
      <c r="I196" s="390">
        <f t="shared" si="2"/>
        <v>9434.1875</v>
      </c>
      <c r="J196" s="314">
        <v>1509.47</v>
      </c>
      <c r="K196" s="21"/>
    </row>
    <row r="197" spans="1:11">
      <c r="A197" s="20" t="s">
        <v>2397</v>
      </c>
      <c r="B197" s="9">
        <v>42487</v>
      </c>
      <c r="C197" s="20" t="s">
        <v>3208</v>
      </c>
      <c r="D197" s="20"/>
      <c r="E197" s="20"/>
      <c r="F197" s="20"/>
      <c r="G197" s="20" t="s">
        <v>2851</v>
      </c>
      <c r="H197" s="20" t="s">
        <v>1853</v>
      </c>
      <c r="I197" s="390">
        <f t="shared" si="2"/>
        <v>2432.8125</v>
      </c>
      <c r="J197" s="394">
        <v>389.25</v>
      </c>
      <c r="K197" s="21"/>
    </row>
    <row r="198" spans="1:11">
      <c r="A198" s="20" t="s">
        <v>2401</v>
      </c>
      <c r="B198" s="9">
        <v>42487</v>
      </c>
      <c r="C198" s="20" t="s">
        <v>3209</v>
      </c>
      <c r="D198" s="20"/>
      <c r="E198" s="20"/>
      <c r="F198" s="20"/>
      <c r="G198" s="72" t="s">
        <v>964</v>
      </c>
      <c r="H198" s="20" t="s">
        <v>965</v>
      </c>
      <c r="I198" s="390">
        <f t="shared" ref="I198:I261" si="3">+J198/0.16</f>
        <v>236.375</v>
      </c>
      <c r="J198" s="394">
        <v>37.82</v>
      </c>
      <c r="K198" s="21">
        <v>4.0999999999999996</v>
      </c>
    </row>
    <row r="199" spans="1:11">
      <c r="A199" s="20" t="s">
        <v>2404</v>
      </c>
      <c r="B199" s="9">
        <v>42487</v>
      </c>
      <c r="C199" s="20" t="s">
        <v>3210</v>
      </c>
      <c r="D199" s="20"/>
      <c r="E199" s="20"/>
      <c r="F199" s="20"/>
      <c r="G199" s="20" t="s">
        <v>905</v>
      </c>
      <c r="H199" s="20" t="s">
        <v>3501</v>
      </c>
      <c r="I199" s="390">
        <f t="shared" si="3"/>
        <v>200</v>
      </c>
      <c r="J199" s="394">
        <v>32</v>
      </c>
      <c r="K199" s="21"/>
    </row>
    <row r="200" spans="1:11">
      <c r="A200" s="20" t="s">
        <v>2407</v>
      </c>
      <c r="B200" s="9">
        <v>42487</v>
      </c>
      <c r="C200" s="20" t="s">
        <v>3211</v>
      </c>
      <c r="D200" s="20"/>
      <c r="E200" s="20"/>
      <c r="F200" s="20"/>
      <c r="G200" s="72" t="s">
        <v>905</v>
      </c>
      <c r="H200" s="20" t="s">
        <v>906</v>
      </c>
      <c r="I200" s="390">
        <f t="shared" si="3"/>
        <v>4982.125</v>
      </c>
      <c r="J200" s="394">
        <v>797.14</v>
      </c>
      <c r="K200" s="21"/>
    </row>
    <row r="201" spans="1:11">
      <c r="A201" s="20" t="s">
        <v>420</v>
      </c>
      <c r="B201" s="9">
        <v>42487</v>
      </c>
      <c r="C201" s="20" t="s">
        <v>3212</v>
      </c>
      <c r="D201" s="20"/>
      <c r="E201" s="20"/>
      <c r="F201" s="20"/>
      <c r="G201" s="20" t="s">
        <v>3571</v>
      </c>
      <c r="H201" s="21" t="s">
        <v>948</v>
      </c>
      <c r="I201" s="390">
        <f t="shared" si="3"/>
        <v>11791</v>
      </c>
      <c r="J201" s="314">
        <v>1886.56</v>
      </c>
      <c r="K201" s="21"/>
    </row>
    <row r="202" spans="1:11">
      <c r="A202" s="20" t="s">
        <v>1303</v>
      </c>
      <c r="B202" s="9">
        <v>42487</v>
      </c>
      <c r="C202" s="20" t="s">
        <v>3213</v>
      </c>
      <c r="D202" s="20"/>
      <c r="E202" s="20"/>
      <c r="F202" s="20"/>
      <c r="G202" s="20" t="s">
        <v>953</v>
      </c>
      <c r="H202" s="20" t="s">
        <v>1920</v>
      </c>
      <c r="I202" s="390">
        <f t="shared" si="3"/>
        <v>2258.75</v>
      </c>
      <c r="J202" s="394">
        <v>361.4</v>
      </c>
      <c r="K202" s="21"/>
    </row>
    <row r="203" spans="1:11">
      <c r="A203" s="20" t="s">
        <v>3225</v>
      </c>
      <c r="B203" s="9">
        <v>42488</v>
      </c>
      <c r="C203" s="20" t="s">
        <v>3226</v>
      </c>
      <c r="D203" s="20"/>
      <c r="E203" s="20"/>
      <c r="F203" s="20"/>
      <c r="G203" s="20" t="s">
        <v>3558</v>
      </c>
      <c r="H203" s="258" t="s">
        <v>3483</v>
      </c>
      <c r="I203" s="390">
        <f t="shared" si="3"/>
        <v>433014</v>
      </c>
      <c r="J203" s="314">
        <v>69282.240000000005</v>
      </c>
      <c r="K203" s="21"/>
    </row>
    <row r="204" spans="1:11">
      <c r="A204" s="20" t="s">
        <v>1363</v>
      </c>
      <c r="B204" s="9">
        <v>42487</v>
      </c>
      <c r="C204" s="20" t="s">
        <v>3216</v>
      </c>
      <c r="D204" s="20"/>
      <c r="E204" s="20"/>
      <c r="F204" s="20"/>
      <c r="G204" s="20" t="s">
        <v>3511</v>
      </c>
      <c r="H204" s="20" t="s">
        <v>3485</v>
      </c>
      <c r="I204" s="390">
        <f t="shared" si="3"/>
        <v>2460</v>
      </c>
      <c r="J204" s="394">
        <v>393.6</v>
      </c>
      <c r="K204" s="21"/>
    </row>
    <row r="205" spans="1:11">
      <c r="A205" s="20" t="s">
        <v>3191</v>
      </c>
      <c r="B205" s="9">
        <v>42486</v>
      </c>
      <c r="C205" s="20" t="s">
        <v>3192</v>
      </c>
      <c r="D205" s="20"/>
      <c r="E205" s="20"/>
      <c r="F205" s="20"/>
      <c r="G205" s="48" t="s">
        <v>840</v>
      </c>
      <c r="H205" s="48" t="s">
        <v>841</v>
      </c>
      <c r="I205" s="390">
        <f t="shared" si="3"/>
        <v>266096.4375</v>
      </c>
      <c r="J205" s="314">
        <v>42575.43</v>
      </c>
      <c r="K205" s="21"/>
    </row>
    <row r="206" spans="1:11">
      <c r="A206" s="20" t="s">
        <v>3254</v>
      </c>
      <c r="B206" s="9">
        <v>42489</v>
      </c>
      <c r="C206" s="20" t="s">
        <v>3192</v>
      </c>
      <c r="D206" s="20"/>
      <c r="E206" s="20"/>
      <c r="F206" s="20"/>
      <c r="G206" s="48" t="s">
        <v>840</v>
      </c>
      <c r="H206" s="48" t="s">
        <v>841</v>
      </c>
      <c r="I206" s="390">
        <f t="shared" si="3"/>
        <v>-266096.4375</v>
      </c>
      <c r="J206" s="314">
        <v>-42575.43</v>
      </c>
      <c r="K206" s="21"/>
    </row>
    <row r="207" spans="1:11">
      <c r="A207" s="20" t="s">
        <v>1256</v>
      </c>
      <c r="B207" s="9">
        <v>42487</v>
      </c>
      <c r="C207" s="20" t="s">
        <v>3197</v>
      </c>
      <c r="D207" s="20"/>
      <c r="E207" s="20"/>
      <c r="F207" s="20"/>
      <c r="G207" s="20" t="s">
        <v>3564</v>
      </c>
      <c r="H207" s="253" t="s">
        <v>3563</v>
      </c>
      <c r="I207" s="390">
        <f t="shared" si="3"/>
        <v>10800</v>
      </c>
      <c r="J207" s="314">
        <v>1728</v>
      </c>
      <c r="K207" s="21"/>
    </row>
    <row r="208" spans="1:11">
      <c r="A208" s="20" t="s">
        <v>3221</v>
      </c>
      <c r="B208" s="9">
        <v>42488</v>
      </c>
      <c r="C208" s="20" t="s">
        <v>3222</v>
      </c>
      <c r="D208" s="20"/>
      <c r="E208" s="20"/>
      <c r="F208" s="20"/>
      <c r="G208" s="20" t="s">
        <v>3558</v>
      </c>
      <c r="H208" s="20" t="s">
        <v>3483</v>
      </c>
      <c r="I208" s="390">
        <f t="shared" si="3"/>
        <v>365.9375</v>
      </c>
      <c r="J208" s="394">
        <v>58.55</v>
      </c>
      <c r="K208" s="21"/>
    </row>
    <row r="209" spans="1:11">
      <c r="A209" s="20" t="s">
        <v>3227</v>
      </c>
      <c r="B209" s="9">
        <v>42488</v>
      </c>
      <c r="C209" s="20" t="s">
        <v>3228</v>
      </c>
      <c r="D209" s="20"/>
      <c r="E209" s="20"/>
      <c r="F209" s="20"/>
      <c r="G209" s="20" t="s">
        <v>3558</v>
      </c>
      <c r="H209" s="21" t="s">
        <v>3483</v>
      </c>
      <c r="I209" s="390">
        <f t="shared" si="3"/>
        <v>206383.62499999997</v>
      </c>
      <c r="J209" s="314">
        <v>33021.379999999997</v>
      </c>
      <c r="K209" s="21"/>
    </row>
    <row r="210" spans="1:11">
      <c r="A210" s="20" t="s">
        <v>3229</v>
      </c>
      <c r="B210" s="9">
        <v>42488</v>
      </c>
      <c r="C210" s="20" t="s">
        <v>3230</v>
      </c>
      <c r="D210" s="20"/>
      <c r="E210" s="20"/>
      <c r="F210" s="20"/>
      <c r="G210" s="20" t="s">
        <v>3558</v>
      </c>
      <c r="H210" s="21" t="s">
        <v>3483</v>
      </c>
      <c r="I210" s="390">
        <f t="shared" si="3"/>
        <v>159877.75</v>
      </c>
      <c r="J210" s="314">
        <v>25580.44</v>
      </c>
      <c r="K210" s="21"/>
    </row>
    <row r="211" spans="1:11">
      <c r="A211" s="20" t="s">
        <v>3231</v>
      </c>
      <c r="B211" s="9">
        <v>42488</v>
      </c>
      <c r="C211" s="20" t="s">
        <v>3232</v>
      </c>
      <c r="D211" s="20"/>
      <c r="E211" s="20"/>
      <c r="F211" s="20"/>
      <c r="G211" s="20" t="s">
        <v>3558</v>
      </c>
      <c r="H211" s="21" t="s">
        <v>3483</v>
      </c>
      <c r="I211" s="390">
        <f t="shared" si="3"/>
        <v>62685.687499999993</v>
      </c>
      <c r="J211" s="314">
        <v>10029.709999999999</v>
      </c>
      <c r="K211" s="21"/>
    </row>
    <row r="212" spans="1:11">
      <c r="A212" s="20" t="s">
        <v>2421</v>
      </c>
      <c r="B212" s="9">
        <v>42488</v>
      </c>
      <c r="C212" s="20" t="s">
        <v>3233</v>
      </c>
      <c r="D212" s="20"/>
      <c r="E212" s="20"/>
      <c r="F212" s="20"/>
      <c r="G212" s="20" t="s">
        <v>3558</v>
      </c>
      <c r="H212" s="21" t="s">
        <v>3483</v>
      </c>
      <c r="I212" s="390">
        <f t="shared" si="3"/>
        <v>746746.5</v>
      </c>
      <c r="J212" s="314">
        <v>119479.44</v>
      </c>
      <c r="K212" s="21"/>
    </row>
    <row r="213" spans="1:11">
      <c r="A213" s="20" t="s">
        <v>2424</v>
      </c>
      <c r="B213" s="9">
        <v>42488</v>
      </c>
      <c r="C213" s="20" t="s">
        <v>3234</v>
      </c>
      <c r="D213" s="20"/>
      <c r="E213" s="20"/>
      <c r="F213" s="20"/>
      <c r="G213" s="20" t="s">
        <v>3558</v>
      </c>
      <c r="H213" s="21" t="s">
        <v>3483</v>
      </c>
      <c r="I213" s="390">
        <f t="shared" si="3"/>
        <v>12306.875</v>
      </c>
      <c r="J213" s="314">
        <v>1969.1</v>
      </c>
      <c r="K213" s="21"/>
    </row>
    <row r="214" spans="1:11">
      <c r="A214" s="20" t="s">
        <v>3235</v>
      </c>
      <c r="B214" s="9">
        <v>42488</v>
      </c>
      <c r="C214" s="20" t="s">
        <v>3236</v>
      </c>
      <c r="D214" s="20"/>
      <c r="E214" s="20"/>
      <c r="F214" s="20"/>
      <c r="G214" s="20" t="s">
        <v>3558</v>
      </c>
      <c r="H214" s="21" t="s">
        <v>3483</v>
      </c>
      <c r="I214" s="390">
        <f t="shared" si="3"/>
        <v>55051.125</v>
      </c>
      <c r="J214" s="314">
        <v>8808.18</v>
      </c>
      <c r="K214" s="21"/>
    </row>
    <row r="215" spans="1:11">
      <c r="A215" s="20" t="s">
        <v>422</v>
      </c>
      <c r="B215" s="9">
        <v>42488</v>
      </c>
      <c r="C215" s="20" t="s">
        <v>3237</v>
      </c>
      <c r="D215" s="20"/>
      <c r="E215" s="20"/>
      <c r="F215" s="20"/>
      <c r="G215" s="20" t="s">
        <v>3558</v>
      </c>
      <c r="H215" s="21" t="s">
        <v>3483</v>
      </c>
      <c r="I215" s="390">
        <f t="shared" si="3"/>
        <v>141291.375</v>
      </c>
      <c r="J215" s="314">
        <v>22606.62</v>
      </c>
      <c r="K215" s="21"/>
    </row>
    <row r="216" spans="1:11">
      <c r="A216" s="20" t="s">
        <v>67</v>
      </c>
      <c r="B216" s="9">
        <v>42490</v>
      </c>
      <c r="C216" s="20" t="s">
        <v>3459</v>
      </c>
      <c r="D216" s="20"/>
      <c r="E216" s="20"/>
      <c r="F216" s="20"/>
      <c r="G216" s="20" t="s">
        <v>3558</v>
      </c>
      <c r="H216" s="256" t="s">
        <v>3483</v>
      </c>
      <c r="I216" s="390">
        <f t="shared" si="3"/>
        <v>1870</v>
      </c>
      <c r="J216" s="394">
        <v>299.2</v>
      </c>
      <c r="K216" s="21"/>
    </row>
    <row r="217" spans="1:11">
      <c r="A217" s="20" t="s">
        <v>406</v>
      </c>
      <c r="B217" s="9">
        <v>42487</v>
      </c>
      <c r="C217" s="20" t="s">
        <v>3195</v>
      </c>
      <c r="D217" s="20"/>
      <c r="E217" s="20"/>
      <c r="F217" s="20"/>
      <c r="G217" s="175" t="s">
        <v>868</v>
      </c>
      <c r="H217" s="262" t="s">
        <v>3498</v>
      </c>
      <c r="I217" s="390">
        <f t="shared" si="3"/>
        <v>171880.9375</v>
      </c>
      <c r="J217" s="314">
        <v>27500.95</v>
      </c>
      <c r="K217" s="21"/>
    </row>
    <row r="218" spans="1:11">
      <c r="A218" s="20" t="s">
        <v>1374</v>
      </c>
      <c r="B218" s="9">
        <v>42487</v>
      </c>
      <c r="C218" s="20" t="s">
        <v>3196</v>
      </c>
      <c r="D218" s="20"/>
      <c r="E218" s="20"/>
      <c r="F218" s="20"/>
      <c r="G218" s="175" t="s">
        <v>1773</v>
      </c>
      <c r="H218" s="262" t="s">
        <v>855</v>
      </c>
      <c r="I218" s="390">
        <f t="shared" si="3"/>
        <v>207726.3125</v>
      </c>
      <c r="J218" s="314">
        <v>33236.21</v>
      </c>
      <c r="K218" s="21"/>
    </row>
    <row r="219" spans="1:11">
      <c r="A219" s="20" t="s">
        <v>3217</v>
      </c>
      <c r="B219" s="9">
        <v>42488</v>
      </c>
      <c r="C219" s="20" t="s">
        <v>3218</v>
      </c>
      <c r="D219" s="20"/>
      <c r="E219" s="20"/>
      <c r="F219" s="20"/>
      <c r="G219" s="175" t="s">
        <v>1773</v>
      </c>
      <c r="H219" s="262" t="s">
        <v>3502</v>
      </c>
      <c r="I219" s="390">
        <f t="shared" si="3"/>
        <v>233395.24999999997</v>
      </c>
      <c r="J219" s="314">
        <v>37343.24</v>
      </c>
      <c r="K219" s="21"/>
    </row>
    <row r="220" spans="1:11">
      <c r="A220" s="20" t="s">
        <v>3219</v>
      </c>
      <c r="B220" s="9">
        <v>42488</v>
      </c>
      <c r="C220" s="20" t="s">
        <v>3220</v>
      </c>
      <c r="D220" s="20"/>
      <c r="E220" s="20"/>
      <c r="F220" s="20"/>
      <c r="G220" s="175" t="s">
        <v>870</v>
      </c>
      <c r="H220" s="262" t="s">
        <v>3503</v>
      </c>
      <c r="I220" s="390">
        <f t="shared" si="3"/>
        <v>171880.9375</v>
      </c>
      <c r="J220" s="314">
        <v>27500.95</v>
      </c>
      <c r="K220" s="21"/>
    </row>
    <row r="221" spans="1:11">
      <c r="A221" s="20" t="s">
        <v>3238</v>
      </c>
      <c r="B221" s="9">
        <v>42489</v>
      </c>
      <c r="C221" s="20" t="s">
        <v>3239</v>
      </c>
      <c r="D221" s="20"/>
      <c r="E221" s="20"/>
      <c r="F221" s="20"/>
      <c r="G221" s="48" t="s">
        <v>840</v>
      </c>
      <c r="H221" s="48" t="s">
        <v>841</v>
      </c>
      <c r="I221" s="390">
        <f t="shared" si="3"/>
        <v>267453.8125</v>
      </c>
      <c r="J221" s="314">
        <v>42792.61</v>
      </c>
      <c r="K221" s="21"/>
    </row>
    <row r="222" spans="1:11">
      <c r="A222" s="20" t="s">
        <v>3243</v>
      </c>
      <c r="B222" s="9">
        <v>42489</v>
      </c>
      <c r="C222" s="20" t="s">
        <v>3244</v>
      </c>
      <c r="D222" s="20"/>
      <c r="E222" s="20"/>
      <c r="F222" s="20"/>
      <c r="G222" s="48" t="s">
        <v>840</v>
      </c>
      <c r="H222" s="48" t="s">
        <v>841</v>
      </c>
      <c r="I222" s="390">
        <f t="shared" si="3"/>
        <v>156906.8125</v>
      </c>
      <c r="J222" s="314">
        <v>25105.09</v>
      </c>
      <c r="K222" s="21"/>
    </row>
    <row r="223" spans="1:11">
      <c r="A223" s="20" t="s">
        <v>3241</v>
      </c>
      <c r="B223" s="9">
        <v>42489</v>
      </c>
      <c r="C223" s="20" t="s">
        <v>3242</v>
      </c>
      <c r="D223" s="20"/>
      <c r="E223" s="20"/>
      <c r="F223" s="20"/>
      <c r="G223" s="48" t="s">
        <v>840</v>
      </c>
      <c r="H223" s="48" t="s">
        <v>841</v>
      </c>
      <c r="I223" s="390">
        <f t="shared" si="3"/>
        <v>324124</v>
      </c>
      <c r="J223" s="314">
        <v>51859.839999999997</v>
      </c>
      <c r="K223" s="21"/>
    </row>
    <row r="224" spans="1:11">
      <c r="A224" s="20" t="s">
        <v>2418</v>
      </c>
      <c r="B224" s="9">
        <v>42489</v>
      </c>
      <c r="C224" s="20" t="s">
        <v>3240</v>
      </c>
      <c r="D224" s="20"/>
      <c r="E224" s="20"/>
      <c r="F224" s="20"/>
      <c r="G224" s="48" t="s">
        <v>840</v>
      </c>
      <c r="H224" s="48" t="s">
        <v>841</v>
      </c>
      <c r="I224" s="390">
        <f t="shared" si="3"/>
        <v>324124</v>
      </c>
      <c r="J224" s="314">
        <v>51859.839999999997</v>
      </c>
      <c r="K224" s="21"/>
    </row>
    <row r="225" spans="1:11">
      <c r="A225" s="20" t="s">
        <v>3245</v>
      </c>
      <c r="B225" s="9">
        <v>42489</v>
      </c>
      <c r="C225" s="20" t="s">
        <v>3246</v>
      </c>
      <c r="D225" s="20"/>
      <c r="E225" s="20"/>
      <c r="F225" s="20"/>
      <c r="G225" s="175" t="s">
        <v>3572</v>
      </c>
      <c r="H225" s="262" t="s">
        <v>3504</v>
      </c>
      <c r="I225" s="390">
        <f t="shared" si="3"/>
        <v>216740.6875</v>
      </c>
      <c r="J225" s="314">
        <v>34678.51</v>
      </c>
      <c r="K225" s="21"/>
    </row>
    <row r="226" spans="1:11">
      <c r="A226" s="20" t="s">
        <v>3223</v>
      </c>
      <c r="B226" s="9">
        <v>42488</v>
      </c>
      <c r="C226" s="20" t="s">
        <v>3224</v>
      </c>
      <c r="D226" s="20"/>
      <c r="E226" s="20"/>
      <c r="F226" s="20"/>
      <c r="G226" s="20" t="s">
        <v>3558</v>
      </c>
      <c r="H226" s="252" t="s">
        <v>3483</v>
      </c>
      <c r="I226" s="390">
        <f t="shared" si="3"/>
        <v>5538.375</v>
      </c>
      <c r="J226" s="394">
        <v>886.14</v>
      </c>
      <c r="K226" s="21"/>
    </row>
    <row r="227" spans="1:11">
      <c r="A227" s="20" t="s">
        <v>1311</v>
      </c>
      <c r="B227" s="9">
        <v>42489</v>
      </c>
      <c r="C227" s="20" t="s">
        <v>3256</v>
      </c>
      <c r="D227" s="20"/>
      <c r="E227" s="20"/>
      <c r="F227" s="20"/>
      <c r="G227" s="20" t="s">
        <v>3558</v>
      </c>
      <c r="H227" s="21" t="s">
        <v>3483</v>
      </c>
      <c r="I227" s="390">
        <f t="shared" si="3"/>
        <v>421162.74999999994</v>
      </c>
      <c r="J227" s="314">
        <v>67386.039999999994</v>
      </c>
      <c r="K227" s="21"/>
    </row>
    <row r="228" spans="1:11">
      <c r="A228" s="20" t="s">
        <v>646</v>
      </c>
      <c r="B228" s="9">
        <v>42489</v>
      </c>
      <c r="C228" s="20" t="s">
        <v>3255</v>
      </c>
      <c r="D228" s="20"/>
      <c r="E228" s="20"/>
      <c r="F228" s="20"/>
      <c r="G228" s="20" t="s">
        <v>957</v>
      </c>
      <c r="H228" s="253" t="s">
        <v>1813</v>
      </c>
      <c r="I228" s="390">
        <f t="shared" si="3"/>
        <v>6500</v>
      </c>
      <c r="J228" s="314">
        <v>1040</v>
      </c>
      <c r="K228" s="21"/>
    </row>
    <row r="229" spans="1:11">
      <c r="A229" s="20" t="s">
        <v>442</v>
      </c>
      <c r="B229" s="9">
        <v>42489</v>
      </c>
      <c r="C229" s="20" t="s">
        <v>3257</v>
      </c>
      <c r="D229" s="20"/>
      <c r="E229" s="20"/>
      <c r="F229" s="20"/>
      <c r="G229" s="20" t="s">
        <v>3558</v>
      </c>
      <c r="H229" s="252" t="s">
        <v>3483</v>
      </c>
      <c r="I229" s="390">
        <f t="shared" si="3"/>
        <v>1870</v>
      </c>
      <c r="J229" s="394">
        <v>299.2</v>
      </c>
      <c r="K229" s="21"/>
    </row>
    <row r="230" spans="1:11">
      <c r="A230" s="20" t="s">
        <v>2638</v>
      </c>
      <c r="B230" s="9">
        <v>42490</v>
      </c>
      <c r="C230" s="20" t="s">
        <v>3246</v>
      </c>
      <c r="D230" s="20"/>
      <c r="E230" s="20"/>
      <c r="F230" s="20"/>
      <c r="G230" s="175" t="s">
        <v>3572</v>
      </c>
      <c r="H230" s="262" t="s">
        <v>3508</v>
      </c>
      <c r="I230" s="390">
        <f t="shared" si="3"/>
        <v>216740.6875</v>
      </c>
      <c r="J230" s="314">
        <v>34678.51</v>
      </c>
      <c r="K230" s="21"/>
    </row>
    <row r="231" spans="1:11">
      <c r="A231" s="20" t="s">
        <v>3247</v>
      </c>
      <c r="B231" s="9">
        <v>42489</v>
      </c>
      <c r="C231" s="20" t="s">
        <v>3248</v>
      </c>
      <c r="D231" s="20"/>
      <c r="E231" s="20"/>
      <c r="F231" s="20"/>
      <c r="G231" s="7" t="s">
        <v>866</v>
      </c>
      <c r="H231" s="21" t="s">
        <v>3505</v>
      </c>
      <c r="I231" s="390">
        <f t="shared" si="3"/>
        <v>157217.125</v>
      </c>
      <c r="J231" s="314">
        <v>25154.74</v>
      </c>
      <c r="K231" s="21"/>
    </row>
    <row r="232" spans="1:11">
      <c r="A232" s="20" t="s">
        <v>3249</v>
      </c>
      <c r="B232" s="9">
        <v>42489</v>
      </c>
      <c r="C232" s="20" t="s">
        <v>3250</v>
      </c>
      <c r="D232" s="20"/>
      <c r="E232" s="20"/>
      <c r="F232" s="20"/>
      <c r="G232" s="48" t="s">
        <v>840</v>
      </c>
      <c r="H232" s="48" t="s">
        <v>841</v>
      </c>
      <c r="I232" s="390">
        <f t="shared" si="3"/>
        <v>266096.4375</v>
      </c>
      <c r="J232" s="314">
        <v>42575.43</v>
      </c>
      <c r="K232" s="21"/>
    </row>
    <row r="233" spans="1:11">
      <c r="A233" s="20" t="s">
        <v>3252</v>
      </c>
      <c r="B233" s="9">
        <v>42489</v>
      </c>
      <c r="C233" s="20" t="s">
        <v>3253</v>
      </c>
      <c r="D233" s="20"/>
      <c r="E233" s="20"/>
      <c r="F233" s="20"/>
      <c r="G233" s="48" t="s">
        <v>840</v>
      </c>
      <c r="H233" s="48" t="s">
        <v>841</v>
      </c>
      <c r="I233" s="390">
        <f t="shared" si="3"/>
        <v>175198.4375</v>
      </c>
      <c r="J233" s="314">
        <v>28031.75</v>
      </c>
      <c r="K233" s="21"/>
    </row>
    <row r="234" spans="1:11">
      <c r="A234" s="20" t="s">
        <v>624</v>
      </c>
      <c r="B234" s="9">
        <v>42490</v>
      </c>
      <c r="C234" s="20" t="s">
        <v>2472</v>
      </c>
      <c r="D234" s="20"/>
      <c r="E234" s="20"/>
      <c r="F234" s="20"/>
      <c r="G234" s="48" t="s">
        <v>840</v>
      </c>
      <c r="H234" s="48" t="s">
        <v>841</v>
      </c>
      <c r="I234" s="390">
        <f t="shared" si="3"/>
        <v>697.625</v>
      </c>
      <c r="J234" s="394">
        <v>111.62</v>
      </c>
      <c r="K234" s="21"/>
    </row>
    <row r="235" spans="1:11">
      <c r="A235" s="20" t="s">
        <v>624</v>
      </c>
      <c r="B235" s="9">
        <v>42490</v>
      </c>
      <c r="C235" s="20" t="s">
        <v>2472</v>
      </c>
      <c r="D235" s="20"/>
      <c r="E235" s="20"/>
      <c r="F235" s="20"/>
      <c r="G235" s="48" t="s">
        <v>840</v>
      </c>
      <c r="H235" s="48" t="s">
        <v>841</v>
      </c>
      <c r="I235" s="390">
        <f t="shared" si="3"/>
        <v>-15.5</v>
      </c>
      <c r="J235" s="394">
        <v>-2.48</v>
      </c>
      <c r="K235" s="21"/>
    </row>
    <row r="236" spans="1:11">
      <c r="A236" s="20" t="s">
        <v>2591</v>
      </c>
      <c r="B236" s="9">
        <v>42490</v>
      </c>
      <c r="C236" s="20" t="s">
        <v>3265</v>
      </c>
      <c r="D236" s="20"/>
      <c r="E236" s="20"/>
      <c r="F236" s="20"/>
      <c r="G236" s="64" t="s">
        <v>996</v>
      </c>
      <c r="H236" s="50" t="s">
        <v>995</v>
      </c>
      <c r="I236" s="390">
        <f t="shared" si="3"/>
        <v>990</v>
      </c>
      <c r="J236" s="394">
        <v>158.4</v>
      </c>
      <c r="K236" s="21"/>
    </row>
    <row r="237" spans="1:11">
      <c r="A237" s="20" t="s">
        <v>2594</v>
      </c>
      <c r="B237" s="9">
        <v>42490</v>
      </c>
      <c r="C237" s="20" t="s">
        <v>68</v>
      </c>
      <c r="D237" s="20"/>
      <c r="E237" s="20"/>
      <c r="F237" s="20"/>
      <c r="G237" s="61" t="s">
        <v>998</v>
      </c>
      <c r="H237" s="20" t="s">
        <v>980</v>
      </c>
      <c r="I237" s="390">
        <f t="shared" si="3"/>
        <v>200</v>
      </c>
      <c r="J237" s="394">
        <v>32</v>
      </c>
      <c r="K237" s="21"/>
    </row>
    <row r="238" spans="1:11">
      <c r="A238" s="20" t="s">
        <v>3259</v>
      </c>
      <c r="B238" s="9">
        <v>42490</v>
      </c>
      <c r="C238" s="20" t="s">
        <v>3260</v>
      </c>
      <c r="D238" s="20"/>
      <c r="E238" s="20"/>
      <c r="F238" s="20"/>
      <c r="G238" s="48" t="s">
        <v>840</v>
      </c>
      <c r="H238" s="48" t="s">
        <v>841</v>
      </c>
      <c r="I238" s="390">
        <f t="shared" si="3"/>
        <v>171570.5625</v>
      </c>
      <c r="J238" s="314">
        <v>27451.29</v>
      </c>
      <c r="K238" s="21"/>
    </row>
    <row r="239" spans="1:11">
      <c r="A239" s="20" t="s">
        <v>1477</v>
      </c>
      <c r="B239" s="9">
        <v>42490</v>
      </c>
      <c r="C239" s="20" t="s">
        <v>3261</v>
      </c>
      <c r="D239" s="20"/>
      <c r="E239" s="20"/>
      <c r="F239" s="20"/>
      <c r="G239" s="7" t="s">
        <v>870</v>
      </c>
      <c r="H239" s="21" t="s">
        <v>3506</v>
      </c>
      <c r="I239" s="390">
        <f t="shared" si="3"/>
        <v>334344.25</v>
      </c>
      <c r="J239" s="314">
        <v>53495.08</v>
      </c>
      <c r="K239" s="21"/>
    </row>
    <row r="240" spans="1:11">
      <c r="A240" s="20" t="s">
        <v>1481</v>
      </c>
      <c r="B240" s="9">
        <v>42490</v>
      </c>
      <c r="C240" s="20" t="s">
        <v>3262</v>
      </c>
      <c r="D240" s="20"/>
      <c r="E240" s="20"/>
      <c r="F240" s="20"/>
      <c r="G240" s="48" t="s">
        <v>840</v>
      </c>
      <c r="H240" s="48" t="s">
        <v>841</v>
      </c>
      <c r="I240" s="390">
        <f t="shared" si="3"/>
        <v>305782.125</v>
      </c>
      <c r="J240" s="314">
        <v>48925.14</v>
      </c>
      <c r="K240" s="21"/>
    </row>
    <row r="241" spans="1:11">
      <c r="A241" s="20" t="s">
        <v>518</v>
      </c>
      <c r="B241" s="9">
        <v>42490</v>
      </c>
      <c r="C241" s="20" t="s">
        <v>3263</v>
      </c>
      <c r="D241" s="20"/>
      <c r="E241" s="20"/>
      <c r="F241" s="20"/>
      <c r="G241" s="175" t="s">
        <v>1773</v>
      </c>
      <c r="H241" s="262" t="s">
        <v>3507</v>
      </c>
      <c r="I241" s="390">
        <f t="shared" si="3"/>
        <v>251167.74999999997</v>
      </c>
      <c r="J241" s="314">
        <v>40186.839999999997</v>
      </c>
      <c r="K241" s="21"/>
    </row>
    <row r="242" spans="1:11">
      <c r="A242" s="20" t="s">
        <v>2647</v>
      </c>
      <c r="B242" s="9">
        <v>42490</v>
      </c>
      <c r="C242" s="20" t="s">
        <v>3267</v>
      </c>
      <c r="D242" s="20"/>
      <c r="E242" s="20"/>
      <c r="F242" s="20"/>
      <c r="G242" s="48" t="s">
        <v>840</v>
      </c>
      <c r="H242" s="48" t="s">
        <v>841</v>
      </c>
      <c r="I242" s="390">
        <f t="shared" si="3"/>
        <v>149070.5625</v>
      </c>
      <c r="J242" s="314">
        <v>23851.29</v>
      </c>
      <c r="K242" s="21"/>
    </row>
    <row r="243" spans="1:11">
      <c r="A243" s="20" t="s">
        <v>2650</v>
      </c>
      <c r="B243" s="9">
        <v>42490</v>
      </c>
      <c r="C243" s="20" t="s">
        <v>3268</v>
      </c>
      <c r="D243" s="20"/>
      <c r="E243" s="20"/>
      <c r="F243" s="20"/>
      <c r="G243" s="48" t="s">
        <v>840</v>
      </c>
      <c r="H243" s="48" t="s">
        <v>841</v>
      </c>
      <c r="I243" s="390">
        <f t="shared" si="3"/>
        <v>149070.5625</v>
      </c>
      <c r="J243" s="314">
        <v>23851.29</v>
      </c>
      <c r="K243" s="21"/>
    </row>
    <row r="244" spans="1:11">
      <c r="A244" s="20" t="s">
        <v>2653</v>
      </c>
      <c r="B244" s="9">
        <v>42490</v>
      </c>
      <c r="C244" s="20" t="s">
        <v>3269</v>
      </c>
      <c r="D244" s="20"/>
      <c r="E244" s="20"/>
      <c r="F244" s="20"/>
      <c r="G244" s="48" t="s">
        <v>840</v>
      </c>
      <c r="H244" s="48" t="s">
        <v>841</v>
      </c>
      <c r="I244" s="390">
        <f t="shared" si="3"/>
        <v>333710.875</v>
      </c>
      <c r="J244" s="314">
        <v>53393.74</v>
      </c>
      <c r="K244" s="21"/>
    </row>
    <row r="245" spans="1:11">
      <c r="A245" s="20" t="s">
        <v>2656</v>
      </c>
      <c r="B245" s="9">
        <v>42490</v>
      </c>
      <c r="C245" s="20" t="s">
        <v>3270</v>
      </c>
      <c r="D245" s="20"/>
      <c r="E245" s="20"/>
      <c r="F245" s="20"/>
      <c r="G245" s="48" t="s">
        <v>840</v>
      </c>
      <c r="H245" s="48" t="s">
        <v>841</v>
      </c>
      <c r="I245" s="390">
        <f t="shared" si="3"/>
        <v>305471.75</v>
      </c>
      <c r="J245" s="314">
        <v>48875.48</v>
      </c>
      <c r="K245" s="21"/>
    </row>
    <row r="246" spans="1:11">
      <c r="A246" s="20" t="s">
        <v>2659</v>
      </c>
      <c r="B246" s="9">
        <v>42490</v>
      </c>
      <c r="C246" s="20" t="s">
        <v>3271</v>
      </c>
      <c r="D246" s="20"/>
      <c r="E246" s="20"/>
      <c r="F246" s="20"/>
      <c r="G246" s="48" t="s">
        <v>840</v>
      </c>
      <c r="H246" s="48" t="s">
        <v>841</v>
      </c>
      <c r="I246" s="390">
        <f t="shared" si="3"/>
        <v>171570.5625</v>
      </c>
      <c r="J246" s="314">
        <v>27451.29</v>
      </c>
      <c r="K246" s="21"/>
    </row>
    <row r="247" spans="1:11">
      <c r="A247" s="20" t="s">
        <v>2663</v>
      </c>
      <c r="B247" s="9">
        <v>42490</v>
      </c>
      <c r="C247" s="20" t="s">
        <v>3272</v>
      </c>
      <c r="D247" s="20"/>
      <c r="E247" s="20"/>
      <c r="F247" s="20"/>
      <c r="G247" s="48" t="s">
        <v>840</v>
      </c>
      <c r="H247" s="48" t="s">
        <v>841</v>
      </c>
      <c r="I247" s="390">
        <f t="shared" si="3"/>
        <v>171570.5625</v>
      </c>
      <c r="J247" s="314">
        <v>27451.29</v>
      </c>
      <c r="K247" s="21"/>
    </row>
    <row r="248" spans="1:11">
      <c r="A248" s="20" t="s">
        <v>2666</v>
      </c>
      <c r="B248" s="9">
        <v>42490</v>
      </c>
      <c r="C248" s="20" t="s">
        <v>3273</v>
      </c>
      <c r="D248" s="20"/>
      <c r="E248" s="20"/>
      <c r="F248" s="20"/>
      <c r="G248" s="48" t="s">
        <v>840</v>
      </c>
      <c r="H248" s="48" t="s">
        <v>841</v>
      </c>
      <c r="I248" s="390">
        <f t="shared" si="3"/>
        <v>191801.9375</v>
      </c>
      <c r="J248" s="314">
        <v>30688.31</v>
      </c>
      <c r="K248" s="21"/>
    </row>
    <row r="249" spans="1:11">
      <c r="A249" s="20" t="s">
        <v>3274</v>
      </c>
      <c r="B249" s="9">
        <v>42490</v>
      </c>
      <c r="C249" s="20" t="s">
        <v>3275</v>
      </c>
      <c r="D249" s="20"/>
      <c r="E249" s="20"/>
      <c r="F249" s="20"/>
      <c r="G249" s="48" t="s">
        <v>840</v>
      </c>
      <c r="H249" s="48" t="s">
        <v>841</v>
      </c>
      <c r="I249" s="390">
        <f t="shared" si="3"/>
        <v>233084.875</v>
      </c>
      <c r="J249" s="314">
        <v>37293.58</v>
      </c>
      <c r="K249" s="21"/>
    </row>
    <row r="250" spans="1:11">
      <c r="A250" s="20" t="s">
        <v>2670</v>
      </c>
      <c r="B250" s="9">
        <v>42490</v>
      </c>
      <c r="C250" s="20" t="s">
        <v>3276</v>
      </c>
      <c r="D250" s="20"/>
      <c r="E250" s="20"/>
      <c r="F250" s="20"/>
      <c r="G250" s="48" t="s">
        <v>840</v>
      </c>
      <c r="H250" s="48" t="s">
        <v>841</v>
      </c>
      <c r="I250" s="390">
        <f t="shared" si="3"/>
        <v>181966.1875</v>
      </c>
      <c r="J250" s="314">
        <v>29114.59</v>
      </c>
      <c r="K250" s="21"/>
    </row>
    <row r="251" spans="1:11" s="20" customFormat="1">
      <c r="A251" s="20" t="s">
        <v>642</v>
      </c>
      <c r="B251" s="9">
        <v>42490</v>
      </c>
      <c r="C251" s="20" t="s">
        <v>3264</v>
      </c>
      <c r="G251" s="18" t="s">
        <v>805</v>
      </c>
      <c r="H251" s="18" t="s">
        <v>804</v>
      </c>
      <c r="I251" s="390">
        <f t="shared" si="3"/>
        <v>284.5</v>
      </c>
      <c r="J251" s="314">
        <v>45.52</v>
      </c>
      <c r="K251" s="21"/>
    </row>
    <row r="252" spans="1:11" s="20" customFormat="1">
      <c r="A252" s="20" t="s">
        <v>642</v>
      </c>
      <c r="B252" s="9">
        <v>42490</v>
      </c>
      <c r="C252" s="20" t="s">
        <v>3264</v>
      </c>
      <c r="G252" s="18" t="s">
        <v>1780</v>
      </c>
      <c r="H252" s="18" t="s">
        <v>1781</v>
      </c>
      <c r="I252" s="390">
        <f t="shared" si="3"/>
        <v>1692.9375</v>
      </c>
      <c r="J252" s="314">
        <f>42.04+56.52+57.48+57.9+56.93</f>
        <v>270.87</v>
      </c>
      <c r="K252" s="21"/>
    </row>
    <row r="253" spans="1:11" s="20" customFormat="1">
      <c r="A253" s="20" t="s">
        <v>642</v>
      </c>
      <c r="B253" s="9">
        <v>42490</v>
      </c>
      <c r="C253" s="20" t="s">
        <v>3264</v>
      </c>
      <c r="G253" s="18" t="s">
        <v>1790</v>
      </c>
      <c r="H253" s="18" t="s">
        <v>3590</v>
      </c>
      <c r="I253" s="390">
        <f t="shared" si="3"/>
        <v>63.812500000000007</v>
      </c>
      <c r="J253" s="314">
        <v>10.210000000000001</v>
      </c>
      <c r="K253" s="21"/>
    </row>
    <row r="254" spans="1:11" s="20" customFormat="1">
      <c r="A254" s="20" t="s">
        <v>642</v>
      </c>
      <c r="B254" s="9">
        <v>42490</v>
      </c>
      <c r="C254" s="20" t="s">
        <v>3264</v>
      </c>
      <c r="G254" s="18" t="s">
        <v>3591</v>
      </c>
      <c r="H254" s="18" t="s">
        <v>3592</v>
      </c>
      <c r="I254" s="390">
        <f t="shared" si="3"/>
        <v>152.625</v>
      </c>
      <c r="J254" s="314">
        <f>8.14+8.14+8.14</f>
        <v>24.42</v>
      </c>
      <c r="K254" s="21"/>
    </row>
    <row r="255" spans="1:11" s="20" customFormat="1">
      <c r="A255" s="20" t="s">
        <v>642</v>
      </c>
      <c r="B255" s="9">
        <v>42490</v>
      </c>
      <c r="C255" s="20" t="s">
        <v>3264</v>
      </c>
      <c r="G255" s="18" t="s">
        <v>747</v>
      </c>
      <c r="H255" s="18" t="s">
        <v>3593</v>
      </c>
      <c r="I255" s="390">
        <f t="shared" si="3"/>
        <v>281.0625</v>
      </c>
      <c r="J255" s="314">
        <v>44.97</v>
      </c>
      <c r="K255" s="21"/>
    </row>
    <row r="256" spans="1:11" s="20" customFormat="1">
      <c r="A256" s="20" t="s">
        <v>642</v>
      </c>
      <c r="B256" s="9">
        <v>42490</v>
      </c>
      <c r="C256" s="20" t="s">
        <v>3264</v>
      </c>
      <c r="G256" s="18" t="s">
        <v>3594</v>
      </c>
      <c r="H256" s="18" t="s">
        <v>3595</v>
      </c>
      <c r="I256" s="390">
        <f t="shared" si="3"/>
        <v>76.75</v>
      </c>
      <c r="J256" s="314">
        <v>12.28</v>
      </c>
      <c r="K256" s="21"/>
    </row>
    <row r="257" spans="1:11" s="20" customFormat="1">
      <c r="A257" s="20" t="s">
        <v>642</v>
      </c>
      <c r="B257" s="9">
        <v>42490</v>
      </c>
      <c r="C257" s="20" t="s">
        <v>3264</v>
      </c>
      <c r="G257" s="18" t="s">
        <v>659</v>
      </c>
      <c r="H257" s="18" t="s">
        <v>3596</v>
      </c>
      <c r="I257" s="390">
        <f t="shared" si="3"/>
        <v>49.125</v>
      </c>
      <c r="J257" s="314">
        <v>7.86</v>
      </c>
      <c r="K257" s="21"/>
    </row>
    <row r="258" spans="1:11" s="20" customFormat="1">
      <c r="A258" s="20" t="s">
        <v>2714</v>
      </c>
      <c r="B258" s="9">
        <v>42490</v>
      </c>
      <c r="C258" s="20" t="s">
        <v>212</v>
      </c>
      <c r="G258" s="20" t="s">
        <v>3530</v>
      </c>
      <c r="H258" s="20" t="s">
        <v>3583</v>
      </c>
      <c r="I258" s="390">
        <f t="shared" si="3"/>
        <v>57.75</v>
      </c>
      <c r="J258" s="394">
        <v>9.24</v>
      </c>
      <c r="K258" s="21"/>
    </row>
    <row r="259" spans="1:11" s="20" customFormat="1">
      <c r="A259" s="20" t="s">
        <v>2714</v>
      </c>
      <c r="B259" s="9">
        <v>42490</v>
      </c>
      <c r="C259" s="20" t="s">
        <v>212</v>
      </c>
      <c r="G259" s="20" t="s">
        <v>658</v>
      </c>
      <c r="H259" s="20" t="s">
        <v>790</v>
      </c>
      <c r="I259" s="390">
        <f t="shared" si="3"/>
        <v>385.3125</v>
      </c>
      <c r="J259" s="394">
        <f>48.41+13.24</f>
        <v>61.65</v>
      </c>
      <c r="K259" s="21"/>
    </row>
    <row r="260" spans="1:11" s="20" customFormat="1">
      <c r="A260" s="20" t="s">
        <v>2714</v>
      </c>
      <c r="B260" s="9">
        <v>42490</v>
      </c>
      <c r="C260" s="20" t="s">
        <v>212</v>
      </c>
      <c r="G260" s="20" t="s">
        <v>3584</v>
      </c>
      <c r="H260" s="20" t="s">
        <v>3585</v>
      </c>
      <c r="I260" s="390">
        <f t="shared" si="3"/>
        <v>368.125</v>
      </c>
      <c r="J260" s="394">
        <v>58.9</v>
      </c>
      <c r="K260" s="21"/>
    </row>
    <row r="261" spans="1:11" s="20" customFormat="1">
      <c r="A261" s="20" t="s">
        <v>2714</v>
      </c>
      <c r="B261" s="9">
        <v>42490</v>
      </c>
      <c r="C261" s="20" t="s">
        <v>212</v>
      </c>
      <c r="G261" s="20" t="s">
        <v>2912</v>
      </c>
      <c r="H261" s="20" t="s">
        <v>3586</v>
      </c>
      <c r="I261" s="390">
        <f t="shared" si="3"/>
        <v>2180.375</v>
      </c>
      <c r="J261" s="394">
        <f>179.26+169.6</f>
        <v>348.86</v>
      </c>
      <c r="K261" s="21"/>
    </row>
    <row r="262" spans="1:11" s="20" customFormat="1">
      <c r="A262" s="20" t="s">
        <v>2714</v>
      </c>
      <c r="B262" s="9">
        <v>42490</v>
      </c>
      <c r="C262" s="20" t="s">
        <v>212</v>
      </c>
      <c r="G262" s="20" t="s">
        <v>3587</v>
      </c>
      <c r="H262" s="20" t="s">
        <v>3588</v>
      </c>
      <c r="I262" s="390">
        <f t="shared" ref="I262:I325" si="4">+J262/0.16</f>
        <v>474.125</v>
      </c>
      <c r="J262" s="394">
        <v>75.86</v>
      </c>
      <c r="K262" s="21"/>
    </row>
    <row r="263" spans="1:11" s="20" customFormat="1">
      <c r="A263" s="20" t="s">
        <v>2714</v>
      </c>
      <c r="B263" s="9">
        <v>42490</v>
      </c>
      <c r="C263" s="20" t="s">
        <v>212</v>
      </c>
      <c r="G263" s="20" t="s">
        <v>729</v>
      </c>
      <c r="H263" s="20" t="s">
        <v>730</v>
      </c>
      <c r="I263" s="390">
        <f t="shared" si="4"/>
        <v>120.68749999999999</v>
      </c>
      <c r="J263" s="394">
        <v>19.309999999999999</v>
      </c>
      <c r="K263" s="21"/>
    </row>
    <row r="264" spans="1:11" s="20" customFormat="1">
      <c r="A264" s="20" t="s">
        <v>2714</v>
      </c>
      <c r="B264" s="9">
        <v>42490</v>
      </c>
      <c r="C264" s="20" t="s">
        <v>212</v>
      </c>
      <c r="G264" s="20" t="s">
        <v>3531</v>
      </c>
      <c r="H264" s="20" t="s">
        <v>3589</v>
      </c>
      <c r="I264" s="390">
        <f t="shared" si="4"/>
        <v>293.125</v>
      </c>
      <c r="J264" s="394">
        <v>46.9</v>
      </c>
      <c r="K264" s="21"/>
    </row>
    <row r="265" spans="1:11" s="20" customFormat="1">
      <c r="A265" s="20" t="s">
        <v>2718</v>
      </c>
      <c r="B265" s="9">
        <v>42490</v>
      </c>
      <c r="C265" s="20" t="s">
        <v>212</v>
      </c>
      <c r="G265" s="20" t="s">
        <v>987</v>
      </c>
      <c r="H265" s="20" t="s">
        <v>2875</v>
      </c>
      <c r="I265" s="390">
        <f t="shared" si="4"/>
        <v>2464.1875</v>
      </c>
      <c r="J265" s="394">
        <v>394.27</v>
      </c>
      <c r="K265" s="21"/>
    </row>
    <row r="266" spans="1:11" s="20" customFormat="1">
      <c r="A266" s="20" t="s">
        <v>2718</v>
      </c>
      <c r="B266" s="9">
        <v>42490</v>
      </c>
      <c r="C266" s="20" t="s">
        <v>212</v>
      </c>
      <c r="G266" s="20" t="s">
        <v>1009</v>
      </c>
      <c r="H266" s="20" t="s">
        <v>984</v>
      </c>
      <c r="I266" s="390">
        <f t="shared" si="4"/>
        <v>227.56249999999997</v>
      </c>
      <c r="J266" s="394">
        <f>17.24+19.17</f>
        <v>36.409999999999997</v>
      </c>
      <c r="K266" s="21"/>
    </row>
    <row r="267" spans="1:11" s="20" customFormat="1">
      <c r="A267" s="20" t="s">
        <v>2718</v>
      </c>
      <c r="B267" s="9">
        <v>42490</v>
      </c>
      <c r="C267" s="20" t="s">
        <v>212</v>
      </c>
      <c r="G267" s="20" t="s">
        <v>659</v>
      </c>
      <c r="H267" s="20" t="s">
        <v>3582</v>
      </c>
      <c r="I267" s="390">
        <f t="shared" si="4"/>
        <v>608.6875</v>
      </c>
      <c r="J267" s="394">
        <v>97.39</v>
      </c>
      <c r="K267" s="21"/>
    </row>
    <row r="268" spans="1:11">
      <c r="A268" s="20" t="s">
        <v>2740</v>
      </c>
      <c r="B268" s="9">
        <v>42490</v>
      </c>
      <c r="C268" s="20" t="s">
        <v>3281</v>
      </c>
      <c r="D268" s="20"/>
      <c r="E268" s="20"/>
      <c r="F268" s="20"/>
      <c r="G268" s="20" t="s">
        <v>685</v>
      </c>
      <c r="H268" s="20" t="s">
        <v>3509</v>
      </c>
      <c r="I268" s="390">
        <f t="shared" si="4"/>
        <v>395.6875</v>
      </c>
      <c r="J268" s="394">
        <v>63.31</v>
      </c>
      <c r="K268" s="21"/>
    </row>
    <row r="269" spans="1:11">
      <c r="A269" s="20" t="s">
        <v>2749</v>
      </c>
      <c r="B269" s="9">
        <v>42490</v>
      </c>
      <c r="C269" s="20" t="s">
        <v>3282</v>
      </c>
      <c r="D269" s="20"/>
      <c r="E269" s="20"/>
      <c r="F269" s="20"/>
      <c r="G269" s="20" t="s">
        <v>672</v>
      </c>
      <c r="H269" s="20" t="s">
        <v>672</v>
      </c>
      <c r="I269" s="390">
        <f t="shared" si="4"/>
        <v>210</v>
      </c>
      <c r="J269" s="394">
        <v>33.6</v>
      </c>
      <c r="K269" s="21"/>
    </row>
    <row r="270" spans="1:11">
      <c r="A270" s="20" t="s">
        <v>2752</v>
      </c>
      <c r="B270" s="9">
        <v>42490</v>
      </c>
      <c r="C270" s="20" t="s">
        <v>3283</v>
      </c>
      <c r="D270" s="20"/>
      <c r="E270" s="20"/>
      <c r="F270" s="20"/>
      <c r="G270" s="20" t="s">
        <v>685</v>
      </c>
      <c r="H270" s="20" t="s">
        <v>685</v>
      </c>
      <c r="I270" s="390">
        <f t="shared" si="4"/>
        <v>159.5</v>
      </c>
      <c r="J270" s="394">
        <v>25.52</v>
      </c>
      <c r="K270" s="21"/>
    </row>
    <row r="271" spans="1:11">
      <c r="A271" s="20" t="s">
        <v>2755</v>
      </c>
      <c r="B271" s="9">
        <v>42490</v>
      </c>
      <c r="C271" s="20" t="s">
        <v>3284</v>
      </c>
      <c r="D271" s="20"/>
      <c r="E271" s="20"/>
      <c r="F271" s="20"/>
      <c r="G271" s="20" t="s">
        <v>699</v>
      </c>
      <c r="H271" s="20" t="s">
        <v>699</v>
      </c>
      <c r="I271" s="390">
        <f t="shared" si="4"/>
        <v>1300</v>
      </c>
      <c r="J271" s="394">
        <v>208</v>
      </c>
      <c r="K271" s="21"/>
    </row>
    <row r="272" spans="1:11">
      <c r="A272" s="20" t="s">
        <v>3285</v>
      </c>
      <c r="B272" s="9">
        <v>42490</v>
      </c>
      <c r="C272" s="20" t="s">
        <v>3286</v>
      </c>
      <c r="D272" s="20"/>
      <c r="E272" s="20"/>
      <c r="F272" s="20"/>
      <c r="G272" s="20" t="s">
        <v>1683</v>
      </c>
      <c r="H272" s="20" t="s">
        <v>1683</v>
      </c>
      <c r="I272" s="390">
        <f t="shared" si="4"/>
        <v>333.625</v>
      </c>
      <c r="J272" s="394">
        <v>53.38</v>
      </c>
      <c r="K272" s="21"/>
    </row>
    <row r="273" spans="1:11">
      <c r="A273" s="20" t="s">
        <v>2768</v>
      </c>
      <c r="B273" s="9">
        <v>42490</v>
      </c>
      <c r="C273" s="20" t="s">
        <v>3287</v>
      </c>
      <c r="D273" s="20"/>
      <c r="E273" s="20"/>
      <c r="F273" s="20"/>
      <c r="G273" s="20" t="s">
        <v>1678</v>
      </c>
      <c r="H273" s="20" t="s">
        <v>1678</v>
      </c>
      <c r="I273" s="390">
        <f t="shared" si="4"/>
        <v>67.25</v>
      </c>
      <c r="J273" s="394">
        <v>10.76</v>
      </c>
      <c r="K273" s="21"/>
    </row>
    <row r="274" spans="1:11">
      <c r="A274" s="20" t="s">
        <v>2771</v>
      </c>
      <c r="B274" s="9">
        <v>42490</v>
      </c>
      <c r="C274" s="20" t="s">
        <v>3288</v>
      </c>
      <c r="D274" s="20"/>
      <c r="E274" s="20"/>
      <c r="F274" s="20"/>
      <c r="G274" s="20" t="s">
        <v>1678</v>
      </c>
      <c r="H274" s="20" t="s">
        <v>1678</v>
      </c>
      <c r="I274" s="390">
        <f t="shared" si="4"/>
        <v>590.5</v>
      </c>
      <c r="J274" s="394">
        <v>94.48</v>
      </c>
      <c r="K274" s="21"/>
    </row>
    <row r="275" spans="1:11">
      <c r="A275" s="20" t="s">
        <v>3289</v>
      </c>
      <c r="B275" s="9">
        <v>42490</v>
      </c>
      <c r="C275" s="20" t="s">
        <v>3290</v>
      </c>
      <c r="D275" s="20"/>
      <c r="E275" s="20"/>
      <c r="F275" s="20"/>
      <c r="G275" s="72" t="s">
        <v>820</v>
      </c>
      <c r="H275" s="72" t="s">
        <v>820</v>
      </c>
      <c r="I275" s="390">
        <f t="shared" si="4"/>
        <v>210.3125</v>
      </c>
      <c r="J275" s="394">
        <v>33.65</v>
      </c>
      <c r="K275" s="21"/>
    </row>
    <row r="276" spans="1:11">
      <c r="A276" s="20" t="s">
        <v>3291</v>
      </c>
      <c r="B276" s="9">
        <v>42490</v>
      </c>
      <c r="C276" s="20" t="s">
        <v>3292</v>
      </c>
      <c r="D276" s="20"/>
      <c r="E276" s="20"/>
      <c r="F276" s="20"/>
      <c r="G276" s="20" t="s">
        <v>1008</v>
      </c>
      <c r="H276" s="20" t="s">
        <v>1008</v>
      </c>
      <c r="I276" s="390">
        <f t="shared" si="4"/>
        <v>177.5625</v>
      </c>
      <c r="J276" s="394">
        <v>28.41</v>
      </c>
      <c r="K276" s="21"/>
    </row>
    <row r="277" spans="1:11">
      <c r="A277" s="20" t="s">
        <v>3293</v>
      </c>
      <c r="B277" s="9">
        <v>42490</v>
      </c>
      <c r="C277" s="20" t="s">
        <v>3294</v>
      </c>
      <c r="D277" s="20"/>
      <c r="E277" s="20"/>
      <c r="F277" s="20"/>
      <c r="G277" s="20" t="s">
        <v>3510</v>
      </c>
      <c r="H277" s="20" t="s">
        <v>3510</v>
      </c>
      <c r="I277" s="390">
        <f t="shared" si="4"/>
        <v>50</v>
      </c>
      <c r="J277" s="394">
        <v>8</v>
      </c>
      <c r="K277" s="21"/>
    </row>
    <row r="278" spans="1:11">
      <c r="A278" s="20" t="s">
        <v>3295</v>
      </c>
      <c r="B278" s="9">
        <v>42490</v>
      </c>
      <c r="C278" s="20" t="s">
        <v>3296</v>
      </c>
      <c r="D278" s="20"/>
      <c r="E278" s="20"/>
      <c r="F278" s="20"/>
      <c r="G278" s="20" t="s">
        <v>3511</v>
      </c>
      <c r="H278" s="20" t="s">
        <v>3511</v>
      </c>
      <c r="I278" s="390">
        <f t="shared" si="4"/>
        <v>1000</v>
      </c>
      <c r="J278" s="394">
        <v>160</v>
      </c>
      <c r="K278" s="21"/>
    </row>
    <row r="279" spans="1:11">
      <c r="A279" s="20" t="s">
        <v>2820</v>
      </c>
      <c r="B279" s="9">
        <v>42490</v>
      </c>
      <c r="C279" s="20" t="s">
        <v>3297</v>
      </c>
      <c r="D279" s="20"/>
      <c r="E279" s="20"/>
      <c r="F279" s="20"/>
      <c r="G279" s="20" t="s">
        <v>3512</v>
      </c>
      <c r="H279" s="20" t="s">
        <v>3512</v>
      </c>
      <c r="I279" s="390">
        <f t="shared" si="4"/>
        <v>150</v>
      </c>
      <c r="J279" s="394">
        <v>24</v>
      </c>
      <c r="K279" s="21"/>
    </row>
    <row r="280" spans="1:11">
      <c r="A280" s="20" t="s">
        <v>2830</v>
      </c>
      <c r="B280" s="9">
        <v>42490</v>
      </c>
      <c r="C280" s="20" t="s">
        <v>3298</v>
      </c>
      <c r="D280" s="20"/>
      <c r="E280" s="20"/>
      <c r="F280" s="20"/>
      <c r="G280" s="20" t="s">
        <v>3513</v>
      </c>
      <c r="H280" s="20" t="s">
        <v>3513</v>
      </c>
      <c r="I280" s="390">
        <f t="shared" si="4"/>
        <v>1327.5625</v>
      </c>
      <c r="J280" s="394">
        <v>212.41</v>
      </c>
      <c r="K280" s="21"/>
    </row>
    <row r="281" spans="1:11">
      <c r="A281" s="20" t="s">
        <v>3355</v>
      </c>
      <c r="B281" s="9">
        <v>42490</v>
      </c>
      <c r="C281" s="20" t="s">
        <v>3356</v>
      </c>
      <c r="D281" s="20"/>
      <c r="E281" s="20"/>
      <c r="F281" s="20"/>
      <c r="G281" s="20" t="s">
        <v>713</v>
      </c>
      <c r="H281" s="20" t="s">
        <v>713</v>
      </c>
      <c r="I281" s="390">
        <f t="shared" si="4"/>
        <v>379.3125</v>
      </c>
      <c r="J281" s="394">
        <v>60.69</v>
      </c>
      <c r="K281" s="21"/>
    </row>
    <row r="282" spans="1:11">
      <c r="A282" s="20" t="s">
        <v>3357</v>
      </c>
      <c r="B282" s="9">
        <v>42490</v>
      </c>
      <c r="C282" s="20" t="s">
        <v>3358</v>
      </c>
      <c r="D282" s="20"/>
      <c r="E282" s="20"/>
      <c r="F282" s="20"/>
      <c r="G282" s="20" t="s">
        <v>676</v>
      </c>
      <c r="H282" s="20" t="s">
        <v>676</v>
      </c>
      <c r="I282" s="390">
        <f t="shared" si="4"/>
        <v>380</v>
      </c>
      <c r="J282" s="394">
        <v>60.8</v>
      </c>
      <c r="K282" s="21"/>
    </row>
    <row r="283" spans="1:11">
      <c r="A283" s="20" t="s">
        <v>3299</v>
      </c>
      <c r="B283" s="9">
        <v>42490</v>
      </c>
      <c r="C283" s="20" t="s">
        <v>3300</v>
      </c>
      <c r="D283" s="20"/>
      <c r="E283" s="20"/>
      <c r="F283" s="20"/>
      <c r="G283" s="20" t="s">
        <v>968</v>
      </c>
      <c r="H283" s="20" t="s">
        <v>968</v>
      </c>
      <c r="I283" s="390">
        <f t="shared" si="4"/>
        <v>74.8125</v>
      </c>
      <c r="J283" s="394">
        <v>11.97</v>
      </c>
      <c r="K283" s="21"/>
    </row>
    <row r="284" spans="1:11">
      <c r="A284" s="20" t="s">
        <v>3301</v>
      </c>
      <c r="B284" s="9">
        <v>42490</v>
      </c>
      <c r="C284" s="20" t="s">
        <v>3302</v>
      </c>
      <c r="D284" s="20"/>
      <c r="E284" s="20"/>
      <c r="F284" s="20"/>
      <c r="G284" s="20" t="s">
        <v>711</v>
      </c>
      <c r="H284" s="20" t="s">
        <v>711</v>
      </c>
      <c r="I284" s="390">
        <f t="shared" si="4"/>
        <v>310.375</v>
      </c>
      <c r="J284" s="394">
        <v>49.66</v>
      </c>
      <c r="K284" s="21"/>
    </row>
    <row r="285" spans="1:11">
      <c r="A285" s="20" t="s">
        <v>3303</v>
      </c>
      <c r="B285" s="9">
        <v>42490</v>
      </c>
      <c r="C285" s="20" t="s">
        <v>3304</v>
      </c>
      <c r="D285" s="20"/>
      <c r="E285" s="20"/>
      <c r="F285" s="20"/>
      <c r="G285" s="20" t="s">
        <v>1683</v>
      </c>
      <c r="H285" s="20" t="s">
        <v>1683</v>
      </c>
      <c r="I285" s="390">
        <f t="shared" si="4"/>
        <v>333.625</v>
      </c>
      <c r="J285" s="394">
        <v>53.38</v>
      </c>
      <c r="K285" s="21"/>
    </row>
    <row r="286" spans="1:11">
      <c r="A286" s="20" t="s">
        <v>3305</v>
      </c>
      <c r="B286" s="9">
        <v>42490</v>
      </c>
      <c r="C286" s="20" t="s">
        <v>3306</v>
      </c>
      <c r="D286" s="20"/>
      <c r="E286" s="20"/>
      <c r="F286" s="20"/>
      <c r="G286" s="20" t="s">
        <v>3514</v>
      </c>
      <c r="H286" s="20" t="s">
        <v>3514</v>
      </c>
      <c r="I286" s="390">
        <f t="shared" si="4"/>
        <v>220.5</v>
      </c>
      <c r="J286" s="394">
        <v>35.28</v>
      </c>
      <c r="K286" s="21"/>
    </row>
    <row r="287" spans="1:11">
      <c r="A287" s="20" t="s">
        <v>3307</v>
      </c>
      <c r="B287" s="9">
        <v>42490</v>
      </c>
      <c r="C287" s="20" t="s">
        <v>3308</v>
      </c>
      <c r="D287" s="20"/>
      <c r="E287" s="20"/>
      <c r="F287" s="20"/>
      <c r="G287" s="20" t="s">
        <v>3515</v>
      </c>
      <c r="H287" s="20" t="s">
        <v>3515</v>
      </c>
      <c r="I287" s="390">
        <f t="shared" si="4"/>
        <v>226.8125</v>
      </c>
      <c r="J287" s="394">
        <v>36.29</v>
      </c>
      <c r="K287" s="21"/>
    </row>
    <row r="288" spans="1:11">
      <c r="A288" s="20" t="s">
        <v>3309</v>
      </c>
      <c r="B288" s="9">
        <v>42490</v>
      </c>
      <c r="C288" s="20" t="s">
        <v>3310</v>
      </c>
      <c r="D288" s="20"/>
      <c r="E288" s="20"/>
      <c r="F288" s="20"/>
      <c r="G288" s="20" t="s">
        <v>691</v>
      </c>
      <c r="H288" s="20" t="s">
        <v>691</v>
      </c>
      <c r="I288" s="390">
        <f t="shared" si="4"/>
        <v>105</v>
      </c>
      <c r="J288" s="394">
        <v>16.8</v>
      </c>
      <c r="K288" s="21"/>
    </row>
    <row r="289" spans="1:11">
      <c r="A289" s="20" t="s">
        <v>3311</v>
      </c>
      <c r="B289" s="9">
        <v>42490</v>
      </c>
      <c r="C289" s="20" t="s">
        <v>3312</v>
      </c>
      <c r="D289" s="20"/>
      <c r="E289" s="20"/>
      <c r="F289" s="20"/>
      <c r="G289" s="515" t="s">
        <v>1684</v>
      </c>
      <c r="H289" s="515" t="s">
        <v>1684</v>
      </c>
      <c r="I289" s="390">
        <f t="shared" si="4"/>
        <v>470</v>
      </c>
      <c r="J289" s="394">
        <v>75.2</v>
      </c>
      <c r="K289" s="21">
        <v>18.8</v>
      </c>
    </row>
    <row r="290" spans="1:11">
      <c r="A290" s="20" t="s">
        <v>3112</v>
      </c>
      <c r="B290" s="9">
        <v>42479</v>
      </c>
      <c r="C290" s="20" t="s">
        <v>3113</v>
      </c>
      <c r="D290" s="20"/>
      <c r="E290" s="20"/>
      <c r="F290" s="20"/>
      <c r="G290" s="20" t="s">
        <v>691</v>
      </c>
      <c r="H290" s="20" t="s">
        <v>691</v>
      </c>
      <c r="I290" s="390">
        <f t="shared" si="4"/>
        <v>319</v>
      </c>
      <c r="J290" s="394">
        <v>51.04</v>
      </c>
      <c r="K290" s="21"/>
    </row>
    <row r="291" spans="1:11">
      <c r="A291" s="20" t="s">
        <v>3313</v>
      </c>
      <c r="B291" s="9">
        <v>42490</v>
      </c>
      <c r="C291" s="20" t="s">
        <v>3314</v>
      </c>
      <c r="D291" s="20"/>
      <c r="E291" s="20"/>
      <c r="F291" s="20"/>
      <c r="G291" s="20" t="s">
        <v>713</v>
      </c>
      <c r="H291" s="20" t="s">
        <v>713</v>
      </c>
      <c r="I291" s="390">
        <f t="shared" si="4"/>
        <v>379.3125</v>
      </c>
      <c r="J291" s="394">
        <v>60.69</v>
      </c>
      <c r="K291" s="21"/>
    </row>
    <row r="292" spans="1:11">
      <c r="A292" s="20" t="s">
        <v>3315</v>
      </c>
      <c r="B292" s="9">
        <v>42490</v>
      </c>
      <c r="C292" s="20" t="s">
        <v>3316</v>
      </c>
      <c r="D292" s="20"/>
      <c r="E292" s="20"/>
      <c r="F292" s="20"/>
      <c r="G292" s="20" t="s">
        <v>713</v>
      </c>
      <c r="H292" s="20" t="s">
        <v>713</v>
      </c>
      <c r="I292" s="390">
        <f t="shared" si="4"/>
        <v>379.3125</v>
      </c>
      <c r="J292" s="394">
        <v>60.69</v>
      </c>
      <c r="K292" s="21"/>
    </row>
    <row r="293" spans="1:11">
      <c r="A293" s="20" t="s">
        <v>3317</v>
      </c>
      <c r="B293" s="9">
        <v>42490</v>
      </c>
      <c r="C293" s="20" t="s">
        <v>3318</v>
      </c>
      <c r="D293" s="20"/>
      <c r="E293" s="20"/>
      <c r="F293" s="20"/>
      <c r="G293" s="259" t="s">
        <v>703</v>
      </c>
      <c r="H293" s="20" t="s">
        <v>703</v>
      </c>
      <c r="I293" s="390">
        <f t="shared" si="4"/>
        <v>258.625</v>
      </c>
      <c r="J293" s="394">
        <v>41.38</v>
      </c>
      <c r="K293" s="21"/>
    </row>
    <row r="294" spans="1:11">
      <c r="A294" s="20" t="s">
        <v>3325</v>
      </c>
      <c r="B294" s="9">
        <v>42490</v>
      </c>
      <c r="C294" s="20" t="s">
        <v>3326</v>
      </c>
      <c r="D294" s="20"/>
      <c r="E294" s="20"/>
      <c r="F294" s="20"/>
      <c r="G294" s="20" t="s">
        <v>3573</v>
      </c>
      <c r="H294" s="20" t="s">
        <v>3517</v>
      </c>
      <c r="I294" s="390">
        <f t="shared" si="4"/>
        <v>850</v>
      </c>
      <c r="J294" s="394">
        <v>136</v>
      </c>
      <c r="K294" s="21"/>
    </row>
    <row r="295" spans="1:11">
      <c r="A295" s="20" t="s">
        <v>3327</v>
      </c>
      <c r="B295" s="9">
        <v>42490</v>
      </c>
      <c r="C295" s="20" t="s">
        <v>3328</v>
      </c>
      <c r="D295" s="20"/>
      <c r="E295" s="20"/>
      <c r="F295" s="20"/>
      <c r="G295" s="20" t="s">
        <v>3518</v>
      </c>
      <c r="H295" s="20" t="s">
        <v>3518</v>
      </c>
      <c r="I295" s="390">
        <f t="shared" si="4"/>
        <v>155.1875</v>
      </c>
      <c r="J295" s="394">
        <v>24.83</v>
      </c>
      <c r="K295" s="21"/>
    </row>
    <row r="296" spans="1:11">
      <c r="A296" s="20" t="s">
        <v>3329</v>
      </c>
      <c r="B296" s="9">
        <v>42490</v>
      </c>
      <c r="C296" s="20" t="s">
        <v>3330</v>
      </c>
      <c r="D296" s="20"/>
      <c r="E296" s="20"/>
      <c r="F296" s="20"/>
      <c r="G296" s="20" t="s">
        <v>2536</v>
      </c>
      <c r="H296" s="20" t="s">
        <v>2536</v>
      </c>
      <c r="I296" s="390">
        <f t="shared" si="4"/>
        <v>443.125</v>
      </c>
      <c r="J296" s="394">
        <v>70.900000000000006</v>
      </c>
      <c r="K296" s="21"/>
    </row>
    <row r="297" spans="1:11">
      <c r="A297" s="20" t="s">
        <v>3319</v>
      </c>
      <c r="B297" s="9">
        <v>42490</v>
      </c>
      <c r="C297" s="20" t="s">
        <v>3320</v>
      </c>
      <c r="D297" s="20"/>
      <c r="E297" s="20"/>
      <c r="F297" s="20"/>
      <c r="G297" s="72" t="s">
        <v>683</v>
      </c>
      <c r="H297" s="72" t="s">
        <v>683</v>
      </c>
      <c r="I297" s="390">
        <f t="shared" si="4"/>
        <v>419.125</v>
      </c>
      <c r="J297" s="394">
        <v>67.06</v>
      </c>
      <c r="K297" s="21"/>
    </row>
    <row r="298" spans="1:11">
      <c r="A298" s="20" t="s">
        <v>3321</v>
      </c>
      <c r="B298" s="9">
        <v>42490</v>
      </c>
      <c r="C298" s="20" t="s">
        <v>3322</v>
      </c>
      <c r="D298" s="20"/>
      <c r="E298" s="20"/>
      <c r="F298" s="20"/>
      <c r="G298" s="20" t="s">
        <v>683</v>
      </c>
      <c r="H298" s="20" t="s">
        <v>683</v>
      </c>
      <c r="I298" s="390">
        <f t="shared" si="4"/>
        <v>163</v>
      </c>
      <c r="J298" s="394">
        <v>26.08</v>
      </c>
      <c r="K298" s="21"/>
    </row>
    <row r="299" spans="1:11">
      <c r="A299" s="20" t="s">
        <v>3323</v>
      </c>
      <c r="B299" s="9">
        <v>42490</v>
      </c>
      <c r="C299" s="20" t="s">
        <v>3324</v>
      </c>
      <c r="D299" s="20"/>
      <c r="E299" s="20"/>
      <c r="F299" s="20"/>
      <c r="G299" s="24" t="s">
        <v>701</v>
      </c>
      <c r="H299" s="20" t="s">
        <v>701</v>
      </c>
      <c r="I299" s="390">
        <f t="shared" si="4"/>
        <v>321.6875</v>
      </c>
      <c r="J299" s="394">
        <v>51.47</v>
      </c>
      <c r="K299" s="21"/>
    </row>
    <row r="300" spans="1:11">
      <c r="A300" s="20" t="s">
        <v>3331</v>
      </c>
      <c r="B300" s="9">
        <v>42490</v>
      </c>
      <c r="C300" s="20" t="s">
        <v>3332</v>
      </c>
      <c r="D300" s="20"/>
      <c r="E300" s="20"/>
      <c r="F300" s="20"/>
      <c r="G300" s="20" t="s">
        <v>729</v>
      </c>
      <c r="H300" s="20" t="s">
        <v>729</v>
      </c>
      <c r="I300" s="390">
        <f t="shared" si="4"/>
        <v>56.0625</v>
      </c>
      <c r="J300" s="394">
        <v>8.9700000000000006</v>
      </c>
      <c r="K300" s="21"/>
    </row>
    <row r="301" spans="1:11">
      <c r="A301" s="20" t="s">
        <v>3333</v>
      </c>
      <c r="B301" s="9">
        <v>42490</v>
      </c>
      <c r="C301" s="20" t="s">
        <v>3334</v>
      </c>
      <c r="D301" s="20"/>
      <c r="E301" s="20"/>
      <c r="F301" s="20"/>
      <c r="G301" s="20" t="s">
        <v>1679</v>
      </c>
      <c r="H301" s="20" t="s">
        <v>1679</v>
      </c>
      <c r="I301" s="390">
        <f t="shared" si="4"/>
        <v>61.187499999999993</v>
      </c>
      <c r="J301" s="394">
        <v>9.7899999999999991</v>
      </c>
      <c r="K301" s="21"/>
    </row>
    <row r="302" spans="1:11">
      <c r="A302" s="20" t="s">
        <v>3335</v>
      </c>
      <c r="B302" s="9">
        <v>42490</v>
      </c>
      <c r="C302" s="20" t="s">
        <v>3336</v>
      </c>
      <c r="D302" s="20"/>
      <c r="E302" s="20"/>
      <c r="F302" s="20"/>
      <c r="G302" s="20" t="s">
        <v>1673</v>
      </c>
      <c r="H302" s="20" t="s">
        <v>1673</v>
      </c>
      <c r="I302" s="390">
        <f t="shared" si="4"/>
        <v>68.125</v>
      </c>
      <c r="J302" s="394">
        <v>10.9</v>
      </c>
      <c r="K302" s="21"/>
    </row>
    <row r="303" spans="1:11">
      <c r="A303" s="20" t="s">
        <v>3337</v>
      </c>
      <c r="B303" s="9">
        <v>42490</v>
      </c>
      <c r="C303" s="20" t="s">
        <v>3338</v>
      </c>
      <c r="D303" s="20"/>
      <c r="E303" s="20"/>
      <c r="F303" s="20"/>
      <c r="G303" s="20" t="s">
        <v>664</v>
      </c>
      <c r="H303" s="20" t="s">
        <v>664</v>
      </c>
      <c r="I303" s="390">
        <f t="shared" si="4"/>
        <v>30.1875</v>
      </c>
      <c r="J303" s="394">
        <v>4.83</v>
      </c>
      <c r="K303" s="21"/>
    </row>
    <row r="304" spans="1:11">
      <c r="A304" s="20" t="s">
        <v>3339</v>
      </c>
      <c r="B304" s="9">
        <v>42490</v>
      </c>
      <c r="C304" s="20" t="s">
        <v>3340</v>
      </c>
      <c r="D304" s="20"/>
      <c r="E304" s="20"/>
      <c r="F304" s="20"/>
      <c r="G304" s="20" t="s">
        <v>676</v>
      </c>
      <c r="H304" s="20" t="s">
        <v>676</v>
      </c>
      <c r="I304" s="390">
        <f t="shared" si="4"/>
        <v>380</v>
      </c>
      <c r="J304" s="394">
        <v>60.8</v>
      </c>
      <c r="K304" s="21"/>
    </row>
    <row r="305" spans="1:11">
      <c r="A305" s="20" t="s">
        <v>3341</v>
      </c>
      <c r="B305" s="9">
        <v>42490</v>
      </c>
      <c r="C305" s="20" t="s">
        <v>3342</v>
      </c>
      <c r="D305" s="20"/>
      <c r="E305" s="20"/>
      <c r="F305" s="20"/>
      <c r="G305" s="20" t="s">
        <v>1678</v>
      </c>
      <c r="H305" s="20" t="s">
        <v>1678</v>
      </c>
      <c r="I305" s="390">
        <f t="shared" si="4"/>
        <v>304.25</v>
      </c>
      <c r="J305" s="394">
        <v>48.68</v>
      </c>
      <c r="K305" s="21"/>
    </row>
    <row r="306" spans="1:11">
      <c r="A306" s="20" t="s">
        <v>3349</v>
      </c>
      <c r="B306" s="9">
        <v>42490</v>
      </c>
      <c r="C306" s="20" t="s">
        <v>3350</v>
      </c>
      <c r="D306" s="20"/>
      <c r="E306" s="20"/>
      <c r="F306" s="20"/>
      <c r="G306" s="20" t="s">
        <v>2536</v>
      </c>
      <c r="H306" s="20" t="s">
        <v>2536</v>
      </c>
      <c r="I306" s="390">
        <f t="shared" si="4"/>
        <v>335.375</v>
      </c>
      <c r="J306" s="394">
        <v>53.66</v>
      </c>
      <c r="K306" s="21"/>
    </row>
    <row r="307" spans="1:11">
      <c r="A307" s="20" t="s">
        <v>3351</v>
      </c>
      <c r="B307" s="9">
        <v>42490</v>
      </c>
      <c r="C307" s="20" t="s">
        <v>3352</v>
      </c>
      <c r="D307" s="20"/>
      <c r="E307" s="20"/>
      <c r="F307" s="20"/>
      <c r="G307" s="20" t="s">
        <v>2536</v>
      </c>
      <c r="H307" s="20" t="s">
        <v>2536</v>
      </c>
      <c r="I307" s="390">
        <f t="shared" si="4"/>
        <v>641.375</v>
      </c>
      <c r="J307" s="394">
        <v>102.62</v>
      </c>
      <c r="K307" s="21"/>
    </row>
    <row r="308" spans="1:11">
      <c r="A308" s="20" t="s">
        <v>3353</v>
      </c>
      <c r="B308" s="9">
        <v>42490</v>
      </c>
      <c r="C308" s="20" t="s">
        <v>3354</v>
      </c>
      <c r="D308" s="20"/>
      <c r="E308" s="20"/>
      <c r="F308" s="20"/>
      <c r="G308" s="20" t="s">
        <v>2536</v>
      </c>
      <c r="H308" s="20" t="s">
        <v>2536</v>
      </c>
      <c r="I308" s="390">
        <f t="shared" si="4"/>
        <v>876.75</v>
      </c>
      <c r="J308" s="394">
        <v>140.28</v>
      </c>
      <c r="K308" s="21"/>
    </row>
    <row r="309" spans="1:11">
      <c r="A309" s="20" t="s">
        <v>3343</v>
      </c>
      <c r="B309" s="9">
        <v>42490</v>
      </c>
      <c r="C309" s="20" t="s">
        <v>3344</v>
      </c>
      <c r="D309" s="20"/>
      <c r="E309" s="20"/>
      <c r="F309" s="20"/>
      <c r="G309" s="72" t="s">
        <v>718</v>
      </c>
      <c r="H309" s="72" t="s">
        <v>718</v>
      </c>
      <c r="I309" s="390">
        <f t="shared" si="4"/>
        <v>125.6875</v>
      </c>
      <c r="J309" s="394">
        <v>20.11</v>
      </c>
      <c r="K309" s="21"/>
    </row>
    <row r="310" spans="1:11">
      <c r="A310" s="20" t="s">
        <v>3345</v>
      </c>
      <c r="B310" s="9">
        <v>42490</v>
      </c>
      <c r="C310" s="20" t="s">
        <v>3346</v>
      </c>
      <c r="D310" s="20"/>
      <c r="E310" s="20"/>
      <c r="F310" s="20"/>
      <c r="G310" s="20" t="s">
        <v>729</v>
      </c>
      <c r="H310" s="20" t="s">
        <v>729</v>
      </c>
      <c r="I310" s="390">
        <f t="shared" si="4"/>
        <v>56.0625</v>
      </c>
      <c r="J310" s="394">
        <v>8.9700000000000006</v>
      </c>
      <c r="K310" s="21"/>
    </row>
    <row r="311" spans="1:11">
      <c r="A311" s="20" t="s">
        <v>3347</v>
      </c>
      <c r="B311" s="9">
        <v>42490</v>
      </c>
      <c r="C311" s="20" t="s">
        <v>3348</v>
      </c>
      <c r="D311" s="20"/>
      <c r="E311" s="20"/>
      <c r="F311" s="20"/>
      <c r="G311" s="20" t="s">
        <v>968</v>
      </c>
      <c r="H311" s="20" t="s">
        <v>968</v>
      </c>
      <c r="I311" s="390">
        <f t="shared" si="4"/>
        <v>77.375</v>
      </c>
      <c r="J311" s="394">
        <v>12.38</v>
      </c>
      <c r="K311" s="21"/>
    </row>
    <row r="312" spans="1:11">
      <c r="A312" s="20" t="s">
        <v>3359</v>
      </c>
      <c r="B312" s="9">
        <v>42490</v>
      </c>
      <c r="C312" s="20" t="s">
        <v>3360</v>
      </c>
      <c r="D312" s="20"/>
      <c r="E312" s="20"/>
      <c r="F312" s="20"/>
      <c r="G312" s="20" t="s">
        <v>658</v>
      </c>
      <c r="H312" s="20" t="s">
        <v>658</v>
      </c>
      <c r="I312" s="390">
        <f t="shared" si="4"/>
        <v>137.9375</v>
      </c>
      <c r="J312" s="394">
        <v>22.07</v>
      </c>
      <c r="K312" s="21"/>
    </row>
    <row r="313" spans="1:11">
      <c r="A313" s="20" t="s">
        <v>3359</v>
      </c>
      <c r="B313" s="9">
        <v>42490</v>
      </c>
      <c r="C313" s="20" t="s">
        <v>3360</v>
      </c>
      <c r="D313" s="20"/>
      <c r="E313" s="20"/>
      <c r="F313" s="20"/>
      <c r="G313" s="20" t="s">
        <v>729</v>
      </c>
      <c r="H313" s="20" t="s">
        <v>729</v>
      </c>
      <c r="I313" s="390">
        <f t="shared" si="4"/>
        <v>60.375</v>
      </c>
      <c r="J313" s="394">
        <v>9.66</v>
      </c>
      <c r="K313" s="21"/>
    </row>
    <row r="314" spans="1:11">
      <c r="A314" s="20" t="s">
        <v>3359</v>
      </c>
      <c r="B314" s="9">
        <v>42490</v>
      </c>
      <c r="C314" s="20" t="s">
        <v>3360</v>
      </c>
      <c r="D314" s="20"/>
      <c r="E314" s="20"/>
      <c r="F314" s="20"/>
      <c r="G314" s="20" t="s">
        <v>1736</v>
      </c>
      <c r="H314" s="20" t="s">
        <v>1736</v>
      </c>
      <c r="I314" s="390">
        <f t="shared" si="4"/>
        <v>419.00000000000006</v>
      </c>
      <c r="J314" s="394">
        <v>67.040000000000006</v>
      </c>
      <c r="K314" s="21"/>
    </row>
    <row r="315" spans="1:11">
      <c r="A315" s="20" t="s">
        <v>3359</v>
      </c>
      <c r="B315" s="9">
        <v>42490</v>
      </c>
      <c r="C315" s="20" t="s">
        <v>3360</v>
      </c>
      <c r="D315" s="20"/>
      <c r="E315" s="20"/>
      <c r="F315" s="20"/>
      <c r="G315" s="20" t="s">
        <v>727</v>
      </c>
      <c r="H315" s="20" t="s">
        <v>727</v>
      </c>
      <c r="I315" s="390">
        <f t="shared" si="4"/>
        <v>86.187499999999986</v>
      </c>
      <c r="J315" s="394">
        <v>13.79</v>
      </c>
      <c r="K315" s="21"/>
    </row>
    <row r="316" spans="1:11">
      <c r="A316" s="20" t="s">
        <v>3359</v>
      </c>
      <c r="B316" s="9">
        <v>42490</v>
      </c>
      <c r="C316" s="20" t="s">
        <v>3360</v>
      </c>
      <c r="D316" s="20"/>
      <c r="E316" s="20"/>
      <c r="F316" s="20"/>
      <c r="G316" s="20" t="s">
        <v>659</v>
      </c>
      <c r="H316" s="20" t="s">
        <v>659</v>
      </c>
      <c r="I316" s="390">
        <f t="shared" si="4"/>
        <v>336.1875</v>
      </c>
      <c r="J316" s="394">
        <v>53.79</v>
      </c>
      <c r="K316" s="21"/>
    </row>
    <row r="317" spans="1:11">
      <c r="A317" s="20" t="s">
        <v>3361</v>
      </c>
      <c r="B317" s="9">
        <v>42490</v>
      </c>
      <c r="C317" s="20" t="s">
        <v>3362</v>
      </c>
      <c r="D317" s="20"/>
      <c r="E317" s="20"/>
      <c r="F317" s="20"/>
      <c r="G317" s="20" t="s">
        <v>2484</v>
      </c>
      <c r="H317" s="20" t="s">
        <v>2484</v>
      </c>
      <c r="I317" s="390">
        <f t="shared" si="4"/>
        <v>25.874999999999996</v>
      </c>
      <c r="J317" s="394">
        <v>4.1399999999999997</v>
      </c>
      <c r="K317" s="21"/>
    </row>
    <row r="318" spans="1:11">
      <c r="A318" s="20" t="s">
        <v>3363</v>
      </c>
      <c r="B318" s="9">
        <v>42490</v>
      </c>
      <c r="C318" s="20" t="s">
        <v>3364</v>
      </c>
      <c r="D318" s="20"/>
      <c r="E318" s="20"/>
      <c r="F318" s="20"/>
      <c r="G318" s="20" t="s">
        <v>3520</v>
      </c>
      <c r="H318" s="20" t="s">
        <v>3520</v>
      </c>
      <c r="I318" s="390">
        <f t="shared" si="4"/>
        <v>65.5</v>
      </c>
      <c r="J318" s="394">
        <v>10.48</v>
      </c>
      <c r="K318" s="21"/>
    </row>
    <row r="319" spans="1:11">
      <c r="A319" s="20" t="s">
        <v>3365</v>
      </c>
      <c r="B319" s="9">
        <v>42490</v>
      </c>
      <c r="C319" s="20" t="s">
        <v>3366</v>
      </c>
      <c r="D319" s="20"/>
      <c r="E319" s="20"/>
      <c r="F319" s="20"/>
      <c r="G319" s="20" t="s">
        <v>2510</v>
      </c>
      <c r="H319" s="20" t="s">
        <v>2510</v>
      </c>
      <c r="I319" s="390">
        <f t="shared" si="4"/>
        <v>83.8125</v>
      </c>
      <c r="J319" s="394">
        <v>13.41</v>
      </c>
      <c r="K319" s="21"/>
    </row>
    <row r="320" spans="1:11">
      <c r="A320" s="20" t="s">
        <v>3367</v>
      </c>
      <c r="B320" s="9">
        <v>42490</v>
      </c>
      <c r="C320" s="20" t="s">
        <v>3368</v>
      </c>
      <c r="D320" s="20"/>
      <c r="E320" s="20"/>
      <c r="F320" s="20"/>
      <c r="G320" s="20" t="s">
        <v>659</v>
      </c>
      <c r="H320" s="20" t="s">
        <v>659</v>
      </c>
      <c r="I320" s="390">
        <f t="shared" si="4"/>
        <v>49.125</v>
      </c>
      <c r="J320" s="394">
        <v>7.86</v>
      </c>
      <c r="K320" s="21"/>
    </row>
    <row r="321" spans="1:11">
      <c r="A321" s="20" t="s">
        <v>3369</v>
      </c>
      <c r="B321" s="9">
        <v>42490</v>
      </c>
      <c r="C321" s="20" t="s">
        <v>3370</v>
      </c>
      <c r="D321" s="20"/>
      <c r="E321" s="20"/>
      <c r="F321" s="20"/>
      <c r="G321" s="259" t="s">
        <v>668</v>
      </c>
      <c r="H321" s="20" t="s">
        <v>668</v>
      </c>
      <c r="I321" s="390">
        <f t="shared" si="4"/>
        <v>51.687499999999993</v>
      </c>
      <c r="J321" s="394">
        <v>8.27</v>
      </c>
      <c r="K321" s="21"/>
    </row>
    <row r="322" spans="1:11">
      <c r="A322" s="20" t="s">
        <v>3371</v>
      </c>
      <c r="B322" s="9">
        <v>42490</v>
      </c>
      <c r="C322" s="20" t="s">
        <v>3372</v>
      </c>
      <c r="D322" s="20"/>
      <c r="E322" s="20"/>
      <c r="F322" s="20"/>
      <c r="G322" s="19" t="s">
        <v>664</v>
      </c>
      <c r="H322" s="20" t="s">
        <v>3521</v>
      </c>
      <c r="I322" s="390">
        <f t="shared" si="4"/>
        <v>120.68749999999999</v>
      </c>
      <c r="J322" s="394">
        <v>19.309999999999999</v>
      </c>
      <c r="K322" s="21"/>
    </row>
    <row r="323" spans="1:11">
      <c r="A323" s="20" t="s">
        <v>3373</v>
      </c>
      <c r="B323" s="9">
        <v>42490</v>
      </c>
      <c r="C323" s="20" t="s">
        <v>3374</v>
      </c>
      <c r="D323" s="20"/>
      <c r="E323" s="20"/>
      <c r="F323" s="20"/>
      <c r="G323" s="20" t="s">
        <v>1678</v>
      </c>
      <c r="H323" s="20" t="s">
        <v>1678</v>
      </c>
      <c r="I323" s="390">
        <f t="shared" si="4"/>
        <v>308.625</v>
      </c>
      <c r="J323" s="394">
        <v>49.38</v>
      </c>
      <c r="K323" s="21"/>
    </row>
    <row r="324" spans="1:11">
      <c r="A324" s="20" t="s">
        <v>3375</v>
      </c>
      <c r="B324" s="9">
        <v>42490</v>
      </c>
      <c r="C324" s="20" t="s">
        <v>3376</v>
      </c>
      <c r="D324" s="20"/>
      <c r="E324" s="20"/>
      <c r="F324" s="20"/>
      <c r="G324" s="20" t="s">
        <v>729</v>
      </c>
      <c r="H324" s="20" t="s">
        <v>729</v>
      </c>
      <c r="I324" s="390">
        <f t="shared" si="4"/>
        <v>237.0625</v>
      </c>
      <c r="J324" s="394">
        <v>37.93</v>
      </c>
      <c r="K324" s="21"/>
    </row>
    <row r="325" spans="1:11">
      <c r="A325" s="20" t="s">
        <v>3375</v>
      </c>
      <c r="B325" s="9">
        <v>42490</v>
      </c>
      <c r="C325" s="20" t="s">
        <v>3376</v>
      </c>
      <c r="D325" s="20"/>
      <c r="E325" s="20"/>
      <c r="F325" s="20"/>
      <c r="G325" s="20" t="s">
        <v>3522</v>
      </c>
      <c r="H325" s="20" t="s">
        <v>3522</v>
      </c>
      <c r="I325" s="390">
        <f t="shared" si="4"/>
        <v>474.875</v>
      </c>
      <c r="J325" s="394">
        <v>75.98</v>
      </c>
      <c r="K325" s="21"/>
    </row>
    <row r="326" spans="1:11">
      <c r="A326" s="20" t="s">
        <v>3375</v>
      </c>
      <c r="B326" s="9">
        <v>42490</v>
      </c>
      <c r="C326" s="20" t="s">
        <v>3376</v>
      </c>
      <c r="D326" s="20"/>
      <c r="E326" s="20"/>
      <c r="F326" s="20"/>
      <c r="G326" s="20" t="s">
        <v>3523</v>
      </c>
      <c r="H326" s="20" t="s">
        <v>3523</v>
      </c>
      <c r="I326" s="390">
        <f t="shared" ref="I326:I389" si="5">+J326/0.16</f>
        <v>70.6875</v>
      </c>
      <c r="J326" s="394">
        <v>11.31</v>
      </c>
      <c r="K326" s="21"/>
    </row>
    <row r="327" spans="1:11">
      <c r="A327" s="20" t="s">
        <v>3375</v>
      </c>
      <c r="B327" s="9">
        <v>42490</v>
      </c>
      <c r="C327" s="20" t="s">
        <v>3376</v>
      </c>
      <c r="D327" s="20"/>
      <c r="E327" s="20"/>
      <c r="F327" s="20"/>
      <c r="G327" s="20" t="s">
        <v>659</v>
      </c>
      <c r="H327" s="20" t="s">
        <v>659</v>
      </c>
      <c r="I327" s="390">
        <f t="shared" si="5"/>
        <v>253.43749999999997</v>
      </c>
      <c r="J327" s="394">
        <v>40.549999999999997</v>
      </c>
      <c r="K327" s="21"/>
    </row>
    <row r="328" spans="1:11">
      <c r="A328" s="20" t="s">
        <v>3375</v>
      </c>
      <c r="B328" s="9">
        <v>42490</v>
      </c>
      <c r="C328" s="20" t="s">
        <v>3376</v>
      </c>
      <c r="D328" s="20"/>
      <c r="E328" s="20"/>
      <c r="F328" s="20"/>
      <c r="G328" s="20" t="s">
        <v>3524</v>
      </c>
      <c r="H328" s="20" t="s">
        <v>3524</v>
      </c>
      <c r="I328" s="390">
        <f t="shared" si="5"/>
        <v>103.4375</v>
      </c>
      <c r="J328" s="394">
        <v>16.55</v>
      </c>
      <c r="K328" s="21"/>
    </row>
    <row r="329" spans="1:11">
      <c r="A329" s="20" t="s">
        <v>3377</v>
      </c>
      <c r="B329" s="9">
        <v>42490</v>
      </c>
      <c r="C329" s="20" t="s">
        <v>3378</v>
      </c>
      <c r="D329" s="20"/>
      <c r="E329" s="20"/>
      <c r="F329" s="20"/>
      <c r="G329" s="20" t="s">
        <v>747</v>
      </c>
      <c r="H329" s="20" t="s">
        <v>747</v>
      </c>
      <c r="I329" s="390">
        <f t="shared" si="5"/>
        <v>784.5</v>
      </c>
      <c r="J329" s="394">
        <v>125.52</v>
      </c>
      <c r="K329" s="21"/>
    </row>
    <row r="330" spans="1:11">
      <c r="A330" s="20" t="s">
        <v>3377</v>
      </c>
      <c r="B330" s="9">
        <v>42490</v>
      </c>
      <c r="C330" s="20" t="s">
        <v>3378</v>
      </c>
      <c r="D330" s="20"/>
      <c r="E330" s="20"/>
      <c r="F330" s="20"/>
      <c r="G330" s="20" t="s">
        <v>797</v>
      </c>
      <c r="H330" s="20" t="s">
        <v>797</v>
      </c>
      <c r="I330" s="390">
        <f t="shared" si="5"/>
        <v>78.4375</v>
      </c>
      <c r="J330" s="394">
        <v>12.55</v>
      </c>
      <c r="K330" s="21"/>
    </row>
    <row r="331" spans="1:11">
      <c r="A331" s="20" t="s">
        <v>3377</v>
      </c>
      <c r="B331" s="9">
        <v>42490</v>
      </c>
      <c r="C331" s="20" t="s">
        <v>3378</v>
      </c>
      <c r="D331" s="20"/>
      <c r="E331" s="20"/>
      <c r="F331" s="20"/>
      <c r="G331" s="72" t="s">
        <v>729</v>
      </c>
      <c r="H331" s="72" t="s">
        <v>729</v>
      </c>
      <c r="I331" s="390">
        <f t="shared" si="5"/>
        <v>30.1875</v>
      </c>
      <c r="J331" s="394">
        <v>4.83</v>
      </c>
      <c r="K331" s="21"/>
    </row>
    <row r="332" spans="1:11">
      <c r="A332" s="20" t="s">
        <v>3377</v>
      </c>
      <c r="B332" s="9">
        <v>42490</v>
      </c>
      <c r="C332" s="20" t="s">
        <v>3378</v>
      </c>
      <c r="D332" s="20"/>
      <c r="E332" s="20"/>
      <c r="F332" s="20"/>
      <c r="G332" s="20" t="s">
        <v>735</v>
      </c>
      <c r="H332" s="20" t="s">
        <v>735</v>
      </c>
      <c r="I332" s="390">
        <f t="shared" si="5"/>
        <v>222.43750000000003</v>
      </c>
      <c r="J332" s="394">
        <v>35.590000000000003</v>
      </c>
      <c r="K332" s="21"/>
    </row>
    <row r="333" spans="1:11">
      <c r="A333" s="20" t="s">
        <v>3377</v>
      </c>
      <c r="B333" s="9">
        <v>42490</v>
      </c>
      <c r="C333" s="20" t="s">
        <v>3378</v>
      </c>
      <c r="D333" s="20"/>
      <c r="E333" s="20"/>
      <c r="F333" s="20"/>
      <c r="G333" s="20" t="s">
        <v>731</v>
      </c>
      <c r="H333" s="20" t="s">
        <v>731</v>
      </c>
      <c r="I333" s="390">
        <f t="shared" si="5"/>
        <v>56.875</v>
      </c>
      <c r="J333" s="394">
        <v>9.1</v>
      </c>
      <c r="K333" s="21"/>
    </row>
    <row r="334" spans="1:11">
      <c r="A334" s="20" t="s">
        <v>3377</v>
      </c>
      <c r="B334" s="9">
        <v>42490</v>
      </c>
      <c r="C334" s="20" t="s">
        <v>3378</v>
      </c>
      <c r="D334" s="20"/>
      <c r="E334" s="20"/>
      <c r="F334" s="20"/>
      <c r="G334" s="20" t="s">
        <v>801</v>
      </c>
      <c r="H334" s="20" t="s">
        <v>801</v>
      </c>
      <c r="I334" s="390">
        <f t="shared" si="5"/>
        <v>551.5625</v>
      </c>
      <c r="J334" s="394">
        <v>88.25</v>
      </c>
      <c r="K334" s="21"/>
    </row>
    <row r="335" spans="1:11">
      <c r="A335" s="20" t="s">
        <v>3377</v>
      </c>
      <c r="B335" s="9">
        <v>42490</v>
      </c>
      <c r="C335" s="20" t="s">
        <v>3378</v>
      </c>
      <c r="D335" s="20"/>
      <c r="E335" s="20"/>
      <c r="F335" s="20"/>
      <c r="G335" s="20" t="s">
        <v>803</v>
      </c>
      <c r="H335" s="20" t="s">
        <v>803</v>
      </c>
      <c r="I335" s="390">
        <f t="shared" si="5"/>
        <v>419.00000000000006</v>
      </c>
      <c r="J335" s="394">
        <v>67.040000000000006</v>
      </c>
      <c r="K335" s="21"/>
    </row>
    <row r="336" spans="1:11">
      <c r="A336" s="20" t="s">
        <v>3377</v>
      </c>
      <c r="B336" s="9">
        <v>42490</v>
      </c>
      <c r="C336" s="20" t="s">
        <v>3378</v>
      </c>
      <c r="D336" s="20"/>
      <c r="E336" s="20"/>
      <c r="F336" s="20"/>
      <c r="G336" s="72" t="s">
        <v>3525</v>
      </c>
      <c r="H336" s="72" t="s">
        <v>3525</v>
      </c>
      <c r="I336" s="390">
        <f t="shared" si="5"/>
        <v>76.75</v>
      </c>
      <c r="J336" s="394">
        <v>12.28</v>
      </c>
      <c r="K336" s="21"/>
    </row>
    <row r="337" spans="1:11">
      <c r="A337" s="20" t="s">
        <v>3379</v>
      </c>
      <c r="B337" s="9">
        <v>42490</v>
      </c>
      <c r="C337" s="20" t="s">
        <v>3380</v>
      </c>
      <c r="D337" s="20"/>
      <c r="E337" s="20"/>
      <c r="F337" s="20"/>
      <c r="G337" s="20" t="s">
        <v>659</v>
      </c>
      <c r="H337" s="20" t="s">
        <v>3582</v>
      </c>
      <c r="I337" s="390">
        <f t="shared" si="5"/>
        <v>215.49999999999997</v>
      </c>
      <c r="J337" s="394">
        <v>34.479999999999997</v>
      </c>
      <c r="K337" s="21"/>
    </row>
    <row r="338" spans="1:11">
      <c r="A338" s="20" t="s">
        <v>3379</v>
      </c>
      <c r="B338" s="9">
        <v>42490</v>
      </c>
      <c r="C338" s="20" t="s">
        <v>3380</v>
      </c>
      <c r="D338" s="20"/>
      <c r="E338" s="20"/>
      <c r="F338" s="20"/>
      <c r="G338" s="20" t="s">
        <v>767</v>
      </c>
      <c r="H338" s="20" t="s">
        <v>767</v>
      </c>
      <c r="I338" s="390">
        <f t="shared" si="5"/>
        <v>100.875</v>
      </c>
      <c r="J338" s="394">
        <v>16.14</v>
      </c>
      <c r="K338" s="21"/>
    </row>
    <row r="339" spans="1:11">
      <c r="A339" s="20" t="s">
        <v>3379</v>
      </c>
      <c r="B339" s="9">
        <v>42490</v>
      </c>
      <c r="C339" s="20" t="s">
        <v>3380</v>
      </c>
      <c r="D339" s="20"/>
      <c r="E339" s="20"/>
      <c r="F339" s="20"/>
      <c r="G339" s="20" t="s">
        <v>2727</v>
      </c>
      <c r="H339" s="20" t="s">
        <v>2727</v>
      </c>
      <c r="I339" s="390">
        <f t="shared" si="5"/>
        <v>437.24999999999994</v>
      </c>
      <c r="J339" s="394">
        <v>69.959999999999994</v>
      </c>
      <c r="K339" s="21"/>
    </row>
    <row r="340" spans="1:11">
      <c r="A340" s="20" t="s">
        <v>3379</v>
      </c>
      <c r="B340" s="9">
        <v>42490</v>
      </c>
      <c r="C340" s="20" t="s">
        <v>3380</v>
      </c>
      <c r="D340" s="20"/>
      <c r="E340" s="20"/>
      <c r="F340" s="20"/>
      <c r="G340" s="20" t="s">
        <v>2727</v>
      </c>
      <c r="H340" s="20" t="s">
        <v>2727</v>
      </c>
      <c r="I340" s="390">
        <f t="shared" si="5"/>
        <v>120.68749999999999</v>
      </c>
      <c r="J340" s="394">
        <v>19.309999999999999</v>
      </c>
      <c r="K340" s="21"/>
    </row>
    <row r="341" spans="1:11">
      <c r="A341" s="20" t="s">
        <v>3381</v>
      </c>
      <c r="B341" s="9">
        <v>42490</v>
      </c>
      <c r="C341" s="20" t="s">
        <v>3382</v>
      </c>
      <c r="D341" s="20"/>
      <c r="E341" s="20"/>
      <c r="F341" s="20"/>
      <c r="G341" s="20" t="s">
        <v>659</v>
      </c>
      <c r="H341" s="20" t="s">
        <v>659</v>
      </c>
      <c r="I341" s="390">
        <f t="shared" si="5"/>
        <v>49.125</v>
      </c>
      <c r="J341" s="394">
        <v>7.86</v>
      </c>
      <c r="K341" s="21"/>
    </row>
    <row r="342" spans="1:11">
      <c r="A342" s="20" t="s">
        <v>3381</v>
      </c>
      <c r="B342" s="9">
        <v>42490</v>
      </c>
      <c r="C342" s="20" t="s">
        <v>3382</v>
      </c>
      <c r="D342" s="20"/>
      <c r="E342" s="20"/>
      <c r="F342" s="20"/>
      <c r="G342" s="20" t="s">
        <v>747</v>
      </c>
      <c r="H342" s="20" t="s">
        <v>747</v>
      </c>
      <c r="I342" s="390">
        <f t="shared" si="5"/>
        <v>456.9375</v>
      </c>
      <c r="J342" s="394">
        <v>73.11</v>
      </c>
      <c r="K342" s="21"/>
    </row>
    <row r="343" spans="1:11">
      <c r="A343" s="20" t="s">
        <v>3381</v>
      </c>
      <c r="B343" s="9">
        <v>42490</v>
      </c>
      <c r="C343" s="20" t="s">
        <v>3382</v>
      </c>
      <c r="D343" s="20"/>
      <c r="E343" s="20"/>
      <c r="F343" s="20"/>
      <c r="G343" s="20" t="s">
        <v>729</v>
      </c>
      <c r="H343" s="20" t="s">
        <v>729</v>
      </c>
      <c r="I343" s="390">
        <f t="shared" si="5"/>
        <v>142.25</v>
      </c>
      <c r="J343" s="394">
        <v>22.76</v>
      </c>
      <c r="K343" s="21"/>
    </row>
    <row r="344" spans="1:11">
      <c r="A344" s="20" t="s">
        <v>3381</v>
      </c>
      <c r="B344" s="9">
        <v>42490</v>
      </c>
      <c r="C344" s="20" t="s">
        <v>3382</v>
      </c>
      <c r="D344" s="20"/>
      <c r="E344" s="20"/>
      <c r="F344" s="20"/>
      <c r="G344" s="20" t="s">
        <v>9</v>
      </c>
      <c r="H344" s="20" t="s">
        <v>9</v>
      </c>
      <c r="I344" s="390">
        <f t="shared" si="5"/>
        <v>271.5625</v>
      </c>
      <c r="J344" s="394">
        <v>43.45</v>
      </c>
      <c r="K344" s="21"/>
    </row>
    <row r="345" spans="1:11">
      <c r="A345" s="20" t="s">
        <v>3381</v>
      </c>
      <c r="B345" s="9">
        <v>42490</v>
      </c>
      <c r="C345" s="20" t="s">
        <v>3382</v>
      </c>
      <c r="D345" s="20"/>
      <c r="E345" s="20"/>
      <c r="F345" s="20"/>
      <c r="G345" s="20" t="s">
        <v>2615</v>
      </c>
      <c r="H345" s="20" t="s">
        <v>2615</v>
      </c>
      <c r="I345" s="390">
        <f t="shared" si="5"/>
        <v>419.00000000000006</v>
      </c>
      <c r="J345" s="394">
        <v>67.040000000000006</v>
      </c>
      <c r="K345" s="21"/>
    </row>
    <row r="346" spans="1:11">
      <c r="A346" s="20" t="s">
        <v>3381</v>
      </c>
      <c r="B346" s="9">
        <v>42490</v>
      </c>
      <c r="C346" s="20" t="s">
        <v>3382</v>
      </c>
      <c r="D346" s="20"/>
      <c r="E346" s="20"/>
      <c r="F346" s="20"/>
      <c r="G346" s="20" t="s">
        <v>683</v>
      </c>
      <c r="H346" s="20" t="s">
        <v>683</v>
      </c>
      <c r="I346" s="390">
        <f t="shared" si="5"/>
        <v>84.4375</v>
      </c>
      <c r="J346" s="394">
        <v>13.51</v>
      </c>
      <c r="K346" s="21"/>
    </row>
    <row r="347" spans="1:11">
      <c r="A347" s="20" t="s">
        <v>3383</v>
      </c>
      <c r="B347" s="9">
        <v>42490</v>
      </c>
      <c r="C347" s="20" t="s">
        <v>3384</v>
      </c>
      <c r="D347" s="20"/>
      <c r="E347" s="20"/>
      <c r="F347" s="20"/>
      <c r="G347" s="20" t="s">
        <v>729</v>
      </c>
      <c r="H347" s="20" t="s">
        <v>729</v>
      </c>
      <c r="I347" s="390">
        <f t="shared" si="5"/>
        <v>181.0625</v>
      </c>
      <c r="J347" s="394">
        <v>28.97</v>
      </c>
      <c r="K347" s="21"/>
    </row>
    <row r="348" spans="1:11">
      <c r="A348" s="20" t="s">
        <v>3383</v>
      </c>
      <c r="B348" s="9">
        <v>42490</v>
      </c>
      <c r="C348" s="20" t="s">
        <v>3384</v>
      </c>
      <c r="D348" s="20"/>
      <c r="E348" s="20"/>
      <c r="F348" s="20"/>
      <c r="G348" s="20" t="s">
        <v>753</v>
      </c>
      <c r="H348" s="20" t="s">
        <v>753</v>
      </c>
      <c r="I348" s="390">
        <f t="shared" si="5"/>
        <v>463.4375</v>
      </c>
      <c r="J348" s="394">
        <v>74.150000000000006</v>
      </c>
      <c r="K348" s="21"/>
    </row>
    <row r="349" spans="1:11">
      <c r="A349" s="20" t="s">
        <v>3383</v>
      </c>
      <c r="B349" s="9">
        <v>42490</v>
      </c>
      <c r="C349" s="20" t="s">
        <v>3384</v>
      </c>
      <c r="D349" s="20"/>
      <c r="E349" s="20"/>
      <c r="F349" s="20"/>
      <c r="G349" s="20" t="s">
        <v>660</v>
      </c>
      <c r="H349" s="20" t="s">
        <v>660</v>
      </c>
      <c r="I349" s="390">
        <f t="shared" si="5"/>
        <v>99.125</v>
      </c>
      <c r="J349" s="394">
        <v>15.86</v>
      </c>
      <c r="K349" s="21"/>
    </row>
    <row r="350" spans="1:11">
      <c r="A350" s="20" t="s">
        <v>3383</v>
      </c>
      <c r="B350" s="9">
        <v>42490</v>
      </c>
      <c r="C350" s="20" t="s">
        <v>3384</v>
      </c>
      <c r="D350" s="20"/>
      <c r="E350" s="20"/>
      <c r="F350" s="20"/>
      <c r="G350" s="20" t="s">
        <v>747</v>
      </c>
      <c r="H350" s="20" t="s">
        <v>747</v>
      </c>
      <c r="I350" s="390">
        <f t="shared" si="5"/>
        <v>380.1875</v>
      </c>
      <c r="J350" s="394">
        <v>60.83</v>
      </c>
      <c r="K350" s="21"/>
    </row>
    <row r="351" spans="1:11">
      <c r="A351" s="20" t="s">
        <v>3385</v>
      </c>
      <c r="B351" s="9">
        <v>42490</v>
      </c>
      <c r="C351" s="20" t="s">
        <v>3386</v>
      </c>
      <c r="D351" s="20"/>
      <c r="E351" s="20"/>
      <c r="F351" s="20"/>
      <c r="G351" s="20" t="s">
        <v>805</v>
      </c>
      <c r="H351" s="20" t="s">
        <v>805</v>
      </c>
      <c r="I351" s="390">
        <f t="shared" si="5"/>
        <v>887.93749999999989</v>
      </c>
      <c r="J351" s="394">
        <v>142.07</v>
      </c>
      <c r="K351" s="21"/>
    </row>
    <row r="352" spans="1:11">
      <c r="A352" s="20" t="s">
        <v>3385</v>
      </c>
      <c r="B352" s="9">
        <v>42490</v>
      </c>
      <c r="C352" s="20" t="s">
        <v>3386</v>
      </c>
      <c r="D352" s="20"/>
      <c r="E352" s="20"/>
      <c r="F352" s="20"/>
      <c r="G352" s="20" t="s">
        <v>729</v>
      </c>
      <c r="H352" s="20" t="s">
        <v>729</v>
      </c>
      <c r="I352" s="390">
        <f t="shared" si="5"/>
        <v>155.1875</v>
      </c>
      <c r="J352" s="394">
        <v>24.83</v>
      </c>
      <c r="K352" s="21"/>
    </row>
    <row r="353" spans="1:11">
      <c r="A353" s="20" t="s">
        <v>3385</v>
      </c>
      <c r="B353" s="9">
        <v>42490</v>
      </c>
      <c r="C353" s="20" t="s">
        <v>3386</v>
      </c>
      <c r="D353" s="20"/>
      <c r="E353" s="20"/>
      <c r="F353" s="20"/>
      <c r="G353" s="20" t="s">
        <v>1689</v>
      </c>
      <c r="H353" s="20" t="s">
        <v>1689</v>
      </c>
      <c r="I353" s="390">
        <f t="shared" si="5"/>
        <v>25.874999999999996</v>
      </c>
      <c r="J353" s="394">
        <v>4.1399999999999997</v>
      </c>
      <c r="K353" s="21"/>
    </row>
    <row r="354" spans="1:11">
      <c r="A354" s="20" t="s">
        <v>3385</v>
      </c>
      <c r="B354" s="9">
        <v>42490</v>
      </c>
      <c r="C354" s="20" t="s">
        <v>3386</v>
      </c>
      <c r="D354" s="20"/>
      <c r="E354" s="20"/>
      <c r="F354" s="20"/>
      <c r="G354" s="20" t="s">
        <v>1690</v>
      </c>
      <c r="H354" s="20" t="s">
        <v>1690</v>
      </c>
      <c r="I354" s="390">
        <f t="shared" si="5"/>
        <v>19.8125</v>
      </c>
      <c r="J354" s="394">
        <v>3.17</v>
      </c>
      <c r="K354" s="21"/>
    </row>
    <row r="355" spans="1:11">
      <c r="A355" s="20" t="s">
        <v>3385</v>
      </c>
      <c r="B355" s="9">
        <v>42490</v>
      </c>
      <c r="C355" s="20" t="s">
        <v>3386</v>
      </c>
      <c r="D355" s="20"/>
      <c r="E355" s="20"/>
      <c r="F355" s="20"/>
      <c r="G355" s="20" t="s">
        <v>1693</v>
      </c>
      <c r="H355" s="20" t="s">
        <v>1693</v>
      </c>
      <c r="I355" s="390">
        <f t="shared" si="5"/>
        <v>50.875</v>
      </c>
      <c r="J355" s="394">
        <v>8.14</v>
      </c>
      <c r="K355" s="21"/>
    </row>
    <row r="356" spans="1:11">
      <c r="A356" s="20" t="s">
        <v>3385</v>
      </c>
      <c r="B356" s="9">
        <v>42490</v>
      </c>
      <c r="C356" s="20" t="s">
        <v>3386</v>
      </c>
      <c r="D356" s="20"/>
      <c r="E356" s="20"/>
      <c r="F356" s="20"/>
      <c r="G356" s="20" t="s">
        <v>1691</v>
      </c>
      <c r="H356" s="20" t="s">
        <v>1691</v>
      </c>
      <c r="I356" s="390">
        <f t="shared" si="5"/>
        <v>838.4375</v>
      </c>
      <c r="J356" s="394">
        <v>134.15</v>
      </c>
      <c r="K356" s="21"/>
    </row>
    <row r="357" spans="1:11">
      <c r="A357" s="20" t="s">
        <v>3385</v>
      </c>
      <c r="B357" s="9">
        <v>42490</v>
      </c>
      <c r="C357" s="20" t="s">
        <v>3386</v>
      </c>
      <c r="D357" s="20"/>
      <c r="E357" s="20"/>
      <c r="F357" s="20"/>
      <c r="G357" s="20" t="s">
        <v>1694</v>
      </c>
      <c r="H357" s="20" t="s">
        <v>1694</v>
      </c>
      <c r="I357" s="390">
        <f t="shared" si="5"/>
        <v>796.125</v>
      </c>
      <c r="J357" s="394">
        <v>127.38</v>
      </c>
      <c r="K357" s="21"/>
    </row>
    <row r="358" spans="1:11">
      <c r="A358" s="20" t="s">
        <v>3385</v>
      </c>
      <c r="B358" s="9">
        <v>42490</v>
      </c>
      <c r="C358" s="20" t="s">
        <v>3386</v>
      </c>
      <c r="D358" s="20"/>
      <c r="E358" s="20"/>
      <c r="F358" s="20"/>
      <c r="G358" s="20" t="s">
        <v>1694</v>
      </c>
      <c r="H358" s="20" t="s">
        <v>1694</v>
      </c>
      <c r="I358" s="390">
        <f t="shared" si="5"/>
        <v>101.75</v>
      </c>
      <c r="J358" s="394">
        <v>16.28</v>
      </c>
      <c r="K358" s="21"/>
    </row>
    <row r="359" spans="1:11">
      <c r="A359" s="20" t="s">
        <v>3387</v>
      </c>
      <c r="B359" s="9">
        <v>42490</v>
      </c>
      <c r="C359" s="20" t="s">
        <v>3388</v>
      </c>
      <c r="D359" s="20"/>
      <c r="E359" s="20"/>
      <c r="F359" s="20"/>
      <c r="G359" s="20" t="s">
        <v>747</v>
      </c>
      <c r="H359" s="20" t="s">
        <v>747</v>
      </c>
      <c r="I359" s="390">
        <f t="shared" si="5"/>
        <v>558.625</v>
      </c>
      <c r="J359" s="394">
        <v>89.38</v>
      </c>
      <c r="K359" s="21"/>
    </row>
    <row r="360" spans="1:11">
      <c r="A360" s="20" t="s">
        <v>3387</v>
      </c>
      <c r="B360" s="9">
        <v>42490</v>
      </c>
      <c r="C360" s="20" t="s">
        <v>3388</v>
      </c>
      <c r="D360" s="20"/>
      <c r="E360" s="20"/>
      <c r="F360" s="20"/>
      <c r="G360" s="20" t="s">
        <v>3526</v>
      </c>
      <c r="H360" s="20" t="s">
        <v>3526</v>
      </c>
      <c r="I360" s="390">
        <f t="shared" si="5"/>
        <v>502.8125</v>
      </c>
      <c r="J360" s="394">
        <v>80.45</v>
      </c>
      <c r="K360" s="21"/>
    </row>
    <row r="361" spans="1:11">
      <c r="A361" s="20" t="s">
        <v>3387</v>
      </c>
      <c r="B361" s="9">
        <v>42490</v>
      </c>
      <c r="C361" s="20" t="s">
        <v>3388</v>
      </c>
      <c r="D361" s="20"/>
      <c r="E361" s="20"/>
      <c r="F361" s="20"/>
      <c r="G361" s="20" t="s">
        <v>9</v>
      </c>
      <c r="H361" s="20" t="s">
        <v>9</v>
      </c>
      <c r="I361" s="390">
        <f t="shared" si="5"/>
        <v>271.5625</v>
      </c>
      <c r="J361" s="394">
        <v>43.45</v>
      </c>
      <c r="K361" s="21"/>
    </row>
    <row r="362" spans="1:11">
      <c r="A362" s="20" t="s">
        <v>3387</v>
      </c>
      <c r="B362" s="9">
        <v>42490</v>
      </c>
      <c r="C362" s="20" t="s">
        <v>3388</v>
      </c>
      <c r="D362" s="20"/>
      <c r="E362" s="20"/>
      <c r="F362" s="20"/>
      <c r="G362" s="20" t="s">
        <v>729</v>
      </c>
      <c r="H362" s="20" t="s">
        <v>729</v>
      </c>
      <c r="I362" s="390">
        <f t="shared" si="5"/>
        <v>142.25</v>
      </c>
      <c r="J362" s="394">
        <v>22.76</v>
      </c>
      <c r="K362" s="21"/>
    </row>
    <row r="363" spans="1:11">
      <c r="A363" s="20" t="s">
        <v>3387</v>
      </c>
      <c r="B363" s="9">
        <v>42490</v>
      </c>
      <c r="C363" s="20" t="s">
        <v>3388</v>
      </c>
      <c r="D363" s="20"/>
      <c r="E363" s="20"/>
      <c r="F363" s="20"/>
      <c r="G363" s="20" t="s">
        <v>1712</v>
      </c>
      <c r="H363" s="20" t="s">
        <v>1712</v>
      </c>
      <c r="I363" s="390">
        <f t="shared" si="5"/>
        <v>101.75</v>
      </c>
      <c r="J363" s="394">
        <v>16.28</v>
      </c>
      <c r="K363" s="21"/>
    </row>
    <row r="364" spans="1:11">
      <c r="A364" s="20" t="s">
        <v>3389</v>
      </c>
      <c r="B364" s="9">
        <v>42490</v>
      </c>
      <c r="C364" s="20" t="s">
        <v>3390</v>
      </c>
      <c r="D364" s="20"/>
      <c r="E364" s="20"/>
      <c r="F364" s="20"/>
      <c r="G364" s="20" t="s">
        <v>826</v>
      </c>
      <c r="H364" s="20" t="s">
        <v>826</v>
      </c>
      <c r="I364" s="390">
        <f t="shared" si="5"/>
        <v>3500</v>
      </c>
      <c r="J364" s="394">
        <v>560</v>
      </c>
      <c r="K364" s="21"/>
    </row>
    <row r="365" spans="1:11">
      <c r="A365" s="20" t="s">
        <v>3391</v>
      </c>
      <c r="B365" s="9">
        <v>42490</v>
      </c>
      <c r="C365" s="20" t="s">
        <v>3392</v>
      </c>
      <c r="D365" s="20"/>
      <c r="E365" s="20"/>
      <c r="F365" s="20"/>
      <c r="G365" s="20" t="s">
        <v>729</v>
      </c>
      <c r="H365" s="20" t="s">
        <v>729</v>
      </c>
      <c r="I365" s="390">
        <f t="shared" si="5"/>
        <v>120.68749999999999</v>
      </c>
      <c r="J365" s="394">
        <v>19.309999999999999</v>
      </c>
      <c r="K365" s="21"/>
    </row>
    <row r="366" spans="1:11">
      <c r="A366" s="20" t="s">
        <v>3391</v>
      </c>
      <c r="B366" s="9">
        <v>42490</v>
      </c>
      <c r="C366" s="20" t="s">
        <v>3392</v>
      </c>
      <c r="D366" s="20"/>
      <c r="E366" s="20"/>
      <c r="F366" s="20"/>
      <c r="G366" s="20" t="s">
        <v>3527</v>
      </c>
      <c r="H366" s="20" t="s">
        <v>3527</v>
      </c>
      <c r="I366" s="390">
        <f t="shared" si="5"/>
        <v>335.1875</v>
      </c>
      <c r="J366" s="394">
        <v>53.63</v>
      </c>
      <c r="K366" s="21"/>
    </row>
    <row r="367" spans="1:11">
      <c r="A367" s="20" t="s">
        <v>3391</v>
      </c>
      <c r="B367" s="9">
        <v>42490</v>
      </c>
      <c r="C367" s="20" t="s">
        <v>3392</v>
      </c>
      <c r="D367" s="20"/>
      <c r="E367" s="20"/>
      <c r="F367" s="20"/>
      <c r="G367" s="20" t="s">
        <v>660</v>
      </c>
      <c r="H367" s="20" t="s">
        <v>660</v>
      </c>
      <c r="I367" s="390">
        <f t="shared" si="5"/>
        <v>68.9375</v>
      </c>
      <c r="J367" s="394">
        <v>11.03</v>
      </c>
      <c r="K367" s="21"/>
    </row>
    <row r="368" spans="1:11">
      <c r="A368" s="20" t="s">
        <v>3393</v>
      </c>
      <c r="B368" s="9">
        <v>42490</v>
      </c>
      <c r="C368" s="20" t="s">
        <v>3394</v>
      </c>
      <c r="D368" s="20"/>
      <c r="E368" s="20"/>
      <c r="F368" s="20"/>
      <c r="G368" s="20" t="s">
        <v>729</v>
      </c>
      <c r="H368" s="20" t="s">
        <v>729</v>
      </c>
      <c r="I368" s="390">
        <f t="shared" si="5"/>
        <v>77.5625</v>
      </c>
      <c r="J368" s="394">
        <v>12.41</v>
      </c>
      <c r="K368" s="21"/>
    </row>
    <row r="369" spans="1:11">
      <c r="A369" s="20" t="s">
        <v>3393</v>
      </c>
      <c r="B369" s="9">
        <v>42490</v>
      </c>
      <c r="C369" s="20" t="s">
        <v>3394</v>
      </c>
      <c r="D369" s="20"/>
      <c r="E369" s="20"/>
      <c r="F369" s="20"/>
      <c r="G369" s="20" t="s">
        <v>1690</v>
      </c>
      <c r="H369" s="20" t="s">
        <v>1690</v>
      </c>
      <c r="I369" s="390">
        <f t="shared" si="5"/>
        <v>19.8125</v>
      </c>
      <c r="J369" s="394">
        <v>3.17</v>
      </c>
      <c r="K369" s="21"/>
    </row>
    <row r="370" spans="1:11">
      <c r="A370" s="20" t="s">
        <v>3393</v>
      </c>
      <c r="B370" s="9">
        <v>42490</v>
      </c>
      <c r="C370" s="20" t="s">
        <v>3394</v>
      </c>
      <c r="D370" s="20"/>
      <c r="E370" s="20"/>
      <c r="F370" s="20"/>
      <c r="G370" s="20" t="s">
        <v>1693</v>
      </c>
      <c r="H370" s="20" t="s">
        <v>1693</v>
      </c>
      <c r="I370" s="390">
        <f t="shared" si="5"/>
        <v>49.125</v>
      </c>
      <c r="J370" s="394">
        <v>7.86</v>
      </c>
      <c r="K370" s="21"/>
    </row>
    <row r="371" spans="1:11">
      <c r="A371" s="20" t="s">
        <v>3393</v>
      </c>
      <c r="B371" s="9">
        <v>42490</v>
      </c>
      <c r="C371" s="20" t="s">
        <v>3394</v>
      </c>
      <c r="D371" s="20"/>
      <c r="E371" s="20"/>
      <c r="F371" s="20"/>
      <c r="G371" s="20" t="s">
        <v>2691</v>
      </c>
      <c r="H371" s="20" t="s">
        <v>2691</v>
      </c>
      <c r="I371" s="390">
        <f t="shared" si="5"/>
        <v>882.25</v>
      </c>
      <c r="J371" s="394">
        <v>141.16</v>
      </c>
      <c r="K371" s="21"/>
    </row>
    <row r="372" spans="1:11">
      <c r="A372" s="20" t="s">
        <v>3393</v>
      </c>
      <c r="B372" s="9">
        <v>42490</v>
      </c>
      <c r="C372" s="20" t="s">
        <v>3394</v>
      </c>
      <c r="D372" s="20"/>
      <c r="E372" s="20"/>
      <c r="F372" s="20"/>
      <c r="G372" s="20" t="s">
        <v>3528</v>
      </c>
      <c r="H372" s="20" t="s">
        <v>3528</v>
      </c>
      <c r="I372" s="390">
        <f t="shared" si="5"/>
        <v>335.1875</v>
      </c>
      <c r="J372" s="394">
        <v>53.63</v>
      </c>
      <c r="K372" s="21"/>
    </row>
    <row r="373" spans="1:11">
      <c r="A373" s="20" t="s">
        <v>3393</v>
      </c>
      <c r="B373" s="9">
        <v>42490</v>
      </c>
      <c r="C373" s="20" t="s">
        <v>3394</v>
      </c>
      <c r="D373" s="20"/>
      <c r="E373" s="20"/>
      <c r="F373" s="20"/>
      <c r="G373" s="20" t="s">
        <v>3529</v>
      </c>
      <c r="H373" s="20" t="s">
        <v>3529</v>
      </c>
      <c r="I373" s="390">
        <f t="shared" si="5"/>
        <v>120.68749999999999</v>
      </c>
      <c r="J373" s="394">
        <v>19.309999999999999</v>
      </c>
      <c r="K373" s="21"/>
    </row>
    <row r="374" spans="1:11">
      <c r="A374" s="20" t="s">
        <v>3393</v>
      </c>
      <c r="B374" s="9">
        <v>42490</v>
      </c>
      <c r="C374" s="20" t="s">
        <v>3394</v>
      </c>
      <c r="D374" s="20"/>
      <c r="E374" s="20"/>
      <c r="F374" s="20"/>
      <c r="G374" s="20" t="s">
        <v>805</v>
      </c>
      <c r="H374" s="20" t="s">
        <v>805</v>
      </c>
      <c r="I374" s="390">
        <f t="shared" si="5"/>
        <v>775.875</v>
      </c>
      <c r="J374" s="394">
        <v>124.14</v>
      </c>
      <c r="K374" s="21"/>
    </row>
    <row r="375" spans="1:11">
      <c r="A375" s="20" t="s">
        <v>3439</v>
      </c>
      <c r="B375" s="9">
        <v>42490</v>
      </c>
      <c r="C375" s="20" t="s">
        <v>3440</v>
      </c>
      <c r="D375" s="20"/>
      <c r="E375" s="20"/>
      <c r="F375" s="20"/>
      <c r="G375" s="20" t="s">
        <v>805</v>
      </c>
      <c r="H375" s="20" t="s">
        <v>805</v>
      </c>
      <c r="I375" s="390">
        <f t="shared" si="5"/>
        <v>1287.9375</v>
      </c>
      <c r="J375" s="394">
        <v>206.07</v>
      </c>
      <c r="K375" s="21"/>
    </row>
    <row r="376" spans="1:11">
      <c r="A376" s="20" t="s">
        <v>3439</v>
      </c>
      <c r="B376" s="9">
        <v>42490</v>
      </c>
      <c r="C376" s="20" t="s">
        <v>3440</v>
      </c>
      <c r="D376" s="20"/>
      <c r="E376" s="20"/>
      <c r="F376" s="20"/>
      <c r="G376" s="20" t="s">
        <v>729</v>
      </c>
      <c r="H376" s="20" t="s">
        <v>729</v>
      </c>
      <c r="I376" s="390">
        <f t="shared" si="5"/>
        <v>399.125</v>
      </c>
      <c r="J376" s="394">
        <v>63.86</v>
      </c>
      <c r="K376" s="21"/>
    </row>
    <row r="377" spans="1:11">
      <c r="A377" s="20" t="s">
        <v>3439</v>
      </c>
      <c r="B377" s="9">
        <v>42490</v>
      </c>
      <c r="C377" s="20" t="s">
        <v>3440</v>
      </c>
      <c r="D377" s="20"/>
      <c r="E377" s="20"/>
      <c r="F377" s="20"/>
      <c r="G377" s="20" t="s">
        <v>1689</v>
      </c>
      <c r="H377" s="20" t="s">
        <v>1689</v>
      </c>
      <c r="I377" s="390">
        <f t="shared" si="5"/>
        <v>25.874999999999996</v>
      </c>
      <c r="J377" s="394">
        <v>4.1399999999999997</v>
      </c>
      <c r="K377" s="21"/>
    </row>
    <row r="378" spans="1:11">
      <c r="A378" s="20" t="s">
        <v>3439</v>
      </c>
      <c r="B378" s="9">
        <v>42490</v>
      </c>
      <c r="C378" s="20" t="s">
        <v>3440</v>
      </c>
      <c r="D378" s="20"/>
      <c r="E378" s="20"/>
      <c r="F378" s="20"/>
      <c r="G378" s="20" t="s">
        <v>1690</v>
      </c>
      <c r="H378" s="20" t="s">
        <v>1690</v>
      </c>
      <c r="I378" s="390">
        <f t="shared" si="5"/>
        <v>19.8125</v>
      </c>
      <c r="J378" s="394">
        <v>3.17</v>
      </c>
      <c r="K378" s="21"/>
    </row>
    <row r="379" spans="1:11">
      <c r="A379" s="20" t="s">
        <v>3439</v>
      </c>
      <c r="B379" s="9">
        <v>42490</v>
      </c>
      <c r="C379" s="20" t="s">
        <v>3440</v>
      </c>
      <c r="D379" s="20"/>
      <c r="E379" s="20"/>
      <c r="F379" s="20"/>
      <c r="G379" s="20" t="s">
        <v>3536</v>
      </c>
      <c r="H379" s="20" t="s">
        <v>3536</v>
      </c>
      <c r="I379" s="390">
        <f t="shared" si="5"/>
        <v>419.5</v>
      </c>
      <c r="J379" s="394">
        <v>67.12</v>
      </c>
      <c r="K379" s="21"/>
    </row>
    <row r="380" spans="1:11">
      <c r="A380" s="20" t="s">
        <v>3439</v>
      </c>
      <c r="B380" s="9">
        <v>42490</v>
      </c>
      <c r="C380" s="20" t="s">
        <v>3440</v>
      </c>
      <c r="D380" s="20"/>
      <c r="E380" s="20"/>
      <c r="F380" s="20"/>
      <c r="G380" s="20" t="s">
        <v>1693</v>
      </c>
      <c r="H380" s="20" t="s">
        <v>1693</v>
      </c>
      <c r="I380" s="390">
        <f t="shared" si="5"/>
        <v>49.125</v>
      </c>
      <c r="J380" s="394">
        <v>7.86</v>
      </c>
      <c r="K380" s="21"/>
    </row>
    <row r="381" spans="1:11">
      <c r="A381" s="20" t="s">
        <v>3439</v>
      </c>
      <c r="B381" s="9">
        <v>42490</v>
      </c>
      <c r="C381" s="20" t="s">
        <v>3440</v>
      </c>
      <c r="D381" s="20"/>
      <c r="E381" s="20"/>
      <c r="F381" s="20"/>
      <c r="G381" s="20" t="s">
        <v>3537</v>
      </c>
      <c r="H381" s="20" t="s">
        <v>3537</v>
      </c>
      <c r="I381" s="390">
        <f t="shared" si="5"/>
        <v>209.50000000000003</v>
      </c>
      <c r="J381" s="394">
        <v>33.520000000000003</v>
      </c>
      <c r="K381" s="21"/>
    </row>
    <row r="382" spans="1:11">
      <c r="A382" s="20" t="s">
        <v>3439</v>
      </c>
      <c r="B382" s="9">
        <v>42490</v>
      </c>
      <c r="C382" s="20" t="s">
        <v>3440</v>
      </c>
      <c r="D382" s="20"/>
      <c r="E382" s="20"/>
      <c r="F382" s="20"/>
      <c r="G382" s="20" t="s">
        <v>3538</v>
      </c>
      <c r="H382" s="20" t="s">
        <v>3538</v>
      </c>
      <c r="I382" s="390">
        <f t="shared" si="5"/>
        <v>727.875</v>
      </c>
      <c r="J382" s="394">
        <v>116.46</v>
      </c>
      <c r="K382" s="21"/>
    </row>
    <row r="383" spans="1:11">
      <c r="A383" s="20" t="s">
        <v>3439</v>
      </c>
      <c r="B383" s="9">
        <v>42490</v>
      </c>
      <c r="C383" s="20" t="s">
        <v>3440</v>
      </c>
      <c r="D383" s="20"/>
      <c r="E383" s="20"/>
      <c r="F383" s="20"/>
      <c r="G383" s="20" t="s">
        <v>1707</v>
      </c>
      <c r="H383" s="20" t="s">
        <v>1707</v>
      </c>
      <c r="I383" s="390">
        <f t="shared" si="5"/>
        <v>716.875</v>
      </c>
      <c r="J383" s="394">
        <v>114.7</v>
      </c>
      <c r="K383" s="21"/>
    </row>
    <row r="384" spans="1:11">
      <c r="A384" s="20" t="s">
        <v>3439</v>
      </c>
      <c r="B384" s="9">
        <v>42490</v>
      </c>
      <c r="C384" s="20" t="s">
        <v>3440</v>
      </c>
      <c r="D384" s="20"/>
      <c r="E384" s="20"/>
      <c r="F384" s="20"/>
      <c r="G384" s="20" t="s">
        <v>3539</v>
      </c>
      <c r="H384" s="20" t="s">
        <v>3539</v>
      </c>
      <c r="I384" s="390">
        <f t="shared" si="5"/>
        <v>727.875</v>
      </c>
      <c r="J384" s="394">
        <v>116.46</v>
      </c>
      <c r="K384" s="21"/>
    </row>
    <row r="385" spans="1:11">
      <c r="A385" s="20" t="s">
        <v>3439</v>
      </c>
      <c r="B385" s="9">
        <v>42490</v>
      </c>
      <c r="C385" s="20" t="s">
        <v>3440</v>
      </c>
      <c r="D385" s="20"/>
      <c r="E385" s="20"/>
      <c r="F385" s="20"/>
      <c r="G385" s="20" t="s">
        <v>1711</v>
      </c>
      <c r="H385" s="20" t="s">
        <v>1711</v>
      </c>
      <c r="I385" s="390">
        <f t="shared" si="5"/>
        <v>97.4375</v>
      </c>
      <c r="J385" s="394">
        <v>15.59</v>
      </c>
      <c r="K385" s="21"/>
    </row>
    <row r="386" spans="1:11">
      <c r="A386" s="20" t="s">
        <v>3439</v>
      </c>
      <c r="B386" s="9">
        <v>42490</v>
      </c>
      <c r="C386" s="20" t="s">
        <v>3440</v>
      </c>
      <c r="D386" s="20"/>
      <c r="E386" s="20"/>
      <c r="F386" s="20"/>
      <c r="G386" s="20" t="s">
        <v>1710</v>
      </c>
      <c r="H386" s="20" t="s">
        <v>1710</v>
      </c>
      <c r="I386" s="390">
        <f t="shared" si="5"/>
        <v>84.375</v>
      </c>
      <c r="J386" s="394">
        <v>13.5</v>
      </c>
      <c r="K386" s="21"/>
    </row>
    <row r="387" spans="1:11">
      <c r="A387" s="20" t="s">
        <v>3439</v>
      </c>
      <c r="B387" s="9">
        <v>42490</v>
      </c>
      <c r="C387" s="20" t="s">
        <v>3440</v>
      </c>
      <c r="D387" s="20"/>
      <c r="E387" s="20"/>
      <c r="F387" s="20"/>
      <c r="G387" s="20" t="s">
        <v>1712</v>
      </c>
      <c r="H387" s="20" t="s">
        <v>1712</v>
      </c>
      <c r="I387" s="390">
        <f t="shared" si="5"/>
        <v>79.3125</v>
      </c>
      <c r="J387" s="394">
        <v>12.69</v>
      </c>
      <c r="K387" s="21"/>
    </row>
    <row r="388" spans="1:11">
      <c r="A388" s="20" t="s">
        <v>3439</v>
      </c>
      <c r="B388" s="9">
        <v>42490</v>
      </c>
      <c r="C388" s="20" t="s">
        <v>3440</v>
      </c>
      <c r="D388" s="20"/>
      <c r="E388" s="20"/>
      <c r="F388" s="20"/>
      <c r="G388" s="20" t="s">
        <v>816</v>
      </c>
      <c r="H388" s="20" t="s">
        <v>816</v>
      </c>
      <c r="I388" s="390">
        <f t="shared" si="5"/>
        <v>86.187499999999986</v>
      </c>
      <c r="J388" s="394">
        <v>13.79</v>
      </c>
      <c r="K388" s="21"/>
    </row>
    <row r="389" spans="1:11">
      <c r="A389" s="20" t="s">
        <v>3439</v>
      </c>
      <c r="B389" s="9">
        <v>42490</v>
      </c>
      <c r="C389" s="20" t="s">
        <v>3440</v>
      </c>
      <c r="D389" s="20"/>
      <c r="E389" s="20"/>
      <c r="F389" s="20"/>
      <c r="G389" s="20" t="s">
        <v>3540</v>
      </c>
      <c r="H389" s="20" t="s">
        <v>3540</v>
      </c>
      <c r="I389" s="390">
        <f t="shared" si="5"/>
        <v>14.624999999999998</v>
      </c>
      <c r="J389" s="394">
        <v>2.34</v>
      </c>
      <c r="K389" s="21"/>
    </row>
    <row r="390" spans="1:11">
      <c r="A390" s="20" t="s">
        <v>3439</v>
      </c>
      <c r="B390" s="9">
        <v>42490</v>
      </c>
      <c r="C390" s="20" t="s">
        <v>3440</v>
      </c>
      <c r="D390" s="20"/>
      <c r="E390" s="20"/>
      <c r="F390" s="20"/>
      <c r="G390" s="20" t="s">
        <v>3541</v>
      </c>
      <c r="H390" s="20" t="s">
        <v>3541</v>
      </c>
      <c r="I390" s="390">
        <f t="shared" ref="I390:I453" si="6">+J390/0.16</f>
        <v>50.4375</v>
      </c>
      <c r="J390" s="394">
        <v>8.07</v>
      </c>
      <c r="K390" s="21"/>
    </row>
    <row r="391" spans="1:11">
      <c r="A391" s="20" t="s">
        <v>3395</v>
      </c>
      <c r="B391" s="9">
        <v>42490</v>
      </c>
      <c r="C391" s="20" t="s">
        <v>3396</v>
      </c>
      <c r="D391" s="20"/>
      <c r="E391" s="20"/>
      <c r="F391" s="20"/>
      <c r="G391" s="20" t="s">
        <v>658</v>
      </c>
      <c r="H391" s="20" t="s">
        <v>658</v>
      </c>
      <c r="I391" s="390">
        <f t="shared" si="6"/>
        <v>319.8125</v>
      </c>
      <c r="J391" s="394">
        <v>51.17</v>
      </c>
      <c r="K391" s="21"/>
    </row>
    <row r="392" spans="1:11">
      <c r="A392" s="20" t="s">
        <v>3395</v>
      </c>
      <c r="B392" s="9">
        <v>42490</v>
      </c>
      <c r="C392" s="20" t="s">
        <v>3396</v>
      </c>
      <c r="D392" s="20"/>
      <c r="E392" s="20"/>
      <c r="F392" s="20"/>
      <c r="G392" s="20" t="s">
        <v>729</v>
      </c>
      <c r="H392" s="20" t="s">
        <v>729</v>
      </c>
      <c r="I392" s="390">
        <f t="shared" si="6"/>
        <v>217.24999999999997</v>
      </c>
      <c r="J392" s="394">
        <v>34.76</v>
      </c>
      <c r="K392" s="21"/>
    </row>
    <row r="393" spans="1:11">
      <c r="A393" s="20" t="s">
        <v>3395</v>
      </c>
      <c r="B393" s="9">
        <v>42490</v>
      </c>
      <c r="C393" s="20" t="s">
        <v>3396</v>
      </c>
      <c r="D393" s="20"/>
      <c r="E393" s="20"/>
      <c r="F393" s="20"/>
      <c r="G393" s="20" t="s">
        <v>3530</v>
      </c>
      <c r="H393" s="20" t="s">
        <v>3530</v>
      </c>
      <c r="I393" s="390">
        <f t="shared" si="6"/>
        <v>57.75</v>
      </c>
      <c r="J393" s="394">
        <v>9.24</v>
      </c>
      <c r="K393" s="21"/>
    </row>
    <row r="394" spans="1:11">
      <c r="A394" s="20" t="s">
        <v>3395</v>
      </c>
      <c r="B394" s="9">
        <v>42490</v>
      </c>
      <c r="C394" s="20" t="s">
        <v>3396</v>
      </c>
      <c r="D394" s="20"/>
      <c r="E394" s="20"/>
      <c r="F394" s="20"/>
      <c r="G394" s="20" t="s">
        <v>9</v>
      </c>
      <c r="H394" s="20" t="s">
        <v>9</v>
      </c>
      <c r="I394" s="390">
        <f t="shared" si="6"/>
        <v>120.68749999999999</v>
      </c>
      <c r="J394" s="394">
        <v>19.309999999999999</v>
      </c>
      <c r="K394" s="21"/>
    </row>
    <row r="395" spans="1:11">
      <c r="A395" s="20" t="s">
        <v>3395</v>
      </c>
      <c r="B395" s="9">
        <v>42490</v>
      </c>
      <c r="C395" s="20" t="s">
        <v>3396</v>
      </c>
      <c r="D395" s="20"/>
      <c r="E395" s="20"/>
      <c r="F395" s="20"/>
      <c r="G395" s="20" t="s">
        <v>3531</v>
      </c>
      <c r="H395" s="20" t="s">
        <v>3531</v>
      </c>
      <c r="I395" s="390">
        <f t="shared" si="6"/>
        <v>99.125</v>
      </c>
      <c r="J395" s="394">
        <v>15.86</v>
      </c>
      <c r="K395" s="21"/>
    </row>
    <row r="396" spans="1:11">
      <c r="A396" s="20" t="s">
        <v>3441</v>
      </c>
      <c r="B396" s="9">
        <v>42490</v>
      </c>
      <c r="C396" s="20" t="s">
        <v>3442</v>
      </c>
      <c r="D396" s="20"/>
      <c r="E396" s="20"/>
      <c r="F396" s="20"/>
      <c r="G396" s="20" t="s">
        <v>729</v>
      </c>
      <c r="H396" s="20" t="s">
        <v>729</v>
      </c>
      <c r="I396" s="390">
        <f t="shared" si="6"/>
        <v>86.187499999999986</v>
      </c>
      <c r="J396" s="394">
        <v>13.79</v>
      </c>
      <c r="K396" s="21"/>
    </row>
    <row r="397" spans="1:11">
      <c r="A397" s="20" t="s">
        <v>3441</v>
      </c>
      <c r="B397" s="9">
        <v>42490</v>
      </c>
      <c r="C397" s="20" t="s">
        <v>3442</v>
      </c>
      <c r="D397" s="20"/>
      <c r="E397" s="20"/>
      <c r="F397" s="20"/>
      <c r="G397" s="20" t="s">
        <v>9</v>
      </c>
      <c r="H397" s="20" t="s">
        <v>9</v>
      </c>
      <c r="I397" s="390">
        <f t="shared" si="6"/>
        <v>271.5625</v>
      </c>
      <c r="J397" s="394">
        <v>43.45</v>
      </c>
      <c r="K397" s="21"/>
    </row>
    <row r="398" spans="1:11">
      <c r="A398" s="20" t="s">
        <v>3441</v>
      </c>
      <c r="B398" s="9">
        <v>42490</v>
      </c>
      <c r="C398" s="20" t="s">
        <v>3442</v>
      </c>
      <c r="D398" s="20"/>
      <c r="E398" s="20"/>
      <c r="F398" s="20"/>
      <c r="G398" s="20" t="s">
        <v>2862</v>
      </c>
      <c r="H398" s="20" t="s">
        <v>2862</v>
      </c>
      <c r="I398" s="390">
        <f t="shared" si="6"/>
        <v>419.00000000000006</v>
      </c>
      <c r="J398" s="394">
        <v>67.040000000000006</v>
      </c>
      <c r="K398" s="21"/>
    </row>
    <row r="399" spans="1:11">
      <c r="A399" s="20" t="s">
        <v>3441</v>
      </c>
      <c r="B399" s="9">
        <v>42490</v>
      </c>
      <c r="C399" s="20" t="s">
        <v>3442</v>
      </c>
      <c r="D399" s="20"/>
      <c r="E399" s="20"/>
      <c r="F399" s="20"/>
      <c r="G399" s="20" t="s">
        <v>727</v>
      </c>
      <c r="H399" s="20" t="s">
        <v>727</v>
      </c>
      <c r="I399" s="390">
        <f t="shared" si="6"/>
        <v>86.187499999999986</v>
      </c>
      <c r="J399" s="394">
        <v>13.79</v>
      </c>
      <c r="K399" s="21"/>
    </row>
    <row r="400" spans="1:11">
      <c r="A400" s="20" t="s">
        <v>3441</v>
      </c>
      <c r="B400" s="9">
        <v>42490</v>
      </c>
      <c r="C400" s="20" t="s">
        <v>3442</v>
      </c>
      <c r="D400" s="20"/>
      <c r="E400" s="20"/>
      <c r="F400" s="20"/>
      <c r="G400" s="20" t="s">
        <v>659</v>
      </c>
      <c r="H400" s="20" t="s">
        <v>659</v>
      </c>
      <c r="I400" s="390">
        <f t="shared" si="6"/>
        <v>49.125</v>
      </c>
      <c r="J400" s="394">
        <v>7.86</v>
      </c>
      <c r="K400" s="21"/>
    </row>
    <row r="401" spans="1:11">
      <c r="A401" s="20" t="s">
        <v>3441</v>
      </c>
      <c r="B401" s="9">
        <v>42490</v>
      </c>
      <c r="C401" s="20" t="s">
        <v>3442</v>
      </c>
      <c r="D401" s="20"/>
      <c r="E401" s="20"/>
      <c r="F401" s="20"/>
      <c r="G401" s="20" t="s">
        <v>747</v>
      </c>
      <c r="H401" s="20" t="s">
        <v>747</v>
      </c>
      <c r="I401" s="390">
        <f t="shared" si="6"/>
        <v>456.9375</v>
      </c>
      <c r="J401" s="394">
        <v>73.11</v>
      </c>
      <c r="K401" s="21"/>
    </row>
    <row r="402" spans="1:11">
      <c r="A402" s="20" t="s">
        <v>3397</v>
      </c>
      <c r="B402" s="9">
        <v>42490</v>
      </c>
      <c r="C402" s="20" t="s">
        <v>3398</v>
      </c>
      <c r="D402" s="20"/>
      <c r="E402" s="20"/>
      <c r="F402" s="20"/>
      <c r="G402" s="20" t="s">
        <v>3532</v>
      </c>
      <c r="H402" s="20" t="s">
        <v>3532</v>
      </c>
      <c r="I402" s="390">
        <f t="shared" si="6"/>
        <v>18.125</v>
      </c>
      <c r="J402" s="394">
        <v>2.9</v>
      </c>
      <c r="K402" s="21"/>
    </row>
    <row r="403" spans="1:11">
      <c r="A403" s="20" t="s">
        <v>3399</v>
      </c>
      <c r="B403" s="9">
        <v>42490</v>
      </c>
      <c r="C403" s="20" t="s">
        <v>3400</v>
      </c>
      <c r="D403" s="20"/>
      <c r="E403" s="20"/>
      <c r="F403" s="20"/>
      <c r="G403" s="20" t="s">
        <v>3533</v>
      </c>
      <c r="H403" s="20" t="s">
        <v>3533</v>
      </c>
      <c r="I403" s="390">
        <f t="shared" si="6"/>
        <v>1250</v>
      </c>
      <c r="J403" s="394">
        <v>200</v>
      </c>
      <c r="K403" s="21"/>
    </row>
    <row r="404" spans="1:11">
      <c r="A404" s="20" t="s">
        <v>3401</v>
      </c>
      <c r="B404" s="9">
        <v>42490</v>
      </c>
      <c r="C404" s="20" t="s">
        <v>3402</v>
      </c>
      <c r="D404" s="20"/>
      <c r="E404" s="20"/>
      <c r="F404" s="20"/>
      <c r="G404" s="20" t="s">
        <v>781</v>
      </c>
      <c r="H404" s="20" t="s">
        <v>781</v>
      </c>
      <c r="I404" s="390">
        <f t="shared" si="6"/>
        <v>144.8125</v>
      </c>
      <c r="J404" s="394">
        <v>23.17</v>
      </c>
      <c r="K404" s="21"/>
    </row>
    <row r="405" spans="1:11">
      <c r="A405" s="20" t="s">
        <v>3403</v>
      </c>
      <c r="B405" s="9">
        <v>42490</v>
      </c>
      <c r="C405" s="20" t="s">
        <v>3404</v>
      </c>
      <c r="D405" s="20"/>
      <c r="E405" s="20"/>
      <c r="F405" s="20"/>
      <c r="G405" s="20" t="s">
        <v>827</v>
      </c>
      <c r="H405" s="20" t="s">
        <v>827</v>
      </c>
      <c r="I405" s="390">
        <f t="shared" si="6"/>
        <v>137.9375</v>
      </c>
      <c r="J405" s="394">
        <v>22.07</v>
      </c>
      <c r="K405" s="21"/>
    </row>
    <row r="406" spans="1:11">
      <c r="A406" s="20" t="s">
        <v>3405</v>
      </c>
      <c r="B406" s="9">
        <v>42490</v>
      </c>
      <c r="C406" s="20" t="s">
        <v>3406</v>
      </c>
      <c r="D406" s="20"/>
      <c r="E406" s="20"/>
      <c r="F406" s="20"/>
      <c r="G406" s="20" t="s">
        <v>1683</v>
      </c>
      <c r="H406" s="20" t="s">
        <v>1683</v>
      </c>
      <c r="I406" s="390">
        <f t="shared" si="6"/>
        <v>333.625</v>
      </c>
      <c r="J406" s="394">
        <v>53.38</v>
      </c>
      <c r="K406" s="21"/>
    </row>
    <row r="407" spans="1:11">
      <c r="A407" s="20" t="s">
        <v>3407</v>
      </c>
      <c r="B407" s="9">
        <v>42490</v>
      </c>
      <c r="C407" s="20" t="s">
        <v>3408</v>
      </c>
      <c r="D407" s="20"/>
      <c r="E407" s="20"/>
      <c r="F407" s="20"/>
      <c r="G407" s="20" t="s">
        <v>668</v>
      </c>
      <c r="H407" s="20" t="s">
        <v>668</v>
      </c>
      <c r="I407" s="390">
        <f t="shared" si="6"/>
        <v>568.5625</v>
      </c>
      <c r="J407" s="394">
        <v>90.97</v>
      </c>
      <c r="K407" s="21"/>
    </row>
    <row r="408" spans="1:11">
      <c r="A408" s="20" t="s">
        <v>3409</v>
      </c>
      <c r="B408" s="9">
        <v>42490</v>
      </c>
      <c r="C408" s="20" t="s">
        <v>3410</v>
      </c>
      <c r="D408" s="20"/>
      <c r="E408" s="20"/>
      <c r="F408" s="20"/>
      <c r="G408" s="20" t="s">
        <v>672</v>
      </c>
      <c r="H408" s="20" t="s">
        <v>672</v>
      </c>
      <c r="I408" s="390">
        <f t="shared" si="6"/>
        <v>130.9375</v>
      </c>
      <c r="J408" s="394">
        <v>20.95</v>
      </c>
      <c r="K408" s="21"/>
    </row>
    <row r="409" spans="1:11">
      <c r="A409" s="20" t="s">
        <v>3411</v>
      </c>
      <c r="B409" s="9">
        <v>42490</v>
      </c>
      <c r="C409" s="20" t="s">
        <v>3412</v>
      </c>
      <c r="D409" s="20"/>
      <c r="E409" s="20"/>
      <c r="F409" s="20"/>
      <c r="G409" s="20" t="s">
        <v>2476</v>
      </c>
      <c r="H409" s="20" t="s">
        <v>2476</v>
      </c>
      <c r="I409" s="390">
        <f t="shared" si="6"/>
        <v>322.4375</v>
      </c>
      <c r="J409" s="394">
        <v>51.59</v>
      </c>
      <c r="K409" s="21"/>
    </row>
    <row r="410" spans="1:11">
      <c r="A410" s="20" t="s">
        <v>3413</v>
      </c>
      <c r="B410" s="9">
        <v>42490</v>
      </c>
      <c r="C410" s="20" t="s">
        <v>3414</v>
      </c>
      <c r="D410" s="20"/>
      <c r="E410" s="20"/>
      <c r="F410" s="20"/>
      <c r="G410" s="20" t="s">
        <v>2559</v>
      </c>
      <c r="H410" s="20" t="s">
        <v>2559</v>
      </c>
      <c r="I410" s="390">
        <f t="shared" si="6"/>
        <v>135.375</v>
      </c>
      <c r="J410" s="394">
        <v>21.66</v>
      </c>
      <c r="K410" s="21"/>
    </row>
    <row r="411" spans="1:11">
      <c r="A411" s="20" t="s">
        <v>3415</v>
      </c>
      <c r="B411" s="9">
        <v>42490</v>
      </c>
      <c r="C411" s="20" t="s">
        <v>3416</v>
      </c>
      <c r="D411" s="20"/>
      <c r="E411" s="20"/>
      <c r="F411" s="20"/>
      <c r="G411" s="20" t="s">
        <v>2899</v>
      </c>
      <c r="H411" s="20" t="s">
        <v>2899</v>
      </c>
      <c r="I411" s="390">
        <f t="shared" si="6"/>
        <v>661.6875</v>
      </c>
      <c r="J411" s="394">
        <v>105.87</v>
      </c>
      <c r="K411" s="21"/>
    </row>
    <row r="412" spans="1:11">
      <c r="A412" s="20" t="s">
        <v>3417</v>
      </c>
      <c r="B412" s="9">
        <v>42490</v>
      </c>
      <c r="C412" s="20" t="s">
        <v>3418</v>
      </c>
      <c r="D412" s="20"/>
      <c r="E412" s="20"/>
      <c r="F412" s="20"/>
      <c r="G412" s="20" t="s">
        <v>729</v>
      </c>
      <c r="H412" s="20" t="s">
        <v>729</v>
      </c>
      <c r="I412" s="390">
        <f t="shared" si="6"/>
        <v>176.75</v>
      </c>
      <c r="J412" s="394">
        <v>28.28</v>
      </c>
      <c r="K412" s="21"/>
    </row>
    <row r="413" spans="1:11">
      <c r="A413" s="20" t="s">
        <v>3417</v>
      </c>
      <c r="B413" s="9">
        <v>42490</v>
      </c>
      <c r="C413" s="20" t="s">
        <v>3418</v>
      </c>
      <c r="D413" s="20"/>
      <c r="E413" s="20"/>
      <c r="F413" s="20"/>
      <c r="G413" s="20" t="s">
        <v>813</v>
      </c>
      <c r="H413" s="20" t="s">
        <v>813</v>
      </c>
      <c r="I413" s="390">
        <f t="shared" si="6"/>
        <v>388.1875</v>
      </c>
      <c r="J413" s="394">
        <v>62.11</v>
      </c>
      <c r="K413" s="21"/>
    </row>
    <row r="414" spans="1:11">
      <c r="A414" s="20" t="s">
        <v>3417</v>
      </c>
      <c r="B414" s="9">
        <v>42490</v>
      </c>
      <c r="C414" s="20" t="s">
        <v>3418</v>
      </c>
      <c r="D414" s="20"/>
      <c r="E414" s="20"/>
      <c r="F414" s="20"/>
      <c r="G414" s="20" t="s">
        <v>659</v>
      </c>
      <c r="H414" s="20" t="s">
        <v>659</v>
      </c>
      <c r="I414" s="390">
        <f t="shared" si="6"/>
        <v>328.4375</v>
      </c>
      <c r="J414" s="394">
        <v>52.55</v>
      </c>
      <c r="K414" s="21"/>
    </row>
    <row r="415" spans="1:11">
      <c r="A415" s="20" t="s">
        <v>3437</v>
      </c>
      <c r="B415" s="9">
        <v>42490</v>
      </c>
      <c r="C415" s="20" t="s">
        <v>3438</v>
      </c>
      <c r="D415" s="20"/>
      <c r="E415" s="20"/>
      <c r="F415" s="20"/>
      <c r="G415" s="20" t="s">
        <v>829</v>
      </c>
      <c r="H415" s="20" t="s">
        <v>829</v>
      </c>
      <c r="I415" s="390">
        <f t="shared" si="6"/>
        <v>313</v>
      </c>
      <c r="J415" s="394">
        <v>50.08</v>
      </c>
      <c r="K415" s="21">
        <v>12.52</v>
      </c>
    </row>
    <row r="416" spans="1:11">
      <c r="A416" s="20" t="s">
        <v>3419</v>
      </c>
      <c r="B416" s="9">
        <v>42490</v>
      </c>
      <c r="C416" s="20" t="s">
        <v>3420</v>
      </c>
      <c r="D416" s="20"/>
      <c r="E416" s="20"/>
      <c r="F416" s="20"/>
      <c r="G416" s="20" t="s">
        <v>805</v>
      </c>
      <c r="H416" s="20" t="s">
        <v>805</v>
      </c>
      <c r="I416" s="390">
        <f t="shared" si="6"/>
        <v>728.4375</v>
      </c>
      <c r="J416" s="394">
        <v>116.55</v>
      </c>
      <c r="K416" s="21"/>
    </row>
    <row r="417" spans="1:11">
      <c r="A417" s="20" t="s">
        <v>3419</v>
      </c>
      <c r="B417" s="9">
        <v>42490</v>
      </c>
      <c r="C417" s="20" t="s">
        <v>3420</v>
      </c>
      <c r="D417" s="20"/>
      <c r="E417" s="20"/>
      <c r="F417" s="20"/>
      <c r="G417" s="20" t="s">
        <v>3534</v>
      </c>
      <c r="H417" s="20" t="s">
        <v>3534</v>
      </c>
      <c r="I417" s="390">
        <f t="shared" si="6"/>
        <v>511.18750000000006</v>
      </c>
      <c r="J417" s="394">
        <v>81.790000000000006</v>
      </c>
      <c r="K417" s="21"/>
    </row>
    <row r="418" spans="1:11">
      <c r="A418" s="20" t="s">
        <v>3419</v>
      </c>
      <c r="B418" s="9">
        <v>42490</v>
      </c>
      <c r="C418" s="20" t="s">
        <v>3420</v>
      </c>
      <c r="D418" s="20"/>
      <c r="E418" s="20"/>
      <c r="F418" s="20"/>
      <c r="G418" s="20" t="s">
        <v>803</v>
      </c>
      <c r="H418" s="20" t="s">
        <v>803</v>
      </c>
      <c r="I418" s="390">
        <f t="shared" si="6"/>
        <v>335.1875</v>
      </c>
      <c r="J418" s="394">
        <v>53.63</v>
      </c>
      <c r="K418" s="21"/>
    </row>
    <row r="419" spans="1:11">
      <c r="A419" s="20" t="s">
        <v>3419</v>
      </c>
      <c r="B419" s="9">
        <v>42490</v>
      </c>
      <c r="C419" s="20" t="s">
        <v>3420</v>
      </c>
      <c r="D419" s="20"/>
      <c r="E419" s="20"/>
      <c r="F419" s="20"/>
      <c r="G419" s="20" t="s">
        <v>3525</v>
      </c>
      <c r="H419" s="20" t="s">
        <v>3525</v>
      </c>
      <c r="I419" s="390">
        <f t="shared" si="6"/>
        <v>95.6875</v>
      </c>
      <c r="J419" s="394">
        <v>15.31</v>
      </c>
      <c r="K419" s="21"/>
    </row>
    <row r="420" spans="1:11">
      <c r="A420" s="20" t="s">
        <v>3419</v>
      </c>
      <c r="B420" s="9">
        <v>42490</v>
      </c>
      <c r="C420" s="20" t="s">
        <v>3420</v>
      </c>
      <c r="D420" s="20"/>
      <c r="E420" s="20"/>
      <c r="F420" s="20"/>
      <c r="G420" s="20" t="s">
        <v>797</v>
      </c>
      <c r="H420" s="20" t="s">
        <v>797</v>
      </c>
      <c r="I420" s="390">
        <f t="shared" si="6"/>
        <v>80.1875</v>
      </c>
      <c r="J420" s="394">
        <v>12.83</v>
      </c>
      <c r="K420" s="21"/>
    </row>
    <row r="421" spans="1:11">
      <c r="A421" s="20" t="s">
        <v>3419</v>
      </c>
      <c r="B421" s="9">
        <v>42490</v>
      </c>
      <c r="C421" s="20" t="s">
        <v>3420</v>
      </c>
      <c r="D421" s="20"/>
      <c r="E421" s="20"/>
      <c r="F421" s="20"/>
      <c r="G421" s="20" t="s">
        <v>731</v>
      </c>
      <c r="H421" s="20" t="s">
        <v>731</v>
      </c>
      <c r="I421" s="390">
        <f t="shared" si="6"/>
        <v>56.875</v>
      </c>
      <c r="J421" s="394">
        <v>9.1</v>
      </c>
      <c r="K421" s="21"/>
    </row>
    <row r="422" spans="1:11">
      <c r="A422" s="20" t="s">
        <v>3419</v>
      </c>
      <c r="B422" s="9">
        <v>42490</v>
      </c>
      <c r="C422" s="20" t="s">
        <v>3420</v>
      </c>
      <c r="D422" s="20"/>
      <c r="E422" s="20"/>
      <c r="F422" s="20"/>
      <c r="G422" s="20" t="s">
        <v>735</v>
      </c>
      <c r="H422" s="20" t="s">
        <v>735</v>
      </c>
      <c r="I422" s="390">
        <f t="shared" si="6"/>
        <v>222.43750000000003</v>
      </c>
      <c r="J422" s="394">
        <v>35.590000000000003</v>
      </c>
      <c r="K422" s="21"/>
    </row>
    <row r="423" spans="1:11">
      <c r="A423" s="20" t="s">
        <v>3419</v>
      </c>
      <c r="B423" s="9">
        <v>42490</v>
      </c>
      <c r="C423" s="20" t="s">
        <v>3420</v>
      </c>
      <c r="D423" s="20"/>
      <c r="E423" s="20"/>
      <c r="F423" s="20"/>
      <c r="G423" s="20" t="s">
        <v>729</v>
      </c>
      <c r="H423" s="20" t="s">
        <v>729</v>
      </c>
      <c r="I423" s="390">
        <f t="shared" si="6"/>
        <v>86.187499999999986</v>
      </c>
      <c r="J423" s="394">
        <v>13.79</v>
      </c>
      <c r="K423" s="21"/>
    </row>
    <row r="424" spans="1:11">
      <c r="A424" s="20" t="s">
        <v>3421</v>
      </c>
      <c r="B424" s="9">
        <v>42490</v>
      </c>
      <c r="C424" s="20" t="s">
        <v>3422</v>
      </c>
      <c r="D424" s="20"/>
      <c r="E424" s="20"/>
      <c r="F424" s="20"/>
      <c r="G424" s="20" t="s">
        <v>659</v>
      </c>
      <c r="H424" s="20" t="s">
        <v>659</v>
      </c>
      <c r="I424" s="390">
        <f t="shared" si="6"/>
        <v>49.125</v>
      </c>
      <c r="J424" s="394">
        <v>7.86</v>
      </c>
      <c r="K424" s="21"/>
    </row>
    <row r="425" spans="1:11">
      <c r="A425" s="20" t="s">
        <v>3421</v>
      </c>
      <c r="B425" s="9">
        <v>42490</v>
      </c>
      <c r="C425" s="20" t="s">
        <v>3422</v>
      </c>
      <c r="D425" s="20"/>
      <c r="E425" s="20"/>
      <c r="F425" s="20"/>
      <c r="G425" s="20" t="s">
        <v>814</v>
      </c>
      <c r="H425" s="20" t="s">
        <v>814</v>
      </c>
      <c r="I425" s="390">
        <f t="shared" si="6"/>
        <v>226.75</v>
      </c>
      <c r="J425" s="394">
        <v>36.28</v>
      </c>
      <c r="K425" s="21"/>
    </row>
    <row r="426" spans="1:11">
      <c r="A426" s="20" t="s">
        <v>3421</v>
      </c>
      <c r="B426" s="9">
        <v>42490</v>
      </c>
      <c r="C426" s="20" t="s">
        <v>3422</v>
      </c>
      <c r="D426" s="20"/>
      <c r="E426" s="20"/>
      <c r="F426" s="20"/>
      <c r="G426" s="20" t="s">
        <v>813</v>
      </c>
      <c r="H426" s="20" t="s">
        <v>813</v>
      </c>
      <c r="I426" s="390">
        <f t="shared" si="6"/>
        <v>335.1875</v>
      </c>
      <c r="J426" s="394">
        <v>53.63</v>
      </c>
      <c r="K426" s="21"/>
    </row>
    <row r="427" spans="1:11">
      <c r="A427" s="20" t="s">
        <v>3421</v>
      </c>
      <c r="B427" s="9">
        <v>42490</v>
      </c>
      <c r="C427" s="20" t="s">
        <v>3422</v>
      </c>
      <c r="D427" s="20"/>
      <c r="E427" s="20"/>
      <c r="F427" s="20"/>
      <c r="G427" s="20" t="s">
        <v>767</v>
      </c>
      <c r="H427" s="20" t="s">
        <v>767</v>
      </c>
      <c r="I427" s="390">
        <f t="shared" si="6"/>
        <v>87.9375</v>
      </c>
      <c r="J427" s="394">
        <v>14.07</v>
      </c>
      <c r="K427" s="21"/>
    </row>
    <row r="428" spans="1:11">
      <c r="A428" s="20" t="s">
        <v>3421</v>
      </c>
      <c r="B428" s="9">
        <v>42490</v>
      </c>
      <c r="C428" s="20" t="s">
        <v>3422</v>
      </c>
      <c r="D428" s="20"/>
      <c r="E428" s="20"/>
      <c r="F428" s="20"/>
      <c r="G428" s="20" t="s">
        <v>811</v>
      </c>
      <c r="H428" s="20" t="s">
        <v>811</v>
      </c>
      <c r="I428" s="390">
        <f t="shared" si="6"/>
        <v>63.749999999999993</v>
      </c>
      <c r="J428" s="394">
        <v>10.199999999999999</v>
      </c>
      <c r="K428" s="21"/>
    </row>
    <row r="429" spans="1:11">
      <c r="A429" s="20" t="s">
        <v>3423</v>
      </c>
      <c r="B429" s="9">
        <v>42490</v>
      </c>
      <c r="C429" s="20" t="s">
        <v>3424</v>
      </c>
      <c r="D429" s="20"/>
      <c r="E429" s="20"/>
      <c r="F429" s="20"/>
      <c r="G429" s="20" t="s">
        <v>808</v>
      </c>
      <c r="H429" s="20" t="s">
        <v>808</v>
      </c>
      <c r="I429" s="390">
        <f t="shared" si="6"/>
        <v>50</v>
      </c>
      <c r="J429" s="394">
        <v>8</v>
      </c>
      <c r="K429" s="21"/>
    </row>
    <row r="430" spans="1:11">
      <c r="A430" s="20" t="s">
        <v>3425</v>
      </c>
      <c r="B430" s="9">
        <v>42490</v>
      </c>
      <c r="C430" s="20" t="s">
        <v>3426</v>
      </c>
      <c r="D430" s="20"/>
      <c r="E430" s="20"/>
      <c r="F430" s="20"/>
      <c r="G430" s="20" t="s">
        <v>659</v>
      </c>
      <c r="H430" s="20" t="s">
        <v>659</v>
      </c>
      <c r="I430" s="390">
        <f t="shared" si="6"/>
        <v>396.5625</v>
      </c>
      <c r="J430" s="394">
        <v>63.45</v>
      </c>
      <c r="K430" s="21"/>
    </row>
    <row r="431" spans="1:11">
      <c r="A431" s="20" t="s">
        <v>3425</v>
      </c>
      <c r="B431" s="9">
        <v>42490</v>
      </c>
      <c r="C431" s="20" t="s">
        <v>3426</v>
      </c>
      <c r="D431" s="20"/>
      <c r="E431" s="20"/>
      <c r="F431" s="20"/>
      <c r="G431" s="20" t="s">
        <v>744</v>
      </c>
      <c r="H431" s="20" t="s">
        <v>744</v>
      </c>
      <c r="I431" s="390">
        <f t="shared" si="6"/>
        <v>77.5625</v>
      </c>
      <c r="J431" s="394">
        <v>12.41</v>
      </c>
      <c r="K431" s="21"/>
    </row>
    <row r="432" spans="1:11">
      <c r="A432" s="20" t="s">
        <v>3425</v>
      </c>
      <c r="B432" s="9">
        <v>42490</v>
      </c>
      <c r="C432" s="20" t="s">
        <v>3426</v>
      </c>
      <c r="D432" s="20"/>
      <c r="E432" s="20"/>
      <c r="F432" s="20"/>
      <c r="G432" s="20" t="s">
        <v>733</v>
      </c>
      <c r="H432" s="20" t="s">
        <v>733</v>
      </c>
      <c r="I432" s="390">
        <f t="shared" si="6"/>
        <v>544.6875</v>
      </c>
      <c r="J432" s="394">
        <v>87.15</v>
      </c>
      <c r="K432" s="21"/>
    </row>
    <row r="433" spans="1:11">
      <c r="A433" s="20" t="s">
        <v>3425</v>
      </c>
      <c r="B433" s="9">
        <v>42490</v>
      </c>
      <c r="C433" s="20" t="s">
        <v>3426</v>
      </c>
      <c r="D433" s="20"/>
      <c r="E433" s="20"/>
      <c r="F433" s="20"/>
      <c r="G433" s="20" t="s">
        <v>735</v>
      </c>
      <c r="H433" s="20" t="s">
        <v>735</v>
      </c>
      <c r="I433" s="390">
        <f t="shared" si="6"/>
        <v>398.375</v>
      </c>
      <c r="J433" s="394">
        <v>63.74</v>
      </c>
      <c r="K433" s="21"/>
    </row>
    <row r="434" spans="1:11">
      <c r="A434" s="20" t="s">
        <v>3427</v>
      </c>
      <c r="B434" s="9">
        <v>42490</v>
      </c>
      <c r="C434" s="20" t="s">
        <v>3428</v>
      </c>
      <c r="D434" s="20"/>
      <c r="E434" s="20"/>
      <c r="F434" s="20"/>
      <c r="G434" s="20" t="s">
        <v>1679</v>
      </c>
      <c r="H434" s="20" t="s">
        <v>1679</v>
      </c>
      <c r="I434" s="390">
        <f t="shared" si="6"/>
        <v>53.4375</v>
      </c>
      <c r="J434" s="394">
        <v>8.5500000000000007</v>
      </c>
      <c r="K434" s="21"/>
    </row>
    <row r="435" spans="1:11">
      <c r="A435" s="20" t="s">
        <v>3431</v>
      </c>
      <c r="B435" s="9">
        <v>42490</v>
      </c>
      <c r="C435" s="20" t="s">
        <v>3432</v>
      </c>
      <c r="D435" s="20"/>
      <c r="E435" s="20"/>
      <c r="F435" s="20"/>
      <c r="G435" s="20" t="s">
        <v>785</v>
      </c>
      <c r="H435" s="20" t="s">
        <v>785</v>
      </c>
      <c r="I435" s="390">
        <f t="shared" si="6"/>
        <v>89.6875</v>
      </c>
      <c r="J435" s="394">
        <v>14.35</v>
      </c>
      <c r="K435" s="21"/>
    </row>
    <row r="436" spans="1:11">
      <c r="A436" s="20" t="s">
        <v>3443</v>
      </c>
      <c r="B436" s="9">
        <v>42490</v>
      </c>
      <c r="C436" s="20" t="s">
        <v>3444</v>
      </c>
      <c r="D436" s="20"/>
      <c r="E436" s="20"/>
      <c r="F436" s="20"/>
      <c r="G436" s="20" t="s">
        <v>659</v>
      </c>
      <c r="H436" s="20" t="s">
        <v>659</v>
      </c>
      <c r="I436" s="390">
        <f t="shared" si="6"/>
        <v>215.49999999999997</v>
      </c>
      <c r="J436" s="394">
        <v>34.479999999999997</v>
      </c>
      <c r="K436" s="21"/>
    </row>
    <row r="437" spans="1:11">
      <c r="A437" s="20" t="s">
        <v>3443</v>
      </c>
      <c r="B437" s="9">
        <v>42490</v>
      </c>
      <c r="C437" s="20" t="s">
        <v>3444</v>
      </c>
      <c r="D437" s="20"/>
      <c r="E437" s="20"/>
      <c r="F437" s="20"/>
      <c r="G437" s="20" t="s">
        <v>661</v>
      </c>
      <c r="H437" s="20" t="s">
        <v>661</v>
      </c>
      <c r="I437" s="390">
        <f t="shared" si="6"/>
        <v>335.25</v>
      </c>
      <c r="J437" s="394">
        <v>53.64</v>
      </c>
      <c r="K437" s="21"/>
    </row>
    <row r="438" spans="1:11">
      <c r="A438" s="20" t="s">
        <v>3443</v>
      </c>
      <c r="B438" s="9">
        <v>42490</v>
      </c>
      <c r="C438" s="20" t="s">
        <v>3444</v>
      </c>
      <c r="D438" s="20"/>
      <c r="E438" s="20"/>
      <c r="F438" s="20"/>
      <c r="G438" s="20" t="s">
        <v>729</v>
      </c>
      <c r="H438" s="20" t="s">
        <v>729</v>
      </c>
      <c r="I438" s="390">
        <f t="shared" si="6"/>
        <v>176.75</v>
      </c>
      <c r="J438" s="394">
        <v>28.28</v>
      </c>
      <c r="K438" s="21"/>
    </row>
    <row r="439" spans="1:11">
      <c r="A439" s="20" t="s">
        <v>3443</v>
      </c>
      <c r="B439" s="9">
        <v>42490</v>
      </c>
      <c r="C439" s="20" t="s">
        <v>3444</v>
      </c>
      <c r="D439" s="20"/>
      <c r="E439" s="20"/>
      <c r="F439" s="20"/>
      <c r="G439" s="20" t="s">
        <v>727</v>
      </c>
      <c r="H439" s="20" t="s">
        <v>727</v>
      </c>
      <c r="I439" s="390">
        <f t="shared" si="6"/>
        <v>86.187499999999986</v>
      </c>
      <c r="J439" s="394">
        <v>13.79</v>
      </c>
      <c r="K439" s="21"/>
    </row>
    <row r="440" spans="1:11">
      <c r="A440" s="20" t="s">
        <v>3445</v>
      </c>
      <c r="B440" s="9">
        <v>42490</v>
      </c>
      <c r="C440" s="20" t="s">
        <v>3446</v>
      </c>
      <c r="D440" s="20"/>
      <c r="E440" s="20"/>
      <c r="F440" s="20"/>
      <c r="G440" s="20" t="s">
        <v>1724</v>
      </c>
      <c r="H440" s="20" t="s">
        <v>1724</v>
      </c>
      <c r="I440" s="390">
        <f t="shared" si="6"/>
        <v>50</v>
      </c>
      <c r="J440" s="394">
        <v>8</v>
      </c>
      <c r="K440" s="21"/>
    </row>
    <row r="441" spans="1:11">
      <c r="A441" s="20" t="s">
        <v>3447</v>
      </c>
      <c r="B441" s="9">
        <v>42490</v>
      </c>
      <c r="C441" s="20" t="s">
        <v>3448</v>
      </c>
      <c r="D441" s="20"/>
      <c r="E441" s="20"/>
      <c r="F441" s="20"/>
      <c r="G441" s="20" t="s">
        <v>805</v>
      </c>
      <c r="H441" s="20" t="s">
        <v>805</v>
      </c>
      <c r="I441" s="390">
        <f t="shared" si="6"/>
        <v>728.4375</v>
      </c>
      <c r="J441" s="394">
        <v>116.55</v>
      </c>
      <c r="K441" s="21"/>
    </row>
    <row r="442" spans="1:11">
      <c r="A442" s="20" t="s">
        <v>3447</v>
      </c>
      <c r="B442" s="9">
        <v>42490</v>
      </c>
      <c r="C442" s="20" t="s">
        <v>3448</v>
      </c>
      <c r="D442" s="20"/>
      <c r="E442" s="20"/>
      <c r="F442" s="20"/>
      <c r="G442" s="20" t="s">
        <v>801</v>
      </c>
      <c r="H442" s="20" t="s">
        <v>801</v>
      </c>
      <c r="I442" s="390">
        <f t="shared" si="6"/>
        <v>386.6875</v>
      </c>
      <c r="J442" s="394">
        <v>61.87</v>
      </c>
      <c r="K442" s="21"/>
    </row>
    <row r="443" spans="1:11">
      <c r="A443" s="20" t="s">
        <v>3447</v>
      </c>
      <c r="B443" s="9">
        <v>42490</v>
      </c>
      <c r="C443" s="20" t="s">
        <v>3448</v>
      </c>
      <c r="D443" s="20"/>
      <c r="E443" s="20"/>
      <c r="F443" s="20"/>
      <c r="G443" s="20" t="s">
        <v>797</v>
      </c>
      <c r="H443" s="20" t="s">
        <v>797</v>
      </c>
      <c r="I443" s="390">
        <f t="shared" si="6"/>
        <v>80.1875</v>
      </c>
      <c r="J443" s="394">
        <v>12.83</v>
      </c>
      <c r="K443" s="21"/>
    </row>
    <row r="444" spans="1:11">
      <c r="A444" s="20" t="s">
        <v>3447</v>
      </c>
      <c r="B444" s="9">
        <v>42490</v>
      </c>
      <c r="C444" s="20" t="s">
        <v>3448</v>
      </c>
      <c r="D444" s="20"/>
      <c r="E444" s="20"/>
      <c r="F444" s="20"/>
      <c r="G444" s="20" t="s">
        <v>3542</v>
      </c>
      <c r="H444" s="20" t="s">
        <v>3542</v>
      </c>
      <c r="I444" s="390">
        <f t="shared" si="6"/>
        <v>115.5</v>
      </c>
      <c r="J444" s="394">
        <v>18.48</v>
      </c>
      <c r="K444" s="21"/>
    </row>
    <row r="445" spans="1:11">
      <c r="A445" s="20" t="s">
        <v>3447</v>
      </c>
      <c r="B445" s="9">
        <v>42490</v>
      </c>
      <c r="C445" s="20" t="s">
        <v>3448</v>
      </c>
      <c r="D445" s="20"/>
      <c r="E445" s="20"/>
      <c r="F445" s="20"/>
      <c r="G445" s="20" t="s">
        <v>3543</v>
      </c>
      <c r="H445" s="20" t="s">
        <v>3543</v>
      </c>
      <c r="I445" s="390">
        <f t="shared" si="6"/>
        <v>251.375</v>
      </c>
      <c r="J445" s="394">
        <v>40.22</v>
      </c>
      <c r="K445" s="21"/>
    </row>
    <row r="446" spans="1:11">
      <c r="A446" s="20" t="s">
        <v>3447</v>
      </c>
      <c r="B446" s="9">
        <v>42490</v>
      </c>
      <c r="C446" s="20" t="s">
        <v>3448</v>
      </c>
      <c r="D446" s="20"/>
      <c r="E446" s="20"/>
      <c r="F446" s="20"/>
      <c r="G446" s="20" t="s">
        <v>735</v>
      </c>
      <c r="H446" s="20" t="s">
        <v>735</v>
      </c>
      <c r="I446" s="390">
        <f t="shared" si="6"/>
        <v>222.43750000000003</v>
      </c>
      <c r="J446" s="394">
        <v>35.590000000000003</v>
      </c>
      <c r="K446" s="21"/>
    </row>
    <row r="447" spans="1:11">
      <c r="A447" s="20" t="s">
        <v>3447</v>
      </c>
      <c r="B447" s="9">
        <v>42490</v>
      </c>
      <c r="C447" s="20" t="s">
        <v>3448</v>
      </c>
      <c r="D447" s="20"/>
      <c r="E447" s="20"/>
      <c r="F447" s="20"/>
      <c r="G447" s="20" t="s">
        <v>729</v>
      </c>
      <c r="H447" s="20" t="s">
        <v>729</v>
      </c>
      <c r="I447" s="390">
        <f t="shared" si="6"/>
        <v>56.0625</v>
      </c>
      <c r="J447" s="394">
        <v>8.9700000000000006</v>
      </c>
      <c r="K447" s="21"/>
    </row>
    <row r="448" spans="1:11">
      <c r="A448" s="20" t="s">
        <v>3449</v>
      </c>
      <c r="B448" s="9">
        <v>42490</v>
      </c>
      <c r="C448" s="20" t="s">
        <v>3450</v>
      </c>
      <c r="D448" s="20"/>
      <c r="E448" s="20"/>
      <c r="F448" s="20"/>
      <c r="G448" s="20" t="s">
        <v>659</v>
      </c>
      <c r="H448" s="20" t="s">
        <v>659</v>
      </c>
      <c r="I448" s="390">
        <f t="shared" si="6"/>
        <v>66.375</v>
      </c>
      <c r="J448" s="394">
        <v>10.62</v>
      </c>
      <c r="K448" s="21"/>
    </row>
    <row r="449" spans="1:11">
      <c r="A449" s="20" t="s">
        <v>3449</v>
      </c>
      <c r="B449" s="9">
        <v>42490</v>
      </c>
      <c r="C449" s="20" t="s">
        <v>3450</v>
      </c>
      <c r="D449" s="20"/>
      <c r="E449" s="20"/>
      <c r="F449" s="20"/>
      <c r="G449" s="20" t="s">
        <v>659</v>
      </c>
      <c r="H449" s="20" t="s">
        <v>659</v>
      </c>
      <c r="I449" s="390">
        <f t="shared" si="6"/>
        <v>320.6875</v>
      </c>
      <c r="J449" s="394">
        <v>51.31</v>
      </c>
      <c r="K449" s="21"/>
    </row>
    <row r="450" spans="1:11">
      <c r="A450" s="20" t="s">
        <v>3449</v>
      </c>
      <c r="B450" s="9">
        <v>42490</v>
      </c>
      <c r="C450" s="20" t="s">
        <v>3450</v>
      </c>
      <c r="D450" s="20"/>
      <c r="E450" s="20"/>
      <c r="F450" s="20"/>
      <c r="G450" s="20" t="s">
        <v>733</v>
      </c>
      <c r="H450" s="20" t="s">
        <v>733</v>
      </c>
      <c r="I450" s="390">
        <f t="shared" si="6"/>
        <v>419.00000000000006</v>
      </c>
      <c r="J450" s="394">
        <v>67.040000000000006</v>
      </c>
      <c r="K450" s="21"/>
    </row>
    <row r="451" spans="1:11">
      <c r="A451" s="20" t="s">
        <v>3449</v>
      </c>
      <c r="B451" s="9">
        <v>42490</v>
      </c>
      <c r="C451" s="20" t="s">
        <v>3450</v>
      </c>
      <c r="D451" s="20"/>
      <c r="E451" s="20"/>
      <c r="F451" s="20"/>
      <c r="G451" s="20" t="s">
        <v>729</v>
      </c>
      <c r="H451" s="20" t="s">
        <v>729</v>
      </c>
      <c r="I451" s="390">
        <f t="shared" si="6"/>
        <v>56.0625</v>
      </c>
      <c r="J451" s="394">
        <v>8.9700000000000006</v>
      </c>
      <c r="K451" s="21"/>
    </row>
    <row r="452" spans="1:11">
      <c r="A452" s="20" t="s">
        <v>3449</v>
      </c>
      <c r="B452" s="9">
        <v>42490</v>
      </c>
      <c r="C452" s="20" t="s">
        <v>3450</v>
      </c>
      <c r="D452" s="20"/>
      <c r="E452" s="20"/>
      <c r="F452" s="20"/>
      <c r="G452" s="20" t="s">
        <v>735</v>
      </c>
      <c r="H452" s="20" t="s">
        <v>735</v>
      </c>
      <c r="I452" s="390">
        <f t="shared" si="6"/>
        <v>398.375</v>
      </c>
      <c r="J452" s="394">
        <v>63.74</v>
      </c>
      <c r="K452" s="21"/>
    </row>
    <row r="453" spans="1:11">
      <c r="A453" s="20" t="s">
        <v>3449</v>
      </c>
      <c r="B453" s="9">
        <v>42490</v>
      </c>
      <c r="C453" s="20" t="s">
        <v>3450</v>
      </c>
      <c r="D453" s="20"/>
      <c r="E453" s="20"/>
      <c r="F453" s="20"/>
      <c r="G453" s="20" t="s">
        <v>1718</v>
      </c>
      <c r="H453" s="20" t="s">
        <v>1718</v>
      </c>
      <c r="I453" s="390">
        <f t="shared" si="6"/>
        <v>81.875</v>
      </c>
      <c r="J453" s="394">
        <v>13.1</v>
      </c>
      <c r="K453" s="21"/>
    </row>
    <row r="454" spans="1:11">
      <c r="A454" s="20" t="s">
        <v>3451</v>
      </c>
      <c r="B454" s="9">
        <v>42490</v>
      </c>
      <c r="C454" s="20" t="s">
        <v>3452</v>
      </c>
      <c r="D454" s="20"/>
      <c r="E454" s="20"/>
      <c r="F454" s="20"/>
      <c r="G454" s="20" t="s">
        <v>659</v>
      </c>
      <c r="H454" s="20" t="s">
        <v>659</v>
      </c>
      <c r="I454" s="390">
        <f t="shared" ref="I454:I497" si="7">+J454/0.16</f>
        <v>336.1875</v>
      </c>
      <c r="J454" s="394">
        <v>53.79</v>
      </c>
      <c r="K454" s="21"/>
    </row>
    <row r="455" spans="1:11">
      <c r="A455" s="20" t="s">
        <v>3451</v>
      </c>
      <c r="B455" s="9">
        <v>42490</v>
      </c>
      <c r="C455" s="20" t="s">
        <v>3452</v>
      </c>
      <c r="D455" s="20"/>
      <c r="E455" s="20"/>
      <c r="F455" s="20"/>
      <c r="G455" s="20" t="s">
        <v>1739</v>
      </c>
      <c r="H455" s="20" t="s">
        <v>1739</v>
      </c>
      <c r="I455" s="390">
        <f t="shared" si="7"/>
        <v>1833.625</v>
      </c>
      <c r="J455" s="394">
        <v>293.38</v>
      </c>
      <c r="K455" s="21"/>
    </row>
    <row r="456" spans="1:11">
      <c r="A456" s="20" t="s">
        <v>3451</v>
      </c>
      <c r="B456" s="9">
        <v>42490</v>
      </c>
      <c r="C456" s="20" t="s">
        <v>3452</v>
      </c>
      <c r="D456" s="20"/>
      <c r="E456" s="20"/>
      <c r="F456" s="20"/>
      <c r="G456" s="20" t="s">
        <v>3544</v>
      </c>
      <c r="H456" s="20" t="s">
        <v>3544</v>
      </c>
      <c r="I456" s="390">
        <f t="shared" si="7"/>
        <v>137.9375</v>
      </c>
      <c r="J456" s="394">
        <v>22.07</v>
      </c>
      <c r="K456" s="21"/>
    </row>
    <row r="457" spans="1:11">
      <c r="A457" s="20" t="s">
        <v>3451</v>
      </c>
      <c r="B457" s="9">
        <v>42490</v>
      </c>
      <c r="C457" s="20" t="s">
        <v>3452</v>
      </c>
      <c r="D457" s="20"/>
      <c r="E457" s="20"/>
      <c r="F457" s="20"/>
      <c r="G457" s="20" t="s">
        <v>3544</v>
      </c>
      <c r="H457" s="20" t="s">
        <v>3544</v>
      </c>
      <c r="I457" s="390">
        <f t="shared" si="7"/>
        <v>30.1875</v>
      </c>
      <c r="J457" s="394">
        <v>4.83</v>
      </c>
      <c r="K457" s="21"/>
    </row>
    <row r="458" spans="1:11">
      <c r="A458" s="20" t="s">
        <v>3451</v>
      </c>
      <c r="B458" s="9">
        <v>42490</v>
      </c>
      <c r="C458" s="20" t="s">
        <v>3452</v>
      </c>
      <c r="D458" s="20"/>
      <c r="E458" s="20"/>
      <c r="F458" s="20"/>
      <c r="G458" s="20" t="s">
        <v>1739</v>
      </c>
      <c r="H458" s="20" t="s">
        <v>1739</v>
      </c>
      <c r="I458" s="390">
        <f t="shared" si="7"/>
        <v>51.749999999999993</v>
      </c>
      <c r="J458" s="394">
        <v>8.2799999999999994</v>
      </c>
      <c r="K458" s="21"/>
    </row>
    <row r="459" spans="1:11">
      <c r="A459" s="20" t="s">
        <v>3451</v>
      </c>
      <c r="B459" s="9">
        <v>42490</v>
      </c>
      <c r="C459" s="20" t="s">
        <v>3452</v>
      </c>
      <c r="D459" s="20"/>
      <c r="E459" s="20"/>
      <c r="F459" s="20"/>
      <c r="G459" s="20" t="s">
        <v>1745</v>
      </c>
      <c r="H459" s="20" t="s">
        <v>1745</v>
      </c>
      <c r="I459" s="390">
        <f t="shared" si="7"/>
        <v>530.5625</v>
      </c>
      <c r="J459" s="394">
        <v>84.89</v>
      </c>
      <c r="K459" s="21"/>
    </row>
    <row r="460" spans="1:11">
      <c r="A460" s="20" t="s">
        <v>3451</v>
      </c>
      <c r="B460" s="9">
        <v>42490</v>
      </c>
      <c r="C460" s="20" t="s">
        <v>3452</v>
      </c>
      <c r="D460" s="20"/>
      <c r="E460" s="20"/>
      <c r="F460" s="20"/>
      <c r="G460" s="20" t="s">
        <v>3545</v>
      </c>
      <c r="H460" s="20" t="s">
        <v>3545</v>
      </c>
      <c r="I460" s="390">
        <f t="shared" si="7"/>
        <v>86.187499999999986</v>
      </c>
      <c r="J460" s="394">
        <v>13.79</v>
      </c>
      <c r="K460" s="21"/>
    </row>
    <row r="461" spans="1:11">
      <c r="A461" s="20" t="s">
        <v>3451</v>
      </c>
      <c r="B461" s="9">
        <v>42490</v>
      </c>
      <c r="C461" s="20" t="s">
        <v>3452</v>
      </c>
      <c r="D461" s="20"/>
      <c r="E461" s="20"/>
      <c r="F461" s="20"/>
      <c r="G461" s="20" t="s">
        <v>1746</v>
      </c>
      <c r="H461" s="20" t="s">
        <v>1746</v>
      </c>
      <c r="I461" s="390">
        <f t="shared" si="7"/>
        <v>452.8125</v>
      </c>
      <c r="J461" s="394">
        <v>72.45</v>
      </c>
      <c r="K461" s="21"/>
    </row>
    <row r="462" spans="1:11">
      <c r="A462" s="20" t="s">
        <v>3451</v>
      </c>
      <c r="B462" s="9">
        <v>42490</v>
      </c>
      <c r="C462" s="20" t="s">
        <v>3452</v>
      </c>
      <c r="D462" s="20"/>
      <c r="E462" s="20"/>
      <c r="F462" s="20"/>
      <c r="G462" s="20" t="s">
        <v>729</v>
      </c>
      <c r="H462" s="20" t="s">
        <v>729</v>
      </c>
      <c r="I462" s="390">
        <f t="shared" si="7"/>
        <v>569.8125</v>
      </c>
      <c r="J462" s="394">
        <v>91.17</v>
      </c>
      <c r="K462" s="21"/>
    </row>
    <row r="463" spans="1:11">
      <c r="A463" s="20" t="s">
        <v>3451</v>
      </c>
      <c r="B463" s="9">
        <v>42490</v>
      </c>
      <c r="C463" s="20" t="s">
        <v>3452</v>
      </c>
      <c r="D463" s="20"/>
      <c r="E463" s="20"/>
      <c r="F463" s="20"/>
      <c r="G463" s="20" t="s">
        <v>1747</v>
      </c>
      <c r="H463" s="20" t="s">
        <v>1747</v>
      </c>
      <c r="I463" s="390">
        <f t="shared" si="7"/>
        <v>335.375</v>
      </c>
      <c r="J463" s="394">
        <v>53.66</v>
      </c>
      <c r="K463" s="21"/>
    </row>
    <row r="464" spans="1:11">
      <c r="A464" s="20" t="s">
        <v>3451</v>
      </c>
      <c r="B464" s="9">
        <v>42490</v>
      </c>
      <c r="C464" s="20" t="s">
        <v>3452</v>
      </c>
      <c r="D464" s="20"/>
      <c r="E464" s="20"/>
      <c r="F464" s="20"/>
      <c r="G464" s="20" t="s">
        <v>1748</v>
      </c>
      <c r="H464" s="20" t="s">
        <v>1748</v>
      </c>
      <c r="I464" s="390">
        <f t="shared" si="7"/>
        <v>441.5625</v>
      </c>
      <c r="J464" s="394">
        <v>70.650000000000006</v>
      </c>
      <c r="K464" s="21"/>
    </row>
    <row r="465" spans="1:11">
      <c r="A465" s="20" t="s">
        <v>3451</v>
      </c>
      <c r="B465" s="9">
        <v>42490</v>
      </c>
      <c r="C465" s="20" t="s">
        <v>3452</v>
      </c>
      <c r="D465" s="20"/>
      <c r="E465" s="20"/>
      <c r="F465" s="20"/>
      <c r="G465" s="20" t="s">
        <v>729</v>
      </c>
      <c r="H465" s="20" t="s">
        <v>729</v>
      </c>
      <c r="I465" s="390">
        <f t="shared" si="7"/>
        <v>189.625</v>
      </c>
      <c r="J465" s="394">
        <v>30.34</v>
      </c>
      <c r="K465" s="21"/>
    </row>
    <row r="466" spans="1:11">
      <c r="A466" s="20" t="s">
        <v>3451</v>
      </c>
      <c r="B466" s="9">
        <v>42490</v>
      </c>
      <c r="C466" s="20" t="s">
        <v>3452</v>
      </c>
      <c r="D466" s="20"/>
      <c r="E466" s="20"/>
      <c r="F466" s="20"/>
      <c r="G466" s="20" t="s">
        <v>9</v>
      </c>
      <c r="H466" s="20" t="s">
        <v>9</v>
      </c>
      <c r="I466" s="390">
        <f t="shared" si="7"/>
        <v>271.5625</v>
      </c>
      <c r="J466" s="394">
        <v>43.45</v>
      </c>
      <c r="K466" s="21"/>
    </row>
    <row r="467" spans="1:11">
      <c r="A467" s="20" t="s">
        <v>3451</v>
      </c>
      <c r="B467" s="9">
        <v>42490</v>
      </c>
      <c r="C467" s="20" t="s">
        <v>3452</v>
      </c>
      <c r="D467" s="20"/>
      <c r="E467" s="20"/>
      <c r="F467" s="20"/>
      <c r="G467" s="20" t="s">
        <v>2862</v>
      </c>
      <c r="H467" s="20" t="s">
        <v>2862</v>
      </c>
      <c r="I467" s="390">
        <f t="shared" si="7"/>
        <v>335.1875</v>
      </c>
      <c r="J467" s="394">
        <v>53.63</v>
      </c>
      <c r="K467" s="21"/>
    </row>
    <row r="468" spans="1:11">
      <c r="A468" s="20" t="s">
        <v>3453</v>
      </c>
      <c r="B468" s="9">
        <v>42490</v>
      </c>
      <c r="C468" s="20" t="s">
        <v>3454</v>
      </c>
      <c r="D468" s="20"/>
      <c r="E468" s="20"/>
      <c r="F468" s="20"/>
      <c r="G468" s="20" t="s">
        <v>659</v>
      </c>
      <c r="H468" s="20" t="s">
        <v>659</v>
      </c>
      <c r="I468" s="390">
        <f t="shared" si="7"/>
        <v>396.5625</v>
      </c>
      <c r="J468" s="394">
        <v>63.45</v>
      </c>
      <c r="K468" s="21"/>
    </row>
    <row r="469" spans="1:11">
      <c r="A469" s="20" t="s">
        <v>3453</v>
      </c>
      <c r="B469" s="9">
        <v>42490</v>
      </c>
      <c r="C469" s="20" t="s">
        <v>3454</v>
      </c>
      <c r="D469" s="20"/>
      <c r="E469" s="20"/>
      <c r="F469" s="20"/>
      <c r="G469" s="72" t="s">
        <v>733</v>
      </c>
      <c r="H469" s="72" t="s">
        <v>733</v>
      </c>
      <c r="I469" s="390">
        <f t="shared" si="7"/>
        <v>418.9375</v>
      </c>
      <c r="J469" s="394">
        <v>67.03</v>
      </c>
      <c r="K469" s="21"/>
    </row>
    <row r="470" spans="1:11">
      <c r="A470" s="20" t="s">
        <v>3453</v>
      </c>
      <c r="B470" s="9">
        <v>42490</v>
      </c>
      <c r="C470" s="20" t="s">
        <v>3454</v>
      </c>
      <c r="D470" s="20"/>
      <c r="E470" s="20"/>
      <c r="F470" s="20"/>
      <c r="G470" s="20" t="s">
        <v>735</v>
      </c>
      <c r="H470" s="20" t="s">
        <v>735</v>
      </c>
      <c r="I470" s="390">
        <f t="shared" si="7"/>
        <v>398.375</v>
      </c>
      <c r="J470" s="394">
        <v>63.74</v>
      </c>
      <c r="K470" s="21"/>
    </row>
    <row r="471" spans="1:11">
      <c r="A471" s="20" t="s">
        <v>3453</v>
      </c>
      <c r="B471" s="9">
        <v>42490</v>
      </c>
      <c r="C471" s="20" t="s">
        <v>3454</v>
      </c>
      <c r="D471" s="20"/>
      <c r="E471" s="20"/>
      <c r="F471" s="20"/>
      <c r="G471" s="20" t="s">
        <v>729</v>
      </c>
      <c r="H471" s="20" t="s">
        <v>729</v>
      </c>
      <c r="I471" s="390">
        <f t="shared" si="7"/>
        <v>56.0625</v>
      </c>
      <c r="J471" s="394">
        <v>8.9700000000000006</v>
      </c>
      <c r="K471" s="21"/>
    </row>
    <row r="472" spans="1:11">
      <c r="A472" s="20" t="s">
        <v>3453</v>
      </c>
      <c r="B472" s="9">
        <v>42490</v>
      </c>
      <c r="C472" s="20" t="s">
        <v>3454</v>
      </c>
      <c r="D472" s="20"/>
      <c r="E472" s="20"/>
      <c r="F472" s="20"/>
      <c r="G472" s="20" t="s">
        <v>1718</v>
      </c>
      <c r="H472" s="20" t="s">
        <v>1718</v>
      </c>
      <c r="I472" s="390">
        <f t="shared" si="7"/>
        <v>94.8125</v>
      </c>
      <c r="J472" s="394">
        <v>15.17</v>
      </c>
      <c r="K472" s="21"/>
    </row>
    <row r="473" spans="1:11">
      <c r="A473" s="20" t="s">
        <v>3455</v>
      </c>
      <c r="B473" s="9">
        <v>42490</v>
      </c>
      <c r="C473" s="20" t="s">
        <v>3456</v>
      </c>
      <c r="D473" s="20"/>
      <c r="E473" s="20"/>
      <c r="F473" s="20"/>
      <c r="G473" s="20" t="s">
        <v>659</v>
      </c>
      <c r="H473" s="20" t="s">
        <v>659</v>
      </c>
      <c r="I473" s="390">
        <f t="shared" si="7"/>
        <v>333.625</v>
      </c>
      <c r="J473" s="394">
        <v>53.38</v>
      </c>
      <c r="K473" s="21"/>
    </row>
    <row r="474" spans="1:11">
      <c r="A474" s="20" t="s">
        <v>3455</v>
      </c>
      <c r="B474" s="9">
        <v>42490</v>
      </c>
      <c r="C474" s="20" t="s">
        <v>3456</v>
      </c>
      <c r="D474" s="20"/>
      <c r="E474" s="20"/>
      <c r="F474" s="20"/>
      <c r="G474" s="20" t="s">
        <v>2673</v>
      </c>
      <c r="H474" s="20" t="s">
        <v>2673</v>
      </c>
      <c r="I474" s="390">
        <f t="shared" si="7"/>
        <v>333.8125</v>
      </c>
      <c r="J474" s="394">
        <v>53.41</v>
      </c>
      <c r="K474" s="21"/>
    </row>
    <row r="475" spans="1:11">
      <c r="A475" s="20" t="s">
        <v>3455</v>
      </c>
      <c r="B475" s="9">
        <v>42490</v>
      </c>
      <c r="C475" s="20" t="s">
        <v>3456</v>
      </c>
      <c r="D475" s="20"/>
      <c r="E475" s="20"/>
      <c r="F475" s="20"/>
      <c r="G475" s="20" t="s">
        <v>729</v>
      </c>
      <c r="H475" s="20" t="s">
        <v>729</v>
      </c>
      <c r="I475" s="390">
        <f t="shared" si="7"/>
        <v>176.75</v>
      </c>
      <c r="J475" s="394">
        <v>28.28</v>
      </c>
      <c r="K475" s="21"/>
    </row>
    <row r="476" spans="1:11">
      <c r="A476" s="20" t="s">
        <v>3455</v>
      </c>
      <c r="B476" s="9">
        <v>42490</v>
      </c>
      <c r="C476" s="20" t="s">
        <v>3456</v>
      </c>
      <c r="D476" s="20"/>
      <c r="E476" s="20"/>
      <c r="F476" s="20"/>
      <c r="G476" s="20" t="s">
        <v>727</v>
      </c>
      <c r="H476" s="20" t="s">
        <v>727</v>
      </c>
      <c r="I476" s="390">
        <f t="shared" si="7"/>
        <v>86.187499999999986</v>
      </c>
      <c r="J476" s="394">
        <v>13.79</v>
      </c>
      <c r="K476" s="21"/>
    </row>
    <row r="477" spans="1:11">
      <c r="A477" s="20" t="s">
        <v>3457</v>
      </c>
      <c r="B477" s="9">
        <v>42490</v>
      </c>
      <c r="C477" s="20" t="s">
        <v>3458</v>
      </c>
      <c r="D477" s="20"/>
      <c r="E477" s="20"/>
      <c r="F477" s="20"/>
      <c r="G477" s="20" t="s">
        <v>3546</v>
      </c>
      <c r="H477" s="20" t="s">
        <v>3546</v>
      </c>
      <c r="I477" s="390">
        <f t="shared" si="7"/>
        <v>1594.8125</v>
      </c>
      <c r="J477" s="394">
        <v>255.17</v>
      </c>
      <c r="K477" s="21"/>
    </row>
    <row r="478" spans="1:11">
      <c r="A478" s="20" t="s">
        <v>3433</v>
      </c>
      <c r="B478" s="9">
        <v>42490</v>
      </c>
      <c r="C478" s="20" t="s">
        <v>3434</v>
      </c>
      <c r="D478" s="20"/>
      <c r="E478" s="20"/>
      <c r="F478" s="20"/>
      <c r="G478" s="20" t="s">
        <v>689</v>
      </c>
      <c r="H478" s="20" t="s">
        <v>689</v>
      </c>
      <c r="I478" s="390">
        <f t="shared" si="7"/>
        <v>534.5</v>
      </c>
      <c r="J478" s="394">
        <v>85.52</v>
      </c>
      <c r="K478" s="21"/>
    </row>
    <row r="479" spans="1:11">
      <c r="A479" s="20" t="s">
        <v>3435</v>
      </c>
      <c r="B479" s="9">
        <v>42490</v>
      </c>
      <c r="C479" s="20" t="s">
        <v>3436</v>
      </c>
      <c r="D479" s="20"/>
      <c r="E479" s="20"/>
      <c r="F479" s="20"/>
      <c r="G479" s="20" t="s">
        <v>3535</v>
      </c>
      <c r="H479" s="20" t="s">
        <v>3535</v>
      </c>
      <c r="I479" s="390">
        <f t="shared" si="7"/>
        <v>332</v>
      </c>
      <c r="J479" s="394">
        <v>53.12</v>
      </c>
      <c r="K479" s="21"/>
    </row>
    <row r="480" spans="1:11">
      <c r="A480" s="20" t="s">
        <v>3214</v>
      </c>
      <c r="B480" s="9">
        <v>42487</v>
      </c>
      <c r="C480" s="20" t="s">
        <v>3215</v>
      </c>
      <c r="D480" s="20"/>
      <c r="E480" s="20"/>
      <c r="F480" s="20"/>
      <c r="G480" s="20" t="s">
        <v>3558</v>
      </c>
      <c r="H480" s="20" t="s">
        <v>3483</v>
      </c>
      <c r="I480" s="390">
        <f t="shared" si="7"/>
        <v>5712</v>
      </c>
      <c r="J480" s="394">
        <v>913.92</v>
      </c>
      <c r="K480" s="21"/>
    </row>
    <row r="481" spans="1:11">
      <c r="A481" s="20" t="s">
        <v>3460</v>
      </c>
      <c r="B481" s="9">
        <v>42490</v>
      </c>
      <c r="C481" s="20" t="s">
        <v>647</v>
      </c>
      <c r="D481" s="20"/>
      <c r="E481" s="20"/>
      <c r="F481" s="20"/>
      <c r="G481" s="61" t="s">
        <v>998</v>
      </c>
      <c r="H481" s="20" t="s">
        <v>980</v>
      </c>
      <c r="I481" s="390">
        <f t="shared" si="7"/>
        <v>10255.75</v>
      </c>
      <c r="J481" s="314">
        <v>1640.92</v>
      </c>
      <c r="K481" s="21"/>
    </row>
    <row r="482" spans="1:11">
      <c r="A482" s="20" t="s">
        <v>3461</v>
      </c>
      <c r="B482" s="9">
        <v>42490</v>
      </c>
      <c r="C482" s="20" t="s">
        <v>3462</v>
      </c>
      <c r="D482" s="20"/>
      <c r="E482" s="20"/>
      <c r="F482" s="20"/>
      <c r="G482" s="18" t="s">
        <v>981</v>
      </c>
      <c r="H482" s="20" t="s">
        <v>2914</v>
      </c>
      <c r="I482" s="390">
        <f t="shared" si="7"/>
        <v>887.8125</v>
      </c>
      <c r="J482" s="394">
        <v>142.05000000000001</v>
      </c>
      <c r="K482" s="21"/>
    </row>
    <row r="483" spans="1:11" s="20" customFormat="1">
      <c r="A483" s="20" t="s">
        <v>2721</v>
      </c>
      <c r="B483" s="9">
        <v>42490</v>
      </c>
      <c r="C483" s="20" t="s">
        <v>3279</v>
      </c>
      <c r="G483" s="18" t="s">
        <v>987</v>
      </c>
      <c r="H483" s="20" t="s">
        <v>2875</v>
      </c>
      <c r="I483" s="390">
        <f t="shared" si="7"/>
        <v>3080.25</v>
      </c>
      <c r="J483" s="394">
        <v>492.84</v>
      </c>
      <c r="K483" s="21"/>
    </row>
    <row r="484" spans="1:11" s="20" customFormat="1">
      <c r="A484" s="20" t="s">
        <v>2721</v>
      </c>
      <c r="B484" s="9">
        <v>42490</v>
      </c>
      <c r="C484" s="20" t="s">
        <v>3279</v>
      </c>
      <c r="G484" s="18" t="s">
        <v>1009</v>
      </c>
      <c r="H484" s="20" t="s">
        <v>3581</v>
      </c>
      <c r="I484" s="390">
        <f t="shared" si="7"/>
        <v>482.68749999999994</v>
      </c>
      <c r="J484" s="394">
        <f>17.24+19.72+20.41+19.86</f>
        <v>77.22999999999999</v>
      </c>
      <c r="K484" s="21"/>
    </row>
    <row r="485" spans="1:11" s="20" customFormat="1">
      <c r="A485" s="20" t="s">
        <v>2721</v>
      </c>
      <c r="B485" s="9">
        <v>42490</v>
      </c>
      <c r="C485" s="20" t="s">
        <v>3279</v>
      </c>
      <c r="G485" s="18" t="s">
        <v>659</v>
      </c>
      <c r="H485" s="20" t="s">
        <v>717</v>
      </c>
      <c r="I485" s="390">
        <f t="shared" si="7"/>
        <v>600.9375</v>
      </c>
      <c r="J485" s="394">
        <v>96.15</v>
      </c>
      <c r="K485" s="21"/>
    </row>
    <row r="486" spans="1:11" s="20" customFormat="1">
      <c r="A486" s="20" t="s">
        <v>2724</v>
      </c>
      <c r="B486" s="9">
        <v>42490</v>
      </c>
      <c r="C486" s="20" t="s">
        <v>3280</v>
      </c>
      <c r="G486" s="18" t="s">
        <v>729</v>
      </c>
      <c r="H486" s="20" t="s">
        <v>3574</v>
      </c>
      <c r="I486" s="390">
        <f t="shared" si="7"/>
        <v>120.68749999999999</v>
      </c>
      <c r="J486" s="394">
        <v>19.309999999999999</v>
      </c>
      <c r="K486" s="21"/>
    </row>
    <row r="487" spans="1:11" s="20" customFormat="1">
      <c r="A487" s="20" t="s">
        <v>2724</v>
      </c>
      <c r="B487" s="9">
        <v>42490</v>
      </c>
      <c r="C487" s="20" t="s">
        <v>3280</v>
      </c>
      <c r="G487" s="18" t="s">
        <v>3575</v>
      </c>
      <c r="H487" s="20" t="s">
        <v>3576</v>
      </c>
      <c r="I487" s="390">
        <f t="shared" si="7"/>
        <v>330.875</v>
      </c>
      <c r="J487" s="394">
        <v>52.94</v>
      </c>
      <c r="K487" s="21"/>
    </row>
    <row r="488" spans="1:11" s="20" customFormat="1">
      <c r="A488" s="20" t="s">
        <v>2724</v>
      </c>
      <c r="B488" s="9">
        <v>42490</v>
      </c>
      <c r="C488" s="20" t="s">
        <v>3280</v>
      </c>
      <c r="G488" s="18" t="s">
        <v>3577</v>
      </c>
      <c r="H488" s="20" t="s">
        <v>3578</v>
      </c>
      <c r="I488" s="390">
        <f t="shared" si="7"/>
        <v>220.5625</v>
      </c>
      <c r="J488" s="394">
        <v>35.29</v>
      </c>
      <c r="K488" s="21"/>
    </row>
    <row r="489" spans="1:11" s="20" customFormat="1">
      <c r="A489" s="20" t="s">
        <v>2724</v>
      </c>
      <c r="B489" s="9">
        <v>42490</v>
      </c>
      <c r="C489" s="20" t="s">
        <v>3280</v>
      </c>
      <c r="G489" s="18" t="s">
        <v>1782</v>
      </c>
      <c r="H489" s="20" t="s">
        <v>1783</v>
      </c>
      <c r="I489" s="390">
        <f t="shared" si="7"/>
        <v>271.5625</v>
      </c>
      <c r="J489" s="394">
        <v>43.45</v>
      </c>
      <c r="K489" s="21"/>
    </row>
    <row r="490" spans="1:11" s="20" customFormat="1">
      <c r="A490" s="20" t="s">
        <v>2724</v>
      </c>
      <c r="B490" s="9">
        <v>42490</v>
      </c>
      <c r="C490" s="20" t="s">
        <v>3280</v>
      </c>
      <c r="G490" s="18" t="s">
        <v>3579</v>
      </c>
      <c r="H490" s="20" t="s">
        <v>3580</v>
      </c>
      <c r="I490" s="390">
        <f t="shared" si="7"/>
        <v>330.875</v>
      </c>
      <c r="J490" s="394">
        <v>52.94</v>
      </c>
      <c r="K490" s="21"/>
    </row>
    <row r="491" spans="1:11" s="20" customFormat="1">
      <c r="A491" s="20" t="s">
        <v>2724</v>
      </c>
      <c r="B491" s="9">
        <v>42490</v>
      </c>
      <c r="C491" s="20" t="s">
        <v>3280</v>
      </c>
      <c r="G491" s="18" t="s">
        <v>9</v>
      </c>
      <c r="H491" s="20" t="s">
        <v>991</v>
      </c>
      <c r="I491" s="390">
        <f t="shared" si="7"/>
        <v>241.37499999999997</v>
      </c>
      <c r="J491" s="394">
        <v>38.619999999999997</v>
      </c>
      <c r="K491" s="21"/>
    </row>
    <row r="492" spans="1:11" s="20" customFormat="1">
      <c r="A492" s="67" t="s">
        <v>453</v>
      </c>
      <c r="B492" s="68">
        <v>42489</v>
      </c>
      <c r="C492" s="67" t="s">
        <v>3258</v>
      </c>
      <c r="G492" s="252" t="s">
        <v>3558</v>
      </c>
      <c r="H492" s="253" t="s">
        <v>3483</v>
      </c>
      <c r="I492" s="390">
        <f t="shared" si="7"/>
        <v>232254.37499999997</v>
      </c>
      <c r="J492" s="314">
        <v>37160.699999999997</v>
      </c>
      <c r="K492" s="21"/>
    </row>
    <row r="493" spans="1:11">
      <c r="A493" s="70" t="s">
        <v>2674</v>
      </c>
      <c r="B493" s="71">
        <v>42490</v>
      </c>
      <c r="C493" s="70" t="s">
        <v>3277</v>
      </c>
      <c r="D493" s="69"/>
      <c r="E493" s="69"/>
      <c r="F493" s="69"/>
      <c r="G493" s="48" t="s">
        <v>840</v>
      </c>
      <c r="H493" s="48" t="s">
        <v>841</v>
      </c>
      <c r="I493" s="390">
        <f t="shared" si="7"/>
        <v>216379.6875</v>
      </c>
      <c r="J493" s="314">
        <v>34620.75</v>
      </c>
      <c r="K493" s="262"/>
    </row>
    <row r="494" spans="1:11" s="70" customFormat="1">
      <c r="A494" s="72" t="s">
        <v>2677</v>
      </c>
      <c r="B494" s="73">
        <v>42490</v>
      </c>
      <c r="C494" s="72" t="s">
        <v>3278</v>
      </c>
      <c r="G494" s="48" t="s">
        <v>840</v>
      </c>
      <c r="H494" s="48" t="s">
        <v>841</v>
      </c>
      <c r="I494" s="390">
        <f t="shared" si="7"/>
        <v>358296.625</v>
      </c>
      <c r="J494" s="314">
        <v>57327.46</v>
      </c>
      <c r="K494" s="262"/>
    </row>
    <row r="495" spans="1:11" s="265" customFormat="1">
      <c r="A495" s="268" t="s">
        <v>10831</v>
      </c>
      <c r="B495" s="269">
        <v>42467</v>
      </c>
      <c r="C495" s="268" t="s">
        <v>10832</v>
      </c>
      <c r="D495" s="268"/>
      <c r="E495" s="268"/>
      <c r="F495" s="268"/>
      <c r="G495" s="178" t="s">
        <v>4209</v>
      </c>
      <c r="H495" s="178" t="s">
        <v>8370</v>
      </c>
      <c r="I495" s="390">
        <f t="shared" si="7"/>
        <v>4310.375</v>
      </c>
      <c r="J495" s="394">
        <v>689.66</v>
      </c>
      <c r="K495" s="267"/>
    </row>
    <row r="496" spans="1:11" s="265" customFormat="1">
      <c r="A496" s="268" t="s">
        <v>10833</v>
      </c>
      <c r="B496" s="269">
        <v>42489</v>
      </c>
      <c r="C496" s="268">
        <v>2104623</v>
      </c>
      <c r="D496" s="268"/>
      <c r="E496" s="268"/>
      <c r="F496" s="268"/>
      <c r="G496" s="178" t="s">
        <v>957</v>
      </c>
      <c r="H496" s="178" t="s">
        <v>4856</v>
      </c>
      <c r="I496" s="390">
        <f t="shared" si="7"/>
        <v>770.0625</v>
      </c>
      <c r="J496" s="394">
        <v>123.21</v>
      </c>
      <c r="K496" s="267"/>
    </row>
    <row r="497" spans="1:12" s="265" customFormat="1">
      <c r="A497" s="270" t="s">
        <v>4498</v>
      </c>
      <c r="B497" s="271">
        <v>42490</v>
      </c>
      <c r="C497" s="270" t="s">
        <v>10834</v>
      </c>
      <c r="D497" s="359"/>
      <c r="E497" s="359"/>
      <c r="F497" s="359"/>
      <c r="G497" s="359" t="s">
        <v>1000</v>
      </c>
      <c r="H497" s="330" t="s">
        <v>10966</v>
      </c>
      <c r="I497" s="390">
        <f t="shared" si="7"/>
        <v>52</v>
      </c>
      <c r="J497" s="394">
        <v>8.32</v>
      </c>
      <c r="K497" s="267"/>
      <c r="L497" s="357" t="s">
        <v>10965</v>
      </c>
    </row>
    <row r="498" spans="1:12" s="72" customFormat="1">
      <c r="B498" s="73"/>
      <c r="G498" s="38"/>
      <c r="H498" s="18"/>
      <c r="I498" s="23">
        <f>+SUM(I7:I497)</f>
        <v>30413965.5625</v>
      </c>
      <c r="J498" s="23">
        <f t="shared" ref="J498:K498" si="8">+SUM(J7:J497)</f>
        <v>4866234.4900000058</v>
      </c>
      <c r="K498" s="23">
        <f t="shared" si="8"/>
        <v>28606.859999999997</v>
      </c>
    </row>
    <row r="499" spans="1:12">
      <c r="B499" s="20"/>
      <c r="C499" s="20"/>
      <c r="D499" s="20"/>
      <c r="E499" s="20"/>
      <c r="F499" s="20"/>
      <c r="G499" s="20" t="s">
        <v>2842</v>
      </c>
      <c r="H499" s="20"/>
      <c r="I499" s="24" t="s">
        <v>999</v>
      </c>
      <c r="J499" s="272">
        <v>4834926.71</v>
      </c>
      <c r="K499" s="21"/>
    </row>
    <row r="500" spans="1:12">
      <c r="B500" s="20"/>
      <c r="C500" s="20"/>
      <c r="D500" s="20"/>
      <c r="E500" s="20"/>
      <c r="F500" s="20"/>
      <c r="G500" s="20"/>
      <c r="H500" s="20"/>
      <c r="I500" s="311" t="s">
        <v>1002</v>
      </c>
      <c r="J500" s="81">
        <f>+J498-J499</f>
        <v>31307.780000005849</v>
      </c>
    </row>
    <row r="502" spans="1:12">
      <c r="A502" s="17"/>
      <c r="B502" s="80"/>
      <c r="C502" s="17"/>
      <c r="D502" s="17"/>
      <c r="E502" s="17"/>
      <c r="F502" s="17"/>
      <c r="G502" s="17"/>
      <c r="H502" s="17"/>
      <c r="I502" s="17"/>
      <c r="J502" s="17"/>
      <c r="K502" s="75"/>
    </row>
    <row r="503" spans="1:12">
      <c r="A503" s="358" t="s">
        <v>3031</v>
      </c>
      <c r="B503" s="290">
        <v>42473</v>
      </c>
      <c r="C503" s="358" t="s">
        <v>349</v>
      </c>
      <c r="D503" s="358"/>
      <c r="E503" s="358"/>
      <c r="F503" s="358"/>
      <c r="G503" s="33" t="s">
        <v>888</v>
      </c>
      <c r="H503" s="246" t="s">
        <v>879</v>
      </c>
      <c r="I503" s="246"/>
      <c r="J503" s="246">
        <v>-31307.98</v>
      </c>
      <c r="K503" s="102" t="s">
        <v>10968</v>
      </c>
    </row>
    <row r="504" spans="1:12" s="390" customFormat="1">
      <c r="A504" s="394"/>
      <c r="B504" s="80"/>
      <c r="C504" s="394"/>
      <c r="D504" s="394"/>
      <c r="E504" s="394"/>
      <c r="F504" s="394"/>
      <c r="G504" s="393"/>
      <c r="H504" s="396" t="s">
        <v>10957</v>
      </c>
      <c r="I504" s="314"/>
      <c r="J504" s="314">
        <f>+J503</f>
        <v>-31307.98</v>
      </c>
      <c r="K504" s="102"/>
    </row>
    <row r="505" spans="1:12" s="390" customFormat="1">
      <c r="A505" s="394"/>
      <c r="B505" s="80"/>
      <c r="C505" s="394"/>
      <c r="D505" s="394"/>
      <c r="E505" s="394"/>
      <c r="F505" s="394"/>
      <c r="G505" s="393"/>
      <c r="H505" s="396" t="s">
        <v>1002</v>
      </c>
      <c r="I505" s="314"/>
      <c r="J505" s="314">
        <f>+J500+J504</f>
        <v>-0.19999999415085767</v>
      </c>
      <c r="K505" s="102"/>
    </row>
    <row r="506" spans="1:12" s="390" customFormat="1">
      <c r="A506" s="394"/>
      <c r="B506" s="80"/>
      <c r="C506" s="394"/>
      <c r="D506" s="394"/>
      <c r="E506" s="394"/>
      <c r="F506" s="394"/>
      <c r="G506" s="393"/>
      <c r="H506" s="314"/>
      <c r="I506" s="314"/>
      <c r="J506" s="314"/>
      <c r="K506" s="102"/>
    </row>
    <row r="507" spans="1:12">
      <c r="J507" s="388"/>
      <c r="K507" s="72"/>
    </row>
    <row r="508" spans="1:12">
      <c r="A508" s="2"/>
      <c r="B508" s="1"/>
      <c r="C508" s="1"/>
      <c r="D508" s="1"/>
      <c r="E508" s="1"/>
      <c r="F508" s="1"/>
      <c r="G508" s="46" t="s">
        <v>0</v>
      </c>
      <c r="H508" s="1"/>
      <c r="I508" s="1"/>
      <c r="J508" s="5"/>
      <c r="K508" s="72"/>
    </row>
    <row r="509" spans="1:12">
      <c r="A509" s="2"/>
      <c r="B509" s="1"/>
      <c r="C509" s="1"/>
      <c r="D509" s="1"/>
      <c r="E509" s="1"/>
      <c r="F509" s="1"/>
      <c r="G509" s="46" t="s">
        <v>3600</v>
      </c>
      <c r="H509" s="1"/>
      <c r="I509" s="1"/>
      <c r="J509" s="5"/>
      <c r="K509" s="72"/>
    </row>
    <row r="510" spans="1:12">
      <c r="A510" s="2"/>
      <c r="B510" s="1"/>
      <c r="C510" s="1"/>
      <c r="D510" s="1"/>
      <c r="E510" s="1"/>
      <c r="F510" s="1"/>
      <c r="G510" s="46" t="s">
        <v>1</v>
      </c>
      <c r="H510" s="1"/>
      <c r="I510" s="1"/>
      <c r="J510" s="5"/>
      <c r="K510" s="72"/>
    </row>
    <row r="511" spans="1:12">
      <c r="A511" s="1"/>
      <c r="B511" s="1"/>
      <c r="C511" s="1"/>
      <c r="D511" s="1"/>
      <c r="E511" s="1"/>
      <c r="F511" s="1"/>
      <c r="G511" s="327" t="s">
        <v>10779</v>
      </c>
      <c r="H511" s="1"/>
      <c r="I511" s="1"/>
      <c r="J511" s="1"/>
      <c r="K511" s="72"/>
    </row>
    <row r="512" spans="1:12">
      <c r="A512" s="1"/>
      <c r="B512" s="1"/>
      <c r="C512" s="1"/>
      <c r="D512" s="1"/>
      <c r="E512" s="1"/>
      <c r="F512" s="1"/>
      <c r="G512" s="6"/>
      <c r="H512" s="4"/>
      <c r="I512" s="4"/>
      <c r="J512" s="4"/>
      <c r="K512" s="72"/>
    </row>
    <row r="513" spans="1:11" ht="17.25" thickBot="1">
      <c r="A513" s="41"/>
      <c r="B513" s="41"/>
      <c r="C513" s="41" t="s">
        <v>4</v>
      </c>
      <c r="D513" s="41"/>
      <c r="E513" s="41"/>
      <c r="F513" s="41"/>
      <c r="G513" s="42" t="s">
        <v>5</v>
      </c>
      <c r="H513" s="43" t="s">
        <v>6</v>
      </c>
      <c r="I513" s="44" t="s">
        <v>8</v>
      </c>
      <c r="J513" s="45" t="s">
        <v>1004</v>
      </c>
      <c r="K513" s="45" t="s">
        <v>1005</v>
      </c>
    </row>
    <row r="514" spans="1:11">
      <c r="A514" s="527" t="s">
        <v>1006</v>
      </c>
      <c r="B514" s="31">
        <v>85</v>
      </c>
      <c r="G514" s="390" t="s">
        <v>900</v>
      </c>
      <c r="H514" s="390" t="s">
        <v>901</v>
      </c>
      <c r="I514" s="133">
        <f t="shared" ref="I514:I577" si="9">+SUMIF($G$7:$G$497,G514,$J$7:$J$497)</f>
        <v>1056</v>
      </c>
      <c r="J514" s="133">
        <f>+I514/0.16</f>
        <v>6600</v>
      </c>
      <c r="K514" s="133">
        <f t="shared" ref="K514:K577" si="10">+SUMIF($G$7:$G$497,G514,$K$7:$K$497)</f>
        <v>0</v>
      </c>
    </row>
    <row r="515" spans="1:11">
      <c r="A515" s="527" t="s">
        <v>1006</v>
      </c>
      <c r="B515" s="31">
        <v>85</v>
      </c>
      <c r="G515" s="390" t="s">
        <v>9</v>
      </c>
      <c r="H515" s="390" t="s">
        <v>9</v>
      </c>
      <c r="I515" s="133">
        <f t="shared" si="9"/>
        <v>231.73000000000002</v>
      </c>
      <c r="J515" s="133">
        <f t="shared" ref="J515:J578" si="11">+I515/0.16</f>
        <v>1448.3125</v>
      </c>
      <c r="K515" s="133">
        <f t="shared" si="10"/>
        <v>0</v>
      </c>
    </row>
    <row r="516" spans="1:11">
      <c r="A516" s="527" t="s">
        <v>1006</v>
      </c>
      <c r="B516" s="31">
        <v>85</v>
      </c>
      <c r="G516" s="395" t="s">
        <v>1782</v>
      </c>
      <c r="H516" s="390" t="s">
        <v>1783</v>
      </c>
      <c r="I516" s="133">
        <f t="shared" si="9"/>
        <v>43.45</v>
      </c>
      <c r="J516" s="133">
        <f t="shared" si="11"/>
        <v>271.5625</v>
      </c>
      <c r="K516" s="133">
        <f t="shared" si="10"/>
        <v>0</v>
      </c>
    </row>
    <row r="517" spans="1:11">
      <c r="A517" s="527" t="s">
        <v>1006</v>
      </c>
      <c r="B517" s="31">
        <v>85</v>
      </c>
      <c r="G517" s="390" t="s">
        <v>785</v>
      </c>
      <c r="H517" s="390" t="s">
        <v>785</v>
      </c>
      <c r="I517" s="133">
        <f t="shared" si="9"/>
        <v>14.35</v>
      </c>
      <c r="J517" s="133">
        <f t="shared" si="11"/>
        <v>89.6875</v>
      </c>
      <c r="K517" s="133">
        <f t="shared" si="10"/>
        <v>0</v>
      </c>
    </row>
    <row r="518" spans="1:11">
      <c r="A518" s="527" t="s">
        <v>1006</v>
      </c>
      <c r="B518" s="31">
        <v>85</v>
      </c>
      <c r="G518" s="395" t="s">
        <v>747</v>
      </c>
      <c r="H518" s="395" t="s">
        <v>3593</v>
      </c>
      <c r="I518" s="133">
        <f t="shared" si="9"/>
        <v>466.92</v>
      </c>
      <c r="J518" s="133">
        <f t="shared" si="11"/>
        <v>2918.25</v>
      </c>
      <c r="K518" s="133">
        <f t="shared" si="10"/>
        <v>0</v>
      </c>
    </row>
    <row r="519" spans="1:11">
      <c r="A519" s="527" t="s">
        <v>1006</v>
      </c>
      <c r="B519" s="31">
        <v>85</v>
      </c>
      <c r="G519" s="395" t="s">
        <v>981</v>
      </c>
      <c r="H519" s="390" t="s">
        <v>2914</v>
      </c>
      <c r="I519" s="133">
        <f t="shared" si="9"/>
        <v>142.05000000000001</v>
      </c>
      <c r="J519" s="133">
        <f t="shared" si="11"/>
        <v>887.8125</v>
      </c>
      <c r="K519" s="133">
        <f t="shared" si="10"/>
        <v>0</v>
      </c>
    </row>
    <row r="520" spans="1:11">
      <c r="A520" s="527" t="s">
        <v>1006</v>
      </c>
      <c r="B520" s="31">
        <v>85</v>
      </c>
      <c r="G520" s="390" t="s">
        <v>733</v>
      </c>
      <c r="H520" s="390" t="s">
        <v>733</v>
      </c>
      <c r="I520" s="133">
        <f t="shared" si="9"/>
        <v>221.22</v>
      </c>
      <c r="J520" s="133">
        <f t="shared" si="11"/>
        <v>1382.625</v>
      </c>
      <c r="K520" s="133">
        <f t="shared" si="10"/>
        <v>0</v>
      </c>
    </row>
    <row r="521" spans="1:11">
      <c r="A521" s="527" t="s">
        <v>1006</v>
      </c>
      <c r="B521" s="31">
        <v>85</v>
      </c>
      <c r="G521" s="390" t="s">
        <v>3553</v>
      </c>
      <c r="H521" s="392" t="s">
        <v>3554</v>
      </c>
      <c r="I521" s="133">
        <f t="shared" si="9"/>
        <v>39.04</v>
      </c>
      <c r="J521" s="133">
        <f t="shared" si="11"/>
        <v>244</v>
      </c>
      <c r="K521" s="133">
        <f t="shared" si="10"/>
        <v>0</v>
      </c>
    </row>
    <row r="522" spans="1:11">
      <c r="A522" s="527" t="s">
        <v>1006</v>
      </c>
      <c r="B522" s="31">
        <v>85</v>
      </c>
      <c r="G522" s="391" t="s">
        <v>886</v>
      </c>
      <c r="H522" s="392" t="s">
        <v>3468</v>
      </c>
      <c r="I522" s="133">
        <f t="shared" si="9"/>
        <v>79931.320000000007</v>
      </c>
      <c r="J522" s="133">
        <f t="shared" si="11"/>
        <v>499570.75000000006</v>
      </c>
      <c r="K522" s="133">
        <f t="shared" si="10"/>
        <v>0</v>
      </c>
    </row>
    <row r="523" spans="1:11">
      <c r="A523" s="527" t="s">
        <v>1006</v>
      </c>
      <c r="B523" s="31">
        <v>85</v>
      </c>
      <c r="G523" s="390" t="s">
        <v>1712</v>
      </c>
      <c r="H523" s="390" t="s">
        <v>1712</v>
      </c>
      <c r="I523" s="133">
        <f t="shared" si="9"/>
        <v>28.97</v>
      </c>
      <c r="J523" s="133">
        <f t="shared" si="11"/>
        <v>181.0625</v>
      </c>
      <c r="K523" s="133">
        <f t="shared" si="10"/>
        <v>0</v>
      </c>
    </row>
    <row r="524" spans="1:11">
      <c r="A524" s="527" t="s">
        <v>1006</v>
      </c>
      <c r="B524" s="31">
        <v>85</v>
      </c>
      <c r="G524" s="390" t="s">
        <v>2851</v>
      </c>
      <c r="H524" s="390" t="s">
        <v>1853</v>
      </c>
      <c r="I524" s="133">
        <f t="shared" si="9"/>
        <v>389.25</v>
      </c>
      <c r="J524" s="133">
        <f t="shared" si="11"/>
        <v>2432.8125</v>
      </c>
      <c r="K524" s="133">
        <f t="shared" si="10"/>
        <v>0</v>
      </c>
    </row>
    <row r="525" spans="1:11">
      <c r="A525" s="527" t="s">
        <v>1006</v>
      </c>
      <c r="B525" s="31">
        <v>85</v>
      </c>
      <c r="G525" s="390" t="s">
        <v>668</v>
      </c>
      <c r="H525" s="390" t="s">
        <v>668</v>
      </c>
      <c r="I525" s="133">
        <f t="shared" si="9"/>
        <v>99.24</v>
      </c>
      <c r="J525" s="133">
        <f t="shared" si="11"/>
        <v>620.25</v>
      </c>
      <c r="K525" s="133">
        <f t="shared" si="10"/>
        <v>0</v>
      </c>
    </row>
    <row r="526" spans="1:11">
      <c r="A526" s="527" t="s">
        <v>1006</v>
      </c>
      <c r="B526" s="31">
        <v>85</v>
      </c>
      <c r="G526" s="390" t="s">
        <v>767</v>
      </c>
      <c r="H526" s="390" t="s">
        <v>767</v>
      </c>
      <c r="I526" s="133">
        <f t="shared" si="9"/>
        <v>30.21</v>
      </c>
      <c r="J526" s="133">
        <f t="shared" si="11"/>
        <v>188.8125</v>
      </c>
      <c r="K526" s="133">
        <f t="shared" si="10"/>
        <v>0</v>
      </c>
    </row>
    <row r="527" spans="1:11">
      <c r="A527" s="527" t="s">
        <v>1006</v>
      </c>
      <c r="B527" s="31">
        <v>85</v>
      </c>
      <c r="G527" s="391" t="s">
        <v>870</v>
      </c>
      <c r="H527" s="392" t="s">
        <v>2084</v>
      </c>
      <c r="I527" s="133">
        <f t="shared" si="9"/>
        <v>69860.56</v>
      </c>
      <c r="J527" s="133">
        <f t="shared" si="11"/>
        <v>436628.5</v>
      </c>
      <c r="K527" s="133">
        <f t="shared" si="10"/>
        <v>0</v>
      </c>
    </row>
    <row r="528" spans="1:11">
      <c r="A528" s="527" t="s">
        <v>1006</v>
      </c>
      <c r="B528" s="31">
        <v>85</v>
      </c>
      <c r="G528" s="391" t="s">
        <v>838</v>
      </c>
      <c r="H528" s="392" t="s">
        <v>3473</v>
      </c>
      <c r="I528" s="133">
        <f t="shared" si="9"/>
        <v>67938.77</v>
      </c>
      <c r="J528" s="133">
        <f t="shared" si="11"/>
        <v>424617.3125</v>
      </c>
      <c r="K528" s="133">
        <f t="shared" si="10"/>
        <v>0</v>
      </c>
    </row>
    <row r="529" spans="1:11">
      <c r="A529" s="527" t="s">
        <v>1006</v>
      </c>
      <c r="B529" s="31">
        <v>85</v>
      </c>
      <c r="G529" s="391" t="s">
        <v>889</v>
      </c>
      <c r="H529" s="392" t="s">
        <v>3488</v>
      </c>
      <c r="I529" s="133">
        <f t="shared" si="9"/>
        <v>46291.79</v>
      </c>
      <c r="J529" s="133">
        <f t="shared" si="11"/>
        <v>289323.6875</v>
      </c>
      <c r="K529" s="133">
        <f t="shared" si="10"/>
        <v>0</v>
      </c>
    </row>
    <row r="530" spans="1:11">
      <c r="A530" s="527" t="s">
        <v>1006</v>
      </c>
      <c r="B530" s="31">
        <v>85</v>
      </c>
      <c r="G530" s="390" t="s">
        <v>3524</v>
      </c>
      <c r="H530" s="390" t="s">
        <v>3524</v>
      </c>
      <c r="I530" s="133">
        <f t="shared" si="9"/>
        <v>16.55</v>
      </c>
      <c r="J530" s="133">
        <f t="shared" si="11"/>
        <v>103.4375</v>
      </c>
      <c r="K530" s="133">
        <f t="shared" si="10"/>
        <v>0</v>
      </c>
    </row>
    <row r="531" spans="1:11">
      <c r="A531" s="527" t="s">
        <v>1006</v>
      </c>
      <c r="B531" s="31">
        <v>85</v>
      </c>
      <c r="G531" s="395" t="s">
        <v>659</v>
      </c>
      <c r="H531" s="395" t="s">
        <v>3596</v>
      </c>
      <c r="I531" s="133">
        <f t="shared" si="9"/>
        <v>744.69</v>
      </c>
      <c r="J531" s="133">
        <f t="shared" si="11"/>
        <v>4654.3125</v>
      </c>
      <c r="K531" s="133">
        <f t="shared" si="10"/>
        <v>0</v>
      </c>
    </row>
    <row r="532" spans="1:11">
      <c r="A532" s="527" t="s">
        <v>1006</v>
      </c>
      <c r="B532" s="31">
        <v>85</v>
      </c>
      <c r="G532" s="390" t="s">
        <v>1739</v>
      </c>
      <c r="H532" s="390" t="s">
        <v>1739</v>
      </c>
      <c r="I532" s="133">
        <f t="shared" si="9"/>
        <v>301.65999999999997</v>
      </c>
      <c r="J532" s="133">
        <f t="shared" si="11"/>
        <v>1885.3749999999998</v>
      </c>
      <c r="K532" s="133">
        <f t="shared" si="10"/>
        <v>0</v>
      </c>
    </row>
    <row r="533" spans="1:11">
      <c r="A533" s="527" t="s">
        <v>1006</v>
      </c>
      <c r="B533" s="31">
        <v>85</v>
      </c>
      <c r="G533" s="391" t="s">
        <v>3572</v>
      </c>
      <c r="H533" s="392" t="s">
        <v>3491</v>
      </c>
      <c r="I533" s="133">
        <f t="shared" si="9"/>
        <v>104659.58000000002</v>
      </c>
      <c r="J533" s="133">
        <f t="shared" si="11"/>
        <v>654122.37500000012</v>
      </c>
      <c r="K533" s="133">
        <f t="shared" si="10"/>
        <v>0</v>
      </c>
    </row>
    <row r="534" spans="1:11">
      <c r="A534" s="527" t="s">
        <v>1006</v>
      </c>
      <c r="B534" s="31">
        <v>85</v>
      </c>
      <c r="G534" s="390" t="s">
        <v>953</v>
      </c>
      <c r="H534" s="390" t="s">
        <v>1920</v>
      </c>
      <c r="I534" s="133">
        <f t="shared" si="9"/>
        <v>1129.4000000000001</v>
      </c>
      <c r="J534" s="133">
        <f t="shared" si="11"/>
        <v>7058.75</v>
      </c>
      <c r="K534" s="133">
        <f t="shared" si="10"/>
        <v>0</v>
      </c>
    </row>
    <row r="535" spans="1:11">
      <c r="A535" s="527" t="s">
        <v>1006</v>
      </c>
      <c r="B535" s="31">
        <v>85</v>
      </c>
      <c r="G535" s="391" t="s">
        <v>877</v>
      </c>
      <c r="H535" s="392" t="s">
        <v>3463</v>
      </c>
      <c r="I535" s="133">
        <f t="shared" si="9"/>
        <v>25154.74</v>
      </c>
      <c r="J535" s="133">
        <f t="shared" si="11"/>
        <v>157217.125</v>
      </c>
      <c r="K535" s="133">
        <f t="shared" si="10"/>
        <v>0</v>
      </c>
    </row>
    <row r="536" spans="1:11">
      <c r="A536" s="527" t="s">
        <v>1006</v>
      </c>
      <c r="B536" s="31">
        <v>85</v>
      </c>
      <c r="G536" s="390" t="s">
        <v>744</v>
      </c>
      <c r="H536" s="390" t="s">
        <v>744</v>
      </c>
      <c r="I536" s="133">
        <f t="shared" si="9"/>
        <v>12.41</v>
      </c>
      <c r="J536" s="133">
        <f t="shared" si="11"/>
        <v>77.5625</v>
      </c>
      <c r="K536" s="133">
        <f t="shared" si="10"/>
        <v>0</v>
      </c>
    </row>
    <row r="537" spans="1:11">
      <c r="A537" s="527" t="s">
        <v>1006</v>
      </c>
      <c r="B537" s="31">
        <v>85</v>
      </c>
      <c r="G537" s="390" t="s">
        <v>3567</v>
      </c>
      <c r="H537" s="392" t="s">
        <v>3477</v>
      </c>
      <c r="I537" s="133">
        <f t="shared" si="9"/>
        <v>1440</v>
      </c>
      <c r="J537" s="133">
        <f t="shared" si="11"/>
        <v>9000</v>
      </c>
      <c r="K537" s="133">
        <f t="shared" si="10"/>
        <v>0</v>
      </c>
    </row>
    <row r="538" spans="1:11">
      <c r="A538" s="527" t="s">
        <v>1006</v>
      </c>
      <c r="B538" s="31">
        <v>85</v>
      </c>
      <c r="G538" s="391" t="s">
        <v>1775</v>
      </c>
      <c r="H538" s="392" t="s">
        <v>3493</v>
      </c>
      <c r="I538" s="133">
        <f t="shared" si="9"/>
        <v>25154.74</v>
      </c>
      <c r="J538" s="133">
        <f t="shared" si="11"/>
        <v>157217.125</v>
      </c>
      <c r="K538" s="133">
        <f t="shared" si="10"/>
        <v>0</v>
      </c>
    </row>
    <row r="539" spans="1:11">
      <c r="A539" s="527" t="s">
        <v>1006</v>
      </c>
      <c r="B539" s="31">
        <v>85</v>
      </c>
      <c r="G539" s="391" t="s">
        <v>884</v>
      </c>
      <c r="H539" s="392" t="s">
        <v>3486</v>
      </c>
      <c r="I539" s="133">
        <f t="shared" si="9"/>
        <v>46283.68</v>
      </c>
      <c r="J539" s="133">
        <f t="shared" si="11"/>
        <v>289273</v>
      </c>
      <c r="K539" s="133">
        <f t="shared" si="10"/>
        <v>0</v>
      </c>
    </row>
    <row r="540" spans="1:11">
      <c r="A540" s="527" t="s">
        <v>1006</v>
      </c>
      <c r="B540" s="31">
        <v>85</v>
      </c>
      <c r="G540" s="403" t="s">
        <v>998</v>
      </c>
      <c r="H540" s="390" t="s">
        <v>980</v>
      </c>
      <c r="I540" s="133">
        <f t="shared" si="9"/>
        <v>1672.92</v>
      </c>
      <c r="J540" s="133">
        <f t="shared" si="11"/>
        <v>10455.75</v>
      </c>
      <c r="K540" s="133">
        <f t="shared" si="10"/>
        <v>0</v>
      </c>
    </row>
    <row r="541" spans="1:11">
      <c r="A541" s="527" t="s">
        <v>1006</v>
      </c>
      <c r="B541" s="31">
        <v>85</v>
      </c>
      <c r="G541" s="390" t="s">
        <v>1747</v>
      </c>
      <c r="H541" s="390" t="s">
        <v>1747</v>
      </c>
      <c r="I541" s="133">
        <f t="shared" si="9"/>
        <v>53.66</v>
      </c>
      <c r="J541" s="133">
        <f t="shared" si="11"/>
        <v>335.375</v>
      </c>
      <c r="K541" s="133">
        <f t="shared" si="10"/>
        <v>0</v>
      </c>
    </row>
    <row r="542" spans="1:11">
      <c r="A542" s="527" t="s">
        <v>1006</v>
      </c>
      <c r="B542" s="31">
        <v>85</v>
      </c>
      <c r="G542" s="404" t="s">
        <v>996</v>
      </c>
      <c r="H542" s="401" t="s">
        <v>995</v>
      </c>
      <c r="I542" s="133">
        <f t="shared" si="9"/>
        <v>158.4</v>
      </c>
      <c r="J542" s="133">
        <f t="shared" si="11"/>
        <v>990</v>
      </c>
      <c r="K542" s="133">
        <f t="shared" si="10"/>
        <v>0</v>
      </c>
    </row>
    <row r="543" spans="1:11">
      <c r="A543" s="527" t="s">
        <v>1006</v>
      </c>
      <c r="B543" s="31">
        <v>85</v>
      </c>
      <c r="G543" s="402" t="s">
        <v>913</v>
      </c>
      <c r="H543" s="390" t="s">
        <v>3597</v>
      </c>
      <c r="I543" s="133">
        <f t="shared" si="9"/>
        <v>299.2</v>
      </c>
      <c r="J543" s="133">
        <f t="shared" si="11"/>
        <v>1870</v>
      </c>
      <c r="K543" s="133">
        <f t="shared" si="10"/>
        <v>0</v>
      </c>
    </row>
    <row r="544" spans="1:11">
      <c r="A544" s="527" t="s">
        <v>1006</v>
      </c>
      <c r="B544" s="31">
        <v>85</v>
      </c>
      <c r="G544" s="390" t="s">
        <v>3570</v>
      </c>
      <c r="H544" s="392" t="s">
        <v>3500</v>
      </c>
      <c r="I544" s="133">
        <f t="shared" si="9"/>
        <v>1509.47</v>
      </c>
      <c r="J544" s="133">
        <f t="shared" si="11"/>
        <v>9434.1875</v>
      </c>
      <c r="K544" s="133">
        <f t="shared" si="10"/>
        <v>0</v>
      </c>
    </row>
    <row r="545" spans="1:11">
      <c r="A545" s="527" t="s">
        <v>1006</v>
      </c>
      <c r="B545" s="31">
        <v>85</v>
      </c>
      <c r="G545" s="390" t="s">
        <v>827</v>
      </c>
      <c r="H545" s="390" t="s">
        <v>827</v>
      </c>
      <c r="I545" s="133">
        <f t="shared" si="9"/>
        <v>22.07</v>
      </c>
      <c r="J545" s="133">
        <f t="shared" si="11"/>
        <v>137.9375</v>
      </c>
      <c r="K545" s="133">
        <f t="shared" si="10"/>
        <v>0</v>
      </c>
    </row>
    <row r="546" spans="1:11">
      <c r="A546" s="527" t="s">
        <v>1006</v>
      </c>
      <c r="B546" s="31">
        <v>85</v>
      </c>
      <c r="G546" s="390" t="s">
        <v>1689</v>
      </c>
      <c r="H546" s="390" t="s">
        <v>1689</v>
      </c>
      <c r="I546" s="133">
        <f t="shared" si="9"/>
        <v>8.2799999999999994</v>
      </c>
      <c r="J546" s="133">
        <f t="shared" si="11"/>
        <v>51.749999999999993</v>
      </c>
      <c r="K546" s="133">
        <f t="shared" si="10"/>
        <v>0</v>
      </c>
    </row>
    <row r="547" spans="1:11">
      <c r="A547" s="527" t="s">
        <v>1006</v>
      </c>
      <c r="B547" s="31">
        <v>85</v>
      </c>
      <c r="G547" s="515" t="s">
        <v>1684</v>
      </c>
      <c r="H547" s="515" t="s">
        <v>10999</v>
      </c>
      <c r="I547" s="133">
        <f t="shared" si="9"/>
        <v>75.2</v>
      </c>
      <c r="J547" s="133">
        <f t="shared" si="11"/>
        <v>470</v>
      </c>
      <c r="K547" s="133">
        <f t="shared" si="10"/>
        <v>18.8</v>
      </c>
    </row>
    <row r="548" spans="1:11">
      <c r="A548" s="527" t="s">
        <v>1006</v>
      </c>
      <c r="B548" s="31">
        <v>85</v>
      </c>
      <c r="G548" s="390" t="s">
        <v>1679</v>
      </c>
      <c r="H548" s="390" t="s">
        <v>1679</v>
      </c>
      <c r="I548" s="133">
        <f t="shared" si="9"/>
        <v>18.34</v>
      </c>
      <c r="J548" s="133">
        <f t="shared" si="11"/>
        <v>114.625</v>
      </c>
      <c r="K548" s="133">
        <f t="shared" si="10"/>
        <v>0</v>
      </c>
    </row>
    <row r="549" spans="1:11">
      <c r="A549" s="527" t="s">
        <v>1006</v>
      </c>
      <c r="B549" s="31">
        <v>85</v>
      </c>
      <c r="G549" s="391" t="s">
        <v>858</v>
      </c>
      <c r="H549" s="392" t="s">
        <v>3497</v>
      </c>
      <c r="I549" s="133">
        <f t="shared" si="9"/>
        <v>29300.82</v>
      </c>
      <c r="J549" s="133">
        <f t="shared" si="11"/>
        <v>183130.125</v>
      </c>
      <c r="K549" s="133">
        <f t="shared" si="10"/>
        <v>0</v>
      </c>
    </row>
    <row r="550" spans="1:11">
      <c r="A550" s="527" t="s">
        <v>1006</v>
      </c>
      <c r="B550" s="31">
        <v>85</v>
      </c>
      <c r="G550" s="390" t="s">
        <v>3523</v>
      </c>
      <c r="H550" s="390" t="s">
        <v>3523</v>
      </c>
      <c r="I550" s="133">
        <f t="shared" si="9"/>
        <v>11.31</v>
      </c>
      <c r="J550" s="133">
        <f t="shared" si="11"/>
        <v>70.6875</v>
      </c>
      <c r="K550" s="133">
        <f t="shared" si="10"/>
        <v>0</v>
      </c>
    </row>
    <row r="551" spans="1:11">
      <c r="A551" s="527" t="s">
        <v>1006</v>
      </c>
      <c r="B551" s="31">
        <v>85</v>
      </c>
      <c r="G551" s="390" t="s">
        <v>2536</v>
      </c>
      <c r="H551" s="390" t="s">
        <v>2536</v>
      </c>
      <c r="I551" s="133">
        <f t="shared" si="9"/>
        <v>367.46000000000004</v>
      </c>
      <c r="J551" s="133">
        <f t="shared" si="11"/>
        <v>2296.625</v>
      </c>
      <c r="K551" s="133">
        <f t="shared" si="10"/>
        <v>0</v>
      </c>
    </row>
    <row r="552" spans="1:11">
      <c r="A552" s="527" t="s">
        <v>1006</v>
      </c>
      <c r="B552" s="31">
        <v>85</v>
      </c>
      <c r="G552" s="390" t="s">
        <v>3601</v>
      </c>
      <c r="H552" s="392" t="s">
        <v>3602</v>
      </c>
      <c r="I552" s="133">
        <f t="shared" si="9"/>
        <v>1139.04</v>
      </c>
      <c r="J552" s="133">
        <f t="shared" si="11"/>
        <v>7119</v>
      </c>
      <c r="K552" s="133">
        <f t="shared" si="10"/>
        <v>0</v>
      </c>
    </row>
    <row r="553" spans="1:11">
      <c r="A553" s="527" t="s">
        <v>1006</v>
      </c>
      <c r="B553" s="31">
        <v>85</v>
      </c>
      <c r="G553" s="395" t="s">
        <v>3575</v>
      </c>
      <c r="H553" s="390" t="s">
        <v>3576</v>
      </c>
      <c r="I553" s="133">
        <f t="shared" si="9"/>
        <v>52.94</v>
      </c>
      <c r="J553" s="133">
        <f t="shared" si="11"/>
        <v>330.875</v>
      </c>
      <c r="K553" s="133">
        <f t="shared" si="10"/>
        <v>0</v>
      </c>
    </row>
    <row r="554" spans="1:11">
      <c r="A554" s="527" t="s">
        <v>1006</v>
      </c>
      <c r="B554" s="31">
        <v>85</v>
      </c>
      <c r="G554" s="390" t="s">
        <v>3532</v>
      </c>
      <c r="H554" s="390" t="s">
        <v>3532</v>
      </c>
      <c r="I554" s="133">
        <f t="shared" si="9"/>
        <v>2.9</v>
      </c>
      <c r="J554" s="133">
        <f t="shared" si="11"/>
        <v>18.125</v>
      </c>
      <c r="K554" s="133">
        <f t="shared" si="10"/>
        <v>0</v>
      </c>
    </row>
    <row r="555" spans="1:11">
      <c r="A555" s="527" t="s">
        <v>1006</v>
      </c>
      <c r="B555" s="31">
        <v>85</v>
      </c>
      <c r="G555" s="390" t="s">
        <v>960</v>
      </c>
      <c r="H555" s="392" t="s">
        <v>961</v>
      </c>
      <c r="I555" s="133">
        <f t="shared" si="9"/>
        <v>3232.5</v>
      </c>
      <c r="J555" s="133">
        <f t="shared" si="11"/>
        <v>20203.125</v>
      </c>
      <c r="K555" s="133">
        <f t="shared" si="10"/>
        <v>0</v>
      </c>
    </row>
    <row r="556" spans="1:11">
      <c r="A556" s="527" t="s">
        <v>1006</v>
      </c>
      <c r="B556" s="31">
        <v>85</v>
      </c>
      <c r="G556" s="390" t="s">
        <v>731</v>
      </c>
      <c r="H556" s="390" t="s">
        <v>731</v>
      </c>
      <c r="I556" s="133">
        <f t="shared" si="9"/>
        <v>18.2</v>
      </c>
      <c r="J556" s="133">
        <f t="shared" si="11"/>
        <v>113.75</v>
      </c>
      <c r="K556" s="133">
        <f t="shared" si="10"/>
        <v>0</v>
      </c>
    </row>
    <row r="557" spans="1:11">
      <c r="A557" s="527" t="s">
        <v>1006</v>
      </c>
      <c r="B557" s="31">
        <v>85</v>
      </c>
      <c r="G557" s="391" t="s">
        <v>1724</v>
      </c>
      <c r="H557" s="392" t="s">
        <v>3465</v>
      </c>
      <c r="I557" s="133">
        <f t="shared" si="9"/>
        <v>64004.4</v>
      </c>
      <c r="J557" s="133">
        <f t="shared" si="11"/>
        <v>400027.5</v>
      </c>
      <c r="K557" s="133">
        <f t="shared" si="10"/>
        <v>0</v>
      </c>
    </row>
    <row r="558" spans="1:11">
      <c r="A558" s="527" t="s">
        <v>1006</v>
      </c>
      <c r="B558" s="31">
        <v>85</v>
      </c>
      <c r="G558" s="390" t="s">
        <v>658</v>
      </c>
      <c r="H558" s="390" t="s">
        <v>790</v>
      </c>
      <c r="I558" s="133">
        <f t="shared" si="9"/>
        <v>134.88999999999999</v>
      </c>
      <c r="J558" s="133">
        <f t="shared" si="11"/>
        <v>843.06249999999989</v>
      </c>
      <c r="K558" s="133">
        <f t="shared" si="10"/>
        <v>0</v>
      </c>
    </row>
    <row r="559" spans="1:11">
      <c r="A559" s="527" t="s">
        <v>1006</v>
      </c>
      <c r="B559" s="31">
        <v>85</v>
      </c>
      <c r="G559" s="390" t="s">
        <v>1683</v>
      </c>
      <c r="H559" s="390" t="s">
        <v>1683</v>
      </c>
      <c r="I559" s="133">
        <f t="shared" si="9"/>
        <v>236.69</v>
      </c>
      <c r="J559" s="133">
        <f t="shared" si="11"/>
        <v>1479.3125</v>
      </c>
      <c r="K559" s="133">
        <f t="shared" si="10"/>
        <v>0</v>
      </c>
    </row>
    <row r="560" spans="1:11">
      <c r="A560" s="527" t="s">
        <v>1006</v>
      </c>
      <c r="B560" s="31">
        <v>85</v>
      </c>
      <c r="G560" s="390" t="s">
        <v>3528</v>
      </c>
      <c r="H560" s="390" t="s">
        <v>3528</v>
      </c>
      <c r="I560" s="133">
        <f t="shared" si="9"/>
        <v>53.63</v>
      </c>
      <c r="J560" s="133">
        <f t="shared" si="11"/>
        <v>335.1875</v>
      </c>
      <c r="K560" s="133">
        <f t="shared" si="10"/>
        <v>0</v>
      </c>
    </row>
    <row r="561" spans="1:11">
      <c r="A561" s="527" t="s">
        <v>1006</v>
      </c>
      <c r="B561" s="31">
        <v>85</v>
      </c>
      <c r="G561" s="390" t="s">
        <v>2862</v>
      </c>
      <c r="H561" s="390" t="s">
        <v>2862</v>
      </c>
      <c r="I561" s="133">
        <f t="shared" si="9"/>
        <v>120.67000000000002</v>
      </c>
      <c r="J561" s="133">
        <f t="shared" si="11"/>
        <v>754.18750000000011</v>
      </c>
      <c r="K561" s="133">
        <f t="shared" si="10"/>
        <v>0</v>
      </c>
    </row>
    <row r="562" spans="1:11">
      <c r="A562" s="527" t="s">
        <v>1006</v>
      </c>
      <c r="B562" s="31">
        <v>85</v>
      </c>
      <c r="G562" s="390" t="s">
        <v>2559</v>
      </c>
      <c r="H562" s="390" t="s">
        <v>2559</v>
      </c>
      <c r="I562" s="133">
        <f t="shared" si="9"/>
        <v>21.66</v>
      </c>
      <c r="J562" s="133">
        <f t="shared" si="11"/>
        <v>135.375</v>
      </c>
      <c r="K562" s="133">
        <f t="shared" si="10"/>
        <v>0</v>
      </c>
    </row>
    <row r="563" spans="1:11">
      <c r="A563" s="527" t="s">
        <v>1006</v>
      </c>
      <c r="B563" s="31">
        <v>85</v>
      </c>
      <c r="G563" s="391" t="s">
        <v>2858</v>
      </c>
      <c r="H563" s="392" t="s">
        <v>3467</v>
      </c>
      <c r="I563" s="133">
        <f t="shared" si="9"/>
        <v>51909.49</v>
      </c>
      <c r="J563" s="133">
        <f t="shared" si="11"/>
        <v>324434.3125</v>
      </c>
      <c r="K563" s="133">
        <f t="shared" si="10"/>
        <v>0</v>
      </c>
    </row>
    <row r="564" spans="1:11">
      <c r="A564" s="527" t="s">
        <v>1006</v>
      </c>
      <c r="B564" s="31">
        <v>85</v>
      </c>
      <c r="G564" s="391" t="s">
        <v>808</v>
      </c>
      <c r="H564" s="392" t="s">
        <v>3469</v>
      </c>
      <c r="I564" s="133">
        <f t="shared" si="9"/>
        <v>45320.84</v>
      </c>
      <c r="J564" s="133">
        <f t="shared" si="11"/>
        <v>283255.25</v>
      </c>
      <c r="K564" s="133">
        <f t="shared" si="10"/>
        <v>0</v>
      </c>
    </row>
    <row r="565" spans="1:11">
      <c r="A565" s="527" t="s">
        <v>1006</v>
      </c>
      <c r="B565" s="31">
        <v>85</v>
      </c>
      <c r="G565" s="390" t="s">
        <v>3530</v>
      </c>
      <c r="H565" s="390" t="s">
        <v>3583</v>
      </c>
      <c r="I565" s="133">
        <f t="shared" si="9"/>
        <v>18.48</v>
      </c>
      <c r="J565" s="133">
        <f t="shared" si="11"/>
        <v>115.5</v>
      </c>
      <c r="K565" s="133">
        <f t="shared" si="10"/>
        <v>0</v>
      </c>
    </row>
    <row r="566" spans="1:11">
      <c r="A566" s="527" t="s">
        <v>1006</v>
      </c>
      <c r="B566" s="31">
        <v>85</v>
      </c>
      <c r="G566" s="391" t="s">
        <v>1773</v>
      </c>
      <c r="H566" s="392" t="s">
        <v>3474</v>
      </c>
      <c r="I566" s="133">
        <f t="shared" si="9"/>
        <v>271695.25999999995</v>
      </c>
      <c r="J566" s="133">
        <f t="shared" si="11"/>
        <v>1698095.3749999998</v>
      </c>
      <c r="K566" s="133">
        <f t="shared" si="10"/>
        <v>0</v>
      </c>
    </row>
    <row r="567" spans="1:11">
      <c r="A567" s="527" t="s">
        <v>1006</v>
      </c>
      <c r="B567" s="31">
        <v>85</v>
      </c>
      <c r="G567" s="391" t="s">
        <v>866</v>
      </c>
      <c r="H567" s="392" t="s">
        <v>3466</v>
      </c>
      <c r="I567" s="133">
        <f t="shared" si="9"/>
        <v>88530.61</v>
      </c>
      <c r="J567" s="133">
        <f t="shared" si="11"/>
        <v>553316.3125</v>
      </c>
      <c r="K567" s="133">
        <f t="shared" si="10"/>
        <v>0</v>
      </c>
    </row>
    <row r="568" spans="1:11">
      <c r="A568" s="527" t="s">
        <v>1006</v>
      </c>
      <c r="B568" s="31">
        <v>85</v>
      </c>
      <c r="G568" s="390" t="s">
        <v>1690</v>
      </c>
      <c r="H568" s="390" t="s">
        <v>1690</v>
      </c>
      <c r="I568" s="133">
        <f t="shared" si="9"/>
        <v>9.51</v>
      </c>
      <c r="J568" s="133">
        <f t="shared" si="11"/>
        <v>59.4375</v>
      </c>
      <c r="K568" s="133">
        <f t="shared" si="10"/>
        <v>0</v>
      </c>
    </row>
    <row r="569" spans="1:11">
      <c r="A569" s="527" t="s">
        <v>1006</v>
      </c>
      <c r="B569" s="31">
        <v>85</v>
      </c>
      <c r="G569" s="390" t="s">
        <v>3535</v>
      </c>
      <c r="H569" s="390" t="s">
        <v>3535</v>
      </c>
      <c r="I569" s="133">
        <f t="shared" si="9"/>
        <v>53.12</v>
      </c>
      <c r="J569" s="133">
        <f t="shared" si="11"/>
        <v>332</v>
      </c>
      <c r="K569" s="133">
        <f t="shared" si="10"/>
        <v>0</v>
      </c>
    </row>
    <row r="570" spans="1:11">
      <c r="A570" s="527" t="s">
        <v>1006</v>
      </c>
      <c r="B570" s="31">
        <v>85</v>
      </c>
      <c r="G570" s="390" t="s">
        <v>2510</v>
      </c>
      <c r="H570" s="390" t="s">
        <v>2510</v>
      </c>
      <c r="I570" s="133">
        <f t="shared" si="9"/>
        <v>13.41</v>
      </c>
      <c r="J570" s="133">
        <f t="shared" si="11"/>
        <v>83.8125</v>
      </c>
      <c r="K570" s="133">
        <f t="shared" si="10"/>
        <v>0</v>
      </c>
    </row>
    <row r="571" spans="1:11">
      <c r="A571" s="527" t="s">
        <v>1006</v>
      </c>
      <c r="B571" s="31">
        <v>85</v>
      </c>
      <c r="G571" s="390" t="s">
        <v>930</v>
      </c>
      <c r="H571" s="392" t="s">
        <v>931</v>
      </c>
      <c r="I571" s="133">
        <f t="shared" si="9"/>
        <v>19200</v>
      </c>
      <c r="J571" s="133">
        <f t="shared" si="11"/>
        <v>120000</v>
      </c>
      <c r="K571" s="133">
        <f t="shared" si="10"/>
        <v>0</v>
      </c>
    </row>
    <row r="572" spans="1:11">
      <c r="A572" s="527" t="s">
        <v>1006</v>
      </c>
      <c r="B572" s="31">
        <v>85</v>
      </c>
      <c r="G572" s="390" t="s">
        <v>3518</v>
      </c>
      <c r="H572" s="390" t="s">
        <v>3518</v>
      </c>
      <c r="I572" s="133">
        <f t="shared" si="9"/>
        <v>24.83</v>
      </c>
      <c r="J572" s="133">
        <f t="shared" si="11"/>
        <v>155.1875</v>
      </c>
      <c r="K572" s="133">
        <f t="shared" si="10"/>
        <v>0</v>
      </c>
    </row>
    <row r="573" spans="1:11">
      <c r="A573" s="527" t="s">
        <v>1006</v>
      </c>
      <c r="B573" s="31">
        <v>85</v>
      </c>
      <c r="G573" s="390" t="s">
        <v>664</v>
      </c>
      <c r="H573" s="390" t="s">
        <v>664</v>
      </c>
      <c r="I573" s="133">
        <f t="shared" si="9"/>
        <v>24.14</v>
      </c>
      <c r="J573" s="133">
        <f t="shared" si="11"/>
        <v>150.875</v>
      </c>
      <c r="K573" s="133">
        <f t="shared" si="10"/>
        <v>0</v>
      </c>
    </row>
    <row r="574" spans="1:11">
      <c r="A574" s="527" t="s">
        <v>1006</v>
      </c>
      <c r="B574" s="31">
        <v>85</v>
      </c>
      <c r="G574" s="390" t="s">
        <v>3566</v>
      </c>
      <c r="H574" s="390" t="s">
        <v>3476</v>
      </c>
      <c r="I574" s="133">
        <f t="shared" si="9"/>
        <v>667.97</v>
      </c>
      <c r="J574" s="133">
        <f t="shared" si="11"/>
        <v>4174.8125</v>
      </c>
      <c r="K574" s="133">
        <f t="shared" si="10"/>
        <v>0</v>
      </c>
    </row>
    <row r="575" spans="1:11">
      <c r="A575" s="527" t="s">
        <v>1006</v>
      </c>
      <c r="B575" s="31">
        <v>85</v>
      </c>
      <c r="G575" s="390" t="s">
        <v>3534</v>
      </c>
      <c r="H575" s="390" t="s">
        <v>3534</v>
      </c>
      <c r="I575" s="133">
        <f t="shared" si="9"/>
        <v>81.790000000000006</v>
      </c>
      <c r="J575" s="133">
        <f t="shared" si="11"/>
        <v>511.18750000000006</v>
      </c>
      <c r="K575" s="133">
        <f t="shared" si="10"/>
        <v>0</v>
      </c>
    </row>
    <row r="576" spans="1:11">
      <c r="A576" s="527" t="s">
        <v>1006</v>
      </c>
      <c r="B576" s="31">
        <v>85</v>
      </c>
      <c r="G576" s="390" t="s">
        <v>1745</v>
      </c>
      <c r="H576" s="390" t="s">
        <v>1745</v>
      </c>
      <c r="I576" s="133">
        <f t="shared" si="9"/>
        <v>84.89</v>
      </c>
      <c r="J576" s="133">
        <f t="shared" si="11"/>
        <v>530.5625</v>
      </c>
      <c r="K576" s="133">
        <f t="shared" si="10"/>
        <v>0</v>
      </c>
    </row>
    <row r="577" spans="1:11">
      <c r="A577" s="527" t="s">
        <v>1006</v>
      </c>
      <c r="B577" s="31">
        <v>85</v>
      </c>
      <c r="G577" s="390" t="s">
        <v>962</v>
      </c>
      <c r="H577" s="390" t="s">
        <v>963</v>
      </c>
      <c r="I577" s="133">
        <f t="shared" si="9"/>
        <v>806.62</v>
      </c>
      <c r="J577" s="133">
        <f t="shared" si="11"/>
        <v>5041.375</v>
      </c>
      <c r="K577" s="133">
        <f t="shared" si="10"/>
        <v>0</v>
      </c>
    </row>
    <row r="578" spans="1:11">
      <c r="A578" s="527" t="s">
        <v>1006</v>
      </c>
      <c r="B578" s="31">
        <v>85</v>
      </c>
      <c r="G578" s="390" t="s">
        <v>3520</v>
      </c>
      <c r="H578" s="390" t="s">
        <v>3520</v>
      </c>
      <c r="I578" s="133">
        <f t="shared" ref="I578:I641" si="12">+SUMIF($G$7:$G$497,G578,$J$7:$J$497)</f>
        <v>10.48</v>
      </c>
      <c r="J578" s="133">
        <f t="shared" si="11"/>
        <v>65.5</v>
      </c>
      <c r="K578" s="133">
        <f t="shared" ref="K578:K641" si="13">+SUMIF($G$7:$G$497,G578,$K$7:$K$497)</f>
        <v>0</v>
      </c>
    </row>
    <row r="579" spans="1:11">
      <c r="A579" s="527" t="s">
        <v>1006</v>
      </c>
      <c r="B579" s="31">
        <v>85</v>
      </c>
      <c r="G579" s="390" t="s">
        <v>829</v>
      </c>
      <c r="H579" s="515" t="s">
        <v>10926</v>
      </c>
      <c r="I579" s="133">
        <f t="shared" si="12"/>
        <v>50.08</v>
      </c>
      <c r="J579" s="133">
        <f t="shared" ref="J579:J642" si="14">+I579/0.16</f>
        <v>313</v>
      </c>
      <c r="K579" s="133">
        <f t="shared" si="13"/>
        <v>12.52</v>
      </c>
    </row>
    <row r="580" spans="1:11">
      <c r="A580" s="527" t="s">
        <v>1006</v>
      </c>
      <c r="B580" s="31">
        <v>85</v>
      </c>
      <c r="G580" s="405" t="s">
        <v>10822</v>
      </c>
      <c r="H580" s="405" t="s">
        <v>10823</v>
      </c>
      <c r="I580" s="133">
        <f t="shared" si="12"/>
        <v>20689.66</v>
      </c>
      <c r="J580" s="133">
        <f t="shared" si="14"/>
        <v>129310.375</v>
      </c>
      <c r="K580" s="133">
        <f t="shared" si="13"/>
        <v>0</v>
      </c>
    </row>
    <row r="581" spans="1:11">
      <c r="A581" s="527" t="s">
        <v>1006</v>
      </c>
      <c r="B581" s="31">
        <v>85</v>
      </c>
      <c r="G581" s="390" t="s">
        <v>691</v>
      </c>
      <c r="H581" s="390" t="s">
        <v>691</v>
      </c>
      <c r="I581" s="133">
        <f t="shared" si="12"/>
        <v>67.84</v>
      </c>
      <c r="J581" s="133">
        <f t="shared" si="14"/>
        <v>424</v>
      </c>
      <c r="K581" s="133">
        <f t="shared" si="13"/>
        <v>0</v>
      </c>
    </row>
    <row r="582" spans="1:11">
      <c r="A582" s="527" t="s">
        <v>1006</v>
      </c>
      <c r="B582" s="31">
        <v>85</v>
      </c>
      <c r="G582" s="390" t="s">
        <v>3557</v>
      </c>
      <c r="H582" s="390" t="s">
        <v>3480</v>
      </c>
      <c r="I582" s="133">
        <f t="shared" si="12"/>
        <v>600</v>
      </c>
      <c r="J582" s="133">
        <f t="shared" si="14"/>
        <v>3750</v>
      </c>
      <c r="K582" s="133">
        <f t="shared" si="13"/>
        <v>0</v>
      </c>
    </row>
    <row r="583" spans="1:11">
      <c r="A583" s="527" t="s">
        <v>1006</v>
      </c>
      <c r="B583" s="31">
        <v>85</v>
      </c>
      <c r="G583" s="390" t="s">
        <v>811</v>
      </c>
      <c r="H583" s="390" t="s">
        <v>811</v>
      </c>
      <c r="I583" s="133">
        <f t="shared" si="12"/>
        <v>10.199999999999999</v>
      </c>
      <c r="J583" s="133">
        <f t="shared" si="14"/>
        <v>63.749999999999993</v>
      </c>
      <c r="K583" s="133">
        <f t="shared" si="13"/>
        <v>0</v>
      </c>
    </row>
    <row r="584" spans="1:11">
      <c r="A584" s="527" t="s">
        <v>1006</v>
      </c>
      <c r="B584" s="31">
        <v>85</v>
      </c>
      <c r="G584" s="390" t="s">
        <v>729</v>
      </c>
      <c r="H584" s="390" t="s">
        <v>730</v>
      </c>
      <c r="I584" s="133">
        <f t="shared" si="12"/>
        <v>599.48</v>
      </c>
      <c r="J584" s="133">
        <f t="shared" si="14"/>
        <v>3746.75</v>
      </c>
      <c r="K584" s="133">
        <f t="shared" si="13"/>
        <v>0</v>
      </c>
    </row>
    <row r="585" spans="1:11">
      <c r="A585" s="527" t="s">
        <v>1006</v>
      </c>
      <c r="B585" s="31">
        <v>85</v>
      </c>
      <c r="G585" s="390" t="s">
        <v>1678</v>
      </c>
      <c r="H585" s="390" t="s">
        <v>1678</v>
      </c>
      <c r="I585" s="133">
        <f t="shared" si="12"/>
        <v>203.3</v>
      </c>
      <c r="J585" s="133">
        <f t="shared" si="14"/>
        <v>1270.625</v>
      </c>
      <c r="K585" s="133">
        <f t="shared" si="13"/>
        <v>0</v>
      </c>
    </row>
    <row r="586" spans="1:11">
      <c r="A586" s="527" t="s">
        <v>1006</v>
      </c>
      <c r="B586" s="31">
        <v>85</v>
      </c>
      <c r="G586" s="390" t="s">
        <v>3569</v>
      </c>
      <c r="H586" s="390" t="s">
        <v>3499</v>
      </c>
      <c r="I586" s="133">
        <f t="shared" si="12"/>
        <v>304.88</v>
      </c>
      <c r="J586" s="133">
        <f t="shared" si="14"/>
        <v>1905.5</v>
      </c>
      <c r="K586" s="133">
        <f t="shared" si="13"/>
        <v>0</v>
      </c>
    </row>
    <row r="587" spans="1:11">
      <c r="A587" s="527" t="s">
        <v>1006</v>
      </c>
      <c r="B587" s="31">
        <v>85</v>
      </c>
      <c r="G587" s="390" t="s">
        <v>699</v>
      </c>
      <c r="H587" s="390" t="s">
        <v>699</v>
      </c>
      <c r="I587" s="133">
        <f t="shared" si="12"/>
        <v>208</v>
      </c>
      <c r="J587" s="133">
        <f t="shared" si="14"/>
        <v>1300</v>
      </c>
      <c r="K587" s="133">
        <f t="shared" si="13"/>
        <v>0</v>
      </c>
    </row>
    <row r="588" spans="1:11">
      <c r="A588" s="527" t="s">
        <v>1006</v>
      </c>
      <c r="B588" s="31">
        <v>85</v>
      </c>
      <c r="G588" s="390" t="s">
        <v>3525</v>
      </c>
      <c r="H588" s="390" t="s">
        <v>3525</v>
      </c>
      <c r="I588" s="133">
        <f t="shared" si="12"/>
        <v>27.59</v>
      </c>
      <c r="J588" s="133">
        <f t="shared" si="14"/>
        <v>172.4375</v>
      </c>
      <c r="K588" s="133">
        <f t="shared" si="13"/>
        <v>0</v>
      </c>
    </row>
    <row r="589" spans="1:11">
      <c r="A589" s="527" t="s">
        <v>1006</v>
      </c>
      <c r="B589" s="31">
        <v>85</v>
      </c>
      <c r="G589" s="390" t="s">
        <v>3571</v>
      </c>
      <c r="H589" s="392" t="s">
        <v>948</v>
      </c>
      <c r="I589" s="133">
        <f t="shared" si="12"/>
        <v>1886.56</v>
      </c>
      <c r="J589" s="133">
        <f t="shared" si="14"/>
        <v>11791</v>
      </c>
      <c r="K589" s="133">
        <f t="shared" si="13"/>
        <v>0</v>
      </c>
    </row>
    <row r="590" spans="1:11">
      <c r="A590" s="527" t="s">
        <v>1006</v>
      </c>
      <c r="B590" s="31">
        <v>85</v>
      </c>
      <c r="G590" s="390" t="s">
        <v>3527</v>
      </c>
      <c r="H590" s="390" t="s">
        <v>3527</v>
      </c>
      <c r="I590" s="133">
        <f t="shared" si="12"/>
        <v>53.63</v>
      </c>
      <c r="J590" s="133">
        <f t="shared" si="14"/>
        <v>335.1875</v>
      </c>
      <c r="K590" s="133">
        <f t="shared" si="13"/>
        <v>0</v>
      </c>
    </row>
    <row r="591" spans="1:11">
      <c r="A591" s="527" t="s">
        <v>1006</v>
      </c>
      <c r="B591" s="31">
        <v>85</v>
      </c>
      <c r="G591" s="390" t="s">
        <v>905</v>
      </c>
      <c r="H591" s="390" t="s">
        <v>3501</v>
      </c>
      <c r="I591" s="133">
        <f t="shared" si="12"/>
        <v>829.14</v>
      </c>
      <c r="J591" s="133">
        <f t="shared" si="14"/>
        <v>5182.125</v>
      </c>
      <c r="K591" s="133">
        <f t="shared" si="13"/>
        <v>0</v>
      </c>
    </row>
    <row r="592" spans="1:11">
      <c r="A592" s="527" t="s">
        <v>1006</v>
      </c>
      <c r="B592" s="31">
        <v>85</v>
      </c>
      <c r="G592" s="390" t="s">
        <v>1718</v>
      </c>
      <c r="H592" s="390" t="s">
        <v>1718</v>
      </c>
      <c r="I592" s="133">
        <f t="shared" si="12"/>
        <v>28.27</v>
      </c>
      <c r="J592" s="133">
        <f t="shared" si="14"/>
        <v>176.6875</v>
      </c>
      <c r="K592" s="133">
        <f t="shared" si="13"/>
        <v>0</v>
      </c>
    </row>
    <row r="593" spans="1:11">
      <c r="A593" s="527" t="s">
        <v>1006</v>
      </c>
      <c r="B593" s="31">
        <v>85</v>
      </c>
      <c r="G593" s="390" t="s">
        <v>814</v>
      </c>
      <c r="H593" s="390" t="s">
        <v>814</v>
      </c>
      <c r="I593" s="133">
        <f t="shared" si="12"/>
        <v>36.28</v>
      </c>
      <c r="J593" s="133">
        <f t="shared" si="14"/>
        <v>226.75</v>
      </c>
      <c r="K593" s="133">
        <f t="shared" si="13"/>
        <v>0</v>
      </c>
    </row>
    <row r="594" spans="1:11">
      <c r="A594" s="527" t="s">
        <v>1006</v>
      </c>
      <c r="B594" s="31">
        <v>85</v>
      </c>
      <c r="G594" s="390" t="s">
        <v>2846</v>
      </c>
      <c r="H594" s="390" t="s">
        <v>2847</v>
      </c>
      <c r="I594" s="133">
        <f t="shared" si="12"/>
        <v>395.86</v>
      </c>
      <c r="J594" s="133">
        <f t="shared" si="14"/>
        <v>2474.125</v>
      </c>
      <c r="K594" s="133">
        <f t="shared" si="13"/>
        <v>0</v>
      </c>
    </row>
    <row r="595" spans="1:11">
      <c r="A595" s="527" t="s">
        <v>1006</v>
      </c>
      <c r="B595" s="31">
        <v>85</v>
      </c>
      <c r="G595" s="394" t="s">
        <v>1000</v>
      </c>
      <c r="H595" s="393" t="s">
        <v>10966</v>
      </c>
      <c r="I595" s="133">
        <f t="shared" si="12"/>
        <v>8.32</v>
      </c>
      <c r="J595" s="133">
        <f t="shared" si="14"/>
        <v>52</v>
      </c>
      <c r="K595" s="133">
        <f t="shared" si="13"/>
        <v>0</v>
      </c>
    </row>
    <row r="596" spans="1:11">
      <c r="A596" s="527" t="s">
        <v>1006</v>
      </c>
      <c r="B596" s="31">
        <v>85</v>
      </c>
      <c r="G596" s="390" t="s">
        <v>3542</v>
      </c>
      <c r="H596" s="390" t="s">
        <v>3542</v>
      </c>
      <c r="I596" s="133">
        <f t="shared" si="12"/>
        <v>18.48</v>
      </c>
      <c r="J596" s="133">
        <f t="shared" si="14"/>
        <v>115.5</v>
      </c>
      <c r="K596" s="133">
        <f t="shared" si="13"/>
        <v>0</v>
      </c>
    </row>
    <row r="597" spans="1:11">
      <c r="A597" s="527" t="s">
        <v>1006</v>
      </c>
      <c r="B597" s="31">
        <v>85</v>
      </c>
      <c r="G597" s="390" t="s">
        <v>826</v>
      </c>
      <c r="H597" s="392" t="s">
        <v>1620</v>
      </c>
      <c r="I597" s="133">
        <f t="shared" si="12"/>
        <v>8472</v>
      </c>
      <c r="J597" s="133">
        <f t="shared" si="14"/>
        <v>52950</v>
      </c>
      <c r="K597" s="133">
        <f t="shared" si="13"/>
        <v>0</v>
      </c>
    </row>
    <row r="598" spans="1:11">
      <c r="A598" s="527" t="s">
        <v>1006</v>
      </c>
      <c r="B598" s="31">
        <v>85</v>
      </c>
      <c r="G598" s="391" t="s">
        <v>865</v>
      </c>
      <c r="H598" s="392" t="s">
        <v>3492</v>
      </c>
      <c r="I598" s="133">
        <f t="shared" si="12"/>
        <v>45304.84</v>
      </c>
      <c r="J598" s="133">
        <f t="shared" si="14"/>
        <v>283155.25</v>
      </c>
      <c r="K598" s="133">
        <f t="shared" si="13"/>
        <v>0</v>
      </c>
    </row>
    <row r="599" spans="1:11">
      <c r="A599" s="527" t="s">
        <v>1006</v>
      </c>
      <c r="B599" s="31">
        <v>85</v>
      </c>
      <c r="G599" s="390" t="s">
        <v>3558</v>
      </c>
      <c r="H599" s="392" t="s">
        <v>3483</v>
      </c>
      <c r="I599" s="133">
        <f t="shared" si="12"/>
        <v>429651</v>
      </c>
      <c r="J599" s="133">
        <f t="shared" si="14"/>
        <v>2685318.75</v>
      </c>
      <c r="K599" s="133">
        <f t="shared" si="13"/>
        <v>0</v>
      </c>
    </row>
    <row r="600" spans="1:11">
      <c r="A600" s="527" t="s">
        <v>1006</v>
      </c>
      <c r="B600" s="31">
        <v>85</v>
      </c>
      <c r="G600" s="390" t="s">
        <v>3539</v>
      </c>
      <c r="H600" s="390" t="s">
        <v>3539</v>
      </c>
      <c r="I600" s="133">
        <f t="shared" si="12"/>
        <v>116.46</v>
      </c>
      <c r="J600" s="133">
        <f t="shared" si="14"/>
        <v>727.875</v>
      </c>
      <c r="K600" s="133">
        <f t="shared" si="13"/>
        <v>0</v>
      </c>
    </row>
    <row r="601" spans="1:11">
      <c r="A601" s="527" t="s">
        <v>1006</v>
      </c>
      <c r="B601" s="31">
        <v>85</v>
      </c>
      <c r="G601" s="390" t="s">
        <v>1691</v>
      </c>
      <c r="H601" s="390" t="s">
        <v>1691</v>
      </c>
      <c r="I601" s="133">
        <f t="shared" si="12"/>
        <v>134.15</v>
      </c>
      <c r="J601" s="133">
        <f t="shared" si="14"/>
        <v>838.4375</v>
      </c>
      <c r="K601" s="133">
        <f t="shared" si="13"/>
        <v>0</v>
      </c>
    </row>
    <row r="602" spans="1:11">
      <c r="A602" s="527" t="s">
        <v>1006</v>
      </c>
      <c r="B602" s="31">
        <v>85</v>
      </c>
      <c r="G602" s="390" t="s">
        <v>3515</v>
      </c>
      <c r="H602" s="390" t="s">
        <v>3515</v>
      </c>
      <c r="I602" s="133">
        <f t="shared" si="12"/>
        <v>36.29</v>
      </c>
      <c r="J602" s="133">
        <f t="shared" si="14"/>
        <v>226.8125</v>
      </c>
      <c r="K602" s="133">
        <f t="shared" si="13"/>
        <v>0</v>
      </c>
    </row>
    <row r="603" spans="1:11">
      <c r="A603" s="527" t="s">
        <v>1006</v>
      </c>
      <c r="B603" s="31">
        <v>85</v>
      </c>
      <c r="G603" s="390" t="s">
        <v>3514</v>
      </c>
      <c r="H603" s="390" t="s">
        <v>3514</v>
      </c>
      <c r="I603" s="133">
        <f t="shared" si="12"/>
        <v>35.28</v>
      </c>
      <c r="J603" s="133">
        <f t="shared" si="14"/>
        <v>220.5</v>
      </c>
      <c r="K603" s="133">
        <f t="shared" si="13"/>
        <v>0</v>
      </c>
    </row>
    <row r="604" spans="1:11">
      <c r="A604" s="527" t="s">
        <v>1006</v>
      </c>
      <c r="B604" s="31">
        <v>85</v>
      </c>
      <c r="G604" s="393" t="s">
        <v>10723</v>
      </c>
      <c r="H604" s="393" t="s">
        <v>10963</v>
      </c>
      <c r="I604" s="133">
        <f t="shared" si="12"/>
        <v>560</v>
      </c>
      <c r="J604" s="133">
        <f t="shared" si="14"/>
        <v>3500</v>
      </c>
      <c r="K604" s="133">
        <f t="shared" si="13"/>
        <v>0</v>
      </c>
    </row>
    <row r="605" spans="1:11">
      <c r="A605" s="527" t="s">
        <v>1006</v>
      </c>
      <c r="B605" s="31">
        <v>85</v>
      </c>
      <c r="G605" s="390" t="s">
        <v>2476</v>
      </c>
      <c r="H605" s="390" t="s">
        <v>2476</v>
      </c>
      <c r="I605" s="133">
        <f t="shared" si="12"/>
        <v>51.59</v>
      </c>
      <c r="J605" s="133">
        <f t="shared" si="14"/>
        <v>322.4375</v>
      </c>
      <c r="K605" s="133">
        <f t="shared" si="13"/>
        <v>0</v>
      </c>
    </row>
    <row r="606" spans="1:11">
      <c r="A606" s="527" t="s">
        <v>1006</v>
      </c>
      <c r="B606" s="31">
        <v>85</v>
      </c>
      <c r="G606" s="390" t="s">
        <v>1008</v>
      </c>
      <c r="H606" s="390" t="s">
        <v>1008</v>
      </c>
      <c r="I606" s="133">
        <f t="shared" si="12"/>
        <v>28.41</v>
      </c>
      <c r="J606" s="133">
        <f t="shared" si="14"/>
        <v>177.5625</v>
      </c>
      <c r="K606" s="133">
        <f t="shared" si="13"/>
        <v>0</v>
      </c>
    </row>
    <row r="607" spans="1:11">
      <c r="A607" s="527" t="s">
        <v>1006</v>
      </c>
      <c r="B607" s="31">
        <v>85</v>
      </c>
      <c r="G607" s="390" t="s">
        <v>660</v>
      </c>
      <c r="H607" s="390" t="s">
        <v>660</v>
      </c>
      <c r="I607" s="133">
        <f t="shared" si="12"/>
        <v>26.89</v>
      </c>
      <c r="J607" s="133">
        <f t="shared" si="14"/>
        <v>168.0625</v>
      </c>
      <c r="K607" s="133">
        <f t="shared" si="13"/>
        <v>0</v>
      </c>
    </row>
    <row r="608" spans="1:11">
      <c r="A608" s="527" t="s">
        <v>1006</v>
      </c>
      <c r="B608" s="31">
        <v>85</v>
      </c>
      <c r="G608" s="390" t="s">
        <v>1711</v>
      </c>
      <c r="H608" s="390" t="s">
        <v>1711</v>
      </c>
      <c r="I608" s="133">
        <f t="shared" si="12"/>
        <v>15.59</v>
      </c>
      <c r="J608" s="133">
        <f t="shared" si="14"/>
        <v>97.4375</v>
      </c>
      <c r="K608" s="133">
        <f t="shared" si="13"/>
        <v>0</v>
      </c>
    </row>
    <row r="609" spans="1:11">
      <c r="A609" s="527" t="s">
        <v>1006</v>
      </c>
      <c r="B609" s="31">
        <v>85</v>
      </c>
      <c r="G609" s="395" t="s">
        <v>1780</v>
      </c>
      <c r="H609" s="395" t="s">
        <v>1781</v>
      </c>
      <c r="I609" s="133">
        <f t="shared" si="12"/>
        <v>270.87</v>
      </c>
      <c r="J609" s="133">
        <f t="shared" si="14"/>
        <v>1692.9375</v>
      </c>
      <c r="K609" s="133">
        <f t="shared" si="13"/>
        <v>0</v>
      </c>
    </row>
    <row r="610" spans="1:11">
      <c r="A610" s="527" t="s">
        <v>1006</v>
      </c>
      <c r="B610" s="31">
        <v>85</v>
      </c>
      <c r="G610" s="390" t="s">
        <v>1736</v>
      </c>
      <c r="H610" s="390" t="s">
        <v>1736</v>
      </c>
      <c r="I610" s="133">
        <f t="shared" si="12"/>
        <v>67.040000000000006</v>
      </c>
      <c r="J610" s="133">
        <f t="shared" si="14"/>
        <v>419.00000000000006</v>
      </c>
      <c r="K610" s="133">
        <f t="shared" si="13"/>
        <v>0</v>
      </c>
    </row>
    <row r="611" spans="1:11">
      <c r="A611" s="527" t="s">
        <v>1006</v>
      </c>
      <c r="B611" s="31">
        <v>85</v>
      </c>
      <c r="G611" s="390" t="s">
        <v>822</v>
      </c>
      <c r="H611" s="390" t="s">
        <v>902</v>
      </c>
      <c r="I611" s="133">
        <f t="shared" si="12"/>
        <v>358.62</v>
      </c>
      <c r="J611" s="133">
        <f t="shared" si="14"/>
        <v>2241.375</v>
      </c>
      <c r="K611" s="133">
        <f t="shared" si="13"/>
        <v>0</v>
      </c>
    </row>
    <row r="612" spans="1:11">
      <c r="A612" s="527" t="s">
        <v>1006</v>
      </c>
      <c r="B612" s="31">
        <v>85</v>
      </c>
      <c r="G612" s="390" t="s">
        <v>926</v>
      </c>
      <c r="H612" s="392" t="s">
        <v>927</v>
      </c>
      <c r="I612" s="133">
        <f t="shared" si="12"/>
        <v>1696</v>
      </c>
      <c r="J612" s="133">
        <f t="shared" si="14"/>
        <v>10600</v>
      </c>
      <c r="K612" s="133">
        <f t="shared" si="13"/>
        <v>0</v>
      </c>
    </row>
    <row r="613" spans="1:11">
      <c r="A613" s="527" t="s">
        <v>1006</v>
      </c>
      <c r="B613" s="31">
        <v>85</v>
      </c>
      <c r="G613" s="390" t="s">
        <v>2899</v>
      </c>
      <c r="H613" s="390" t="s">
        <v>2899</v>
      </c>
      <c r="I613" s="133">
        <f t="shared" si="12"/>
        <v>105.87</v>
      </c>
      <c r="J613" s="133">
        <f t="shared" si="14"/>
        <v>661.6875</v>
      </c>
      <c r="K613" s="133">
        <f t="shared" si="13"/>
        <v>0</v>
      </c>
    </row>
    <row r="614" spans="1:11">
      <c r="A614" s="527" t="s">
        <v>1006</v>
      </c>
      <c r="B614" s="31">
        <v>85</v>
      </c>
      <c r="G614" s="390" t="s">
        <v>713</v>
      </c>
      <c r="H614" s="390" t="s">
        <v>713</v>
      </c>
      <c r="I614" s="133">
        <f t="shared" si="12"/>
        <v>182.07</v>
      </c>
      <c r="J614" s="133">
        <f t="shared" si="14"/>
        <v>1137.9375</v>
      </c>
      <c r="K614" s="133">
        <f t="shared" si="13"/>
        <v>0</v>
      </c>
    </row>
    <row r="615" spans="1:11">
      <c r="A615" s="527" t="s">
        <v>1006</v>
      </c>
      <c r="B615" s="31">
        <v>85</v>
      </c>
      <c r="G615" s="371" t="s">
        <v>868</v>
      </c>
      <c r="H615" s="390" t="s">
        <v>2433</v>
      </c>
      <c r="I615" s="133">
        <f t="shared" si="12"/>
        <v>100637.46999999999</v>
      </c>
      <c r="J615" s="133">
        <f t="shared" si="14"/>
        <v>628984.18749999988</v>
      </c>
      <c r="K615" s="133">
        <f t="shared" si="13"/>
        <v>0</v>
      </c>
    </row>
    <row r="616" spans="1:11">
      <c r="A616" s="527" t="s">
        <v>1006</v>
      </c>
      <c r="B616" s="31">
        <v>85</v>
      </c>
      <c r="G616" s="390" t="s">
        <v>987</v>
      </c>
      <c r="H616" s="390" t="s">
        <v>2875</v>
      </c>
      <c r="I616" s="133">
        <f t="shared" si="12"/>
        <v>887.1099999999999</v>
      </c>
      <c r="J616" s="133">
        <f t="shared" si="14"/>
        <v>5544.4374999999991</v>
      </c>
      <c r="K616" s="133">
        <f t="shared" si="13"/>
        <v>0</v>
      </c>
    </row>
    <row r="617" spans="1:11">
      <c r="A617" s="527" t="s">
        <v>1006</v>
      </c>
      <c r="B617" s="31">
        <v>85</v>
      </c>
      <c r="G617" s="390" t="s">
        <v>964</v>
      </c>
      <c r="H617" s="390" t="s">
        <v>965</v>
      </c>
      <c r="I617" s="133">
        <f t="shared" si="12"/>
        <v>37.82</v>
      </c>
      <c r="J617" s="133">
        <f t="shared" si="14"/>
        <v>236.375</v>
      </c>
      <c r="K617" s="133">
        <f t="shared" si="13"/>
        <v>4.0999999999999996</v>
      </c>
    </row>
    <row r="618" spans="1:11">
      <c r="A618" s="527" t="s">
        <v>1006</v>
      </c>
      <c r="B618" s="31">
        <v>85</v>
      </c>
      <c r="G618" s="390" t="s">
        <v>968</v>
      </c>
      <c r="H618" s="390" t="s">
        <v>968</v>
      </c>
      <c r="I618" s="133">
        <f t="shared" si="12"/>
        <v>24.35</v>
      </c>
      <c r="J618" s="133">
        <f t="shared" si="14"/>
        <v>152.1875</v>
      </c>
      <c r="K618" s="133">
        <f t="shared" si="13"/>
        <v>0</v>
      </c>
    </row>
    <row r="619" spans="1:11">
      <c r="A619" s="527" t="s">
        <v>1006</v>
      </c>
      <c r="B619" s="31">
        <v>85</v>
      </c>
      <c r="G619" s="390" t="s">
        <v>3603</v>
      </c>
      <c r="H619" s="390" t="s">
        <v>2180</v>
      </c>
      <c r="I619" s="133">
        <f t="shared" si="12"/>
        <v>216</v>
      </c>
      <c r="J619" s="133">
        <f t="shared" si="14"/>
        <v>1350</v>
      </c>
      <c r="K619" s="133">
        <f t="shared" si="13"/>
        <v>0</v>
      </c>
    </row>
    <row r="620" spans="1:11">
      <c r="A620" s="527" t="s">
        <v>1006</v>
      </c>
      <c r="B620" s="31">
        <v>85</v>
      </c>
      <c r="G620" s="391" t="s">
        <v>1776</v>
      </c>
      <c r="H620" s="392" t="s">
        <v>3478</v>
      </c>
      <c r="I620" s="133">
        <f t="shared" si="12"/>
        <v>110679.08</v>
      </c>
      <c r="J620" s="133">
        <f t="shared" si="14"/>
        <v>691744.25</v>
      </c>
      <c r="K620" s="133">
        <f t="shared" si="13"/>
        <v>0</v>
      </c>
    </row>
    <row r="621" spans="1:11">
      <c r="A621" s="527" t="s">
        <v>1006</v>
      </c>
      <c r="B621" s="31">
        <v>85</v>
      </c>
      <c r="G621" s="390" t="s">
        <v>891</v>
      </c>
      <c r="H621" s="392" t="s">
        <v>890</v>
      </c>
      <c r="I621" s="133">
        <f t="shared" si="12"/>
        <v>1028.8</v>
      </c>
      <c r="J621" s="133">
        <f t="shared" si="14"/>
        <v>6430</v>
      </c>
      <c r="K621" s="133">
        <f t="shared" si="13"/>
        <v>0</v>
      </c>
    </row>
    <row r="622" spans="1:11">
      <c r="A622" s="527" t="s">
        <v>1006</v>
      </c>
      <c r="B622" s="527" t="s">
        <v>1007</v>
      </c>
      <c r="G622" s="397" t="s">
        <v>972</v>
      </c>
      <c r="H622" s="398" t="s">
        <v>1642</v>
      </c>
      <c r="I622" s="133">
        <f t="shared" si="12"/>
        <v>21428.57</v>
      </c>
      <c r="J622" s="133">
        <f t="shared" si="14"/>
        <v>133928.5625</v>
      </c>
      <c r="K622" s="133">
        <f t="shared" si="13"/>
        <v>14285.72</v>
      </c>
    </row>
    <row r="623" spans="1:11">
      <c r="A623" s="527" t="s">
        <v>1006</v>
      </c>
      <c r="B623" s="31">
        <v>85</v>
      </c>
      <c r="G623" s="390" t="s">
        <v>3565</v>
      </c>
      <c r="H623" s="392" t="s">
        <v>3475</v>
      </c>
      <c r="I623" s="133">
        <f t="shared" si="12"/>
        <v>3648</v>
      </c>
      <c r="J623" s="133">
        <f t="shared" si="14"/>
        <v>22800</v>
      </c>
      <c r="K623" s="133">
        <f t="shared" si="13"/>
        <v>0</v>
      </c>
    </row>
    <row r="624" spans="1:11">
      <c r="A624" s="527" t="s">
        <v>1006</v>
      </c>
      <c r="B624" s="31">
        <v>85</v>
      </c>
      <c r="G624" s="390" t="s">
        <v>924</v>
      </c>
      <c r="H624" s="390" t="s">
        <v>925</v>
      </c>
      <c r="I624" s="133">
        <f t="shared" si="12"/>
        <v>137.6</v>
      </c>
      <c r="J624" s="133">
        <f t="shared" si="14"/>
        <v>860</v>
      </c>
      <c r="K624" s="133">
        <f t="shared" si="13"/>
        <v>0</v>
      </c>
    </row>
    <row r="625" spans="1:11">
      <c r="A625" s="527" t="s">
        <v>1006</v>
      </c>
      <c r="B625" s="31">
        <v>85</v>
      </c>
      <c r="G625" s="390" t="s">
        <v>3573</v>
      </c>
      <c r="H625" s="390" t="s">
        <v>3517</v>
      </c>
      <c r="I625" s="133">
        <f t="shared" si="12"/>
        <v>136</v>
      </c>
      <c r="J625" s="133">
        <f t="shared" si="14"/>
        <v>850</v>
      </c>
      <c r="K625" s="133">
        <f t="shared" si="13"/>
        <v>0</v>
      </c>
    </row>
    <row r="626" spans="1:11">
      <c r="A626" s="527" t="s">
        <v>1006</v>
      </c>
      <c r="B626" s="31">
        <v>85</v>
      </c>
      <c r="G626" s="390" t="s">
        <v>3510</v>
      </c>
      <c r="H626" s="390" t="s">
        <v>3510</v>
      </c>
      <c r="I626" s="133">
        <f t="shared" si="12"/>
        <v>8</v>
      </c>
      <c r="J626" s="133">
        <f t="shared" si="14"/>
        <v>50</v>
      </c>
      <c r="K626" s="133">
        <f t="shared" si="13"/>
        <v>0</v>
      </c>
    </row>
    <row r="627" spans="1:11">
      <c r="A627" s="527" t="s">
        <v>1006</v>
      </c>
      <c r="B627" s="31">
        <v>85</v>
      </c>
      <c r="G627" s="390" t="s">
        <v>922</v>
      </c>
      <c r="H627" s="390" t="s">
        <v>923</v>
      </c>
      <c r="I627" s="133">
        <f t="shared" si="12"/>
        <v>974.96</v>
      </c>
      <c r="J627" s="133">
        <f t="shared" si="14"/>
        <v>6093.5</v>
      </c>
      <c r="K627" s="133">
        <f t="shared" si="13"/>
        <v>0</v>
      </c>
    </row>
    <row r="628" spans="1:11">
      <c r="A628" s="527" t="s">
        <v>1006</v>
      </c>
      <c r="B628" s="31">
        <v>85</v>
      </c>
      <c r="G628" s="390" t="s">
        <v>816</v>
      </c>
      <c r="H628" s="390" t="s">
        <v>816</v>
      </c>
      <c r="I628" s="133">
        <f t="shared" si="12"/>
        <v>13.79</v>
      </c>
      <c r="J628" s="133">
        <f t="shared" si="14"/>
        <v>86.187499999999986</v>
      </c>
      <c r="K628" s="133">
        <f t="shared" si="13"/>
        <v>0</v>
      </c>
    </row>
    <row r="629" spans="1:11">
      <c r="A629" s="527" t="s">
        <v>1006</v>
      </c>
      <c r="B629" s="31">
        <v>85</v>
      </c>
      <c r="G629" s="390" t="s">
        <v>3543</v>
      </c>
      <c r="H629" s="390" t="s">
        <v>3543</v>
      </c>
      <c r="I629" s="133">
        <f t="shared" si="12"/>
        <v>40.22</v>
      </c>
      <c r="J629" s="133">
        <f t="shared" si="14"/>
        <v>251.375</v>
      </c>
      <c r="K629" s="133">
        <f t="shared" si="13"/>
        <v>0</v>
      </c>
    </row>
    <row r="630" spans="1:11">
      <c r="A630" s="527" t="s">
        <v>1006</v>
      </c>
      <c r="B630" s="31">
        <v>85</v>
      </c>
      <c r="G630" s="390" t="s">
        <v>672</v>
      </c>
      <c r="H630" s="390" t="s">
        <v>672</v>
      </c>
      <c r="I630" s="133">
        <f t="shared" si="12"/>
        <v>54.55</v>
      </c>
      <c r="J630" s="133">
        <f t="shared" si="14"/>
        <v>340.9375</v>
      </c>
      <c r="K630" s="133">
        <f t="shared" si="13"/>
        <v>0</v>
      </c>
    </row>
    <row r="631" spans="1:11">
      <c r="A631" s="527" t="s">
        <v>1006</v>
      </c>
      <c r="B631" s="31">
        <v>85</v>
      </c>
      <c r="G631" s="390" t="s">
        <v>897</v>
      </c>
      <c r="H631" s="392" t="s">
        <v>898</v>
      </c>
      <c r="I631" s="133">
        <f t="shared" si="12"/>
        <v>1520</v>
      </c>
      <c r="J631" s="133">
        <f t="shared" si="14"/>
        <v>9500</v>
      </c>
      <c r="K631" s="133">
        <f t="shared" si="13"/>
        <v>0</v>
      </c>
    </row>
    <row r="632" spans="1:11">
      <c r="A632" s="527" t="s">
        <v>1006</v>
      </c>
      <c r="B632" s="31">
        <v>85</v>
      </c>
      <c r="G632" s="396" t="s">
        <v>701</v>
      </c>
      <c r="H632" s="390" t="s">
        <v>701</v>
      </c>
      <c r="I632" s="133">
        <f t="shared" si="12"/>
        <v>51.47</v>
      </c>
      <c r="J632" s="133">
        <f t="shared" si="14"/>
        <v>321.6875</v>
      </c>
      <c r="K632" s="133">
        <f t="shared" si="13"/>
        <v>0</v>
      </c>
    </row>
    <row r="633" spans="1:11">
      <c r="A633" s="527" t="s">
        <v>1006</v>
      </c>
      <c r="B633" s="31">
        <v>85</v>
      </c>
      <c r="G633" s="390" t="s">
        <v>1761</v>
      </c>
      <c r="H633" s="392" t="s">
        <v>1617</v>
      </c>
      <c r="I633" s="133">
        <f t="shared" si="12"/>
        <v>1176</v>
      </c>
      <c r="J633" s="133">
        <f t="shared" si="14"/>
        <v>7350</v>
      </c>
      <c r="K633" s="133">
        <f t="shared" si="13"/>
        <v>0</v>
      </c>
    </row>
    <row r="634" spans="1:11">
      <c r="A634" s="527" t="s">
        <v>1006</v>
      </c>
      <c r="B634" s="31">
        <v>85</v>
      </c>
      <c r="G634" s="390" t="s">
        <v>920</v>
      </c>
      <c r="H634" s="390" t="s">
        <v>921</v>
      </c>
      <c r="I634" s="133">
        <f t="shared" si="12"/>
        <v>627.20000000000005</v>
      </c>
      <c r="J634" s="133">
        <f t="shared" si="14"/>
        <v>3920</v>
      </c>
      <c r="K634" s="133">
        <f t="shared" si="13"/>
        <v>0</v>
      </c>
    </row>
    <row r="635" spans="1:11">
      <c r="A635" s="527" t="s">
        <v>1006</v>
      </c>
      <c r="B635" s="31">
        <v>85</v>
      </c>
      <c r="G635" s="390" t="s">
        <v>831</v>
      </c>
      <c r="H635" s="390" t="s">
        <v>832</v>
      </c>
      <c r="I635" s="133">
        <f t="shared" si="12"/>
        <v>1080</v>
      </c>
      <c r="J635" s="133">
        <f t="shared" si="14"/>
        <v>6750</v>
      </c>
      <c r="K635" s="133">
        <f t="shared" si="13"/>
        <v>0</v>
      </c>
    </row>
    <row r="636" spans="1:11">
      <c r="A636" s="527" t="s">
        <v>1006</v>
      </c>
      <c r="B636" s="31">
        <v>85</v>
      </c>
      <c r="G636" s="395" t="s">
        <v>3591</v>
      </c>
      <c r="H636" s="395" t="s">
        <v>3592</v>
      </c>
      <c r="I636" s="133">
        <f t="shared" si="12"/>
        <v>24.42</v>
      </c>
      <c r="J636" s="133">
        <f t="shared" si="14"/>
        <v>152.625</v>
      </c>
      <c r="K636" s="133">
        <f t="shared" si="13"/>
        <v>0</v>
      </c>
    </row>
    <row r="637" spans="1:11">
      <c r="A637" s="527" t="s">
        <v>1006</v>
      </c>
      <c r="B637" s="31">
        <v>85</v>
      </c>
      <c r="G637" s="390" t="s">
        <v>3541</v>
      </c>
      <c r="H637" s="390" t="s">
        <v>3541</v>
      </c>
      <c r="I637" s="133">
        <f t="shared" si="12"/>
        <v>8.07</v>
      </c>
      <c r="J637" s="133">
        <f t="shared" si="14"/>
        <v>50.4375</v>
      </c>
      <c r="K637" s="133">
        <f t="shared" si="13"/>
        <v>0</v>
      </c>
    </row>
    <row r="638" spans="1:11">
      <c r="A638" s="527" t="s">
        <v>1006</v>
      </c>
      <c r="B638" s="31">
        <v>85</v>
      </c>
      <c r="G638" s="390" t="s">
        <v>3587</v>
      </c>
      <c r="H638" s="390" t="s">
        <v>3588</v>
      </c>
      <c r="I638" s="133">
        <f t="shared" si="12"/>
        <v>75.86</v>
      </c>
      <c r="J638" s="133">
        <f t="shared" si="14"/>
        <v>474.125</v>
      </c>
      <c r="K638" s="133">
        <f t="shared" si="13"/>
        <v>0</v>
      </c>
    </row>
    <row r="639" spans="1:11">
      <c r="A639" s="527" t="s">
        <v>1006</v>
      </c>
      <c r="B639" s="31">
        <v>85</v>
      </c>
      <c r="G639" s="390" t="s">
        <v>1694</v>
      </c>
      <c r="H639" s="390" t="s">
        <v>1694</v>
      </c>
      <c r="I639" s="133">
        <f t="shared" si="12"/>
        <v>143.66</v>
      </c>
      <c r="J639" s="133">
        <f t="shared" si="14"/>
        <v>897.875</v>
      </c>
      <c r="K639" s="133">
        <f t="shared" si="13"/>
        <v>0</v>
      </c>
    </row>
    <row r="640" spans="1:11">
      <c r="A640" s="527" t="s">
        <v>1006</v>
      </c>
      <c r="B640" s="31">
        <v>85</v>
      </c>
      <c r="G640" s="390" t="s">
        <v>1693</v>
      </c>
      <c r="H640" s="390" t="s">
        <v>1693</v>
      </c>
      <c r="I640" s="133">
        <f t="shared" si="12"/>
        <v>23.86</v>
      </c>
      <c r="J640" s="133">
        <f t="shared" si="14"/>
        <v>149.125</v>
      </c>
      <c r="K640" s="133">
        <f t="shared" si="13"/>
        <v>0</v>
      </c>
    </row>
    <row r="641" spans="1:11">
      <c r="A641" s="527" t="s">
        <v>1006</v>
      </c>
      <c r="B641" s="31">
        <v>85</v>
      </c>
      <c r="G641" s="390" t="s">
        <v>3550</v>
      </c>
      <c r="H641" s="392" t="s">
        <v>3471</v>
      </c>
      <c r="I641" s="133">
        <f t="shared" si="12"/>
        <v>1413.02</v>
      </c>
      <c r="J641" s="133">
        <f t="shared" si="14"/>
        <v>8831.375</v>
      </c>
      <c r="K641" s="133">
        <f t="shared" si="13"/>
        <v>0</v>
      </c>
    </row>
    <row r="642" spans="1:11">
      <c r="A642" s="527" t="s">
        <v>1006</v>
      </c>
      <c r="B642" s="527" t="s">
        <v>1007</v>
      </c>
      <c r="G642" s="399" t="s">
        <v>971</v>
      </c>
      <c r="H642" s="398" t="s">
        <v>970</v>
      </c>
      <c r="I642" s="133">
        <f t="shared" ref="I642:I705" si="15">+SUMIF($G$7:$G$497,G642,$J$7:$J$497)</f>
        <v>21428.57</v>
      </c>
      <c r="J642" s="133">
        <f t="shared" si="14"/>
        <v>133928.5625</v>
      </c>
      <c r="K642" s="133">
        <f t="shared" ref="K642:K705" si="16">+SUMIF($G$7:$G$497,G642,$K$7:$K$497)</f>
        <v>14285.72</v>
      </c>
    </row>
    <row r="643" spans="1:11">
      <c r="A643" s="527" t="s">
        <v>1006</v>
      </c>
      <c r="B643" s="31">
        <v>85</v>
      </c>
      <c r="G643" s="390" t="s">
        <v>1009</v>
      </c>
      <c r="H643" s="390" t="s">
        <v>984</v>
      </c>
      <c r="I643" s="133">
        <f t="shared" si="15"/>
        <v>113.63999999999999</v>
      </c>
      <c r="J643" s="133">
        <f t="shared" ref="J643:J706" si="17">+I643/0.16</f>
        <v>710.24999999999989</v>
      </c>
      <c r="K643" s="133">
        <f t="shared" si="16"/>
        <v>0</v>
      </c>
    </row>
    <row r="644" spans="1:11">
      <c r="A644" s="527" t="s">
        <v>1006</v>
      </c>
      <c r="B644" s="31">
        <v>85</v>
      </c>
      <c r="G644" s="390" t="s">
        <v>3559</v>
      </c>
      <c r="H644" s="392" t="s">
        <v>3560</v>
      </c>
      <c r="I644" s="133">
        <f t="shared" si="15"/>
        <v>33.380000000000003</v>
      </c>
      <c r="J644" s="133">
        <f t="shared" si="17"/>
        <v>208.625</v>
      </c>
      <c r="K644" s="133">
        <f t="shared" si="16"/>
        <v>0</v>
      </c>
    </row>
    <row r="645" spans="1:11">
      <c r="A645" s="527" t="s">
        <v>1006</v>
      </c>
      <c r="B645" s="31">
        <v>85</v>
      </c>
      <c r="G645" s="390" t="s">
        <v>683</v>
      </c>
      <c r="H645" s="390" t="s">
        <v>683</v>
      </c>
      <c r="I645" s="133">
        <f t="shared" si="15"/>
        <v>106.65</v>
      </c>
      <c r="J645" s="133">
        <f t="shared" si="17"/>
        <v>666.5625</v>
      </c>
      <c r="K645" s="133">
        <f t="shared" si="16"/>
        <v>0</v>
      </c>
    </row>
    <row r="646" spans="1:11">
      <c r="A646" s="527" t="s">
        <v>1006</v>
      </c>
      <c r="B646" s="31">
        <v>85</v>
      </c>
      <c r="G646" s="391" t="s">
        <v>834</v>
      </c>
      <c r="H646" s="392" t="s">
        <v>3489</v>
      </c>
      <c r="I646" s="133">
        <f t="shared" si="15"/>
        <v>67897.25</v>
      </c>
      <c r="J646" s="133">
        <f t="shared" si="17"/>
        <v>424357.8125</v>
      </c>
      <c r="K646" s="133">
        <f t="shared" si="16"/>
        <v>0</v>
      </c>
    </row>
    <row r="647" spans="1:11">
      <c r="A647" s="527" t="s">
        <v>1006</v>
      </c>
      <c r="B647" s="31">
        <v>85</v>
      </c>
      <c r="G647" s="390" t="s">
        <v>685</v>
      </c>
      <c r="H647" s="390" t="s">
        <v>899</v>
      </c>
      <c r="I647" s="133">
        <f t="shared" si="15"/>
        <v>555.29</v>
      </c>
      <c r="J647" s="133">
        <f t="shared" si="17"/>
        <v>3470.5624999999995</v>
      </c>
      <c r="K647" s="133">
        <f t="shared" si="16"/>
        <v>0</v>
      </c>
    </row>
    <row r="648" spans="1:11">
      <c r="A648" s="527" t="s">
        <v>1006</v>
      </c>
      <c r="B648" s="31">
        <v>85</v>
      </c>
      <c r="G648" s="390" t="s">
        <v>3531</v>
      </c>
      <c r="H648" s="390" t="s">
        <v>3589</v>
      </c>
      <c r="I648" s="133">
        <f t="shared" si="15"/>
        <v>62.76</v>
      </c>
      <c r="J648" s="133">
        <f t="shared" si="17"/>
        <v>392.25</v>
      </c>
      <c r="K648" s="133">
        <f t="shared" si="16"/>
        <v>0</v>
      </c>
    </row>
    <row r="649" spans="1:11">
      <c r="A649" s="527" t="s">
        <v>1006</v>
      </c>
      <c r="B649" s="31">
        <v>85</v>
      </c>
      <c r="G649" s="395" t="s">
        <v>1790</v>
      </c>
      <c r="H649" s="395" t="s">
        <v>3590</v>
      </c>
      <c r="I649" s="133">
        <f t="shared" si="15"/>
        <v>10.210000000000001</v>
      </c>
      <c r="J649" s="133">
        <f t="shared" si="17"/>
        <v>63.812500000000007</v>
      </c>
      <c r="K649" s="133">
        <f t="shared" si="16"/>
        <v>0</v>
      </c>
    </row>
    <row r="650" spans="1:11">
      <c r="A650" s="527" t="s">
        <v>1006</v>
      </c>
      <c r="B650" s="31">
        <v>85</v>
      </c>
      <c r="G650" s="390" t="s">
        <v>1710</v>
      </c>
      <c r="H650" s="390" t="s">
        <v>1710</v>
      </c>
      <c r="I650" s="133">
        <f t="shared" si="15"/>
        <v>13.5</v>
      </c>
      <c r="J650" s="133">
        <f t="shared" si="17"/>
        <v>84.375</v>
      </c>
      <c r="K650" s="133">
        <f t="shared" si="16"/>
        <v>0</v>
      </c>
    </row>
    <row r="651" spans="1:11">
      <c r="A651" s="527" t="s">
        <v>1006</v>
      </c>
      <c r="B651" s="31">
        <v>85</v>
      </c>
      <c r="G651" s="390" t="s">
        <v>2912</v>
      </c>
      <c r="H651" s="390" t="s">
        <v>3586</v>
      </c>
      <c r="I651" s="133">
        <f t="shared" si="15"/>
        <v>348.86</v>
      </c>
      <c r="J651" s="133">
        <f t="shared" si="17"/>
        <v>2180.375</v>
      </c>
      <c r="K651" s="133">
        <f t="shared" si="16"/>
        <v>0</v>
      </c>
    </row>
    <row r="652" spans="1:11">
      <c r="A652" s="527" t="s">
        <v>1006</v>
      </c>
      <c r="B652" s="31">
        <v>85</v>
      </c>
      <c r="G652" s="390" t="s">
        <v>813</v>
      </c>
      <c r="H652" s="390" t="s">
        <v>813</v>
      </c>
      <c r="I652" s="133">
        <f t="shared" si="15"/>
        <v>115.74000000000001</v>
      </c>
      <c r="J652" s="133">
        <f t="shared" si="17"/>
        <v>723.375</v>
      </c>
      <c r="K652" s="133">
        <f t="shared" si="16"/>
        <v>0</v>
      </c>
    </row>
    <row r="653" spans="1:11">
      <c r="A653" s="527" t="s">
        <v>1006</v>
      </c>
      <c r="B653" s="31">
        <v>85</v>
      </c>
      <c r="G653" s="395" t="s">
        <v>805</v>
      </c>
      <c r="H653" s="395" t="s">
        <v>804</v>
      </c>
      <c r="I653" s="133">
        <f t="shared" si="15"/>
        <v>750.89999999999986</v>
      </c>
      <c r="J653" s="133">
        <f t="shared" si="17"/>
        <v>4693.1249999999991</v>
      </c>
      <c r="K653" s="133">
        <f t="shared" si="16"/>
        <v>0</v>
      </c>
    </row>
    <row r="654" spans="1:11">
      <c r="A654" s="527" t="s">
        <v>1006</v>
      </c>
      <c r="B654" s="31">
        <v>85</v>
      </c>
      <c r="G654" s="395" t="s">
        <v>3594</v>
      </c>
      <c r="H654" s="395" t="s">
        <v>3595</v>
      </c>
      <c r="I654" s="133">
        <f t="shared" si="15"/>
        <v>12.28</v>
      </c>
      <c r="J654" s="133">
        <f t="shared" si="17"/>
        <v>76.75</v>
      </c>
      <c r="K654" s="133">
        <f t="shared" si="16"/>
        <v>0</v>
      </c>
    </row>
    <row r="655" spans="1:11">
      <c r="A655" s="527" t="s">
        <v>1006</v>
      </c>
      <c r="B655" s="31">
        <v>85</v>
      </c>
      <c r="G655" s="390" t="s">
        <v>723</v>
      </c>
      <c r="H655" s="392" t="s">
        <v>917</v>
      </c>
      <c r="I655" s="133">
        <f t="shared" si="15"/>
        <v>4416</v>
      </c>
      <c r="J655" s="133">
        <f t="shared" si="17"/>
        <v>27600</v>
      </c>
      <c r="K655" s="133">
        <f t="shared" si="16"/>
        <v>0</v>
      </c>
    </row>
    <row r="656" spans="1:11">
      <c r="A656" s="527" t="s">
        <v>1006</v>
      </c>
      <c r="B656" s="31">
        <v>85</v>
      </c>
      <c r="G656" s="390" t="s">
        <v>2615</v>
      </c>
      <c r="H656" s="390" t="s">
        <v>2615</v>
      </c>
      <c r="I656" s="133">
        <f t="shared" si="15"/>
        <v>67.040000000000006</v>
      </c>
      <c r="J656" s="133">
        <f t="shared" si="17"/>
        <v>419.00000000000006</v>
      </c>
      <c r="K656" s="133">
        <f t="shared" si="16"/>
        <v>0</v>
      </c>
    </row>
    <row r="657" spans="1:11">
      <c r="A657" s="527" t="s">
        <v>1006</v>
      </c>
      <c r="B657" s="31">
        <v>85</v>
      </c>
      <c r="G657" s="390" t="s">
        <v>1707</v>
      </c>
      <c r="H657" s="390" t="s">
        <v>1707</v>
      </c>
      <c r="I657" s="133">
        <f t="shared" si="15"/>
        <v>114.7</v>
      </c>
      <c r="J657" s="133">
        <f t="shared" si="17"/>
        <v>716.875</v>
      </c>
      <c r="K657" s="133">
        <f t="shared" si="16"/>
        <v>0</v>
      </c>
    </row>
    <row r="658" spans="1:11">
      <c r="A658" s="527" t="s">
        <v>1006</v>
      </c>
      <c r="B658" s="31">
        <v>85</v>
      </c>
      <c r="G658" s="390" t="s">
        <v>3544</v>
      </c>
      <c r="H658" s="390" t="s">
        <v>3544</v>
      </c>
      <c r="I658" s="133">
        <f t="shared" si="15"/>
        <v>26.9</v>
      </c>
      <c r="J658" s="133">
        <f t="shared" si="17"/>
        <v>168.125</v>
      </c>
      <c r="K658" s="133">
        <f t="shared" si="16"/>
        <v>0</v>
      </c>
    </row>
    <row r="659" spans="1:11">
      <c r="A659" s="527" t="s">
        <v>1006</v>
      </c>
      <c r="B659" s="31">
        <v>85</v>
      </c>
      <c r="G659" s="390" t="s">
        <v>2691</v>
      </c>
      <c r="H659" s="390" t="s">
        <v>2691</v>
      </c>
      <c r="I659" s="133">
        <f t="shared" si="15"/>
        <v>141.16</v>
      </c>
      <c r="J659" s="133">
        <f t="shared" si="17"/>
        <v>882.25</v>
      </c>
      <c r="K659" s="133">
        <f t="shared" si="16"/>
        <v>0</v>
      </c>
    </row>
    <row r="660" spans="1:11">
      <c r="A660" s="527" t="s">
        <v>1006</v>
      </c>
      <c r="B660" s="31">
        <v>85</v>
      </c>
      <c r="G660" s="390" t="s">
        <v>3538</v>
      </c>
      <c r="H660" s="390" t="s">
        <v>3538</v>
      </c>
      <c r="I660" s="133">
        <f t="shared" si="15"/>
        <v>116.46</v>
      </c>
      <c r="J660" s="133">
        <f t="shared" si="17"/>
        <v>727.875</v>
      </c>
      <c r="K660" s="133">
        <f t="shared" si="16"/>
        <v>0</v>
      </c>
    </row>
    <row r="661" spans="1:11">
      <c r="A661" s="527" t="s">
        <v>1006</v>
      </c>
      <c r="B661" s="31">
        <v>85</v>
      </c>
      <c r="G661" s="390" t="s">
        <v>904</v>
      </c>
      <c r="H661" s="390" t="s">
        <v>903</v>
      </c>
      <c r="I661" s="133">
        <f t="shared" si="15"/>
        <v>767.2</v>
      </c>
      <c r="J661" s="133">
        <f t="shared" si="17"/>
        <v>4795</v>
      </c>
      <c r="K661" s="133">
        <f t="shared" si="16"/>
        <v>0</v>
      </c>
    </row>
    <row r="662" spans="1:11">
      <c r="A662" s="527" t="s">
        <v>1006</v>
      </c>
      <c r="B662" s="31">
        <v>85</v>
      </c>
      <c r="G662" s="390" t="s">
        <v>709</v>
      </c>
      <c r="H662" s="390" t="s">
        <v>710</v>
      </c>
      <c r="I662" s="133">
        <f t="shared" si="15"/>
        <v>933.81</v>
      </c>
      <c r="J662" s="133">
        <f t="shared" si="17"/>
        <v>5836.3124999999991</v>
      </c>
      <c r="K662" s="133">
        <f t="shared" si="16"/>
        <v>0</v>
      </c>
    </row>
    <row r="663" spans="1:11">
      <c r="A663" s="527" t="s">
        <v>1006</v>
      </c>
      <c r="B663" s="31">
        <v>85</v>
      </c>
      <c r="G663" s="390" t="s">
        <v>2849</v>
      </c>
      <c r="H663" s="392" t="s">
        <v>2850</v>
      </c>
      <c r="I663" s="133">
        <f t="shared" si="15"/>
        <v>165.52</v>
      </c>
      <c r="J663" s="133">
        <f t="shared" si="17"/>
        <v>1034.5</v>
      </c>
      <c r="K663" s="133">
        <f t="shared" si="16"/>
        <v>0</v>
      </c>
    </row>
    <row r="664" spans="1:11">
      <c r="A664" s="527" t="s">
        <v>1006</v>
      </c>
      <c r="B664" s="31">
        <v>85</v>
      </c>
      <c r="G664" s="390" t="s">
        <v>3545</v>
      </c>
      <c r="H664" s="390" t="s">
        <v>3545</v>
      </c>
      <c r="I664" s="133">
        <f t="shared" si="15"/>
        <v>13.79</v>
      </c>
      <c r="J664" s="133">
        <f t="shared" si="17"/>
        <v>86.187499999999986</v>
      </c>
      <c r="K664" s="133">
        <f t="shared" si="16"/>
        <v>0</v>
      </c>
    </row>
    <row r="665" spans="1:11">
      <c r="A665" s="527" t="s">
        <v>1006</v>
      </c>
      <c r="B665" s="31">
        <v>85</v>
      </c>
      <c r="G665" s="390" t="s">
        <v>3529</v>
      </c>
      <c r="H665" s="390" t="s">
        <v>3529</v>
      </c>
      <c r="I665" s="133">
        <f t="shared" si="15"/>
        <v>19.309999999999999</v>
      </c>
      <c r="J665" s="133">
        <f t="shared" si="17"/>
        <v>120.68749999999999</v>
      </c>
      <c r="K665" s="133">
        <f t="shared" si="16"/>
        <v>0</v>
      </c>
    </row>
    <row r="666" spans="1:11">
      <c r="A666" s="527" t="s">
        <v>1006</v>
      </c>
      <c r="B666" s="31">
        <v>85</v>
      </c>
      <c r="G666" s="390" t="s">
        <v>1673</v>
      </c>
      <c r="H666" s="390" t="s">
        <v>1673</v>
      </c>
      <c r="I666" s="133">
        <f t="shared" si="15"/>
        <v>10.9</v>
      </c>
      <c r="J666" s="133">
        <f t="shared" si="17"/>
        <v>68.125</v>
      </c>
      <c r="K666" s="133">
        <f t="shared" si="16"/>
        <v>0</v>
      </c>
    </row>
    <row r="667" spans="1:11">
      <c r="A667" s="527" t="s">
        <v>1006</v>
      </c>
      <c r="B667" s="31">
        <v>85</v>
      </c>
      <c r="G667" s="395" t="s">
        <v>3579</v>
      </c>
      <c r="H667" s="390" t="s">
        <v>3580</v>
      </c>
      <c r="I667" s="133">
        <f t="shared" si="15"/>
        <v>52.94</v>
      </c>
      <c r="J667" s="133">
        <f t="shared" si="17"/>
        <v>330.875</v>
      </c>
      <c r="K667" s="133">
        <f t="shared" si="16"/>
        <v>0</v>
      </c>
    </row>
    <row r="668" spans="1:11">
      <c r="A668" s="527" t="s">
        <v>1006</v>
      </c>
      <c r="B668" s="31">
        <v>85</v>
      </c>
      <c r="G668" s="390" t="s">
        <v>820</v>
      </c>
      <c r="H668" s="390" t="s">
        <v>820</v>
      </c>
      <c r="I668" s="133">
        <f t="shared" si="15"/>
        <v>33.65</v>
      </c>
      <c r="J668" s="133">
        <f t="shared" si="17"/>
        <v>210.3125</v>
      </c>
      <c r="K668" s="133">
        <f t="shared" si="16"/>
        <v>0</v>
      </c>
    </row>
    <row r="669" spans="1:11">
      <c r="A669" s="527" t="s">
        <v>1006</v>
      </c>
      <c r="B669" s="31">
        <v>85</v>
      </c>
      <c r="G669" s="405" t="s">
        <v>4209</v>
      </c>
      <c r="H669" s="405" t="s">
        <v>8370</v>
      </c>
      <c r="I669" s="133">
        <f t="shared" si="15"/>
        <v>689.66</v>
      </c>
      <c r="J669" s="133">
        <f t="shared" si="17"/>
        <v>4310.375</v>
      </c>
      <c r="K669" s="133">
        <f t="shared" si="16"/>
        <v>0</v>
      </c>
    </row>
    <row r="670" spans="1:11">
      <c r="A670" s="527" t="s">
        <v>1006</v>
      </c>
      <c r="B670" s="31">
        <v>85</v>
      </c>
      <c r="G670" s="390" t="s">
        <v>932</v>
      </c>
      <c r="H670" s="390" t="s">
        <v>933</v>
      </c>
      <c r="I670" s="133">
        <f t="shared" si="15"/>
        <v>275.76</v>
      </c>
      <c r="J670" s="133">
        <f t="shared" si="17"/>
        <v>1723.5</v>
      </c>
      <c r="K670" s="133">
        <f t="shared" si="16"/>
        <v>0</v>
      </c>
    </row>
    <row r="671" spans="1:11">
      <c r="A671" s="527" t="s">
        <v>1006</v>
      </c>
      <c r="B671" s="31">
        <v>85</v>
      </c>
      <c r="G671" s="390" t="s">
        <v>3513</v>
      </c>
      <c r="H671" s="390" t="s">
        <v>3513</v>
      </c>
      <c r="I671" s="133">
        <f t="shared" si="15"/>
        <v>212.41</v>
      </c>
      <c r="J671" s="133">
        <f t="shared" si="17"/>
        <v>1327.5625</v>
      </c>
      <c r="K671" s="133">
        <f t="shared" si="16"/>
        <v>0</v>
      </c>
    </row>
    <row r="672" spans="1:11">
      <c r="A672" s="527" t="s">
        <v>1006</v>
      </c>
      <c r="B672" s="31">
        <v>85</v>
      </c>
      <c r="G672" s="390" t="s">
        <v>3512</v>
      </c>
      <c r="H672" s="390" t="s">
        <v>3512</v>
      </c>
      <c r="I672" s="133">
        <f t="shared" si="15"/>
        <v>24</v>
      </c>
      <c r="J672" s="133">
        <f t="shared" si="17"/>
        <v>150</v>
      </c>
      <c r="K672" s="133">
        <f t="shared" si="16"/>
        <v>0</v>
      </c>
    </row>
    <row r="673" spans="1:11">
      <c r="A673" s="527" t="s">
        <v>1006</v>
      </c>
      <c r="B673" s="31">
        <v>85</v>
      </c>
      <c r="G673" s="390" t="s">
        <v>735</v>
      </c>
      <c r="H673" s="390" t="s">
        <v>735</v>
      </c>
      <c r="I673" s="133">
        <f t="shared" si="15"/>
        <v>297.99</v>
      </c>
      <c r="J673" s="133">
        <f t="shared" si="17"/>
        <v>1862.4375</v>
      </c>
      <c r="K673" s="133">
        <f t="shared" si="16"/>
        <v>0</v>
      </c>
    </row>
    <row r="674" spans="1:11">
      <c r="A674" s="527" t="s">
        <v>1006</v>
      </c>
      <c r="B674" s="31">
        <v>85</v>
      </c>
      <c r="G674" s="390" t="s">
        <v>894</v>
      </c>
      <c r="H674" s="390" t="s">
        <v>895</v>
      </c>
      <c r="I674" s="133">
        <f t="shared" si="15"/>
        <v>624</v>
      </c>
      <c r="J674" s="133">
        <f t="shared" si="17"/>
        <v>3900</v>
      </c>
      <c r="K674" s="133">
        <f t="shared" si="16"/>
        <v>0</v>
      </c>
    </row>
    <row r="675" spans="1:11">
      <c r="A675" s="527" t="s">
        <v>1006</v>
      </c>
      <c r="B675" s="31">
        <v>85</v>
      </c>
      <c r="G675" s="390" t="s">
        <v>697</v>
      </c>
      <c r="H675" s="390" t="s">
        <v>896</v>
      </c>
      <c r="I675" s="133">
        <f t="shared" si="15"/>
        <v>749.54</v>
      </c>
      <c r="J675" s="133">
        <f t="shared" si="17"/>
        <v>4684.625</v>
      </c>
      <c r="K675" s="133">
        <f t="shared" si="16"/>
        <v>0</v>
      </c>
    </row>
    <row r="676" spans="1:11">
      <c r="A676" s="527" t="s">
        <v>1006</v>
      </c>
      <c r="B676" s="31">
        <v>85</v>
      </c>
      <c r="G676" s="390" t="s">
        <v>955</v>
      </c>
      <c r="H676" s="392" t="s">
        <v>956</v>
      </c>
      <c r="I676" s="133">
        <f t="shared" si="15"/>
        <v>1440</v>
      </c>
      <c r="J676" s="133">
        <f t="shared" si="17"/>
        <v>9000</v>
      </c>
      <c r="K676" s="133">
        <f t="shared" si="16"/>
        <v>0</v>
      </c>
    </row>
    <row r="677" spans="1:11">
      <c r="A677" s="527" t="s">
        <v>1006</v>
      </c>
      <c r="B677" s="31">
        <v>85</v>
      </c>
      <c r="G677" s="390" t="s">
        <v>1763</v>
      </c>
      <c r="H677" s="392" t="s">
        <v>1619</v>
      </c>
      <c r="I677" s="133">
        <f t="shared" si="15"/>
        <v>7680</v>
      </c>
      <c r="J677" s="133">
        <f t="shared" si="17"/>
        <v>48000</v>
      </c>
      <c r="K677" s="133">
        <f t="shared" si="16"/>
        <v>0</v>
      </c>
    </row>
    <row r="678" spans="1:11">
      <c r="A678" s="527" t="s">
        <v>1006</v>
      </c>
      <c r="B678" s="31">
        <v>85</v>
      </c>
      <c r="G678" s="390" t="s">
        <v>3546</v>
      </c>
      <c r="H678" s="390" t="s">
        <v>3546</v>
      </c>
      <c r="I678" s="133">
        <f t="shared" si="15"/>
        <v>255.17</v>
      </c>
      <c r="J678" s="133">
        <f t="shared" si="17"/>
        <v>1594.8125</v>
      </c>
      <c r="K678" s="133">
        <f t="shared" si="16"/>
        <v>0</v>
      </c>
    </row>
    <row r="679" spans="1:11">
      <c r="A679" s="527" t="s">
        <v>1006</v>
      </c>
      <c r="B679" s="31">
        <v>85</v>
      </c>
      <c r="G679" s="390" t="s">
        <v>3564</v>
      </c>
      <c r="H679" s="392" t="s">
        <v>3563</v>
      </c>
      <c r="I679" s="133">
        <f t="shared" si="15"/>
        <v>1728</v>
      </c>
      <c r="J679" s="133">
        <f t="shared" si="17"/>
        <v>10800</v>
      </c>
      <c r="K679" s="133">
        <f t="shared" si="16"/>
        <v>0</v>
      </c>
    </row>
    <row r="680" spans="1:11">
      <c r="A680" s="527" t="s">
        <v>1006</v>
      </c>
      <c r="B680" s="31">
        <v>85</v>
      </c>
      <c r="G680" s="390" t="s">
        <v>3551</v>
      </c>
      <c r="H680" s="390" t="s">
        <v>3472</v>
      </c>
      <c r="I680" s="133">
        <f t="shared" si="15"/>
        <v>970.24</v>
      </c>
      <c r="J680" s="133">
        <f t="shared" si="17"/>
        <v>6064</v>
      </c>
      <c r="K680" s="133">
        <f t="shared" si="16"/>
        <v>0</v>
      </c>
    </row>
    <row r="681" spans="1:11">
      <c r="A681" s="527" t="s">
        <v>1006</v>
      </c>
      <c r="B681" s="31">
        <v>85</v>
      </c>
      <c r="G681" s="390" t="s">
        <v>689</v>
      </c>
      <c r="H681" s="390" t="s">
        <v>689</v>
      </c>
      <c r="I681" s="133">
        <f t="shared" si="15"/>
        <v>85.52</v>
      </c>
      <c r="J681" s="133">
        <f t="shared" si="17"/>
        <v>534.5</v>
      </c>
      <c r="K681" s="133">
        <f t="shared" si="16"/>
        <v>0</v>
      </c>
    </row>
    <row r="682" spans="1:11">
      <c r="A682" s="527" t="s">
        <v>1006</v>
      </c>
      <c r="B682" s="31">
        <v>85</v>
      </c>
      <c r="G682" s="390" t="s">
        <v>3547</v>
      </c>
      <c r="H682" s="390" t="s">
        <v>3548</v>
      </c>
      <c r="I682" s="133">
        <f t="shared" si="15"/>
        <v>593.1</v>
      </c>
      <c r="J682" s="133">
        <f t="shared" si="17"/>
        <v>3706.875</v>
      </c>
      <c r="K682" s="133">
        <f t="shared" si="16"/>
        <v>0</v>
      </c>
    </row>
    <row r="683" spans="1:11">
      <c r="A683" s="527" t="s">
        <v>1006</v>
      </c>
      <c r="B683" s="31">
        <v>85</v>
      </c>
      <c r="G683" s="390" t="s">
        <v>3533</v>
      </c>
      <c r="H683" s="390" t="s">
        <v>3533</v>
      </c>
      <c r="I683" s="133">
        <f t="shared" si="15"/>
        <v>200</v>
      </c>
      <c r="J683" s="133">
        <f t="shared" si="17"/>
        <v>1250</v>
      </c>
      <c r="K683" s="133">
        <f t="shared" si="16"/>
        <v>0</v>
      </c>
    </row>
    <row r="684" spans="1:11">
      <c r="A684" s="527" t="s">
        <v>1006</v>
      </c>
      <c r="B684" s="31">
        <v>85</v>
      </c>
      <c r="G684" s="390" t="s">
        <v>3511</v>
      </c>
      <c r="H684" s="390" t="s">
        <v>3485</v>
      </c>
      <c r="I684" s="133">
        <f t="shared" si="15"/>
        <v>1484.74</v>
      </c>
      <c r="J684" s="133">
        <f t="shared" si="17"/>
        <v>9279.625</v>
      </c>
      <c r="K684" s="133">
        <f t="shared" si="16"/>
        <v>0</v>
      </c>
    </row>
    <row r="685" spans="1:11">
      <c r="A685" s="527" t="s">
        <v>1006</v>
      </c>
      <c r="B685" s="31">
        <v>85</v>
      </c>
      <c r="G685" s="390" t="s">
        <v>718</v>
      </c>
      <c r="H685" s="390" t="s">
        <v>719</v>
      </c>
      <c r="I685" s="133">
        <f t="shared" si="15"/>
        <v>515.25</v>
      </c>
      <c r="J685" s="133">
        <f t="shared" si="17"/>
        <v>3220.3125</v>
      </c>
      <c r="K685" s="133">
        <f t="shared" si="16"/>
        <v>0</v>
      </c>
    </row>
    <row r="686" spans="1:11">
      <c r="A686" s="527" t="s">
        <v>1006</v>
      </c>
      <c r="B686" s="31">
        <v>85</v>
      </c>
      <c r="G686" s="390" t="s">
        <v>2727</v>
      </c>
      <c r="H686" s="390" t="s">
        <v>2727</v>
      </c>
      <c r="I686" s="133">
        <f t="shared" si="15"/>
        <v>89.27</v>
      </c>
      <c r="J686" s="133">
        <f t="shared" si="17"/>
        <v>557.9375</v>
      </c>
      <c r="K686" s="133">
        <f t="shared" si="16"/>
        <v>0</v>
      </c>
    </row>
    <row r="687" spans="1:11">
      <c r="A687" s="527" t="s">
        <v>1006</v>
      </c>
      <c r="B687" s="31">
        <v>85</v>
      </c>
      <c r="G687" s="390" t="s">
        <v>1748</v>
      </c>
      <c r="H687" s="390" t="s">
        <v>1748</v>
      </c>
      <c r="I687" s="133">
        <f t="shared" si="15"/>
        <v>70.650000000000006</v>
      </c>
      <c r="J687" s="133">
        <f t="shared" si="17"/>
        <v>441.5625</v>
      </c>
      <c r="K687" s="133">
        <f t="shared" si="16"/>
        <v>0</v>
      </c>
    </row>
    <row r="688" spans="1:11">
      <c r="A688" s="527" t="s">
        <v>1006</v>
      </c>
      <c r="B688" s="31">
        <v>85</v>
      </c>
      <c r="G688" s="390" t="s">
        <v>753</v>
      </c>
      <c r="H688" s="390" t="s">
        <v>753</v>
      </c>
      <c r="I688" s="133">
        <f t="shared" si="15"/>
        <v>74.150000000000006</v>
      </c>
      <c r="J688" s="133">
        <f t="shared" si="17"/>
        <v>463.4375</v>
      </c>
      <c r="K688" s="133">
        <f t="shared" si="16"/>
        <v>0</v>
      </c>
    </row>
    <row r="689" spans="1:11">
      <c r="A689" s="527" t="s">
        <v>1006</v>
      </c>
      <c r="B689" s="31">
        <v>85</v>
      </c>
      <c r="G689" s="390" t="s">
        <v>3540</v>
      </c>
      <c r="H689" s="390" t="s">
        <v>3540</v>
      </c>
      <c r="I689" s="133">
        <f t="shared" si="15"/>
        <v>2.34</v>
      </c>
      <c r="J689" s="133">
        <f t="shared" si="17"/>
        <v>14.624999999999998</v>
      </c>
      <c r="K689" s="133">
        <f t="shared" si="16"/>
        <v>0</v>
      </c>
    </row>
    <row r="690" spans="1:11">
      <c r="A690" s="527" t="s">
        <v>1006</v>
      </c>
      <c r="B690" s="31">
        <v>85</v>
      </c>
      <c r="G690" s="390" t="s">
        <v>1746</v>
      </c>
      <c r="H690" s="390" t="s">
        <v>1746</v>
      </c>
      <c r="I690" s="133">
        <f t="shared" si="15"/>
        <v>72.45</v>
      </c>
      <c r="J690" s="133">
        <f t="shared" si="17"/>
        <v>452.8125</v>
      </c>
      <c r="K690" s="133">
        <f t="shared" si="16"/>
        <v>0</v>
      </c>
    </row>
    <row r="691" spans="1:11">
      <c r="A691" s="527" t="s">
        <v>1006</v>
      </c>
      <c r="B691" s="31">
        <v>85</v>
      </c>
      <c r="G691" s="390" t="s">
        <v>907</v>
      </c>
      <c r="H691" s="392" t="s">
        <v>908</v>
      </c>
      <c r="I691" s="133">
        <f t="shared" si="15"/>
        <v>7332.09</v>
      </c>
      <c r="J691" s="133">
        <f t="shared" si="17"/>
        <v>45825.5625</v>
      </c>
      <c r="K691" s="133">
        <f t="shared" si="16"/>
        <v>0</v>
      </c>
    </row>
    <row r="692" spans="1:11">
      <c r="A692" s="527" t="s">
        <v>1006</v>
      </c>
      <c r="B692" s="31">
        <v>85</v>
      </c>
      <c r="G692" s="390" t="s">
        <v>3555</v>
      </c>
      <c r="H692" s="392" t="s">
        <v>3556</v>
      </c>
      <c r="I692" s="133">
        <f t="shared" si="15"/>
        <v>165.55</v>
      </c>
      <c r="J692" s="133">
        <f t="shared" si="17"/>
        <v>1034.6875</v>
      </c>
      <c r="K692" s="133">
        <f t="shared" si="16"/>
        <v>0</v>
      </c>
    </row>
    <row r="693" spans="1:11">
      <c r="A693" s="527" t="s">
        <v>1006</v>
      </c>
      <c r="B693" s="31">
        <v>85</v>
      </c>
      <c r="G693" s="390" t="s">
        <v>3522</v>
      </c>
      <c r="H693" s="390" t="s">
        <v>3522</v>
      </c>
      <c r="I693" s="133">
        <f t="shared" si="15"/>
        <v>75.98</v>
      </c>
      <c r="J693" s="133">
        <f t="shared" si="17"/>
        <v>474.875</v>
      </c>
      <c r="K693" s="133">
        <f t="shared" si="16"/>
        <v>0</v>
      </c>
    </row>
    <row r="694" spans="1:11">
      <c r="A694" s="527" t="s">
        <v>1006</v>
      </c>
      <c r="B694" s="31">
        <v>85</v>
      </c>
      <c r="G694" s="395" t="s">
        <v>3577</v>
      </c>
      <c r="H694" s="390" t="s">
        <v>3578</v>
      </c>
      <c r="I694" s="133">
        <f t="shared" si="15"/>
        <v>35.29</v>
      </c>
      <c r="J694" s="133">
        <f t="shared" si="17"/>
        <v>220.5625</v>
      </c>
      <c r="K694" s="133">
        <f t="shared" si="16"/>
        <v>0</v>
      </c>
    </row>
    <row r="695" spans="1:11">
      <c r="A695" s="527" t="s">
        <v>1006</v>
      </c>
      <c r="B695" s="31">
        <v>85</v>
      </c>
      <c r="G695" s="390" t="s">
        <v>939</v>
      </c>
      <c r="H695" s="390" t="s">
        <v>940</v>
      </c>
      <c r="I695" s="133">
        <f t="shared" si="15"/>
        <v>400</v>
      </c>
      <c r="J695" s="133">
        <f t="shared" si="17"/>
        <v>2500</v>
      </c>
      <c r="K695" s="133">
        <f t="shared" si="16"/>
        <v>0</v>
      </c>
    </row>
    <row r="696" spans="1:11">
      <c r="A696" s="527" t="s">
        <v>1006</v>
      </c>
      <c r="B696" s="31">
        <v>85</v>
      </c>
      <c r="G696" s="390" t="s">
        <v>801</v>
      </c>
      <c r="H696" s="390" t="s">
        <v>801</v>
      </c>
      <c r="I696" s="133">
        <f t="shared" si="15"/>
        <v>150.12</v>
      </c>
      <c r="J696" s="133">
        <f t="shared" si="17"/>
        <v>938.25</v>
      </c>
      <c r="K696" s="133">
        <f t="shared" si="16"/>
        <v>0</v>
      </c>
    </row>
    <row r="697" spans="1:11">
      <c r="A697" s="527" t="s">
        <v>1006</v>
      </c>
      <c r="B697" s="31">
        <v>85</v>
      </c>
      <c r="G697" s="390" t="s">
        <v>2673</v>
      </c>
      <c r="H697" s="390" t="s">
        <v>2673</v>
      </c>
      <c r="I697" s="133">
        <f t="shared" si="15"/>
        <v>53.41</v>
      </c>
      <c r="J697" s="133">
        <f t="shared" si="17"/>
        <v>333.8125</v>
      </c>
      <c r="K697" s="133">
        <f t="shared" si="16"/>
        <v>0</v>
      </c>
    </row>
    <row r="698" spans="1:11">
      <c r="A698" s="527" t="s">
        <v>1006</v>
      </c>
      <c r="B698" s="31">
        <v>85</v>
      </c>
      <c r="G698" s="390" t="s">
        <v>3536</v>
      </c>
      <c r="H698" s="390" t="s">
        <v>3536</v>
      </c>
      <c r="I698" s="133">
        <f t="shared" si="15"/>
        <v>67.12</v>
      </c>
      <c r="J698" s="133">
        <f t="shared" si="17"/>
        <v>419.5</v>
      </c>
      <c r="K698" s="133">
        <f t="shared" si="16"/>
        <v>0</v>
      </c>
    </row>
    <row r="699" spans="1:11">
      <c r="A699" s="527" t="s">
        <v>1006</v>
      </c>
      <c r="B699" s="31">
        <v>85</v>
      </c>
      <c r="G699" s="390" t="s">
        <v>3526</v>
      </c>
      <c r="H699" s="390" t="s">
        <v>3526</v>
      </c>
      <c r="I699" s="133">
        <f t="shared" si="15"/>
        <v>80.45</v>
      </c>
      <c r="J699" s="133">
        <f t="shared" si="17"/>
        <v>502.8125</v>
      </c>
      <c r="K699" s="133">
        <f t="shared" si="16"/>
        <v>0</v>
      </c>
    </row>
    <row r="700" spans="1:11">
      <c r="A700" s="527" t="s">
        <v>1006</v>
      </c>
      <c r="B700" s="31">
        <v>85</v>
      </c>
      <c r="G700" s="390" t="s">
        <v>3537</v>
      </c>
      <c r="H700" s="390" t="s">
        <v>3537</v>
      </c>
      <c r="I700" s="133">
        <f t="shared" si="15"/>
        <v>33.520000000000003</v>
      </c>
      <c r="J700" s="133">
        <f t="shared" si="17"/>
        <v>209.50000000000003</v>
      </c>
      <c r="K700" s="133">
        <f t="shared" si="16"/>
        <v>0</v>
      </c>
    </row>
    <row r="701" spans="1:11">
      <c r="A701" s="527" t="s">
        <v>1006</v>
      </c>
      <c r="B701" s="31">
        <v>85</v>
      </c>
      <c r="G701" s="390" t="s">
        <v>661</v>
      </c>
      <c r="H701" s="390" t="s">
        <v>661</v>
      </c>
      <c r="I701" s="133">
        <f t="shared" si="15"/>
        <v>53.64</v>
      </c>
      <c r="J701" s="133">
        <f t="shared" si="17"/>
        <v>335.25</v>
      </c>
      <c r="K701" s="133">
        <f t="shared" si="16"/>
        <v>0</v>
      </c>
    </row>
    <row r="702" spans="1:11">
      <c r="A702" s="527" t="s">
        <v>1006</v>
      </c>
      <c r="B702" s="31">
        <v>85</v>
      </c>
      <c r="G702" s="390" t="s">
        <v>918</v>
      </c>
      <c r="H702" s="392" t="s">
        <v>954</v>
      </c>
      <c r="I702" s="133">
        <f t="shared" si="15"/>
        <v>3344</v>
      </c>
      <c r="J702" s="133">
        <f t="shared" si="17"/>
        <v>20900</v>
      </c>
      <c r="K702" s="133">
        <f t="shared" si="16"/>
        <v>0</v>
      </c>
    </row>
    <row r="703" spans="1:11">
      <c r="A703" s="527" t="s">
        <v>1006</v>
      </c>
      <c r="B703" s="31">
        <v>85</v>
      </c>
      <c r="G703" s="390" t="s">
        <v>2484</v>
      </c>
      <c r="H703" s="390" t="s">
        <v>2484</v>
      </c>
      <c r="I703" s="133">
        <f t="shared" si="15"/>
        <v>4.1399999999999997</v>
      </c>
      <c r="J703" s="133">
        <f t="shared" si="17"/>
        <v>25.874999999999996</v>
      </c>
      <c r="K703" s="133">
        <f t="shared" si="16"/>
        <v>0</v>
      </c>
    </row>
    <row r="704" spans="1:11">
      <c r="A704" s="527" t="s">
        <v>1006</v>
      </c>
      <c r="B704" s="31">
        <v>85</v>
      </c>
      <c r="G704" s="390" t="s">
        <v>957</v>
      </c>
      <c r="H704" s="392" t="s">
        <v>1813</v>
      </c>
      <c r="I704" s="133">
        <f t="shared" si="15"/>
        <v>5488.18</v>
      </c>
      <c r="J704" s="133">
        <f t="shared" si="17"/>
        <v>34301.125</v>
      </c>
      <c r="K704" s="133">
        <f t="shared" si="16"/>
        <v>0</v>
      </c>
    </row>
    <row r="705" spans="1:12">
      <c r="A705" s="527" t="s">
        <v>1006</v>
      </c>
      <c r="B705" s="31">
        <v>85</v>
      </c>
      <c r="G705" s="390" t="s">
        <v>803</v>
      </c>
      <c r="H705" s="390" t="s">
        <v>803</v>
      </c>
      <c r="I705" s="133">
        <f t="shared" si="15"/>
        <v>120.67000000000002</v>
      </c>
      <c r="J705" s="133">
        <f t="shared" si="17"/>
        <v>754.18750000000011</v>
      </c>
      <c r="K705" s="133">
        <f t="shared" si="16"/>
        <v>0</v>
      </c>
    </row>
    <row r="706" spans="1:12">
      <c r="A706" s="527" t="s">
        <v>1006</v>
      </c>
      <c r="B706" s="31">
        <v>85</v>
      </c>
      <c r="G706" s="405" t="s">
        <v>10825</v>
      </c>
      <c r="H706" s="405" t="s">
        <v>10826</v>
      </c>
      <c r="I706" s="133">
        <f t="shared" ref="I706:I718" si="18">+SUMIF($G$7:$G$497,G706,$J$7:$J$497)</f>
        <v>14482.76</v>
      </c>
      <c r="J706" s="133">
        <f t="shared" si="17"/>
        <v>90517.25</v>
      </c>
      <c r="K706" s="133">
        <f t="shared" ref="K706:K718" si="19">+SUMIF($G$7:$G$497,G706,$K$7:$K$497)</f>
        <v>0</v>
      </c>
    </row>
    <row r="707" spans="1:12">
      <c r="A707" s="527" t="s">
        <v>1006</v>
      </c>
      <c r="B707" s="31">
        <v>85</v>
      </c>
      <c r="G707" s="390" t="s">
        <v>966</v>
      </c>
      <c r="H707" s="392" t="s">
        <v>967</v>
      </c>
      <c r="I707" s="133">
        <f t="shared" si="18"/>
        <v>2784.9700000000003</v>
      </c>
      <c r="J707" s="133">
        <f t="shared" ref="J707:J718" si="20">+I707/0.16</f>
        <v>17406.0625</v>
      </c>
      <c r="K707" s="133">
        <f t="shared" si="19"/>
        <v>0</v>
      </c>
    </row>
    <row r="708" spans="1:12">
      <c r="A708" s="527" t="s">
        <v>1006</v>
      </c>
      <c r="B708" s="31">
        <v>85</v>
      </c>
      <c r="G708" s="400" t="s">
        <v>840</v>
      </c>
      <c r="H708" s="400" t="s">
        <v>841</v>
      </c>
      <c r="I708" s="133">
        <f t="shared" si="18"/>
        <v>2873125.8700000015</v>
      </c>
      <c r="J708" s="133">
        <f t="shared" si="20"/>
        <v>17957036.687500007</v>
      </c>
      <c r="K708" s="133">
        <f t="shared" si="19"/>
        <v>0</v>
      </c>
    </row>
    <row r="709" spans="1:12">
      <c r="A709" s="527" t="s">
        <v>1006</v>
      </c>
      <c r="B709" s="31">
        <v>85</v>
      </c>
      <c r="G709" s="390" t="s">
        <v>676</v>
      </c>
      <c r="H709" s="390" t="s">
        <v>676</v>
      </c>
      <c r="I709" s="133">
        <f t="shared" si="18"/>
        <v>121.6</v>
      </c>
      <c r="J709" s="133">
        <f t="shared" si="20"/>
        <v>760</v>
      </c>
      <c r="K709" s="133">
        <f t="shared" si="19"/>
        <v>0</v>
      </c>
    </row>
    <row r="710" spans="1:12">
      <c r="A710" s="527" t="s">
        <v>1006</v>
      </c>
      <c r="B710" s="31">
        <v>85</v>
      </c>
      <c r="G710" s="390" t="s">
        <v>727</v>
      </c>
      <c r="H710" s="390" t="s">
        <v>727</v>
      </c>
      <c r="I710" s="133">
        <f t="shared" si="18"/>
        <v>55.16</v>
      </c>
      <c r="J710" s="133">
        <f t="shared" si="20"/>
        <v>344.74999999999994</v>
      </c>
      <c r="K710" s="133">
        <f t="shared" si="19"/>
        <v>0</v>
      </c>
    </row>
    <row r="711" spans="1:12">
      <c r="A711" s="527" t="s">
        <v>1006</v>
      </c>
      <c r="B711" s="31">
        <v>85</v>
      </c>
      <c r="G711" s="391" t="s">
        <v>2857</v>
      </c>
      <c r="H711" s="392" t="s">
        <v>3495</v>
      </c>
      <c r="I711" s="133">
        <f t="shared" si="18"/>
        <v>29300.82</v>
      </c>
      <c r="J711" s="133">
        <f t="shared" si="20"/>
        <v>183130.125</v>
      </c>
      <c r="K711" s="133">
        <f t="shared" si="19"/>
        <v>0</v>
      </c>
    </row>
    <row r="712" spans="1:12">
      <c r="A712" s="527" t="s">
        <v>1006</v>
      </c>
      <c r="B712" s="31">
        <v>85</v>
      </c>
      <c r="G712" s="390" t="s">
        <v>781</v>
      </c>
      <c r="H712" s="390" t="s">
        <v>781</v>
      </c>
      <c r="I712" s="133">
        <f t="shared" si="18"/>
        <v>23.17</v>
      </c>
      <c r="J712" s="133">
        <f t="shared" si="20"/>
        <v>144.8125</v>
      </c>
      <c r="K712" s="133">
        <f t="shared" si="19"/>
        <v>0</v>
      </c>
    </row>
    <row r="713" spans="1:12">
      <c r="A713" s="527" t="s">
        <v>1006</v>
      </c>
      <c r="B713" s="31">
        <v>85</v>
      </c>
      <c r="G713" s="390" t="s">
        <v>937</v>
      </c>
      <c r="H713" s="390" t="s">
        <v>938</v>
      </c>
      <c r="I713" s="133">
        <f t="shared" si="18"/>
        <v>360</v>
      </c>
      <c r="J713" s="133">
        <f t="shared" si="20"/>
        <v>2250</v>
      </c>
      <c r="K713" s="133">
        <f t="shared" si="19"/>
        <v>0</v>
      </c>
    </row>
    <row r="714" spans="1:12">
      <c r="A714" s="527" t="s">
        <v>1006</v>
      </c>
      <c r="B714" s="31">
        <v>85</v>
      </c>
      <c r="G714" s="390" t="s">
        <v>711</v>
      </c>
      <c r="H714" s="390" t="s">
        <v>711</v>
      </c>
      <c r="I714" s="133">
        <f t="shared" si="18"/>
        <v>49.66</v>
      </c>
      <c r="J714" s="133">
        <f t="shared" si="20"/>
        <v>310.375</v>
      </c>
      <c r="K714" s="133">
        <f t="shared" si="19"/>
        <v>0</v>
      </c>
    </row>
    <row r="715" spans="1:12">
      <c r="A715" s="527" t="s">
        <v>1006</v>
      </c>
      <c r="B715" s="31">
        <v>85</v>
      </c>
      <c r="G715" s="390" t="s">
        <v>797</v>
      </c>
      <c r="H715" s="390" t="s">
        <v>797</v>
      </c>
      <c r="I715" s="133">
        <f t="shared" si="18"/>
        <v>38.21</v>
      </c>
      <c r="J715" s="133">
        <f t="shared" si="20"/>
        <v>238.8125</v>
      </c>
      <c r="K715" s="133">
        <f t="shared" si="19"/>
        <v>0</v>
      </c>
    </row>
    <row r="716" spans="1:12">
      <c r="A716" s="527" t="s">
        <v>1006</v>
      </c>
      <c r="B716" s="31">
        <v>85</v>
      </c>
      <c r="G716" s="390" t="s">
        <v>3561</v>
      </c>
      <c r="H716" s="392" t="s">
        <v>3562</v>
      </c>
      <c r="I716" s="133">
        <f t="shared" si="18"/>
        <v>50.35</v>
      </c>
      <c r="J716" s="133">
        <f t="shared" si="20"/>
        <v>314.6875</v>
      </c>
      <c r="K716" s="133">
        <f t="shared" si="19"/>
        <v>0</v>
      </c>
    </row>
    <row r="717" spans="1:12">
      <c r="A717" s="527" t="s">
        <v>1006</v>
      </c>
      <c r="B717" s="31">
        <v>85</v>
      </c>
      <c r="G717" s="390" t="s">
        <v>3584</v>
      </c>
      <c r="H717" s="390" t="s">
        <v>3585</v>
      </c>
      <c r="I717" s="133">
        <f t="shared" si="18"/>
        <v>58.9</v>
      </c>
      <c r="J717" s="133">
        <f t="shared" si="20"/>
        <v>368.125</v>
      </c>
      <c r="K717" s="133">
        <f t="shared" si="19"/>
        <v>0</v>
      </c>
    </row>
    <row r="718" spans="1:12">
      <c r="A718" s="527" t="s">
        <v>1006</v>
      </c>
      <c r="B718" s="31">
        <v>85</v>
      </c>
      <c r="G718" s="390" t="s">
        <v>703</v>
      </c>
      <c r="H718" s="390" t="s">
        <v>703</v>
      </c>
      <c r="I718" s="133">
        <f t="shared" si="18"/>
        <v>41.38</v>
      </c>
      <c r="J718" s="133">
        <f t="shared" si="20"/>
        <v>258.625</v>
      </c>
      <c r="K718" s="133">
        <f t="shared" si="19"/>
        <v>0</v>
      </c>
    </row>
    <row r="719" spans="1:12">
      <c r="H719" s="423" t="s">
        <v>9701</v>
      </c>
      <c r="I719" s="134">
        <f>+SUM(I514:I718)</f>
        <v>4866234.4900000021</v>
      </c>
      <c r="J719" s="134">
        <f t="shared" ref="J719:K719" si="21">+SUM(J514:J718)</f>
        <v>30413965.562500007</v>
      </c>
      <c r="K719" s="134">
        <f t="shared" si="21"/>
        <v>28606.86</v>
      </c>
      <c r="L719" s="509" t="s">
        <v>10995</v>
      </c>
    </row>
    <row r="720" spans="1:12">
      <c r="H720" s="396" t="s">
        <v>10955</v>
      </c>
      <c r="I720" s="133">
        <f>+J498</f>
        <v>4866234.4900000058</v>
      </c>
      <c r="J720" s="133">
        <f>+I498</f>
        <v>30413965.5625</v>
      </c>
      <c r="K720" s="386">
        <f>+K498</f>
        <v>28606.859999999997</v>
      </c>
    </row>
    <row r="721" spans="8:11">
      <c r="H721" s="396" t="s">
        <v>1002</v>
      </c>
      <c r="I721" s="133">
        <f>+I719-I720</f>
        <v>0</v>
      </c>
      <c r="J721" s="133">
        <f t="shared" ref="J721:K721" si="22">+J719-J720</f>
        <v>0</v>
      </c>
      <c r="K721" s="133">
        <f t="shared" si="22"/>
        <v>0</v>
      </c>
    </row>
  </sheetData>
  <autoFilter ref="A6:K500">
    <filterColumn colId="2"/>
    <filterColumn colId="6"/>
    <sortState ref="A10:K493">
      <sortCondition ref="C6:C493"/>
    </sortState>
  </autoFilter>
  <conditionalFormatting sqref="G71">
    <cfRule type="duplicateValues" dxfId="8" priority="17"/>
  </conditionalFormatting>
  <conditionalFormatting sqref="G72">
    <cfRule type="duplicateValues" dxfId="7" priority="14"/>
  </conditionalFormatting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06"/>
  <sheetViews>
    <sheetView topLeftCell="A7" workbookViewId="0">
      <selection activeCell="A155" sqref="A155"/>
    </sheetView>
  </sheetViews>
  <sheetFormatPr baseColWidth="10" defaultRowHeight="15"/>
  <cols>
    <col min="1" max="1" width="17.140625" customWidth="1"/>
    <col min="2" max="2" width="50.5703125" bestFit="1" customWidth="1"/>
  </cols>
  <sheetData>
    <row r="1" spans="1:3">
      <c r="A1" s="17" t="s">
        <v>900</v>
      </c>
      <c r="B1" s="17" t="s">
        <v>901</v>
      </c>
      <c r="C1" s="72" t="s">
        <v>900</v>
      </c>
    </row>
    <row r="2" spans="1:3">
      <c r="A2" s="17" t="s">
        <v>9</v>
      </c>
      <c r="B2" s="17" t="s">
        <v>991</v>
      </c>
      <c r="C2" s="72" t="s">
        <v>9</v>
      </c>
    </row>
    <row r="3" spans="1:3">
      <c r="A3" s="18" t="s">
        <v>1782</v>
      </c>
      <c r="B3" s="17" t="s">
        <v>1783</v>
      </c>
      <c r="C3" s="18" t="s">
        <v>1782</v>
      </c>
    </row>
    <row r="4" spans="1:3">
      <c r="A4" s="17" t="s">
        <v>785</v>
      </c>
      <c r="B4" s="17" t="s">
        <v>785</v>
      </c>
      <c r="C4" s="72" t="s">
        <v>785</v>
      </c>
    </row>
    <row r="5" spans="1:3">
      <c r="A5" s="18" t="s">
        <v>747</v>
      </c>
      <c r="B5" s="18" t="s">
        <v>3593</v>
      </c>
      <c r="C5" s="18" t="s">
        <v>747</v>
      </c>
    </row>
    <row r="6" spans="1:3">
      <c r="A6" s="18" t="s">
        <v>981</v>
      </c>
      <c r="B6" s="17" t="s">
        <v>2914</v>
      </c>
      <c r="C6" s="18" t="s">
        <v>981</v>
      </c>
    </row>
    <row r="7" spans="1:3">
      <c r="A7" s="17" t="s">
        <v>733</v>
      </c>
      <c r="B7" s="17" t="s">
        <v>733</v>
      </c>
      <c r="C7" s="72" t="s">
        <v>733</v>
      </c>
    </row>
    <row r="8" spans="1:3">
      <c r="A8" s="17" t="s">
        <v>3553</v>
      </c>
      <c r="B8" s="75" t="s">
        <v>3554</v>
      </c>
      <c r="C8" s="72" t="s">
        <v>3553</v>
      </c>
    </row>
    <row r="9" spans="1:3">
      <c r="A9" s="14" t="s">
        <v>886</v>
      </c>
      <c r="B9" s="75" t="s">
        <v>3468</v>
      </c>
      <c r="C9" s="76" t="s">
        <v>886</v>
      </c>
    </row>
    <row r="10" spans="1:3">
      <c r="A10" s="17" t="s">
        <v>1712</v>
      </c>
      <c r="B10" s="17" t="s">
        <v>1712</v>
      </c>
      <c r="C10" s="72" t="s">
        <v>1712</v>
      </c>
    </row>
    <row r="11" spans="1:3">
      <c r="A11" s="17" t="s">
        <v>2851</v>
      </c>
      <c r="B11" s="17" t="s">
        <v>1853</v>
      </c>
      <c r="C11" s="72" t="s">
        <v>2851</v>
      </c>
    </row>
    <row r="12" spans="1:3">
      <c r="A12" s="17" t="s">
        <v>668</v>
      </c>
      <c r="B12" s="17" t="s">
        <v>668</v>
      </c>
      <c r="C12" s="72" t="s">
        <v>668</v>
      </c>
    </row>
    <row r="13" spans="1:3">
      <c r="A13" s="17" t="s">
        <v>767</v>
      </c>
      <c r="B13" s="17" t="s">
        <v>767</v>
      </c>
      <c r="C13" s="72" t="s">
        <v>767</v>
      </c>
    </row>
    <row r="14" spans="1:3">
      <c r="A14" s="14" t="s">
        <v>870</v>
      </c>
      <c r="B14" s="75" t="s">
        <v>2084</v>
      </c>
      <c r="C14" s="76" t="s">
        <v>870</v>
      </c>
    </row>
    <row r="15" spans="1:3">
      <c r="A15" s="14" t="s">
        <v>838</v>
      </c>
      <c r="B15" s="75" t="s">
        <v>3473</v>
      </c>
      <c r="C15" s="76" t="s">
        <v>838</v>
      </c>
    </row>
    <row r="16" spans="1:3">
      <c r="A16" s="14" t="s">
        <v>889</v>
      </c>
      <c r="B16" s="75" t="s">
        <v>3488</v>
      </c>
      <c r="C16" s="76" t="s">
        <v>889</v>
      </c>
    </row>
    <row r="17" spans="1:3">
      <c r="A17" s="17" t="s">
        <v>3524</v>
      </c>
      <c r="B17" s="17" t="s">
        <v>3524</v>
      </c>
      <c r="C17" s="72" t="s">
        <v>3524</v>
      </c>
    </row>
    <row r="18" spans="1:3">
      <c r="A18" s="18" t="s">
        <v>659</v>
      </c>
      <c r="B18" s="18" t="s">
        <v>3596</v>
      </c>
      <c r="C18" s="18" t="s">
        <v>659</v>
      </c>
    </row>
    <row r="19" spans="1:3">
      <c r="A19" s="17" t="s">
        <v>1739</v>
      </c>
      <c r="B19" s="17" t="s">
        <v>1739</v>
      </c>
      <c r="C19" s="72" t="s">
        <v>1739</v>
      </c>
    </row>
    <row r="20" spans="1:3">
      <c r="A20" s="14" t="s">
        <v>3572</v>
      </c>
      <c r="B20" s="75" t="s">
        <v>3491</v>
      </c>
      <c r="C20" s="76" t="s">
        <v>3572</v>
      </c>
    </row>
    <row r="21" spans="1:3">
      <c r="A21" s="17" t="s">
        <v>953</v>
      </c>
      <c r="B21" s="17" t="s">
        <v>1920</v>
      </c>
      <c r="C21" s="72" t="s">
        <v>953</v>
      </c>
    </row>
    <row r="22" spans="1:3">
      <c r="A22" s="14" t="s">
        <v>877</v>
      </c>
      <c r="B22" s="75" t="s">
        <v>3463</v>
      </c>
      <c r="C22" s="76" t="s">
        <v>877</v>
      </c>
    </row>
    <row r="23" spans="1:3">
      <c r="A23" s="17" t="s">
        <v>744</v>
      </c>
      <c r="B23" s="17" t="s">
        <v>744</v>
      </c>
      <c r="C23" s="72" t="s">
        <v>744</v>
      </c>
    </row>
    <row r="24" spans="1:3">
      <c r="A24" s="17" t="s">
        <v>3567</v>
      </c>
      <c r="B24" s="75" t="s">
        <v>3477</v>
      </c>
      <c r="C24" s="72" t="s">
        <v>3567</v>
      </c>
    </row>
    <row r="25" spans="1:3">
      <c r="A25" s="14" t="s">
        <v>1775</v>
      </c>
      <c r="B25" s="75" t="s">
        <v>3493</v>
      </c>
      <c r="C25" s="76" t="s">
        <v>1775</v>
      </c>
    </row>
    <row r="26" spans="1:3">
      <c r="A26" s="14" t="s">
        <v>884</v>
      </c>
      <c r="B26" s="75" t="s">
        <v>3486</v>
      </c>
      <c r="C26" s="76" t="s">
        <v>884</v>
      </c>
    </row>
    <row r="27" spans="1:3">
      <c r="A27" s="61" t="s">
        <v>998</v>
      </c>
      <c r="B27" s="17" t="s">
        <v>980</v>
      </c>
      <c r="C27" s="61" t="s">
        <v>998</v>
      </c>
    </row>
    <row r="28" spans="1:3">
      <c r="A28" s="17" t="s">
        <v>1747</v>
      </c>
      <c r="B28" s="17" t="s">
        <v>1747</v>
      </c>
      <c r="C28" s="72" t="s">
        <v>1747</v>
      </c>
    </row>
    <row r="29" spans="1:3">
      <c r="A29" s="77" t="s">
        <v>996</v>
      </c>
      <c r="B29" s="78" t="s">
        <v>995</v>
      </c>
      <c r="C29" s="64" t="s">
        <v>996</v>
      </c>
    </row>
    <row r="30" spans="1:3">
      <c r="A30" s="61" t="s">
        <v>913</v>
      </c>
      <c r="B30" s="17" t="s">
        <v>3597</v>
      </c>
      <c r="C30" s="57" t="s">
        <v>913</v>
      </c>
    </row>
    <row r="31" spans="1:3">
      <c r="A31" s="17" t="s">
        <v>3570</v>
      </c>
      <c r="B31" s="75" t="s">
        <v>3500</v>
      </c>
      <c r="C31" s="72" t="s">
        <v>3570</v>
      </c>
    </row>
    <row r="32" spans="1:3">
      <c r="A32" s="17" t="s">
        <v>827</v>
      </c>
      <c r="B32" s="17" t="s">
        <v>827</v>
      </c>
      <c r="C32" s="72" t="s">
        <v>827</v>
      </c>
    </row>
    <row r="33" spans="1:3">
      <c r="A33" s="17" t="s">
        <v>1689</v>
      </c>
      <c r="B33" s="17" t="s">
        <v>1689</v>
      </c>
      <c r="C33" s="72" t="s">
        <v>1689</v>
      </c>
    </row>
    <row r="34" spans="1:3">
      <c r="A34" s="17" t="s">
        <v>3516</v>
      </c>
      <c r="B34" s="17" t="s">
        <v>3516</v>
      </c>
      <c r="C34" s="72" t="s">
        <v>3516</v>
      </c>
    </row>
    <row r="35" spans="1:3">
      <c r="A35" s="17" t="s">
        <v>1679</v>
      </c>
      <c r="B35" s="17" t="s">
        <v>1679</v>
      </c>
      <c r="C35" s="72" t="s">
        <v>1679</v>
      </c>
    </row>
    <row r="36" spans="1:3">
      <c r="A36" s="14" t="s">
        <v>858</v>
      </c>
      <c r="B36" s="75" t="s">
        <v>3497</v>
      </c>
      <c r="C36" s="76" t="s">
        <v>858</v>
      </c>
    </row>
    <row r="37" spans="1:3">
      <c r="A37" s="17" t="s">
        <v>3523</v>
      </c>
      <c r="B37" s="17" t="s">
        <v>3523</v>
      </c>
      <c r="C37" s="72" t="s">
        <v>3523</v>
      </c>
    </row>
    <row r="38" spans="1:3">
      <c r="A38" s="17" t="s">
        <v>2536</v>
      </c>
      <c r="B38" s="17" t="s">
        <v>2536</v>
      </c>
      <c r="C38" s="72" t="s">
        <v>2536</v>
      </c>
    </row>
    <row r="39" spans="1:3">
      <c r="A39" s="17" t="s">
        <v>3552</v>
      </c>
      <c r="B39" s="75" t="s">
        <v>3464</v>
      </c>
      <c r="C39" s="72" t="s">
        <v>3552</v>
      </c>
    </row>
    <row r="40" spans="1:3">
      <c r="A40" s="18" t="s">
        <v>3575</v>
      </c>
      <c r="B40" s="17" t="s">
        <v>3576</v>
      </c>
      <c r="C40" s="18" t="s">
        <v>3575</v>
      </c>
    </row>
    <row r="41" spans="1:3">
      <c r="A41" s="17" t="s">
        <v>3532</v>
      </c>
      <c r="B41" s="17" t="s">
        <v>3532</v>
      </c>
      <c r="C41" s="72" t="s">
        <v>3532</v>
      </c>
    </row>
    <row r="42" spans="1:3">
      <c r="A42" s="17" t="s">
        <v>960</v>
      </c>
      <c r="B42" s="75" t="s">
        <v>961</v>
      </c>
      <c r="C42" s="72" t="s">
        <v>960</v>
      </c>
    </row>
    <row r="43" spans="1:3">
      <c r="A43" s="17" t="s">
        <v>731</v>
      </c>
      <c r="B43" s="17" t="s">
        <v>731</v>
      </c>
      <c r="C43" s="72" t="s">
        <v>731</v>
      </c>
    </row>
    <row r="44" spans="1:3">
      <c r="A44" s="14" t="s">
        <v>1724</v>
      </c>
      <c r="B44" s="75" t="s">
        <v>3465</v>
      </c>
      <c r="C44" s="76" t="s">
        <v>1724</v>
      </c>
    </row>
    <row r="45" spans="1:3">
      <c r="A45" s="17" t="s">
        <v>658</v>
      </c>
      <c r="B45" s="17" t="s">
        <v>790</v>
      </c>
      <c r="C45" s="72" t="s">
        <v>658</v>
      </c>
    </row>
    <row r="46" spans="1:3">
      <c r="A46" s="72" t="s">
        <v>1683</v>
      </c>
      <c r="B46" s="72" t="s">
        <v>1683</v>
      </c>
      <c r="C46" s="72" t="s">
        <v>1683</v>
      </c>
    </row>
    <row r="47" spans="1:3">
      <c r="A47" s="17" t="s">
        <v>3528</v>
      </c>
      <c r="B47" s="17" t="s">
        <v>3528</v>
      </c>
      <c r="C47" s="72" t="s">
        <v>3528</v>
      </c>
    </row>
    <row r="48" spans="1:3">
      <c r="A48" s="17" t="s">
        <v>2862</v>
      </c>
      <c r="B48" s="17" t="s">
        <v>2862</v>
      </c>
      <c r="C48" s="72" t="s">
        <v>2862</v>
      </c>
    </row>
    <row r="49" spans="1:3">
      <c r="A49" s="17" t="s">
        <v>2559</v>
      </c>
      <c r="B49" s="17" t="s">
        <v>2559</v>
      </c>
      <c r="C49" s="72" t="s">
        <v>2559</v>
      </c>
    </row>
    <row r="50" spans="1:3">
      <c r="A50" s="14" t="s">
        <v>2858</v>
      </c>
      <c r="B50" s="75" t="s">
        <v>3467</v>
      </c>
      <c r="C50" s="76" t="s">
        <v>2858</v>
      </c>
    </row>
    <row r="51" spans="1:3">
      <c r="A51" s="14" t="s">
        <v>808</v>
      </c>
      <c r="B51" s="75" t="s">
        <v>3469</v>
      </c>
      <c r="C51" s="76" t="s">
        <v>808</v>
      </c>
    </row>
    <row r="52" spans="1:3">
      <c r="A52" s="17" t="s">
        <v>3530</v>
      </c>
      <c r="B52" s="17" t="s">
        <v>3583</v>
      </c>
      <c r="C52" s="72" t="s">
        <v>3530</v>
      </c>
    </row>
    <row r="53" spans="1:3">
      <c r="A53" s="14" t="s">
        <v>1773</v>
      </c>
      <c r="B53" s="75" t="s">
        <v>3474</v>
      </c>
      <c r="C53" s="76" t="s">
        <v>1773</v>
      </c>
    </row>
    <row r="54" spans="1:3">
      <c r="A54" s="14" t="s">
        <v>866</v>
      </c>
      <c r="B54" s="75" t="s">
        <v>3466</v>
      </c>
      <c r="C54" s="76" t="s">
        <v>866</v>
      </c>
    </row>
    <row r="55" spans="1:3">
      <c r="A55" s="17" t="s">
        <v>1690</v>
      </c>
      <c r="B55" s="17" t="s">
        <v>1690</v>
      </c>
      <c r="C55" s="72" t="s">
        <v>1690</v>
      </c>
    </row>
    <row r="56" spans="1:3">
      <c r="A56" s="17" t="s">
        <v>3535</v>
      </c>
      <c r="B56" s="17" t="s">
        <v>3535</v>
      </c>
      <c r="C56" s="72" t="s">
        <v>3535</v>
      </c>
    </row>
    <row r="57" spans="1:3">
      <c r="A57" s="17" t="s">
        <v>2510</v>
      </c>
      <c r="B57" s="17" t="s">
        <v>2510</v>
      </c>
      <c r="C57" s="72" t="s">
        <v>2510</v>
      </c>
    </row>
    <row r="58" spans="1:3">
      <c r="A58" s="17" t="s">
        <v>930</v>
      </c>
      <c r="B58" s="75" t="s">
        <v>931</v>
      </c>
      <c r="C58" s="72" t="s">
        <v>930</v>
      </c>
    </row>
    <row r="59" spans="1:3">
      <c r="A59" s="17" t="s">
        <v>3518</v>
      </c>
      <c r="B59" s="17" t="s">
        <v>3518</v>
      </c>
      <c r="C59" s="72" t="s">
        <v>3518</v>
      </c>
    </row>
    <row r="60" spans="1:3">
      <c r="A60" s="17" t="s">
        <v>664</v>
      </c>
      <c r="B60" s="17" t="s">
        <v>3521</v>
      </c>
      <c r="C60" s="72" t="s">
        <v>664</v>
      </c>
    </row>
    <row r="61" spans="1:3">
      <c r="A61" s="17" t="s">
        <v>3566</v>
      </c>
      <c r="B61" s="17" t="s">
        <v>3476</v>
      </c>
      <c r="C61" s="72" t="s">
        <v>3566</v>
      </c>
    </row>
    <row r="62" spans="1:3">
      <c r="A62" s="17" t="s">
        <v>3534</v>
      </c>
      <c r="B62" s="17" t="s">
        <v>3534</v>
      </c>
      <c r="C62" s="72" t="s">
        <v>3534</v>
      </c>
    </row>
    <row r="63" spans="1:3">
      <c r="A63" s="17" t="s">
        <v>1745</v>
      </c>
      <c r="B63" s="17" t="s">
        <v>1745</v>
      </c>
      <c r="C63" s="72" t="s">
        <v>1745</v>
      </c>
    </row>
    <row r="64" spans="1:3">
      <c r="A64" s="17" t="s">
        <v>962</v>
      </c>
      <c r="B64" s="17" t="s">
        <v>963</v>
      </c>
      <c r="C64" s="72" t="s">
        <v>962</v>
      </c>
    </row>
    <row r="65" spans="1:3">
      <c r="A65" s="17" t="s">
        <v>3520</v>
      </c>
      <c r="B65" s="17" t="s">
        <v>3520</v>
      </c>
      <c r="C65" s="72" t="s">
        <v>3520</v>
      </c>
    </row>
    <row r="66" spans="1:3">
      <c r="A66" s="17" t="s">
        <v>829</v>
      </c>
      <c r="B66" s="17" t="s">
        <v>829</v>
      </c>
      <c r="C66" s="72" t="s">
        <v>829</v>
      </c>
    </row>
    <row r="67" spans="1:3">
      <c r="A67" s="17" t="s">
        <v>691</v>
      </c>
      <c r="B67" s="17" t="s">
        <v>691</v>
      </c>
      <c r="C67" s="72" t="s">
        <v>691</v>
      </c>
    </row>
    <row r="68" spans="1:3">
      <c r="A68" s="17" t="s">
        <v>3557</v>
      </c>
      <c r="B68" s="17" t="s">
        <v>3480</v>
      </c>
      <c r="C68" s="72" t="s">
        <v>3557</v>
      </c>
    </row>
    <row r="69" spans="1:3">
      <c r="A69" s="17" t="s">
        <v>811</v>
      </c>
      <c r="B69" s="17" t="s">
        <v>811</v>
      </c>
      <c r="C69" s="72" t="s">
        <v>811</v>
      </c>
    </row>
    <row r="70" spans="1:3">
      <c r="A70" s="17" t="s">
        <v>729</v>
      </c>
      <c r="B70" s="17" t="s">
        <v>730</v>
      </c>
      <c r="C70" s="72" t="s">
        <v>729</v>
      </c>
    </row>
    <row r="71" spans="1:3">
      <c r="A71" s="17" t="s">
        <v>1678</v>
      </c>
      <c r="B71" s="17" t="s">
        <v>1678</v>
      </c>
      <c r="C71" s="72" t="s">
        <v>3519</v>
      </c>
    </row>
    <row r="72" spans="1:3">
      <c r="A72" s="17" t="s">
        <v>3569</v>
      </c>
      <c r="B72" s="17" t="s">
        <v>3499</v>
      </c>
      <c r="C72" s="72" t="s">
        <v>1678</v>
      </c>
    </row>
    <row r="73" spans="1:3">
      <c r="A73" s="17" t="s">
        <v>699</v>
      </c>
      <c r="B73" s="17" t="s">
        <v>699</v>
      </c>
      <c r="C73" s="72" t="s">
        <v>3569</v>
      </c>
    </row>
    <row r="74" spans="1:3">
      <c r="A74" s="17" t="s">
        <v>3525</v>
      </c>
      <c r="B74" s="17" t="s">
        <v>3525</v>
      </c>
      <c r="C74" s="72" t="s">
        <v>699</v>
      </c>
    </row>
    <row r="75" spans="1:3">
      <c r="A75" s="17" t="s">
        <v>3571</v>
      </c>
      <c r="B75" s="75" t="s">
        <v>948</v>
      </c>
      <c r="C75" s="72" t="s">
        <v>3525</v>
      </c>
    </row>
    <row r="76" spans="1:3">
      <c r="A76" s="17" t="s">
        <v>3527</v>
      </c>
      <c r="B76" s="17" t="s">
        <v>3527</v>
      </c>
      <c r="C76" s="72" t="s">
        <v>3571</v>
      </c>
    </row>
    <row r="77" spans="1:3">
      <c r="A77" s="17" t="s">
        <v>905</v>
      </c>
      <c r="B77" s="17" t="s">
        <v>3501</v>
      </c>
      <c r="C77" s="72" t="s">
        <v>3527</v>
      </c>
    </row>
    <row r="78" spans="1:3">
      <c r="A78" s="17" t="s">
        <v>1718</v>
      </c>
      <c r="B78" s="17" t="s">
        <v>1718</v>
      </c>
      <c r="C78" s="72" t="s">
        <v>905</v>
      </c>
    </row>
    <row r="79" spans="1:3">
      <c r="A79" s="17" t="s">
        <v>814</v>
      </c>
      <c r="B79" s="17" t="s">
        <v>814</v>
      </c>
      <c r="C79" s="72" t="s">
        <v>814</v>
      </c>
    </row>
    <row r="80" spans="1:3">
      <c r="A80" s="17" t="s">
        <v>2846</v>
      </c>
      <c r="B80" s="17" t="s">
        <v>2847</v>
      </c>
      <c r="C80" s="72" t="s">
        <v>2846</v>
      </c>
    </row>
    <row r="81" spans="1:3">
      <c r="A81" s="17" t="s">
        <v>3542</v>
      </c>
      <c r="B81" s="17" t="s">
        <v>3542</v>
      </c>
      <c r="C81" s="72" t="s">
        <v>3542</v>
      </c>
    </row>
    <row r="82" spans="1:3">
      <c r="A82" s="17" t="s">
        <v>826</v>
      </c>
      <c r="B82" s="75" t="s">
        <v>1620</v>
      </c>
      <c r="C82" s="72" t="s">
        <v>826</v>
      </c>
    </row>
    <row r="83" spans="1:3">
      <c r="A83" s="14" t="s">
        <v>865</v>
      </c>
      <c r="B83" s="75" t="s">
        <v>3492</v>
      </c>
      <c r="C83" s="76" t="s">
        <v>865</v>
      </c>
    </row>
    <row r="84" spans="1:3">
      <c r="A84" s="17" t="s">
        <v>3558</v>
      </c>
      <c r="B84" s="75" t="s">
        <v>3483</v>
      </c>
      <c r="C84" s="72" t="s">
        <v>3558</v>
      </c>
    </row>
    <row r="85" spans="1:3">
      <c r="A85" s="17" t="s">
        <v>3539</v>
      </c>
      <c r="B85" s="17" t="s">
        <v>3539</v>
      </c>
      <c r="C85" s="72" t="s">
        <v>3539</v>
      </c>
    </row>
    <row r="86" spans="1:3">
      <c r="A86" s="17" t="s">
        <v>1691</v>
      </c>
      <c r="B86" s="17" t="s">
        <v>1691</v>
      </c>
      <c r="C86" s="72" t="s">
        <v>1691</v>
      </c>
    </row>
    <row r="87" spans="1:3">
      <c r="A87" s="17" t="s">
        <v>3515</v>
      </c>
      <c r="B87" s="17" t="s">
        <v>3515</v>
      </c>
      <c r="C87" s="72" t="s">
        <v>3515</v>
      </c>
    </row>
    <row r="88" spans="1:3">
      <c r="A88" s="17" t="s">
        <v>3514</v>
      </c>
      <c r="B88" s="17" t="s">
        <v>3514</v>
      </c>
      <c r="C88" s="72" t="s">
        <v>3514</v>
      </c>
    </row>
    <row r="89" spans="1:3">
      <c r="A89" s="17" t="s">
        <v>2476</v>
      </c>
      <c r="B89" s="17" t="s">
        <v>2476</v>
      </c>
      <c r="C89" s="72" t="s">
        <v>2476</v>
      </c>
    </row>
    <row r="90" spans="1:3">
      <c r="A90" s="17" t="s">
        <v>1008</v>
      </c>
      <c r="B90" s="17" t="s">
        <v>1008</v>
      </c>
      <c r="C90" s="72" t="s">
        <v>1008</v>
      </c>
    </row>
    <row r="91" spans="1:3">
      <c r="A91" s="17" t="s">
        <v>660</v>
      </c>
      <c r="B91" s="17" t="s">
        <v>660</v>
      </c>
      <c r="C91" s="72" t="s">
        <v>660</v>
      </c>
    </row>
    <row r="92" spans="1:3">
      <c r="A92" s="17" t="s">
        <v>1711</v>
      </c>
      <c r="B92" s="17" t="s">
        <v>1711</v>
      </c>
      <c r="C92" s="72" t="s">
        <v>1711</v>
      </c>
    </row>
    <row r="93" spans="1:3">
      <c r="A93" s="18" t="s">
        <v>1780</v>
      </c>
      <c r="B93" s="18" t="s">
        <v>1781</v>
      </c>
      <c r="C93" s="18" t="s">
        <v>1780</v>
      </c>
    </row>
    <row r="94" spans="1:3">
      <c r="A94" s="17" t="s">
        <v>1736</v>
      </c>
      <c r="B94" s="17" t="s">
        <v>1736</v>
      </c>
      <c r="C94" s="72" t="s">
        <v>1736</v>
      </c>
    </row>
    <row r="95" spans="1:3">
      <c r="A95" s="17" t="s">
        <v>822</v>
      </c>
      <c r="B95" s="17" t="s">
        <v>902</v>
      </c>
      <c r="C95" s="72" t="s">
        <v>822</v>
      </c>
    </row>
    <row r="96" spans="1:3">
      <c r="A96" s="17" t="s">
        <v>926</v>
      </c>
      <c r="B96" s="75" t="s">
        <v>927</v>
      </c>
      <c r="C96" s="72" t="s">
        <v>926</v>
      </c>
    </row>
    <row r="97" spans="1:7">
      <c r="A97" s="17" t="s">
        <v>2899</v>
      </c>
      <c r="B97" s="17" t="s">
        <v>2899</v>
      </c>
      <c r="C97" s="72" t="s">
        <v>2899</v>
      </c>
    </row>
    <row r="98" spans="1:7">
      <c r="A98" s="17" t="s">
        <v>713</v>
      </c>
      <c r="B98" s="17" t="s">
        <v>713</v>
      </c>
      <c r="C98" s="72" t="s">
        <v>713</v>
      </c>
    </row>
    <row r="99" spans="1:7">
      <c r="A99" s="17" t="s">
        <v>987</v>
      </c>
      <c r="B99" s="17" t="s">
        <v>2875</v>
      </c>
      <c r="C99" s="72" t="s">
        <v>987</v>
      </c>
    </row>
    <row r="100" spans="1:7">
      <c r="A100" s="17" t="s">
        <v>964</v>
      </c>
      <c r="B100" s="17" t="s">
        <v>965</v>
      </c>
      <c r="C100" s="72" t="s">
        <v>964</v>
      </c>
    </row>
    <row r="101" spans="1:7">
      <c r="A101" s="17" t="s">
        <v>968</v>
      </c>
      <c r="B101" s="17" t="s">
        <v>968</v>
      </c>
      <c r="C101" s="72" t="s">
        <v>968</v>
      </c>
    </row>
    <row r="102" spans="1:7">
      <c r="A102" s="72" t="s">
        <v>3599</v>
      </c>
      <c r="B102" s="72" t="s">
        <v>2180</v>
      </c>
      <c r="C102" s="72" t="s">
        <v>3599</v>
      </c>
    </row>
    <row r="103" spans="1:7">
      <c r="A103" s="14" t="s">
        <v>1776</v>
      </c>
      <c r="B103" s="75" t="s">
        <v>3478</v>
      </c>
      <c r="C103" s="76" t="s">
        <v>1776</v>
      </c>
    </row>
    <row r="104" spans="1:7">
      <c r="A104" s="17" t="s">
        <v>891</v>
      </c>
      <c r="B104" s="75" t="s">
        <v>890</v>
      </c>
      <c r="C104" s="72" t="s">
        <v>891</v>
      </c>
    </row>
    <row r="105" spans="1:7">
      <c r="A105" s="17" t="s">
        <v>972</v>
      </c>
      <c r="B105" s="75" t="s">
        <v>1642</v>
      </c>
      <c r="C105" s="26" t="s">
        <v>972</v>
      </c>
      <c r="E105" s="26">
        <v>14285.71</v>
      </c>
    </row>
    <row r="106" spans="1:7">
      <c r="A106" s="17" t="s">
        <v>820</v>
      </c>
      <c r="B106" s="17" t="s">
        <v>820</v>
      </c>
      <c r="C106" s="72" t="s">
        <v>820</v>
      </c>
      <c r="E106" s="26"/>
      <c r="F106" s="72"/>
      <c r="G106" s="72"/>
    </row>
    <row r="107" spans="1:7">
      <c r="A107" s="17" t="s">
        <v>3565</v>
      </c>
      <c r="B107" s="75" t="s">
        <v>3475</v>
      </c>
      <c r="C107" s="72" t="s">
        <v>3565</v>
      </c>
      <c r="F107" s="17"/>
      <c r="G107" s="17"/>
    </row>
    <row r="108" spans="1:7">
      <c r="A108" s="17" t="s">
        <v>924</v>
      </c>
      <c r="B108" s="17" t="s">
        <v>925</v>
      </c>
      <c r="C108" s="72" t="s">
        <v>924</v>
      </c>
      <c r="F108" s="17" t="s">
        <v>691</v>
      </c>
      <c r="G108" s="17" t="s">
        <v>691</v>
      </c>
    </row>
    <row r="109" spans="1:7">
      <c r="A109" s="17" t="s">
        <v>3573</v>
      </c>
      <c r="B109" s="17" t="s">
        <v>3517</v>
      </c>
      <c r="C109" s="72" t="s">
        <v>3573</v>
      </c>
    </row>
    <row r="110" spans="1:7">
      <c r="A110" s="17" t="s">
        <v>3510</v>
      </c>
      <c r="B110" s="17" t="s">
        <v>3510</v>
      </c>
      <c r="C110" s="72" t="s">
        <v>3510</v>
      </c>
    </row>
    <row r="111" spans="1:7">
      <c r="A111" s="17" t="s">
        <v>922</v>
      </c>
      <c r="B111" s="17" t="s">
        <v>923</v>
      </c>
      <c r="C111" s="72" t="s">
        <v>922</v>
      </c>
    </row>
    <row r="112" spans="1:7">
      <c r="A112" s="17" t="s">
        <v>816</v>
      </c>
      <c r="B112" s="17" t="s">
        <v>816</v>
      </c>
      <c r="C112" s="72" t="s">
        <v>816</v>
      </c>
    </row>
    <row r="113" spans="1:3">
      <c r="A113" s="17" t="s">
        <v>3543</v>
      </c>
      <c r="B113" s="17" t="s">
        <v>3543</v>
      </c>
      <c r="C113" s="72" t="s">
        <v>3543</v>
      </c>
    </row>
    <row r="114" spans="1:3">
      <c r="A114" s="17" t="s">
        <v>672</v>
      </c>
      <c r="B114" s="17" t="s">
        <v>672</v>
      </c>
      <c r="C114" s="72" t="s">
        <v>672</v>
      </c>
    </row>
    <row r="115" spans="1:3">
      <c r="A115" s="17" t="s">
        <v>897</v>
      </c>
      <c r="B115" s="75" t="s">
        <v>898</v>
      </c>
      <c r="C115" s="72" t="s">
        <v>897</v>
      </c>
    </row>
    <row r="116" spans="1:3">
      <c r="A116" s="17" t="s">
        <v>701</v>
      </c>
      <c r="B116" s="17" t="s">
        <v>701</v>
      </c>
      <c r="C116" s="72" t="s">
        <v>701</v>
      </c>
    </row>
    <row r="117" spans="1:3">
      <c r="A117" s="17" t="s">
        <v>1761</v>
      </c>
      <c r="B117" s="75" t="s">
        <v>1617</v>
      </c>
      <c r="C117" s="72" t="s">
        <v>1761</v>
      </c>
    </row>
    <row r="118" spans="1:3">
      <c r="A118" s="72" t="s">
        <v>920</v>
      </c>
      <c r="B118" s="72" t="s">
        <v>921</v>
      </c>
      <c r="C118" s="72" t="s">
        <v>920</v>
      </c>
    </row>
    <row r="119" spans="1:3">
      <c r="A119" s="17" t="s">
        <v>831</v>
      </c>
      <c r="B119" s="17" t="s">
        <v>832</v>
      </c>
      <c r="C119" s="72" t="s">
        <v>831</v>
      </c>
    </row>
    <row r="120" spans="1:3">
      <c r="A120" s="18" t="s">
        <v>3591</v>
      </c>
      <c r="B120" s="18" t="s">
        <v>3592</v>
      </c>
      <c r="C120" s="18" t="s">
        <v>3591</v>
      </c>
    </row>
    <row r="121" spans="1:3">
      <c r="A121" s="17" t="s">
        <v>3541</v>
      </c>
      <c r="B121" s="17" t="s">
        <v>3541</v>
      </c>
      <c r="C121" s="72" t="s">
        <v>3541</v>
      </c>
    </row>
    <row r="122" spans="1:3">
      <c r="A122" s="17" t="s">
        <v>3587</v>
      </c>
      <c r="B122" s="17" t="s">
        <v>3588</v>
      </c>
      <c r="C122" s="72" t="s">
        <v>3587</v>
      </c>
    </row>
    <row r="123" spans="1:3">
      <c r="A123" s="17" t="s">
        <v>1694</v>
      </c>
      <c r="B123" s="17" t="s">
        <v>1694</v>
      </c>
      <c r="C123" s="72" t="s">
        <v>1694</v>
      </c>
    </row>
    <row r="124" spans="1:3">
      <c r="A124" s="17" t="s">
        <v>1693</v>
      </c>
      <c r="B124" s="17" t="s">
        <v>1693</v>
      </c>
      <c r="C124" s="72" t="s">
        <v>1693</v>
      </c>
    </row>
    <row r="125" spans="1:3">
      <c r="A125" s="17" t="s">
        <v>3550</v>
      </c>
      <c r="B125" s="75" t="s">
        <v>3471</v>
      </c>
      <c r="C125" s="72" t="s">
        <v>3550</v>
      </c>
    </row>
    <row r="126" spans="1:3">
      <c r="A126" s="14" t="s">
        <v>971</v>
      </c>
      <c r="B126" s="75" t="s">
        <v>970</v>
      </c>
      <c r="C126" s="29" t="s">
        <v>971</v>
      </c>
    </row>
    <row r="127" spans="1:3">
      <c r="A127" s="17" t="s">
        <v>1009</v>
      </c>
      <c r="B127" s="17" t="s">
        <v>984</v>
      </c>
      <c r="C127" s="72" t="s">
        <v>1009</v>
      </c>
    </row>
    <row r="128" spans="1:3">
      <c r="A128" s="17" t="s">
        <v>3559</v>
      </c>
      <c r="B128" s="75" t="s">
        <v>3560</v>
      </c>
      <c r="C128" s="72" t="s">
        <v>3559</v>
      </c>
    </row>
    <row r="129" spans="1:3">
      <c r="A129" s="17" t="s">
        <v>683</v>
      </c>
      <c r="B129" s="17" t="s">
        <v>683</v>
      </c>
      <c r="C129" s="72" t="s">
        <v>683</v>
      </c>
    </row>
    <row r="130" spans="1:3">
      <c r="A130" s="14" t="s">
        <v>834</v>
      </c>
      <c r="B130" s="75" t="s">
        <v>3489</v>
      </c>
      <c r="C130" s="76" t="s">
        <v>834</v>
      </c>
    </row>
    <row r="131" spans="1:3">
      <c r="A131" s="17" t="s">
        <v>685</v>
      </c>
      <c r="B131" s="17" t="s">
        <v>899</v>
      </c>
      <c r="C131" s="72" t="s">
        <v>685</v>
      </c>
    </row>
    <row r="132" spans="1:3">
      <c r="A132" s="17" t="s">
        <v>3531</v>
      </c>
      <c r="B132" s="17" t="s">
        <v>3589</v>
      </c>
      <c r="C132" s="72" t="s">
        <v>3531</v>
      </c>
    </row>
    <row r="133" spans="1:3">
      <c r="A133" s="18" t="s">
        <v>1790</v>
      </c>
      <c r="B133" s="18" t="s">
        <v>3590</v>
      </c>
      <c r="C133" s="18" t="s">
        <v>1790</v>
      </c>
    </row>
    <row r="134" spans="1:3">
      <c r="A134" s="17" t="s">
        <v>1710</v>
      </c>
      <c r="B134" s="17" t="s">
        <v>1710</v>
      </c>
      <c r="C134" s="72" t="s">
        <v>1710</v>
      </c>
    </row>
    <row r="135" spans="1:3">
      <c r="A135" s="17" t="s">
        <v>2912</v>
      </c>
      <c r="B135" s="17" t="s">
        <v>3586</v>
      </c>
      <c r="C135" s="72" t="s">
        <v>2912</v>
      </c>
    </row>
    <row r="136" spans="1:3">
      <c r="A136" s="17" t="s">
        <v>813</v>
      </c>
      <c r="B136" s="17" t="s">
        <v>813</v>
      </c>
      <c r="C136" s="72" t="s">
        <v>813</v>
      </c>
    </row>
    <row r="137" spans="1:3">
      <c r="A137" s="17" t="s">
        <v>805</v>
      </c>
      <c r="B137" s="18" t="s">
        <v>804</v>
      </c>
      <c r="C137" s="72" t="s">
        <v>805</v>
      </c>
    </row>
    <row r="138" spans="1:3">
      <c r="A138" s="18" t="s">
        <v>3594</v>
      </c>
      <c r="B138" s="18" t="s">
        <v>3595</v>
      </c>
      <c r="C138" s="18" t="s">
        <v>3594</v>
      </c>
    </row>
    <row r="139" spans="1:3">
      <c r="A139" s="17" t="s">
        <v>723</v>
      </c>
      <c r="B139" s="75" t="s">
        <v>917</v>
      </c>
      <c r="C139" s="72" t="s">
        <v>723</v>
      </c>
    </row>
    <row r="140" spans="1:3">
      <c r="A140" s="17" t="s">
        <v>2615</v>
      </c>
      <c r="B140" s="17" t="s">
        <v>2615</v>
      </c>
      <c r="C140" s="72" t="s">
        <v>2615</v>
      </c>
    </row>
    <row r="141" spans="1:3">
      <c r="A141" s="17" t="s">
        <v>1707</v>
      </c>
      <c r="B141" s="17" t="s">
        <v>1707</v>
      </c>
      <c r="C141" s="72" t="s">
        <v>1707</v>
      </c>
    </row>
    <row r="142" spans="1:3">
      <c r="A142" s="17" t="s">
        <v>3544</v>
      </c>
      <c r="B142" s="17" t="s">
        <v>3544</v>
      </c>
      <c r="C142" s="72" t="s">
        <v>3544</v>
      </c>
    </row>
    <row r="143" spans="1:3">
      <c r="A143" s="17" t="s">
        <v>2691</v>
      </c>
      <c r="B143" s="17" t="s">
        <v>2691</v>
      </c>
      <c r="C143" s="72" t="s">
        <v>2691</v>
      </c>
    </row>
    <row r="144" spans="1:3">
      <c r="A144" s="17" t="s">
        <v>3538</v>
      </c>
      <c r="B144" s="17" t="s">
        <v>3538</v>
      </c>
      <c r="C144" s="72" t="s">
        <v>3538</v>
      </c>
    </row>
    <row r="145" spans="1:3">
      <c r="A145" s="17" t="s">
        <v>904</v>
      </c>
      <c r="B145" s="17" t="s">
        <v>903</v>
      </c>
      <c r="C145" s="72" t="s">
        <v>904</v>
      </c>
    </row>
    <row r="146" spans="1:3">
      <c r="A146" s="17" t="s">
        <v>709</v>
      </c>
      <c r="B146" s="17" t="s">
        <v>710</v>
      </c>
      <c r="C146" s="72" t="s">
        <v>709</v>
      </c>
    </row>
    <row r="147" spans="1:3">
      <c r="A147" s="17" t="s">
        <v>2849</v>
      </c>
      <c r="B147" s="75" t="s">
        <v>2850</v>
      </c>
      <c r="C147" s="72" t="s">
        <v>2849</v>
      </c>
    </row>
    <row r="148" spans="1:3">
      <c r="A148" s="17" t="s">
        <v>3545</v>
      </c>
      <c r="B148" s="17" t="s">
        <v>3545</v>
      </c>
      <c r="C148" s="72" t="s">
        <v>3545</v>
      </c>
    </row>
    <row r="149" spans="1:3">
      <c r="A149" s="17" t="s">
        <v>3529</v>
      </c>
      <c r="B149" s="17" t="s">
        <v>3529</v>
      </c>
      <c r="C149" s="72" t="s">
        <v>3529</v>
      </c>
    </row>
    <row r="150" spans="1:3">
      <c r="A150" s="17" t="s">
        <v>1673</v>
      </c>
      <c r="B150" s="17" t="s">
        <v>1673</v>
      </c>
      <c r="C150" s="72" t="s">
        <v>1673</v>
      </c>
    </row>
    <row r="151" spans="1:3">
      <c r="A151" s="18" t="s">
        <v>3579</v>
      </c>
      <c r="B151" s="17" t="s">
        <v>3580</v>
      </c>
      <c r="C151" s="18" t="s">
        <v>3579</v>
      </c>
    </row>
    <row r="152" spans="1:3">
      <c r="A152" s="17" t="s">
        <v>932</v>
      </c>
      <c r="B152" s="17" t="s">
        <v>933</v>
      </c>
      <c r="C152" s="72" t="s">
        <v>932</v>
      </c>
    </row>
    <row r="153" spans="1:3">
      <c r="A153" s="17" t="s">
        <v>3513</v>
      </c>
      <c r="B153" s="17" t="s">
        <v>3513</v>
      </c>
      <c r="C153" s="72" t="s">
        <v>3513</v>
      </c>
    </row>
    <row r="154" spans="1:3">
      <c r="A154" s="17" t="s">
        <v>3512</v>
      </c>
      <c r="B154" s="17" t="s">
        <v>3512</v>
      </c>
      <c r="C154" s="72" t="s">
        <v>3512</v>
      </c>
    </row>
    <row r="155" spans="1:3">
      <c r="A155" s="17" t="s">
        <v>735</v>
      </c>
      <c r="B155" s="17" t="s">
        <v>735</v>
      </c>
      <c r="C155" s="72" t="s">
        <v>735</v>
      </c>
    </row>
    <row r="156" spans="1:3">
      <c r="A156" s="17" t="s">
        <v>894</v>
      </c>
      <c r="B156" s="17" t="s">
        <v>895</v>
      </c>
      <c r="C156" s="72" t="s">
        <v>894</v>
      </c>
    </row>
    <row r="157" spans="1:3">
      <c r="A157" s="17" t="s">
        <v>697</v>
      </c>
      <c r="B157" s="17" t="s">
        <v>896</v>
      </c>
      <c r="C157" s="72" t="s">
        <v>697</v>
      </c>
    </row>
    <row r="158" spans="1:3">
      <c r="A158" s="17" t="s">
        <v>955</v>
      </c>
      <c r="B158" s="75" t="s">
        <v>956</v>
      </c>
      <c r="C158" s="72" t="s">
        <v>955</v>
      </c>
    </row>
    <row r="159" spans="1:3">
      <c r="A159" s="17" t="s">
        <v>1763</v>
      </c>
      <c r="B159" s="75" t="s">
        <v>1619</v>
      </c>
      <c r="C159" s="72" t="s">
        <v>1763</v>
      </c>
    </row>
    <row r="160" spans="1:3">
      <c r="A160" s="17" t="s">
        <v>3546</v>
      </c>
      <c r="B160" s="17" t="s">
        <v>3546</v>
      </c>
      <c r="C160" s="72" t="s">
        <v>3546</v>
      </c>
    </row>
    <row r="161" spans="1:3">
      <c r="A161" s="17" t="s">
        <v>3564</v>
      </c>
      <c r="B161" s="75" t="s">
        <v>3563</v>
      </c>
      <c r="C161" s="72" t="s">
        <v>3564</v>
      </c>
    </row>
    <row r="162" spans="1:3">
      <c r="A162" s="17" t="s">
        <v>3551</v>
      </c>
      <c r="B162" s="17" t="s">
        <v>3472</v>
      </c>
      <c r="C162" s="72" t="s">
        <v>3551</v>
      </c>
    </row>
    <row r="163" spans="1:3">
      <c r="A163" s="17" t="s">
        <v>689</v>
      </c>
      <c r="B163" s="17" t="s">
        <v>689</v>
      </c>
      <c r="C163" s="72" t="s">
        <v>689</v>
      </c>
    </row>
    <row r="164" spans="1:3">
      <c r="A164" s="17" t="s">
        <v>3547</v>
      </c>
      <c r="B164" s="17" t="s">
        <v>3548</v>
      </c>
      <c r="C164" s="72" t="s">
        <v>3547</v>
      </c>
    </row>
    <row r="165" spans="1:3">
      <c r="A165" s="17" t="s">
        <v>3533</v>
      </c>
      <c r="B165" s="17" t="s">
        <v>3533</v>
      </c>
      <c r="C165" s="72" t="s">
        <v>3533</v>
      </c>
    </row>
    <row r="166" spans="1:3">
      <c r="A166" s="17" t="s">
        <v>3511</v>
      </c>
      <c r="B166" s="17" t="s">
        <v>3485</v>
      </c>
      <c r="C166" s="72" t="s">
        <v>3511</v>
      </c>
    </row>
    <row r="167" spans="1:3">
      <c r="A167" s="17" t="s">
        <v>718</v>
      </c>
      <c r="B167" s="17" t="s">
        <v>719</v>
      </c>
      <c r="C167" s="72" t="s">
        <v>718</v>
      </c>
    </row>
    <row r="168" spans="1:3">
      <c r="A168" s="17" t="s">
        <v>2727</v>
      </c>
      <c r="B168" s="17" t="s">
        <v>2727</v>
      </c>
      <c r="C168" s="72" t="s">
        <v>2727</v>
      </c>
    </row>
    <row r="169" spans="1:3">
      <c r="A169" s="17" t="s">
        <v>1748</v>
      </c>
      <c r="B169" s="17" t="s">
        <v>1748</v>
      </c>
      <c r="C169" s="72" t="s">
        <v>1748</v>
      </c>
    </row>
    <row r="170" spans="1:3">
      <c r="A170" s="17" t="s">
        <v>753</v>
      </c>
      <c r="B170" s="17" t="s">
        <v>753</v>
      </c>
      <c r="C170" s="72" t="s">
        <v>753</v>
      </c>
    </row>
    <row r="171" spans="1:3">
      <c r="A171" s="17" t="s">
        <v>3540</v>
      </c>
      <c r="B171" s="17" t="s">
        <v>3540</v>
      </c>
      <c r="C171" s="72" t="s">
        <v>3540</v>
      </c>
    </row>
    <row r="172" spans="1:3">
      <c r="A172" s="17" t="s">
        <v>1746</v>
      </c>
      <c r="B172" s="17" t="s">
        <v>1746</v>
      </c>
      <c r="C172" s="72" t="s">
        <v>1746</v>
      </c>
    </row>
    <row r="173" spans="1:3">
      <c r="A173" s="17" t="s">
        <v>907</v>
      </c>
      <c r="B173" s="75" t="s">
        <v>908</v>
      </c>
      <c r="C173" s="72" t="s">
        <v>907</v>
      </c>
    </row>
    <row r="174" spans="1:3">
      <c r="A174" s="17" t="s">
        <v>3555</v>
      </c>
      <c r="B174" s="75" t="s">
        <v>3556</v>
      </c>
      <c r="C174" s="72" t="s">
        <v>3555</v>
      </c>
    </row>
    <row r="175" spans="1:3">
      <c r="A175" s="17" t="s">
        <v>3522</v>
      </c>
      <c r="B175" s="17" t="s">
        <v>3522</v>
      </c>
      <c r="C175" s="72" t="s">
        <v>3522</v>
      </c>
    </row>
    <row r="176" spans="1:3">
      <c r="A176" s="18" t="s">
        <v>3577</v>
      </c>
      <c r="B176" s="17" t="s">
        <v>3578</v>
      </c>
      <c r="C176" s="18" t="s">
        <v>3577</v>
      </c>
    </row>
    <row r="177" spans="1:3">
      <c r="A177" s="17" t="s">
        <v>939</v>
      </c>
      <c r="B177" s="17" t="s">
        <v>940</v>
      </c>
      <c r="C177" s="72" t="s">
        <v>939</v>
      </c>
    </row>
    <row r="178" spans="1:3">
      <c r="A178" s="17" t="s">
        <v>801</v>
      </c>
      <c r="B178" s="17" t="s">
        <v>801</v>
      </c>
      <c r="C178" s="72" t="s">
        <v>801</v>
      </c>
    </row>
    <row r="179" spans="1:3">
      <c r="A179" s="17" t="s">
        <v>2673</v>
      </c>
      <c r="B179" s="17" t="s">
        <v>2673</v>
      </c>
      <c r="C179" s="72" t="s">
        <v>2673</v>
      </c>
    </row>
    <row r="180" spans="1:3">
      <c r="A180" s="17" t="s">
        <v>3536</v>
      </c>
      <c r="B180" s="17" t="s">
        <v>3536</v>
      </c>
      <c r="C180" s="72" t="s">
        <v>3536</v>
      </c>
    </row>
    <row r="181" spans="1:3">
      <c r="A181" s="17" t="s">
        <v>3526</v>
      </c>
      <c r="B181" s="17" t="s">
        <v>3526</v>
      </c>
      <c r="C181" s="72" t="s">
        <v>3526</v>
      </c>
    </row>
    <row r="182" spans="1:3">
      <c r="A182" s="17" t="s">
        <v>3537</v>
      </c>
      <c r="B182" s="17" t="s">
        <v>3537</v>
      </c>
      <c r="C182" s="72" t="s">
        <v>3537</v>
      </c>
    </row>
    <row r="183" spans="1:3">
      <c r="A183" s="17" t="s">
        <v>661</v>
      </c>
      <c r="B183" s="17" t="s">
        <v>661</v>
      </c>
      <c r="C183" s="72" t="s">
        <v>661</v>
      </c>
    </row>
    <row r="184" spans="1:3">
      <c r="A184" s="17" t="s">
        <v>918</v>
      </c>
      <c r="B184" s="75" t="s">
        <v>954</v>
      </c>
      <c r="C184" s="72" t="s">
        <v>918</v>
      </c>
    </row>
    <row r="185" spans="1:3">
      <c r="A185" s="17" t="s">
        <v>2484</v>
      </c>
      <c r="B185" s="17" t="s">
        <v>2484</v>
      </c>
      <c r="C185" s="72" t="s">
        <v>2484</v>
      </c>
    </row>
    <row r="186" spans="1:3">
      <c r="A186" s="17" t="s">
        <v>957</v>
      </c>
      <c r="B186" s="75" t="s">
        <v>1813</v>
      </c>
      <c r="C186" s="72" t="s">
        <v>957</v>
      </c>
    </row>
    <row r="187" spans="1:3">
      <c r="A187" s="17" t="s">
        <v>803</v>
      </c>
      <c r="B187" s="17" t="s">
        <v>803</v>
      </c>
      <c r="C187" s="72" t="s">
        <v>803</v>
      </c>
    </row>
    <row r="188" spans="1:3">
      <c r="A188" s="17" t="s">
        <v>966</v>
      </c>
      <c r="B188" s="75" t="s">
        <v>967</v>
      </c>
      <c r="C188" s="72" t="s">
        <v>966</v>
      </c>
    </row>
    <row r="189" spans="1:3">
      <c r="A189" s="14" t="s">
        <v>868</v>
      </c>
      <c r="B189" s="75" t="s">
        <v>3470</v>
      </c>
      <c r="C189" s="76" t="s">
        <v>868</v>
      </c>
    </row>
    <row r="190" spans="1:3">
      <c r="A190" s="38" t="s">
        <v>840</v>
      </c>
      <c r="B190" s="38" t="s">
        <v>841</v>
      </c>
      <c r="C190" s="48" t="s">
        <v>840</v>
      </c>
    </row>
    <row r="191" spans="1:3">
      <c r="A191" s="17" t="s">
        <v>676</v>
      </c>
      <c r="B191" s="17" t="s">
        <v>676</v>
      </c>
      <c r="C191" s="72" t="s">
        <v>676</v>
      </c>
    </row>
    <row r="192" spans="1:3">
      <c r="A192" s="17" t="s">
        <v>727</v>
      </c>
      <c r="B192" s="17" t="s">
        <v>727</v>
      </c>
      <c r="C192" s="72" t="s">
        <v>727</v>
      </c>
    </row>
    <row r="193" spans="1:3">
      <c r="A193" s="14" t="s">
        <v>2857</v>
      </c>
      <c r="B193" s="75" t="s">
        <v>3495</v>
      </c>
      <c r="C193" s="76" t="s">
        <v>2857</v>
      </c>
    </row>
    <row r="194" spans="1:3">
      <c r="A194" s="17" t="s">
        <v>781</v>
      </c>
      <c r="B194" s="17" t="s">
        <v>781</v>
      </c>
      <c r="C194" s="72" t="s">
        <v>781</v>
      </c>
    </row>
    <row r="195" spans="1:3">
      <c r="A195" s="17" t="s">
        <v>937</v>
      </c>
      <c r="B195" s="17" t="s">
        <v>938</v>
      </c>
      <c r="C195" s="72" t="s">
        <v>937</v>
      </c>
    </row>
    <row r="196" spans="1:3">
      <c r="A196" s="17" t="s">
        <v>711</v>
      </c>
      <c r="B196" s="17" t="s">
        <v>711</v>
      </c>
      <c r="C196" s="72" t="s">
        <v>711</v>
      </c>
    </row>
    <row r="197" spans="1:3">
      <c r="A197" s="17" t="s">
        <v>797</v>
      </c>
      <c r="B197" s="17" t="s">
        <v>797</v>
      </c>
      <c r="C197" s="72" t="s">
        <v>797</v>
      </c>
    </row>
    <row r="198" spans="1:3">
      <c r="A198" s="14" t="s">
        <v>888</v>
      </c>
      <c r="B198" s="75" t="s">
        <v>879</v>
      </c>
      <c r="C198" s="76" t="s">
        <v>888</v>
      </c>
    </row>
    <row r="199" spans="1:3">
      <c r="A199" s="17" t="s">
        <v>3561</v>
      </c>
      <c r="B199" s="75" t="s">
        <v>3562</v>
      </c>
      <c r="C199" s="72" t="s">
        <v>3561</v>
      </c>
    </row>
    <row r="200" spans="1:3">
      <c r="A200" s="17" t="s">
        <v>3584</v>
      </c>
      <c r="B200" s="17" t="s">
        <v>3585</v>
      </c>
      <c r="C200" s="72" t="s">
        <v>3584</v>
      </c>
    </row>
    <row r="201" spans="1:3">
      <c r="A201" s="17" t="s">
        <v>703</v>
      </c>
      <c r="B201" s="17" t="s">
        <v>703</v>
      </c>
      <c r="C201" s="72" t="s">
        <v>703</v>
      </c>
    </row>
    <row r="202" spans="1:3">
      <c r="A202" s="17"/>
      <c r="B202" s="75"/>
      <c r="C202" s="72"/>
    </row>
    <row r="203" spans="1:3">
      <c r="A203" s="17"/>
      <c r="B203" s="17"/>
      <c r="C203" s="72"/>
    </row>
    <row r="204" spans="1:3">
      <c r="A204" s="17"/>
      <c r="B204" s="17"/>
      <c r="C204" s="72"/>
    </row>
    <row r="205" spans="1:3">
      <c r="C205" s="72"/>
    </row>
    <row r="206" spans="1:3">
      <c r="C206" s="72"/>
    </row>
  </sheetData>
  <sortState ref="A1:B484">
    <sortCondition ref="A1:A484"/>
  </sortState>
  <conditionalFormatting sqref="A1:A204">
    <cfRule type="duplicateValues" dxfId="81" priority="9"/>
  </conditionalFormatting>
  <conditionalFormatting sqref="C21">
    <cfRule type="duplicateValues" dxfId="80" priority="8"/>
  </conditionalFormatting>
  <conditionalFormatting sqref="C1:C206">
    <cfRule type="duplicateValues" dxfId="79" priority="7"/>
  </conditionalFormatting>
  <conditionalFormatting sqref="A46">
    <cfRule type="duplicateValues" dxfId="78" priority="6"/>
  </conditionalFormatting>
  <conditionalFormatting sqref="B46">
    <cfRule type="duplicateValues" dxfId="77" priority="5"/>
  </conditionalFormatting>
  <conditionalFormatting sqref="F106:F107">
    <cfRule type="duplicateValues" dxfId="76" priority="4"/>
  </conditionalFormatting>
  <conditionalFormatting sqref="F108">
    <cfRule type="duplicateValues" dxfId="75" priority="3"/>
  </conditionalFormatting>
  <conditionalFormatting sqref="A106">
    <cfRule type="duplicateValues" dxfId="74" priority="2"/>
  </conditionalFormatting>
  <conditionalFormatting sqref="A118">
    <cfRule type="duplicateValues" dxfId="73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10"/>
  <sheetViews>
    <sheetView workbookViewId="0">
      <selection activeCell="A155" sqref="A155"/>
    </sheetView>
  </sheetViews>
  <sheetFormatPr baseColWidth="10" defaultRowHeight="15"/>
  <cols>
    <col min="1" max="1" width="16.5703125" bestFit="1" customWidth="1"/>
    <col min="2" max="2" width="56.5703125" bestFit="1" customWidth="1"/>
  </cols>
  <sheetData>
    <row r="1" spans="1:3">
      <c r="A1" s="99" t="s">
        <v>4119</v>
      </c>
      <c r="B1" s="99" t="s">
        <v>4119</v>
      </c>
      <c r="C1" s="99"/>
    </row>
    <row r="2" spans="1:3">
      <c r="A2" s="99" t="s">
        <v>900</v>
      </c>
      <c r="B2" s="99" t="s">
        <v>901</v>
      </c>
      <c r="C2" s="99"/>
    </row>
    <row r="3" spans="1:3">
      <c r="A3" s="18" t="s">
        <v>9</v>
      </c>
      <c r="B3" s="18" t="s">
        <v>991</v>
      </c>
      <c r="C3" s="18"/>
    </row>
    <row r="4" spans="1:3">
      <c r="A4" s="99" t="s">
        <v>4105</v>
      </c>
      <c r="B4" s="99" t="s">
        <v>4105</v>
      </c>
      <c r="C4" s="99"/>
    </row>
    <row r="5" spans="1:3">
      <c r="A5" s="99" t="s">
        <v>785</v>
      </c>
      <c r="B5" s="99" t="s">
        <v>785</v>
      </c>
      <c r="C5" s="99"/>
    </row>
    <row r="6" spans="1:3">
      <c r="A6" s="76" t="s">
        <v>2859</v>
      </c>
      <c r="B6" s="99" t="s">
        <v>2070</v>
      </c>
      <c r="C6" s="76"/>
    </row>
    <row r="7" spans="1:3">
      <c r="A7" s="99" t="s">
        <v>747</v>
      </c>
      <c r="B7" s="99" t="s">
        <v>747</v>
      </c>
      <c r="C7" s="99"/>
    </row>
    <row r="8" spans="1:3">
      <c r="A8" s="53" t="s">
        <v>981</v>
      </c>
      <c r="B8" s="19" t="s">
        <v>2914</v>
      </c>
      <c r="C8" s="53"/>
    </row>
    <row r="9" spans="1:3">
      <c r="A9" s="99" t="s">
        <v>733</v>
      </c>
      <c r="B9" s="99" t="s">
        <v>733</v>
      </c>
      <c r="C9" s="99"/>
    </row>
    <row r="10" spans="1:3">
      <c r="A10" s="99" t="s">
        <v>4126</v>
      </c>
      <c r="B10" s="99" t="s">
        <v>4126</v>
      </c>
      <c r="C10" s="99"/>
    </row>
    <row r="11" spans="1:3">
      <c r="A11" s="99" t="s">
        <v>3553</v>
      </c>
      <c r="B11" s="99" t="s">
        <v>4167</v>
      </c>
      <c r="C11" s="99"/>
    </row>
    <row r="12" spans="1:3">
      <c r="A12" s="76" t="s">
        <v>886</v>
      </c>
      <c r="B12" s="99" t="s">
        <v>4091</v>
      </c>
      <c r="C12" s="76"/>
    </row>
    <row r="13" spans="1:3">
      <c r="A13" s="99" t="s">
        <v>4208</v>
      </c>
      <c r="B13" s="99" t="s">
        <v>4156</v>
      </c>
      <c r="C13" s="99"/>
    </row>
    <row r="14" spans="1:3">
      <c r="A14" s="99" t="s">
        <v>668</v>
      </c>
      <c r="B14" s="99" t="s">
        <v>668</v>
      </c>
      <c r="C14" s="99"/>
    </row>
    <row r="15" spans="1:3">
      <c r="A15" s="99" t="s">
        <v>767</v>
      </c>
      <c r="B15" s="99" t="s">
        <v>767</v>
      </c>
      <c r="C15" s="99"/>
    </row>
    <row r="16" spans="1:3">
      <c r="A16" s="76" t="s">
        <v>870</v>
      </c>
      <c r="B16" s="99" t="s">
        <v>4084</v>
      </c>
      <c r="C16" s="76"/>
    </row>
    <row r="17" spans="1:3">
      <c r="A17" s="76" t="s">
        <v>838</v>
      </c>
      <c r="B17" s="99" t="s">
        <v>839</v>
      </c>
      <c r="C17" s="76"/>
    </row>
    <row r="18" spans="1:3">
      <c r="A18" s="76" t="s">
        <v>889</v>
      </c>
      <c r="B18" s="99" t="s">
        <v>4097</v>
      </c>
      <c r="C18" s="76"/>
    </row>
    <row r="19" spans="1:3">
      <c r="A19" s="99" t="s">
        <v>3524</v>
      </c>
      <c r="B19" s="99" t="s">
        <v>3524</v>
      </c>
      <c r="C19" s="99"/>
    </row>
    <row r="20" spans="1:3">
      <c r="A20" s="99" t="s">
        <v>4124</v>
      </c>
      <c r="B20" s="18" t="s">
        <v>717</v>
      </c>
      <c r="C20" s="99"/>
    </row>
    <row r="21" spans="1:3">
      <c r="A21" s="99" t="s">
        <v>4120</v>
      </c>
      <c r="B21" s="99" t="s">
        <v>4120</v>
      </c>
      <c r="C21" s="99"/>
    </row>
    <row r="22" spans="1:3">
      <c r="A22" s="99" t="s">
        <v>1739</v>
      </c>
      <c r="B22" s="99" t="s">
        <v>1739</v>
      </c>
      <c r="C22" s="99"/>
    </row>
    <row r="23" spans="1:3">
      <c r="A23" s="76" t="s">
        <v>3572</v>
      </c>
      <c r="B23" s="99" t="s">
        <v>4083</v>
      </c>
      <c r="C23" s="76"/>
    </row>
    <row r="24" spans="1:3">
      <c r="A24" s="76" t="s">
        <v>877</v>
      </c>
      <c r="B24" s="99" t="s">
        <v>4077</v>
      </c>
      <c r="C24" s="76"/>
    </row>
    <row r="25" spans="1:3">
      <c r="A25" s="99" t="s">
        <v>4106</v>
      </c>
      <c r="B25" s="99" t="s">
        <v>4106</v>
      </c>
      <c r="C25" s="99"/>
    </row>
    <row r="26" spans="1:3">
      <c r="A26" s="99" t="s">
        <v>3567</v>
      </c>
      <c r="B26" s="99" t="s">
        <v>3477</v>
      </c>
      <c r="C26" s="99"/>
    </row>
    <row r="27" spans="1:3">
      <c r="A27" s="76" t="s">
        <v>2856</v>
      </c>
      <c r="B27" s="99" t="s">
        <v>4082</v>
      </c>
      <c r="C27" s="76"/>
    </row>
    <row r="28" spans="1:3">
      <c r="A28" s="99" t="s">
        <v>4172</v>
      </c>
      <c r="B28" s="99" t="s">
        <v>4149</v>
      </c>
      <c r="C28" s="99"/>
    </row>
    <row r="29" spans="1:3">
      <c r="A29" s="77" t="s">
        <v>998</v>
      </c>
      <c r="B29" s="19" t="s">
        <v>980</v>
      </c>
      <c r="C29" s="77"/>
    </row>
    <row r="30" spans="1:3">
      <c r="A30" s="76" t="s">
        <v>1001</v>
      </c>
      <c r="B30" s="76" t="s">
        <v>4198</v>
      </c>
      <c r="C30" s="76"/>
    </row>
    <row r="31" spans="1:3">
      <c r="A31" s="99" t="s">
        <v>4139</v>
      </c>
      <c r="B31" s="99" t="s">
        <v>4139</v>
      </c>
      <c r="C31" s="99"/>
    </row>
    <row r="32" spans="1:3">
      <c r="A32" s="99" t="s">
        <v>4173</v>
      </c>
      <c r="B32" s="99" t="s">
        <v>4150</v>
      </c>
      <c r="C32" s="99"/>
    </row>
    <row r="33" spans="1:3">
      <c r="A33" s="77" t="s">
        <v>996</v>
      </c>
      <c r="B33" s="19" t="s">
        <v>995</v>
      </c>
      <c r="C33" s="77"/>
    </row>
    <row r="34" spans="1:3">
      <c r="A34" s="99" t="s">
        <v>942</v>
      </c>
      <c r="B34" s="99" t="s">
        <v>941</v>
      </c>
      <c r="C34" s="99"/>
    </row>
    <row r="35" spans="1:3">
      <c r="A35" s="99" t="s">
        <v>742</v>
      </c>
      <c r="B35" s="99" t="s">
        <v>742</v>
      </c>
      <c r="C35" s="99"/>
    </row>
    <row r="36" spans="1:3">
      <c r="A36" s="99" t="s">
        <v>827</v>
      </c>
      <c r="B36" s="99" t="s">
        <v>827</v>
      </c>
      <c r="C36" s="99"/>
    </row>
    <row r="37" spans="1:3">
      <c r="A37" s="99" t="s">
        <v>4107</v>
      </c>
      <c r="B37" s="99" t="s">
        <v>4107</v>
      </c>
      <c r="C37" s="99"/>
    </row>
    <row r="38" spans="1:3">
      <c r="A38" s="99" t="s">
        <v>1751</v>
      </c>
      <c r="B38" s="99" t="s">
        <v>1751</v>
      </c>
      <c r="C38" s="99"/>
    </row>
    <row r="39" spans="1:3">
      <c r="A39" s="99" t="s">
        <v>4127</v>
      </c>
      <c r="B39" s="99" t="s">
        <v>4127</v>
      </c>
      <c r="C39" s="99"/>
    </row>
    <row r="40" spans="1:3">
      <c r="A40" s="99" t="s">
        <v>4136</v>
      </c>
      <c r="B40" s="99" t="s">
        <v>4136</v>
      </c>
      <c r="C40" s="99"/>
    </row>
    <row r="41" spans="1:3">
      <c r="A41" s="76" t="s">
        <v>858</v>
      </c>
      <c r="B41" s="99" t="s">
        <v>4086</v>
      </c>
      <c r="C41" s="76"/>
    </row>
    <row r="42" spans="1:3">
      <c r="A42" s="99" t="s">
        <v>2865</v>
      </c>
      <c r="B42" s="99" t="s">
        <v>2865</v>
      </c>
      <c r="C42" s="99"/>
    </row>
    <row r="43" spans="1:3">
      <c r="A43" s="99" t="s">
        <v>4108</v>
      </c>
      <c r="B43" s="99" t="s">
        <v>4108</v>
      </c>
      <c r="C43" s="99"/>
    </row>
    <row r="44" spans="1:3">
      <c r="A44" s="99" t="s">
        <v>2536</v>
      </c>
      <c r="B44" s="99" t="s">
        <v>2536</v>
      </c>
      <c r="C44" s="99"/>
    </row>
    <row r="45" spans="1:3">
      <c r="A45" s="99" t="s">
        <v>893</v>
      </c>
      <c r="B45" s="99" t="s">
        <v>892</v>
      </c>
      <c r="C45" s="99"/>
    </row>
    <row r="46" spans="1:3">
      <c r="A46" s="99" t="s">
        <v>960</v>
      </c>
      <c r="B46" s="99" t="s">
        <v>961</v>
      </c>
      <c r="C46" s="99"/>
    </row>
    <row r="47" spans="1:3">
      <c r="A47" s="99" t="s">
        <v>807</v>
      </c>
      <c r="B47" s="99" t="s">
        <v>807</v>
      </c>
      <c r="C47" s="99"/>
    </row>
    <row r="48" spans="1:3">
      <c r="A48" s="99" t="s">
        <v>1743</v>
      </c>
      <c r="B48" s="99" t="s">
        <v>1743</v>
      </c>
      <c r="C48" s="99"/>
    </row>
    <row r="49" spans="1:3">
      <c r="A49" s="99" t="s">
        <v>731</v>
      </c>
      <c r="B49" s="99" t="s">
        <v>731</v>
      </c>
      <c r="C49" s="99"/>
    </row>
    <row r="50" spans="1:3">
      <c r="A50" s="99" t="s">
        <v>4115</v>
      </c>
      <c r="B50" s="99" t="s">
        <v>4115</v>
      </c>
      <c r="C50" s="99"/>
    </row>
    <row r="51" spans="1:3">
      <c r="A51" s="99" t="s">
        <v>658</v>
      </c>
      <c r="B51" s="99" t="s">
        <v>658</v>
      </c>
      <c r="C51" s="99"/>
    </row>
    <row r="52" spans="1:3">
      <c r="A52" s="99" t="s">
        <v>4114</v>
      </c>
      <c r="B52" s="99" t="s">
        <v>4114</v>
      </c>
      <c r="C52" s="99"/>
    </row>
    <row r="53" spans="1:3">
      <c r="A53" s="99" t="s">
        <v>4203</v>
      </c>
      <c r="B53" s="99" t="s">
        <v>4204</v>
      </c>
      <c r="C53" s="99"/>
    </row>
    <row r="54" spans="1:3">
      <c r="A54" s="99" t="s">
        <v>1683</v>
      </c>
      <c r="B54" s="99" t="s">
        <v>1683</v>
      </c>
      <c r="C54" s="99"/>
    </row>
    <row r="55" spans="1:3">
      <c r="A55" s="99" t="s">
        <v>3528</v>
      </c>
      <c r="B55" s="99" t="s">
        <v>3528</v>
      </c>
      <c r="C55" s="99"/>
    </row>
    <row r="56" spans="1:3">
      <c r="A56" s="99" t="s">
        <v>1700</v>
      </c>
      <c r="B56" s="99" t="s">
        <v>1700</v>
      </c>
      <c r="C56" s="99"/>
    </row>
    <row r="57" spans="1:3">
      <c r="A57" s="99" t="s">
        <v>4138</v>
      </c>
      <c r="B57" s="99" t="s">
        <v>4138</v>
      </c>
      <c r="C57" s="99"/>
    </row>
    <row r="58" spans="1:3">
      <c r="A58" s="76" t="s">
        <v>2858</v>
      </c>
      <c r="B58" s="99" t="s">
        <v>4090</v>
      </c>
      <c r="C58" s="76"/>
    </row>
    <row r="59" spans="1:3">
      <c r="A59" s="99" t="s">
        <v>4134</v>
      </c>
      <c r="B59" s="99" t="s">
        <v>4134</v>
      </c>
      <c r="C59" s="99"/>
    </row>
    <row r="60" spans="1:3">
      <c r="A60" s="76" t="s">
        <v>808</v>
      </c>
      <c r="B60" s="99" t="s">
        <v>4093</v>
      </c>
      <c r="C60" s="76"/>
    </row>
    <row r="61" spans="1:3">
      <c r="A61" s="99" t="s">
        <v>4200</v>
      </c>
      <c r="B61" s="99" t="s">
        <v>4199</v>
      </c>
      <c r="C61" s="99"/>
    </row>
    <row r="62" spans="1:3">
      <c r="A62" s="99" t="s">
        <v>3530</v>
      </c>
      <c r="B62" s="99" t="s">
        <v>3530</v>
      </c>
      <c r="C62" s="99"/>
    </row>
    <row r="63" spans="1:3">
      <c r="A63" s="76" t="s">
        <v>1773</v>
      </c>
      <c r="B63" s="99" t="s">
        <v>4081</v>
      </c>
      <c r="C63" s="76"/>
    </row>
    <row r="64" spans="1:3">
      <c r="A64" s="76" t="s">
        <v>1774</v>
      </c>
      <c r="B64" s="76" t="s">
        <v>4211</v>
      </c>
      <c r="C64" s="76"/>
    </row>
    <row r="65" spans="1:3">
      <c r="A65" s="76" t="s">
        <v>847</v>
      </c>
      <c r="B65" s="99" t="s">
        <v>4101</v>
      </c>
      <c r="C65" s="76"/>
    </row>
    <row r="66" spans="1:3">
      <c r="A66" s="76" t="s">
        <v>866</v>
      </c>
      <c r="B66" s="99" t="s">
        <v>1610</v>
      </c>
      <c r="C66" s="76"/>
    </row>
    <row r="67" spans="1:3">
      <c r="A67" s="99" t="s">
        <v>4128</v>
      </c>
      <c r="B67" s="99" t="s">
        <v>4128</v>
      </c>
      <c r="C67" s="99"/>
    </row>
    <row r="68" spans="1:3">
      <c r="A68" s="99" t="s">
        <v>3535</v>
      </c>
      <c r="B68" s="99" t="s">
        <v>3535</v>
      </c>
      <c r="C68" s="99"/>
    </row>
    <row r="69" spans="1:3">
      <c r="A69" s="99" t="s">
        <v>4145</v>
      </c>
      <c r="B69" s="99" t="s">
        <v>4145</v>
      </c>
      <c r="C69" s="99"/>
    </row>
    <row r="70" spans="1:3">
      <c r="A70" s="99" t="s">
        <v>930</v>
      </c>
      <c r="B70" s="99" t="s">
        <v>931</v>
      </c>
      <c r="C70" s="99"/>
    </row>
    <row r="71" spans="1:3">
      <c r="A71" s="99" t="s">
        <v>4202</v>
      </c>
      <c r="B71" s="99" t="s">
        <v>4201</v>
      </c>
      <c r="C71" s="99"/>
    </row>
    <row r="72" spans="1:3">
      <c r="A72" s="99" t="s">
        <v>670</v>
      </c>
      <c r="B72" s="99" t="s">
        <v>670</v>
      </c>
      <c r="C72" s="99"/>
    </row>
    <row r="73" spans="1:3">
      <c r="A73" s="99" t="s">
        <v>1665</v>
      </c>
      <c r="B73" s="99" t="s">
        <v>1665</v>
      </c>
      <c r="C73" s="99"/>
    </row>
    <row r="74" spans="1:3">
      <c r="A74" s="99" t="s">
        <v>664</v>
      </c>
      <c r="B74" s="99" t="s">
        <v>663</v>
      </c>
      <c r="C74" s="99"/>
    </row>
    <row r="75" spans="1:3">
      <c r="A75" s="99" t="s">
        <v>4113</v>
      </c>
      <c r="B75" s="99" t="s">
        <v>4113</v>
      </c>
      <c r="C75" s="99"/>
    </row>
    <row r="76" spans="1:3">
      <c r="A76" s="99" t="s">
        <v>1702</v>
      </c>
      <c r="B76" s="99" t="s">
        <v>1702</v>
      </c>
      <c r="C76" s="99"/>
    </row>
    <row r="77" spans="1:3">
      <c r="A77" s="99" t="s">
        <v>2792</v>
      </c>
      <c r="B77" s="99" t="s">
        <v>4163</v>
      </c>
      <c r="C77" s="99"/>
    </row>
    <row r="78" spans="1:3">
      <c r="A78" s="99" t="s">
        <v>962</v>
      </c>
      <c r="B78" s="99" t="s">
        <v>963</v>
      </c>
      <c r="C78" s="99"/>
    </row>
    <row r="79" spans="1:3">
      <c r="A79" s="18" t="s">
        <v>992</v>
      </c>
      <c r="B79" s="18" t="s">
        <v>993</v>
      </c>
      <c r="C79" s="18"/>
    </row>
    <row r="80" spans="1:3">
      <c r="A80" s="99" t="s">
        <v>4159</v>
      </c>
      <c r="B80" s="99" t="s">
        <v>4160</v>
      </c>
      <c r="C80" s="99"/>
    </row>
    <row r="81" spans="1:3">
      <c r="A81" s="99" t="s">
        <v>829</v>
      </c>
      <c r="B81" s="18" t="s">
        <v>730</v>
      </c>
      <c r="C81" s="99"/>
    </row>
    <row r="82" spans="1:3">
      <c r="A82" s="99" t="s">
        <v>691</v>
      </c>
      <c r="B82" s="18" t="s">
        <v>730</v>
      </c>
      <c r="C82" s="99"/>
    </row>
    <row r="83" spans="1:3">
      <c r="A83" s="18" t="s">
        <v>729</v>
      </c>
      <c r="B83" s="18" t="s">
        <v>730</v>
      </c>
      <c r="C83" s="18"/>
    </row>
    <row r="84" spans="1:3">
      <c r="A84" s="99" t="s">
        <v>1678</v>
      </c>
      <c r="B84" s="99" t="s">
        <v>1678</v>
      </c>
      <c r="C84" s="99"/>
    </row>
    <row r="85" spans="1:3">
      <c r="A85" s="99" t="s">
        <v>4137</v>
      </c>
      <c r="B85" s="99" t="s">
        <v>4137</v>
      </c>
      <c r="C85" s="99"/>
    </row>
    <row r="86" spans="1:3">
      <c r="A86" s="99" t="s">
        <v>3569</v>
      </c>
      <c r="B86" s="99" t="s">
        <v>3499</v>
      </c>
      <c r="C86" s="99"/>
    </row>
    <row r="87" spans="1:3">
      <c r="A87" s="99" t="s">
        <v>4132</v>
      </c>
      <c r="B87" s="99" t="s">
        <v>4132</v>
      </c>
      <c r="C87" s="99"/>
    </row>
    <row r="88" spans="1:3">
      <c r="A88" s="99" t="s">
        <v>674</v>
      </c>
      <c r="B88" s="99" t="s">
        <v>674</v>
      </c>
      <c r="C88" s="99"/>
    </row>
    <row r="89" spans="1:3">
      <c r="A89" s="99" t="s">
        <v>4146</v>
      </c>
      <c r="B89" s="99" t="s">
        <v>4146</v>
      </c>
      <c r="C89" s="99"/>
    </row>
    <row r="90" spans="1:3">
      <c r="A90" s="99" t="s">
        <v>947</v>
      </c>
      <c r="B90" s="99" t="s">
        <v>948</v>
      </c>
      <c r="C90" s="99"/>
    </row>
    <row r="91" spans="1:3">
      <c r="A91" s="99" t="s">
        <v>4121</v>
      </c>
      <c r="B91" s="99" t="s">
        <v>4121</v>
      </c>
      <c r="C91" s="99"/>
    </row>
    <row r="92" spans="1:3">
      <c r="A92" s="99" t="s">
        <v>905</v>
      </c>
      <c r="B92" s="99" t="s">
        <v>906</v>
      </c>
      <c r="C92" s="99"/>
    </row>
    <row r="93" spans="1:3">
      <c r="A93" s="99" t="s">
        <v>4142</v>
      </c>
      <c r="B93" s="99" t="s">
        <v>4142</v>
      </c>
      <c r="C93" s="99"/>
    </row>
    <row r="94" spans="1:3">
      <c r="A94" s="99" t="s">
        <v>4109</v>
      </c>
      <c r="B94" s="99" t="s">
        <v>4109</v>
      </c>
      <c r="C94" s="99"/>
    </row>
    <row r="95" spans="1:3">
      <c r="A95" s="99" t="s">
        <v>1718</v>
      </c>
      <c r="B95" s="99" t="s">
        <v>1718</v>
      </c>
      <c r="C95" s="99"/>
    </row>
    <row r="96" spans="1:3">
      <c r="A96" s="99" t="s">
        <v>4123</v>
      </c>
      <c r="B96" s="99" t="s">
        <v>4123</v>
      </c>
      <c r="C96" s="99"/>
    </row>
    <row r="97" spans="1:3">
      <c r="A97" s="99" t="s">
        <v>4189</v>
      </c>
      <c r="B97" s="99" t="s">
        <v>4188</v>
      </c>
      <c r="C97" s="99"/>
    </row>
    <row r="98" spans="1:3">
      <c r="A98" s="99" t="s">
        <v>4129</v>
      </c>
      <c r="B98" s="99" t="s">
        <v>4129</v>
      </c>
      <c r="C98" s="99"/>
    </row>
    <row r="99" spans="1:3">
      <c r="A99" s="99" t="s">
        <v>2846</v>
      </c>
      <c r="B99" s="99" t="s">
        <v>2847</v>
      </c>
      <c r="C99" s="99"/>
    </row>
    <row r="100" spans="1:3">
      <c r="A100" s="99" t="s">
        <v>740</v>
      </c>
      <c r="B100" s="99" t="s">
        <v>740</v>
      </c>
      <c r="C100" s="99"/>
    </row>
    <row r="101" spans="1:3">
      <c r="A101" s="99" t="s">
        <v>1729</v>
      </c>
      <c r="B101" s="99" t="s">
        <v>1729</v>
      </c>
      <c r="C101" s="99"/>
    </row>
    <row r="102" spans="1:3">
      <c r="A102" s="99" t="s">
        <v>4135</v>
      </c>
      <c r="B102" s="99" t="s">
        <v>4135</v>
      </c>
      <c r="C102" s="99"/>
    </row>
    <row r="103" spans="1:3">
      <c r="A103" s="99" t="s">
        <v>826</v>
      </c>
      <c r="B103" s="99" t="s">
        <v>1620</v>
      </c>
      <c r="C103" s="99"/>
    </row>
    <row r="104" spans="1:3">
      <c r="A104" s="76" t="s">
        <v>865</v>
      </c>
      <c r="B104" s="98" t="s">
        <v>3492</v>
      </c>
      <c r="C104" s="76"/>
    </row>
    <row r="105" spans="1:3">
      <c r="A105" s="99" t="s">
        <v>1697</v>
      </c>
      <c r="B105" s="99" t="s">
        <v>1697</v>
      </c>
      <c r="C105" s="99"/>
    </row>
    <row r="106" spans="1:3">
      <c r="A106" s="99" t="s">
        <v>3558</v>
      </c>
      <c r="B106" s="99" t="s">
        <v>3483</v>
      </c>
      <c r="C106" s="99"/>
    </row>
    <row r="107" spans="1:3">
      <c r="A107" s="99" t="s">
        <v>4184</v>
      </c>
      <c r="B107" s="99" t="s">
        <v>4185</v>
      </c>
      <c r="C107" s="99"/>
    </row>
    <row r="108" spans="1:3">
      <c r="A108" s="99" t="s">
        <v>1766</v>
      </c>
      <c r="B108" s="99" t="s">
        <v>1638</v>
      </c>
      <c r="C108" s="99"/>
    </row>
    <row r="109" spans="1:3">
      <c r="A109" s="99" t="s">
        <v>2476</v>
      </c>
      <c r="B109" s="99" t="s">
        <v>2476</v>
      </c>
      <c r="C109" s="99"/>
    </row>
    <row r="110" spans="1:3">
      <c r="A110" s="99" t="s">
        <v>1008</v>
      </c>
      <c r="B110" s="99" t="s">
        <v>1008</v>
      </c>
      <c r="C110" s="99"/>
    </row>
    <row r="111" spans="1:3">
      <c r="A111" s="99" t="s">
        <v>660</v>
      </c>
      <c r="B111" s="99" t="s">
        <v>660</v>
      </c>
      <c r="C111" s="99"/>
    </row>
    <row r="112" spans="1:3">
      <c r="A112" s="99" t="s">
        <v>4110</v>
      </c>
      <c r="B112" s="99" t="s">
        <v>4110</v>
      </c>
      <c r="C112" s="99"/>
    </row>
    <row r="113" spans="1:3">
      <c r="A113" s="99" t="s">
        <v>822</v>
      </c>
      <c r="B113" s="99" t="s">
        <v>902</v>
      </c>
      <c r="C113" s="99"/>
    </row>
    <row r="114" spans="1:3">
      <c r="A114" s="99" t="s">
        <v>4144</v>
      </c>
      <c r="B114" s="99" t="s">
        <v>4144</v>
      </c>
      <c r="C114" s="99"/>
    </row>
    <row r="115" spans="1:3">
      <c r="A115" s="99" t="s">
        <v>926</v>
      </c>
      <c r="B115" s="99" t="s">
        <v>927</v>
      </c>
      <c r="C115" s="99"/>
    </row>
    <row r="116" spans="1:3">
      <c r="A116" s="99" t="s">
        <v>4171</v>
      </c>
      <c r="B116" s="99" t="s">
        <v>4154</v>
      </c>
      <c r="C116" s="99"/>
    </row>
    <row r="117" spans="1:3">
      <c r="A117" s="99" t="s">
        <v>2899</v>
      </c>
      <c r="B117" s="99" t="s">
        <v>2899</v>
      </c>
      <c r="C117" s="99"/>
    </row>
    <row r="118" spans="1:3">
      <c r="A118" s="99" t="s">
        <v>713</v>
      </c>
      <c r="B118" s="99" t="s">
        <v>713</v>
      </c>
      <c r="C118" s="99"/>
    </row>
    <row r="119" spans="1:3">
      <c r="A119" s="18" t="s">
        <v>987</v>
      </c>
      <c r="B119" s="18" t="s">
        <v>2875</v>
      </c>
      <c r="C119" s="18"/>
    </row>
    <row r="120" spans="1:3">
      <c r="A120" s="99" t="s">
        <v>4143</v>
      </c>
      <c r="B120" s="99" t="s">
        <v>4143</v>
      </c>
      <c r="C120" s="99"/>
    </row>
    <row r="121" spans="1:3">
      <c r="A121" s="99" t="s">
        <v>964</v>
      </c>
      <c r="B121" s="99" t="s">
        <v>965</v>
      </c>
      <c r="C121" s="99"/>
    </row>
    <row r="122" spans="1:3">
      <c r="A122" s="99" t="s">
        <v>915</v>
      </c>
      <c r="B122" s="99" t="s">
        <v>916</v>
      </c>
      <c r="C122" s="99"/>
    </row>
    <row r="123" spans="1:3">
      <c r="A123" s="99" t="s">
        <v>968</v>
      </c>
      <c r="B123" s="99" t="s">
        <v>968</v>
      </c>
      <c r="C123" s="99"/>
    </row>
    <row r="124" spans="1:3">
      <c r="A124" s="76" t="s">
        <v>1776</v>
      </c>
      <c r="B124" s="99" t="s">
        <v>4076</v>
      </c>
      <c r="C124" s="76"/>
    </row>
    <row r="125" spans="1:3">
      <c r="A125" s="99" t="s">
        <v>891</v>
      </c>
      <c r="B125" s="99" t="s">
        <v>890</v>
      </c>
      <c r="C125" s="99"/>
    </row>
    <row r="126" spans="1:3">
      <c r="A126" s="99" t="s">
        <v>972</v>
      </c>
      <c r="B126" s="99" t="s">
        <v>1642</v>
      </c>
      <c r="C126" s="99"/>
    </row>
    <row r="127" spans="1:3">
      <c r="A127" s="99" t="s">
        <v>680</v>
      </c>
      <c r="B127" s="99" t="s">
        <v>680</v>
      </c>
      <c r="C127" s="99"/>
    </row>
    <row r="128" spans="1:3">
      <c r="A128" s="99" t="s">
        <v>4166</v>
      </c>
      <c r="B128" s="99" t="s">
        <v>4165</v>
      </c>
      <c r="C128" s="99"/>
    </row>
    <row r="129" spans="1:3">
      <c r="A129" s="99" t="s">
        <v>4174</v>
      </c>
      <c r="B129" s="99" t="s">
        <v>923</v>
      </c>
      <c r="C129" s="99"/>
    </row>
    <row r="130" spans="1:3">
      <c r="A130" s="99" t="s">
        <v>4169</v>
      </c>
      <c r="B130" s="99" t="s">
        <v>4168</v>
      </c>
      <c r="C130" s="99"/>
    </row>
    <row r="131" spans="1:3">
      <c r="A131" s="99" t="s">
        <v>672</v>
      </c>
      <c r="B131" s="99" t="s">
        <v>672</v>
      </c>
      <c r="C131" s="99"/>
    </row>
    <row r="132" spans="1:3">
      <c r="A132" s="99" t="s">
        <v>4116</v>
      </c>
      <c r="B132" s="99" t="s">
        <v>4116</v>
      </c>
      <c r="C132" s="99"/>
    </row>
    <row r="133" spans="1:3">
      <c r="A133" s="99" t="s">
        <v>701</v>
      </c>
      <c r="B133" s="99" t="s">
        <v>701</v>
      </c>
      <c r="C133" s="99"/>
    </row>
    <row r="134" spans="1:3">
      <c r="A134" s="76" t="s">
        <v>856</v>
      </c>
      <c r="B134" s="99" t="s">
        <v>4078</v>
      </c>
      <c r="C134" s="76"/>
    </row>
    <row r="135" spans="1:3">
      <c r="A135" s="99" t="s">
        <v>1761</v>
      </c>
      <c r="B135" s="99" t="s">
        <v>1617</v>
      </c>
      <c r="C135" s="99"/>
    </row>
    <row r="136" spans="1:3">
      <c r="A136" s="99" t="s">
        <v>4131</v>
      </c>
      <c r="B136" s="99" t="s">
        <v>4131</v>
      </c>
      <c r="C136" s="99"/>
    </row>
    <row r="137" spans="1:3">
      <c r="A137" s="99" t="s">
        <v>920</v>
      </c>
      <c r="B137" s="99" t="s">
        <v>921</v>
      </c>
      <c r="C137" s="99"/>
    </row>
    <row r="138" spans="1:3">
      <c r="A138" s="99" t="s">
        <v>831</v>
      </c>
      <c r="B138" s="99" t="s">
        <v>832</v>
      </c>
      <c r="C138" s="99"/>
    </row>
    <row r="139" spans="1:3">
      <c r="A139" s="99" t="s">
        <v>1693</v>
      </c>
      <c r="B139" s="99" t="s">
        <v>1693</v>
      </c>
      <c r="C139" s="99"/>
    </row>
    <row r="140" spans="1:3">
      <c r="A140" s="99" t="s">
        <v>971</v>
      </c>
      <c r="B140" s="99" t="s">
        <v>970</v>
      </c>
      <c r="C140" s="99"/>
    </row>
    <row r="141" spans="1:3">
      <c r="A141" s="99" t="s">
        <v>4111</v>
      </c>
      <c r="B141" s="99" t="s">
        <v>4111</v>
      </c>
      <c r="C141" s="99"/>
    </row>
    <row r="142" spans="1:3">
      <c r="A142" s="99" t="s">
        <v>4176</v>
      </c>
      <c r="B142" s="99" t="s">
        <v>4155</v>
      </c>
      <c r="C142" s="99"/>
    </row>
    <row r="143" spans="1:3">
      <c r="A143" s="99" t="s">
        <v>4190</v>
      </c>
      <c r="B143" s="99" t="s">
        <v>4191</v>
      </c>
      <c r="C143" s="99"/>
    </row>
    <row r="144" spans="1:3">
      <c r="A144" s="76" t="s">
        <v>4182</v>
      </c>
      <c r="B144" s="18" t="s">
        <v>4183</v>
      </c>
      <c r="C144" s="76"/>
    </row>
    <row r="145" spans="1:3">
      <c r="A145" s="99" t="s">
        <v>683</v>
      </c>
      <c r="B145" s="99" t="s">
        <v>683</v>
      </c>
      <c r="C145" s="99"/>
    </row>
    <row r="146" spans="1:3">
      <c r="A146" s="76" t="s">
        <v>1771</v>
      </c>
      <c r="B146" s="99" t="s">
        <v>1990</v>
      </c>
      <c r="C146" s="76"/>
    </row>
    <row r="147" spans="1:3">
      <c r="A147" s="76" t="s">
        <v>834</v>
      </c>
      <c r="B147" s="98" t="s">
        <v>3489</v>
      </c>
      <c r="C147" s="76"/>
    </row>
    <row r="148" spans="1:3">
      <c r="A148" s="99" t="s">
        <v>685</v>
      </c>
      <c r="B148" s="99" t="s">
        <v>899</v>
      </c>
      <c r="C148" s="99"/>
    </row>
    <row r="149" spans="1:3">
      <c r="A149" s="99" t="s">
        <v>2796</v>
      </c>
      <c r="B149" s="99" t="s">
        <v>2796</v>
      </c>
      <c r="C149" s="99"/>
    </row>
    <row r="150" spans="1:3">
      <c r="A150" s="99" t="s">
        <v>723</v>
      </c>
      <c r="B150" s="99" t="s">
        <v>917</v>
      </c>
      <c r="C150" s="99"/>
    </row>
    <row r="151" spans="1:3">
      <c r="A151" s="99" t="s">
        <v>2915</v>
      </c>
      <c r="B151" s="99" t="s">
        <v>2915</v>
      </c>
      <c r="C151" s="99"/>
    </row>
    <row r="152" spans="1:3">
      <c r="A152" s="99" t="s">
        <v>4112</v>
      </c>
      <c r="B152" s="99" t="s">
        <v>4112</v>
      </c>
      <c r="C152" s="99"/>
    </row>
    <row r="153" spans="1:3">
      <c r="A153" s="99" t="s">
        <v>2849</v>
      </c>
      <c r="B153" s="99" t="s">
        <v>2850</v>
      </c>
      <c r="C153" s="99"/>
    </row>
    <row r="154" spans="1:3">
      <c r="A154" s="99" t="s">
        <v>4196</v>
      </c>
      <c r="B154" s="99" t="s">
        <v>4197</v>
      </c>
      <c r="C154" s="99"/>
    </row>
    <row r="155" spans="1:3">
      <c r="A155" s="76" t="s">
        <v>4179</v>
      </c>
      <c r="B155" s="99" t="s">
        <v>4089</v>
      </c>
      <c r="C155" s="76"/>
    </row>
    <row r="156" spans="1:3">
      <c r="A156" s="99" t="s">
        <v>820</v>
      </c>
      <c r="B156" s="99" t="s">
        <v>820</v>
      </c>
      <c r="C156" s="99"/>
    </row>
    <row r="157" spans="1:3">
      <c r="A157" s="99" t="s">
        <v>4140</v>
      </c>
      <c r="B157" s="99" t="s">
        <v>4140</v>
      </c>
      <c r="C157" s="99"/>
    </row>
    <row r="158" spans="1:3">
      <c r="A158" s="99" t="s">
        <v>4209</v>
      </c>
      <c r="B158" s="99" t="s">
        <v>4210</v>
      </c>
      <c r="C158" s="99"/>
    </row>
    <row r="159" spans="1:3">
      <c r="A159" s="76" t="s">
        <v>4180</v>
      </c>
      <c r="B159" s="99" t="s">
        <v>4181</v>
      </c>
      <c r="C159" s="76"/>
    </row>
    <row r="160" spans="1:3">
      <c r="A160" s="99" t="s">
        <v>735</v>
      </c>
      <c r="B160" s="99" t="s">
        <v>735</v>
      </c>
      <c r="C160" s="99"/>
    </row>
    <row r="161" spans="1:3">
      <c r="A161" s="99" t="s">
        <v>4130</v>
      </c>
      <c r="B161" s="99" t="s">
        <v>4130</v>
      </c>
      <c r="C161" s="99"/>
    </row>
    <row r="162" spans="1:3">
      <c r="A162" s="99" t="s">
        <v>894</v>
      </c>
      <c r="B162" s="99" t="s">
        <v>895</v>
      </c>
      <c r="C162" s="99"/>
    </row>
    <row r="163" spans="1:3">
      <c r="A163" s="99" t="s">
        <v>697</v>
      </c>
      <c r="B163" s="99" t="s">
        <v>697</v>
      </c>
      <c r="C163" s="99"/>
    </row>
    <row r="164" spans="1:3">
      <c r="A164" s="99" t="s">
        <v>4141</v>
      </c>
      <c r="B164" s="99" t="s">
        <v>4141</v>
      </c>
      <c r="C164" s="99"/>
    </row>
    <row r="165" spans="1:3">
      <c r="A165" s="99" t="s">
        <v>4162</v>
      </c>
      <c r="B165" s="99" t="s">
        <v>4151</v>
      </c>
      <c r="C165" s="99"/>
    </row>
    <row r="166" spans="1:3">
      <c r="A166" s="99" t="s">
        <v>715</v>
      </c>
      <c r="B166" s="99" t="s">
        <v>715</v>
      </c>
      <c r="C166" s="99"/>
    </row>
    <row r="167" spans="1:3">
      <c r="A167" s="99" t="s">
        <v>3564</v>
      </c>
      <c r="B167" s="99" t="s">
        <v>4148</v>
      </c>
      <c r="C167" s="99"/>
    </row>
    <row r="168" spans="1:3">
      <c r="A168" s="99" t="s">
        <v>793</v>
      </c>
      <c r="B168" s="99" t="s">
        <v>793</v>
      </c>
      <c r="C168" s="99"/>
    </row>
    <row r="169" spans="1:3">
      <c r="A169" s="99" t="s">
        <v>3511</v>
      </c>
      <c r="B169" s="99" t="s">
        <v>3485</v>
      </c>
      <c r="C169" s="99"/>
    </row>
    <row r="170" spans="1:3">
      <c r="A170" s="99" t="s">
        <v>4117</v>
      </c>
      <c r="B170" s="99" t="s">
        <v>4117</v>
      </c>
      <c r="C170" s="99"/>
    </row>
    <row r="171" spans="1:3">
      <c r="A171" s="99" t="s">
        <v>4192</v>
      </c>
      <c r="B171" s="99" t="s">
        <v>4193</v>
      </c>
      <c r="C171" s="99"/>
    </row>
    <row r="172" spans="1:3">
      <c r="A172" s="99" t="s">
        <v>718</v>
      </c>
      <c r="B172" s="99" t="s">
        <v>719</v>
      </c>
      <c r="C172" s="99"/>
    </row>
    <row r="173" spans="1:3">
      <c r="A173" s="99" t="s">
        <v>4133</v>
      </c>
      <c r="B173" s="99" t="s">
        <v>4133</v>
      </c>
      <c r="C173" s="99"/>
    </row>
    <row r="174" spans="1:3">
      <c r="A174" s="99" t="s">
        <v>4122</v>
      </c>
      <c r="B174" s="99" t="s">
        <v>4122</v>
      </c>
      <c r="C174" s="99"/>
    </row>
    <row r="175" spans="1:3">
      <c r="A175" s="99" t="s">
        <v>907</v>
      </c>
      <c r="B175" s="99" t="s">
        <v>908</v>
      </c>
      <c r="C175" s="99"/>
    </row>
    <row r="176" spans="1:3">
      <c r="A176" s="99" t="s">
        <v>765</v>
      </c>
      <c r="B176" s="99" t="s">
        <v>765</v>
      </c>
      <c r="C176" s="99"/>
    </row>
    <row r="177" spans="1:3">
      <c r="A177" s="99" t="s">
        <v>4205</v>
      </c>
      <c r="B177" s="99" t="s">
        <v>4206</v>
      </c>
      <c r="C177" s="99"/>
    </row>
    <row r="178" spans="1:3">
      <c r="A178" s="99" t="s">
        <v>939</v>
      </c>
      <c r="B178" s="99" t="s">
        <v>940</v>
      </c>
      <c r="C178" s="99"/>
    </row>
    <row r="179" spans="1:3">
      <c r="A179" s="99" t="s">
        <v>4147</v>
      </c>
      <c r="B179" s="99" t="s">
        <v>4147</v>
      </c>
      <c r="C179" s="99"/>
    </row>
    <row r="180" spans="1:3">
      <c r="A180" s="99" t="s">
        <v>1701</v>
      </c>
      <c r="B180" s="99" t="s">
        <v>1701</v>
      </c>
      <c r="C180" s="99"/>
    </row>
    <row r="181" spans="1:3">
      <c r="A181" s="76" t="s">
        <v>4178</v>
      </c>
      <c r="B181" s="99" t="s">
        <v>4096</v>
      </c>
      <c r="C181" s="76"/>
    </row>
    <row r="182" spans="1:3">
      <c r="A182" s="76" t="s">
        <v>4177</v>
      </c>
      <c r="B182" s="99" t="s">
        <v>4098</v>
      </c>
      <c r="C182" s="76"/>
    </row>
    <row r="183" spans="1:3">
      <c r="A183" s="99" t="s">
        <v>4158</v>
      </c>
      <c r="B183" s="99" t="s">
        <v>4157</v>
      </c>
      <c r="C183" s="99"/>
    </row>
    <row r="184" spans="1:3">
      <c r="A184" s="99" t="s">
        <v>4118</v>
      </c>
      <c r="B184" s="99" t="s">
        <v>4118</v>
      </c>
      <c r="C184" s="99"/>
    </row>
    <row r="185" spans="1:3">
      <c r="A185" s="99" t="s">
        <v>2717</v>
      </c>
      <c r="B185" s="99" t="s">
        <v>2717</v>
      </c>
      <c r="C185" s="99"/>
    </row>
    <row r="186" spans="1:3">
      <c r="A186" s="99" t="s">
        <v>2876</v>
      </c>
      <c r="B186" s="99" t="s">
        <v>2877</v>
      </c>
      <c r="C186" s="99"/>
    </row>
    <row r="187" spans="1:3">
      <c r="A187" s="18" t="s">
        <v>762</v>
      </c>
      <c r="B187" s="18" t="s">
        <v>763</v>
      </c>
      <c r="C187" s="18"/>
    </row>
    <row r="188" spans="1:3">
      <c r="A188" s="99" t="s">
        <v>749</v>
      </c>
      <c r="B188" s="99" t="s">
        <v>749</v>
      </c>
      <c r="C188" s="99"/>
    </row>
    <row r="189" spans="1:3">
      <c r="A189" s="99" t="s">
        <v>661</v>
      </c>
      <c r="B189" s="99" t="s">
        <v>661</v>
      </c>
      <c r="C189" s="99"/>
    </row>
    <row r="190" spans="1:3">
      <c r="A190" s="99" t="s">
        <v>2701</v>
      </c>
      <c r="B190" s="99" t="s">
        <v>2701</v>
      </c>
      <c r="C190" s="99"/>
    </row>
    <row r="191" spans="1:3">
      <c r="A191" s="99" t="s">
        <v>918</v>
      </c>
      <c r="B191" s="99" t="s">
        <v>954</v>
      </c>
      <c r="C191" s="99"/>
    </row>
    <row r="192" spans="1:3">
      <c r="A192" s="99" t="s">
        <v>1721</v>
      </c>
      <c r="B192" s="99" t="s">
        <v>1721</v>
      </c>
      <c r="C192" s="99"/>
    </row>
    <row r="193" spans="1:3">
      <c r="A193" s="99" t="s">
        <v>957</v>
      </c>
      <c r="B193" s="99" t="s">
        <v>1813</v>
      </c>
      <c r="C193" s="99"/>
    </row>
    <row r="194" spans="1:3">
      <c r="A194" s="76" t="s">
        <v>873</v>
      </c>
      <c r="B194" s="99" t="s">
        <v>4094</v>
      </c>
      <c r="C194" s="76"/>
    </row>
    <row r="195" spans="1:3">
      <c r="A195" s="99" t="s">
        <v>4186</v>
      </c>
      <c r="B195" s="99" t="s">
        <v>4187</v>
      </c>
      <c r="C195" s="99"/>
    </row>
    <row r="196" spans="1:3">
      <c r="A196" s="99" t="s">
        <v>966</v>
      </c>
      <c r="B196" s="99" t="s">
        <v>967</v>
      </c>
      <c r="C196" s="99"/>
    </row>
    <row r="197" spans="1:3">
      <c r="A197" s="48" t="s">
        <v>840</v>
      </c>
      <c r="B197" s="48" t="s">
        <v>841</v>
      </c>
      <c r="C197" s="48"/>
    </row>
    <row r="198" spans="1:3">
      <c r="A198" s="76" t="s">
        <v>842</v>
      </c>
      <c r="B198" s="99" t="s">
        <v>4080</v>
      </c>
      <c r="C198" s="76"/>
    </row>
    <row r="199" spans="1:3">
      <c r="A199" s="76" t="s">
        <v>1772</v>
      </c>
      <c r="B199" s="99" t="s">
        <v>2202</v>
      </c>
      <c r="C199" s="76"/>
    </row>
    <row r="200" spans="1:3">
      <c r="A200" s="99" t="s">
        <v>676</v>
      </c>
      <c r="B200" s="99" t="s">
        <v>676</v>
      </c>
      <c r="C200" s="99"/>
    </row>
    <row r="201" spans="1:3">
      <c r="A201" s="99" t="s">
        <v>727</v>
      </c>
      <c r="B201" s="99" t="s">
        <v>727</v>
      </c>
      <c r="C201" s="99"/>
    </row>
    <row r="202" spans="1:3">
      <c r="A202" s="99" t="s">
        <v>4194</v>
      </c>
      <c r="B202" s="99" t="s">
        <v>4195</v>
      </c>
      <c r="C202" s="99"/>
    </row>
    <row r="203" spans="1:3">
      <c r="A203" s="76" t="s">
        <v>2857</v>
      </c>
      <c r="B203" s="99" t="s">
        <v>3495</v>
      </c>
      <c r="C203" s="76"/>
    </row>
    <row r="204" spans="1:3">
      <c r="A204" s="99" t="s">
        <v>928</v>
      </c>
      <c r="B204" s="99" t="s">
        <v>4152</v>
      </c>
      <c r="C204" s="99"/>
    </row>
    <row r="205" spans="1:3">
      <c r="A205" s="99" t="s">
        <v>937</v>
      </c>
      <c r="B205" s="99" t="s">
        <v>938</v>
      </c>
      <c r="C205" s="99"/>
    </row>
    <row r="206" spans="1:3">
      <c r="A206" s="99" t="s">
        <v>4164</v>
      </c>
      <c r="B206" s="99" t="s">
        <v>4153</v>
      </c>
      <c r="C206" s="99"/>
    </row>
    <row r="207" spans="1:3">
      <c r="A207" s="76" t="s">
        <v>4207</v>
      </c>
      <c r="B207" s="99" t="s">
        <v>4170</v>
      </c>
      <c r="C207" s="76"/>
    </row>
    <row r="208" spans="1:3">
      <c r="A208" s="99" t="s">
        <v>703</v>
      </c>
      <c r="B208" s="99" t="s">
        <v>703</v>
      </c>
      <c r="C208" s="99"/>
    </row>
    <row r="209" spans="1:3">
      <c r="A209" s="99" t="s">
        <v>4125</v>
      </c>
      <c r="B209" s="99" t="s">
        <v>4125</v>
      </c>
      <c r="C209" s="99"/>
    </row>
    <row r="210" spans="1:3">
      <c r="A210" s="99"/>
      <c r="B210" s="99"/>
    </row>
  </sheetData>
  <sortState ref="A1:B533">
    <sortCondition ref="A1:A533"/>
  </sortState>
  <conditionalFormatting sqref="A1:A210">
    <cfRule type="duplicateValues" dxfId="72" priority="82"/>
  </conditionalFormatting>
  <conditionalFormatting sqref="A83">
    <cfRule type="duplicateValues" dxfId="71" priority="3"/>
  </conditionalFormatting>
  <conditionalFormatting sqref="C1:C57">
    <cfRule type="duplicateValues" dxfId="70" priority="2"/>
  </conditionalFormatting>
  <conditionalFormatting sqref="C1:C209">
    <cfRule type="duplicateValues" dxfId="69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71"/>
  <sheetViews>
    <sheetView topLeftCell="A750" workbookViewId="0">
      <selection activeCell="A699" sqref="A699:B699"/>
    </sheetView>
  </sheetViews>
  <sheetFormatPr baseColWidth="10" defaultRowHeight="15"/>
  <cols>
    <col min="4" max="6" width="2.140625" customWidth="1"/>
    <col min="7" max="7" width="16.5703125" customWidth="1"/>
    <col min="8" max="8" width="56.5703125" bestFit="1" customWidth="1"/>
    <col min="9" max="9" width="18.140625" bestFit="1" customWidth="1"/>
    <col min="10" max="10" width="18.28515625" bestFit="1" customWidth="1"/>
  </cols>
  <sheetData>
    <row r="1" spans="1:11">
      <c r="A1" s="72"/>
      <c r="B1" s="1"/>
      <c r="C1" s="1"/>
      <c r="D1" s="1"/>
      <c r="E1" s="1"/>
      <c r="F1" s="1"/>
      <c r="G1" s="46" t="s">
        <v>0</v>
      </c>
      <c r="H1" s="1"/>
      <c r="I1" s="1"/>
      <c r="J1" s="5"/>
      <c r="K1" s="72"/>
    </row>
    <row r="2" spans="1:11">
      <c r="A2" s="72"/>
      <c r="B2" s="1"/>
      <c r="C2" s="1"/>
      <c r="D2" s="1"/>
      <c r="E2" s="1"/>
      <c r="F2" s="1"/>
      <c r="G2" s="46" t="s">
        <v>3605</v>
      </c>
      <c r="H2" s="1"/>
      <c r="I2" s="1"/>
      <c r="J2" s="5"/>
      <c r="K2" s="72"/>
    </row>
    <row r="3" spans="1:11">
      <c r="A3" s="72"/>
      <c r="B3" s="1"/>
      <c r="C3" s="1"/>
      <c r="D3" s="1"/>
      <c r="E3" s="1"/>
      <c r="F3" s="1"/>
      <c r="G3" s="46" t="s">
        <v>1</v>
      </c>
      <c r="H3" s="1"/>
      <c r="I3" s="1"/>
      <c r="J3" s="5"/>
      <c r="K3" s="72"/>
    </row>
    <row r="4" spans="1:11">
      <c r="A4" s="72"/>
      <c r="B4" s="1"/>
      <c r="C4" s="1"/>
      <c r="D4" s="1"/>
      <c r="E4" s="1"/>
      <c r="F4" s="1"/>
      <c r="G4" s="327" t="s">
        <v>10779</v>
      </c>
      <c r="H4" s="1"/>
      <c r="I4" s="1"/>
      <c r="J4" s="1"/>
      <c r="K4" s="72"/>
    </row>
    <row r="5" spans="1:11">
      <c r="A5" s="72"/>
      <c r="B5" s="1"/>
      <c r="C5" s="1"/>
      <c r="D5" s="1"/>
      <c r="E5" s="1"/>
      <c r="F5" s="1"/>
      <c r="G5" s="6"/>
      <c r="H5" s="4"/>
      <c r="I5" s="4"/>
      <c r="J5" s="4"/>
      <c r="K5" s="72"/>
    </row>
    <row r="6" spans="1:11" ht="17.25" thickBot="1">
      <c r="A6" s="41" t="s">
        <v>2</v>
      </c>
      <c r="B6" s="41" t="s">
        <v>3</v>
      </c>
      <c r="C6" s="41" t="s">
        <v>4</v>
      </c>
      <c r="D6" s="41"/>
      <c r="E6" s="41"/>
      <c r="F6" s="41"/>
      <c r="G6" s="42" t="s">
        <v>5</v>
      </c>
      <c r="H6" s="43" t="s">
        <v>6</v>
      </c>
      <c r="I6" s="44" t="s">
        <v>7</v>
      </c>
      <c r="J6" s="45" t="s">
        <v>8</v>
      </c>
      <c r="K6" s="45" t="s">
        <v>1005</v>
      </c>
    </row>
    <row r="7" spans="1:11">
      <c r="A7" s="82" t="s">
        <v>3611</v>
      </c>
      <c r="B7" s="83">
        <v>42494</v>
      </c>
      <c r="C7" s="82" t="s">
        <v>3266</v>
      </c>
      <c r="G7" s="48" t="s">
        <v>840</v>
      </c>
      <c r="H7" s="48" t="s">
        <v>841</v>
      </c>
      <c r="I7" s="408">
        <f t="shared" ref="I7:I69" si="0">+J7/0.16</f>
        <v>305782.125</v>
      </c>
      <c r="J7" s="314">
        <v>48925.14</v>
      </c>
    </row>
    <row r="8" spans="1:11">
      <c r="A8" s="82" t="s">
        <v>3620</v>
      </c>
      <c r="B8" s="83">
        <v>42495</v>
      </c>
      <c r="C8" s="82" t="s">
        <v>3266</v>
      </c>
      <c r="G8" s="48" t="s">
        <v>840</v>
      </c>
      <c r="H8" s="48" t="s">
        <v>841</v>
      </c>
      <c r="I8" s="408">
        <f t="shared" si="0"/>
        <v>-305782.125</v>
      </c>
      <c r="J8" s="314">
        <v>-48925.14</v>
      </c>
    </row>
    <row r="9" spans="1:11">
      <c r="A9" s="82" t="s">
        <v>3698</v>
      </c>
      <c r="B9" s="83">
        <v>42509</v>
      </c>
      <c r="C9" s="82" t="s">
        <v>3182</v>
      </c>
      <c r="G9" s="48" t="s">
        <v>840</v>
      </c>
      <c r="H9" s="48" t="s">
        <v>841</v>
      </c>
      <c r="I9" s="408">
        <f t="shared" si="0"/>
        <v>-318354.3125</v>
      </c>
      <c r="J9" s="314">
        <v>-50936.69</v>
      </c>
    </row>
    <row r="10" spans="1:11">
      <c r="A10" s="82" t="s">
        <v>3699</v>
      </c>
      <c r="B10" s="83">
        <v>42509</v>
      </c>
      <c r="C10" s="82" t="s">
        <v>3182</v>
      </c>
      <c r="G10" s="48" t="s">
        <v>840</v>
      </c>
      <c r="H10" s="48" t="s">
        <v>841</v>
      </c>
      <c r="I10" s="408">
        <f t="shared" si="0"/>
        <v>305874</v>
      </c>
      <c r="J10" s="314">
        <v>48939.839999999997</v>
      </c>
    </row>
    <row r="11" spans="1:11">
      <c r="A11" s="82" t="s">
        <v>3632</v>
      </c>
      <c r="B11" s="83">
        <v>42499</v>
      </c>
      <c r="C11" s="82" t="s">
        <v>3184</v>
      </c>
      <c r="G11" s="48" t="s">
        <v>840</v>
      </c>
      <c r="H11" s="48" t="s">
        <v>841</v>
      </c>
      <c r="I11" s="408">
        <f t="shared" si="0"/>
        <v>-324124</v>
      </c>
      <c r="J11" s="314">
        <v>-51859.839999999997</v>
      </c>
    </row>
    <row r="12" spans="1:11">
      <c r="A12" s="82" t="s">
        <v>3633</v>
      </c>
      <c r="B12" s="83">
        <v>42499</v>
      </c>
      <c r="C12" s="82" t="s">
        <v>3184</v>
      </c>
      <c r="G12" s="48" t="s">
        <v>840</v>
      </c>
      <c r="H12" s="48" t="s">
        <v>841</v>
      </c>
      <c r="I12" s="408">
        <f t="shared" si="0"/>
        <v>328279.875</v>
      </c>
      <c r="J12" s="314">
        <v>52524.78</v>
      </c>
    </row>
    <row r="13" spans="1:11">
      <c r="A13" s="82" t="s">
        <v>3619</v>
      </c>
      <c r="B13" s="83">
        <v>42495</v>
      </c>
      <c r="C13" s="82" t="s">
        <v>3246</v>
      </c>
      <c r="G13" s="76" t="s">
        <v>3572</v>
      </c>
      <c r="H13" s="277" t="s">
        <v>4079</v>
      </c>
      <c r="I13" s="408">
        <f t="shared" si="0"/>
        <v>-216740.6875</v>
      </c>
      <c r="J13" s="314">
        <v>-34678.51</v>
      </c>
    </row>
    <row r="14" spans="1:11">
      <c r="A14" s="82" t="s">
        <v>3607</v>
      </c>
      <c r="B14" s="83">
        <v>42492</v>
      </c>
      <c r="C14" s="82" t="s">
        <v>3608</v>
      </c>
      <c r="G14" s="76" t="s">
        <v>1776</v>
      </c>
      <c r="H14" s="85" t="s">
        <v>4076</v>
      </c>
      <c r="I14" s="408">
        <f t="shared" si="0"/>
        <v>157217.125</v>
      </c>
      <c r="J14" s="314">
        <v>25154.74</v>
      </c>
      <c r="K14" s="279"/>
    </row>
    <row r="15" spans="1:11">
      <c r="A15" s="82" t="s">
        <v>2925</v>
      </c>
      <c r="B15" s="83">
        <v>42492</v>
      </c>
      <c r="C15" s="82" t="s">
        <v>3609</v>
      </c>
      <c r="G15" s="48" t="s">
        <v>840</v>
      </c>
      <c r="H15" s="48" t="s">
        <v>841</v>
      </c>
      <c r="I15" s="408">
        <f t="shared" si="0"/>
        <v>140768.875</v>
      </c>
      <c r="J15" s="314">
        <v>22523.02</v>
      </c>
    </row>
    <row r="16" spans="1:11">
      <c r="A16" s="82" t="s">
        <v>1826</v>
      </c>
      <c r="B16" s="83">
        <v>42493</v>
      </c>
      <c r="C16" s="82" t="s">
        <v>3610</v>
      </c>
      <c r="G16" s="175" t="s">
        <v>877</v>
      </c>
      <c r="H16" s="277" t="s">
        <v>4077</v>
      </c>
      <c r="I16" s="408">
        <f t="shared" si="0"/>
        <v>173897.3125</v>
      </c>
      <c r="J16" s="314">
        <v>27823.57</v>
      </c>
    </row>
    <row r="17" spans="1:10">
      <c r="A17" s="82" t="s">
        <v>1892</v>
      </c>
      <c r="B17" s="83">
        <v>42495</v>
      </c>
      <c r="C17" s="82" t="s">
        <v>3614</v>
      </c>
      <c r="G17" s="48" t="s">
        <v>840</v>
      </c>
      <c r="H17" s="48" t="s">
        <v>841</v>
      </c>
      <c r="I17" s="408">
        <f t="shared" si="0"/>
        <v>216379.6875</v>
      </c>
      <c r="J17" s="314">
        <v>34620.75</v>
      </c>
    </row>
    <row r="18" spans="1:10">
      <c r="A18" s="82" t="s">
        <v>77</v>
      </c>
      <c r="B18" s="83">
        <v>42499</v>
      </c>
      <c r="C18" s="82" t="s">
        <v>3625</v>
      </c>
      <c r="G18" s="76" t="s">
        <v>4180</v>
      </c>
      <c r="H18" s="86" t="s">
        <v>4181</v>
      </c>
      <c r="I18" s="408">
        <f t="shared" si="0"/>
        <v>4310.375</v>
      </c>
      <c r="J18" s="422">
        <v>689.66</v>
      </c>
    </row>
    <row r="19" spans="1:10">
      <c r="A19" s="82" t="s">
        <v>3613</v>
      </c>
      <c r="B19" s="83">
        <v>42495</v>
      </c>
      <c r="C19" s="82" t="s">
        <v>3612</v>
      </c>
      <c r="G19" s="48" t="s">
        <v>840</v>
      </c>
      <c r="H19" s="48" t="s">
        <v>841</v>
      </c>
      <c r="I19" s="408">
        <f t="shared" si="0"/>
        <v>140768.875</v>
      </c>
      <c r="J19" s="314">
        <v>22523.02</v>
      </c>
    </row>
    <row r="20" spans="1:10">
      <c r="A20" s="82" t="s">
        <v>3616</v>
      </c>
      <c r="B20" s="83">
        <v>42495</v>
      </c>
      <c r="C20" s="82" t="s">
        <v>3615</v>
      </c>
      <c r="G20" s="175" t="s">
        <v>856</v>
      </c>
      <c r="H20" s="277" t="s">
        <v>4078</v>
      </c>
      <c r="I20" s="408">
        <f t="shared" si="0"/>
        <v>251069.0625</v>
      </c>
      <c r="J20" s="314">
        <v>40171.050000000003</v>
      </c>
    </row>
    <row r="21" spans="1:10">
      <c r="A21" s="82" t="s">
        <v>3617</v>
      </c>
      <c r="B21" s="83">
        <v>42495</v>
      </c>
      <c r="C21" s="82" t="s">
        <v>3618</v>
      </c>
      <c r="G21" s="175" t="s">
        <v>834</v>
      </c>
      <c r="H21" s="279" t="s">
        <v>3489</v>
      </c>
      <c r="I21" s="408">
        <f t="shared" si="0"/>
        <v>209747.375</v>
      </c>
      <c r="J21" s="314">
        <v>33559.58</v>
      </c>
    </row>
    <row r="22" spans="1:10">
      <c r="A22" s="82" t="s">
        <v>3621</v>
      </c>
      <c r="B22" s="83">
        <v>42495</v>
      </c>
      <c r="C22" s="82" t="s">
        <v>3622</v>
      </c>
      <c r="G22" s="48" t="s">
        <v>840</v>
      </c>
      <c r="H22" s="48" t="s">
        <v>841</v>
      </c>
      <c r="I22" s="408">
        <f t="shared" si="0"/>
        <v>216379.6875</v>
      </c>
      <c r="J22" s="314">
        <v>34620.75</v>
      </c>
    </row>
    <row r="23" spans="1:10">
      <c r="A23" s="82" t="s">
        <v>3623</v>
      </c>
      <c r="B23" s="83">
        <v>42495</v>
      </c>
      <c r="C23" s="82" t="s">
        <v>3624</v>
      </c>
      <c r="G23" s="48" t="s">
        <v>840</v>
      </c>
      <c r="H23" s="48" t="s">
        <v>841</v>
      </c>
      <c r="I23" s="408">
        <f t="shared" si="0"/>
        <v>216379.6875</v>
      </c>
      <c r="J23" s="314">
        <v>34620.75</v>
      </c>
    </row>
    <row r="24" spans="1:10">
      <c r="A24" s="82" t="s">
        <v>3626</v>
      </c>
      <c r="B24" s="83">
        <v>42499</v>
      </c>
      <c r="C24" s="82" t="s">
        <v>3627</v>
      </c>
      <c r="G24" s="48" t="s">
        <v>840</v>
      </c>
      <c r="H24" s="48" t="s">
        <v>841</v>
      </c>
      <c r="I24" s="408">
        <f t="shared" si="0"/>
        <v>198355.0625</v>
      </c>
      <c r="J24" s="314">
        <v>31736.81</v>
      </c>
    </row>
    <row r="25" spans="1:10">
      <c r="A25" s="82" t="s">
        <v>3628</v>
      </c>
      <c r="B25" s="83">
        <v>42499</v>
      </c>
      <c r="C25" s="82" t="s">
        <v>3629</v>
      </c>
      <c r="G25" s="48" t="s">
        <v>840</v>
      </c>
      <c r="H25" s="48" t="s">
        <v>841</v>
      </c>
      <c r="I25" s="408">
        <f t="shared" si="0"/>
        <v>198355.0625</v>
      </c>
      <c r="J25" s="314">
        <v>31736.81</v>
      </c>
    </row>
    <row r="26" spans="1:10">
      <c r="A26" s="82" t="s">
        <v>3630</v>
      </c>
      <c r="B26" s="83">
        <v>42499</v>
      </c>
      <c r="C26" s="82" t="s">
        <v>3631</v>
      </c>
      <c r="G26" s="48" t="s">
        <v>840</v>
      </c>
      <c r="H26" s="48" t="s">
        <v>841</v>
      </c>
      <c r="I26" s="408">
        <f t="shared" si="0"/>
        <v>198355.0625</v>
      </c>
      <c r="J26" s="314">
        <v>31736.81</v>
      </c>
    </row>
    <row r="27" spans="1:10">
      <c r="A27" s="82" t="s">
        <v>3634</v>
      </c>
      <c r="B27" s="83">
        <v>42499</v>
      </c>
      <c r="C27" s="82" t="s">
        <v>3635</v>
      </c>
      <c r="G27" s="175" t="s">
        <v>1771</v>
      </c>
      <c r="H27" s="277" t="s">
        <v>1990</v>
      </c>
      <c r="I27" s="408">
        <f t="shared" si="0"/>
        <v>141079.1875</v>
      </c>
      <c r="J27" s="314">
        <v>22572.67</v>
      </c>
    </row>
    <row r="28" spans="1:10">
      <c r="A28" s="82" t="s">
        <v>3636</v>
      </c>
      <c r="B28" s="83">
        <v>42499</v>
      </c>
      <c r="C28" s="82" t="s">
        <v>3637</v>
      </c>
      <c r="G28" s="175" t="s">
        <v>865</v>
      </c>
      <c r="H28" s="279" t="s">
        <v>3492</v>
      </c>
      <c r="I28" s="408">
        <f t="shared" si="0"/>
        <v>183130.125</v>
      </c>
      <c r="J28" s="314">
        <v>29300.82</v>
      </c>
    </row>
    <row r="29" spans="1:10">
      <c r="A29" s="82" t="s">
        <v>3638</v>
      </c>
      <c r="B29" s="83">
        <v>42499</v>
      </c>
      <c r="C29" s="82" t="s">
        <v>3639</v>
      </c>
      <c r="G29" s="48" t="s">
        <v>840</v>
      </c>
      <c r="H29" s="48" t="s">
        <v>841</v>
      </c>
      <c r="I29" s="408">
        <f t="shared" si="0"/>
        <v>183776.5625</v>
      </c>
      <c r="J29" s="314">
        <v>29404.25</v>
      </c>
    </row>
    <row r="30" spans="1:10">
      <c r="A30" s="82" t="s">
        <v>3640</v>
      </c>
      <c r="B30" s="83">
        <v>42499</v>
      </c>
      <c r="C30" s="82" t="s">
        <v>3641</v>
      </c>
      <c r="G30" s="48" t="s">
        <v>840</v>
      </c>
      <c r="H30" s="48" t="s">
        <v>841</v>
      </c>
      <c r="I30" s="408">
        <f t="shared" si="0"/>
        <v>195335.43749999997</v>
      </c>
      <c r="J30" s="314">
        <v>31253.67</v>
      </c>
    </row>
    <row r="31" spans="1:10">
      <c r="A31" s="82" t="s">
        <v>3642</v>
      </c>
      <c r="B31" s="83">
        <v>42499</v>
      </c>
      <c r="C31" s="82" t="s">
        <v>3643</v>
      </c>
      <c r="G31" s="48" t="s">
        <v>840</v>
      </c>
      <c r="H31" s="48" t="s">
        <v>841</v>
      </c>
      <c r="I31" s="408">
        <f t="shared" si="0"/>
        <v>349037</v>
      </c>
      <c r="J31" s="314">
        <v>55845.919999999998</v>
      </c>
    </row>
    <row r="32" spans="1:10">
      <c r="A32" s="82" t="s">
        <v>3644</v>
      </c>
      <c r="B32" s="83">
        <v>42499</v>
      </c>
      <c r="C32" s="82" t="s">
        <v>3645</v>
      </c>
      <c r="G32" s="48" t="s">
        <v>840</v>
      </c>
      <c r="H32" s="48" t="s">
        <v>841</v>
      </c>
      <c r="I32" s="408">
        <f t="shared" si="0"/>
        <v>310950</v>
      </c>
      <c r="J32" s="314">
        <v>49752</v>
      </c>
    </row>
    <row r="33" spans="1:10">
      <c r="A33" s="82" t="s">
        <v>3646</v>
      </c>
      <c r="B33" s="83">
        <v>42500</v>
      </c>
      <c r="C33" s="82" t="s">
        <v>3647</v>
      </c>
      <c r="G33" s="48" t="s">
        <v>840</v>
      </c>
      <c r="H33" s="48" t="s">
        <v>841</v>
      </c>
      <c r="I33" s="408">
        <f t="shared" si="0"/>
        <v>247280.3125</v>
      </c>
      <c r="J33" s="314">
        <v>39564.85</v>
      </c>
    </row>
    <row r="34" spans="1:10">
      <c r="A34" s="82" t="s">
        <v>3648</v>
      </c>
      <c r="B34" s="83">
        <v>42500</v>
      </c>
      <c r="C34" s="82" t="s">
        <v>3649</v>
      </c>
      <c r="G34" s="48" t="s">
        <v>840</v>
      </c>
      <c r="H34" s="48" t="s">
        <v>841</v>
      </c>
      <c r="I34" s="408">
        <f t="shared" si="0"/>
        <v>247280.3125</v>
      </c>
      <c r="J34" s="314">
        <v>39564.85</v>
      </c>
    </row>
    <row r="35" spans="1:10">
      <c r="A35" s="82" t="s">
        <v>3650</v>
      </c>
      <c r="B35" s="83">
        <v>42500</v>
      </c>
      <c r="C35" s="82" t="s">
        <v>3651</v>
      </c>
      <c r="G35" s="48" t="s">
        <v>840</v>
      </c>
      <c r="H35" s="48" t="s">
        <v>841</v>
      </c>
      <c r="I35" s="408">
        <f t="shared" si="0"/>
        <v>247280.3125</v>
      </c>
      <c r="J35" s="314">
        <v>39564.85</v>
      </c>
    </row>
    <row r="36" spans="1:10">
      <c r="A36" s="82" t="s">
        <v>1094</v>
      </c>
      <c r="B36" s="83">
        <v>42500</v>
      </c>
      <c r="C36" s="82" t="s">
        <v>3652</v>
      </c>
      <c r="G36" s="48" t="s">
        <v>840</v>
      </c>
      <c r="H36" s="48" t="s">
        <v>841</v>
      </c>
      <c r="I36" s="408">
        <f t="shared" si="0"/>
        <v>247280.3125</v>
      </c>
      <c r="J36" s="314">
        <v>39564.85</v>
      </c>
    </row>
    <row r="37" spans="1:10">
      <c r="A37" s="82" t="s">
        <v>3653</v>
      </c>
      <c r="B37" s="83">
        <v>42500</v>
      </c>
      <c r="C37" s="82" t="s">
        <v>3654</v>
      </c>
      <c r="G37" s="48" t="s">
        <v>840</v>
      </c>
      <c r="H37" s="48" t="s">
        <v>841</v>
      </c>
      <c r="I37" s="408">
        <f t="shared" si="0"/>
        <v>247280.3125</v>
      </c>
      <c r="J37" s="314">
        <v>39564.85</v>
      </c>
    </row>
    <row r="38" spans="1:10">
      <c r="A38" s="82" t="s">
        <v>3655</v>
      </c>
      <c r="B38" s="83">
        <v>42500</v>
      </c>
      <c r="C38" s="82" t="s">
        <v>3656</v>
      </c>
      <c r="G38" s="48" t="s">
        <v>840</v>
      </c>
      <c r="H38" s="48" t="s">
        <v>841</v>
      </c>
      <c r="I38" s="408">
        <f t="shared" si="0"/>
        <v>247280.3125</v>
      </c>
      <c r="J38" s="314">
        <v>39564.85</v>
      </c>
    </row>
    <row r="39" spans="1:10">
      <c r="A39" s="82" t="s">
        <v>3657</v>
      </c>
      <c r="B39" s="83">
        <v>42500</v>
      </c>
      <c r="C39" s="82" t="s">
        <v>3658</v>
      </c>
      <c r="G39" s="48" t="s">
        <v>840</v>
      </c>
      <c r="H39" s="48" t="s">
        <v>841</v>
      </c>
      <c r="I39" s="408">
        <f t="shared" si="0"/>
        <v>247280.3125</v>
      </c>
      <c r="J39" s="314">
        <v>39564.85</v>
      </c>
    </row>
    <row r="40" spans="1:10">
      <c r="A40" s="82" t="s">
        <v>3659</v>
      </c>
      <c r="B40" s="83">
        <v>42500</v>
      </c>
      <c r="C40" s="82" t="s">
        <v>3660</v>
      </c>
      <c r="G40" s="48" t="s">
        <v>840</v>
      </c>
      <c r="H40" s="48" t="s">
        <v>841</v>
      </c>
      <c r="I40" s="408">
        <f t="shared" si="0"/>
        <v>198355.0625</v>
      </c>
      <c r="J40" s="314">
        <v>31736.81</v>
      </c>
    </row>
    <row r="41" spans="1:10">
      <c r="A41" s="82" t="s">
        <v>3661</v>
      </c>
      <c r="B41" s="83">
        <v>42500</v>
      </c>
      <c r="C41" s="82" t="s">
        <v>3662</v>
      </c>
      <c r="G41" s="48" t="s">
        <v>840</v>
      </c>
      <c r="H41" s="48" t="s">
        <v>841</v>
      </c>
      <c r="I41" s="408">
        <f t="shared" si="0"/>
        <v>236548.625</v>
      </c>
      <c r="J41" s="314">
        <v>37847.78</v>
      </c>
    </row>
    <row r="42" spans="1:10">
      <c r="A42" s="82" t="s">
        <v>94</v>
      </c>
      <c r="B42" s="83">
        <v>42500</v>
      </c>
      <c r="C42" s="82" t="s">
        <v>3663</v>
      </c>
      <c r="G42" s="48" t="s">
        <v>840</v>
      </c>
      <c r="H42" s="48" t="s">
        <v>841</v>
      </c>
      <c r="I42" s="408">
        <f t="shared" si="0"/>
        <v>247280.3125</v>
      </c>
      <c r="J42" s="314">
        <v>39564.85</v>
      </c>
    </row>
    <row r="43" spans="1:10">
      <c r="A43" s="82" t="s">
        <v>3664</v>
      </c>
      <c r="B43" s="83">
        <v>42500</v>
      </c>
      <c r="C43" s="82" t="s">
        <v>3665</v>
      </c>
      <c r="G43" s="48" t="s">
        <v>840</v>
      </c>
      <c r="H43" s="48" t="s">
        <v>841</v>
      </c>
      <c r="I43" s="408">
        <f t="shared" si="0"/>
        <v>247280.3125</v>
      </c>
      <c r="J43" s="314">
        <v>39564.85</v>
      </c>
    </row>
    <row r="44" spans="1:10">
      <c r="A44" s="82" t="s">
        <v>3667</v>
      </c>
      <c r="B44" s="83">
        <v>42500</v>
      </c>
      <c r="C44" s="82" t="s">
        <v>3666</v>
      </c>
      <c r="G44" s="76" t="s">
        <v>842</v>
      </c>
      <c r="H44" s="85" t="s">
        <v>4080</v>
      </c>
      <c r="I44" s="408">
        <f t="shared" si="0"/>
        <v>209748.37499999997</v>
      </c>
      <c r="J44" s="314">
        <v>33559.74</v>
      </c>
    </row>
    <row r="45" spans="1:10">
      <c r="A45" s="82" t="s">
        <v>3668</v>
      </c>
      <c r="B45" s="83">
        <v>42501</v>
      </c>
      <c r="C45" s="82" t="s">
        <v>3669</v>
      </c>
      <c r="G45" s="48" t="s">
        <v>840</v>
      </c>
      <c r="H45" s="48" t="s">
        <v>841</v>
      </c>
      <c r="I45" s="408">
        <f t="shared" si="0"/>
        <v>351383.1875</v>
      </c>
      <c r="J45" s="314">
        <v>56221.31</v>
      </c>
    </row>
    <row r="46" spans="1:10">
      <c r="A46" s="82" t="s">
        <v>3674</v>
      </c>
      <c r="B46" s="83">
        <v>42503</v>
      </c>
      <c r="C46" s="82" t="s">
        <v>3669</v>
      </c>
      <c r="G46" s="48" t="s">
        <v>840</v>
      </c>
      <c r="H46" s="48" t="s">
        <v>841</v>
      </c>
      <c r="I46" s="408">
        <f t="shared" si="0"/>
        <v>-351383.1875</v>
      </c>
      <c r="J46" s="314">
        <v>-56221.31</v>
      </c>
    </row>
    <row r="47" spans="1:10">
      <c r="A47" s="82" t="s">
        <v>3675</v>
      </c>
      <c r="B47" s="83">
        <v>42503</v>
      </c>
      <c r="C47" s="82" t="s">
        <v>3669</v>
      </c>
      <c r="G47" s="48" t="s">
        <v>840</v>
      </c>
      <c r="H47" s="48" t="s">
        <v>841</v>
      </c>
      <c r="I47" s="408">
        <f t="shared" si="0"/>
        <v>356185.625</v>
      </c>
      <c r="J47" s="314">
        <v>56989.7</v>
      </c>
    </row>
    <row r="48" spans="1:10">
      <c r="A48" s="82" t="s">
        <v>3670</v>
      </c>
      <c r="B48" s="83">
        <v>42502</v>
      </c>
      <c r="C48" s="82" t="s">
        <v>3671</v>
      </c>
      <c r="G48" s="48" t="s">
        <v>840</v>
      </c>
      <c r="H48" s="48" t="s">
        <v>841</v>
      </c>
      <c r="I48" s="408">
        <f t="shared" si="0"/>
        <v>328279.875</v>
      </c>
      <c r="J48" s="314">
        <v>52524.78</v>
      </c>
    </row>
    <row r="49" spans="1:10" s="86" customFormat="1">
      <c r="A49" s="86" t="s">
        <v>3673</v>
      </c>
      <c r="B49" s="87">
        <v>42491</v>
      </c>
      <c r="C49" s="86" t="s">
        <v>212</v>
      </c>
      <c r="G49" s="18" t="s">
        <v>987</v>
      </c>
      <c r="H49" s="18" t="s">
        <v>2875</v>
      </c>
      <c r="I49" s="408">
        <f t="shared" si="0"/>
        <v>1904.375</v>
      </c>
      <c r="J49" s="314">
        <v>304.7</v>
      </c>
    </row>
    <row r="50" spans="1:10">
      <c r="A50" s="82" t="s">
        <v>2017</v>
      </c>
      <c r="B50" s="83">
        <v>42502</v>
      </c>
      <c r="C50" s="82" t="s">
        <v>3672</v>
      </c>
      <c r="G50" s="175" t="s">
        <v>1773</v>
      </c>
      <c r="H50" s="277" t="s">
        <v>4081</v>
      </c>
      <c r="I50" s="408">
        <f t="shared" si="0"/>
        <v>255796.81249999997</v>
      </c>
      <c r="J50" s="314">
        <v>40927.49</v>
      </c>
    </row>
    <row r="51" spans="1:10" s="282" customFormat="1">
      <c r="A51" s="283" t="s">
        <v>10841</v>
      </c>
      <c r="B51" s="284">
        <v>42521</v>
      </c>
      <c r="C51" s="283" t="s">
        <v>10842</v>
      </c>
      <c r="D51" s="283"/>
      <c r="E51" s="283"/>
      <c r="F51" s="283"/>
      <c r="G51" s="175" t="s">
        <v>1773</v>
      </c>
      <c r="H51" s="283" t="s">
        <v>7307</v>
      </c>
      <c r="I51" s="408">
        <f t="shared" si="0"/>
        <v>-4727.75</v>
      </c>
      <c r="J51" s="422">
        <v>-756.44</v>
      </c>
    </row>
    <row r="52" spans="1:10">
      <c r="A52" s="82" t="s">
        <v>3676</v>
      </c>
      <c r="B52" s="83">
        <v>42503</v>
      </c>
      <c r="C52" s="82" t="s">
        <v>3677</v>
      </c>
      <c r="G52" s="175" t="s">
        <v>2856</v>
      </c>
      <c r="H52" s="277" t="s">
        <v>4082</v>
      </c>
      <c r="I52" s="408">
        <f t="shared" si="0"/>
        <v>349346.5625</v>
      </c>
      <c r="J52" s="314">
        <v>55895.45</v>
      </c>
    </row>
    <row r="53" spans="1:10">
      <c r="A53" s="82" t="s">
        <v>3684</v>
      </c>
      <c r="B53" s="83">
        <v>42507</v>
      </c>
      <c r="C53" s="82" t="s">
        <v>3685</v>
      </c>
      <c r="G53" s="76" t="s">
        <v>3572</v>
      </c>
      <c r="H53" s="85" t="s">
        <v>4083</v>
      </c>
      <c r="I53" s="408">
        <f t="shared" si="0"/>
        <v>253556.5625</v>
      </c>
      <c r="J53" s="314">
        <v>40569.050000000003</v>
      </c>
    </row>
    <row r="54" spans="1:10">
      <c r="A54" s="82" t="s">
        <v>3680</v>
      </c>
      <c r="B54" s="83">
        <v>42507</v>
      </c>
      <c r="C54" s="82" t="s">
        <v>3681</v>
      </c>
      <c r="G54" s="48" t="s">
        <v>840</v>
      </c>
      <c r="H54" s="48" t="s">
        <v>841</v>
      </c>
      <c r="I54" s="408">
        <f t="shared" si="0"/>
        <v>354123.625</v>
      </c>
      <c r="J54" s="314">
        <v>56659.78</v>
      </c>
    </row>
    <row r="55" spans="1:10">
      <c r="A55" s="82" t="s">
        <v>3682</v>
      </c>
      <c r="B55" s="83">
        <v>42507</v>
      </c>
      <c r="C55" s="82" t="s">
        <v>3683</v>
      </c>
      <c r="G55" s="48" t="s">
        <v>840</v>
      </c>
      <c r="H55" s="48" t="s">
        <v>841</v>
      </c>
      <c r="I55" s="408">
        <f t="shared" si="0"/>
        <v>354123.625</v>
      </c>
      <c r="J55" s="314">
        <v>56659.78</v>
      </c>
    </row>
    <row r="56" spans="1:10">
      <c r="A56" s="82" t="s">
        <v>1189</v>
      </c>
      <c r="B56" s="83">
        <v>42508</v>
      </c>
      <c r="C56" s="82" t="s">
        <v>3686</v>
      </c>
      <c r="G56" s="48" t="s">
        <v>840</v>
      </c>
      <c r="H56" s="48" t="s">
        <v>841</v>
      </c>
      <c r="I56" s="408">
        <f t="shared" si="0"/>
        <v>328279.875</v>
      </c>
      <c r="J56" s="314">
        <v>52524.78</v>
      </c>
    </row>
    <row r="57" spans="1:10">
      <c r="A57" s="82" t="s">
        <v>3687</v>
      </c>
      <c r="B57" s="83">
        <v>42508</v>
      </c>
      <c r="C57" s="82" t="s">
        <v>3688</v>
      </c>
      <c r="G57" s="48" t="s">
        <v>840</v>
      </c>
      <c r="H57" s="48" t="s">
        <v>841</v>
      </c>
      <c r="I57" s="408">
        <f t="shared" si="0"/>
        <v>182819.75</v>
      </c>
      <c r="J57" s="314">
        <v>29251.16</v>
      </c>
    </row>
    <row r="58" spans="1:10">
      <c r="A58" s="82" t="s">
        <v>3084</v>
      </c>
      <c r="B58" s="83">
        <v>42508</v>
      </c>
      <c r="C58" s="82" t="s">
        <v>3689</v>
      </c>
      <c r="G58" s="48" t="s">
        <v>840</v>
      </c>
      <c r="H58" s="48" t="s">
        <v>841</v>
      </c>
      <c r="I58" s="408">
        <f t="shared" si="0"/>
        <v>349037</v>
      </c>
      <c r="J58" s="314">
        <v>55845.919999999998</v>
      </c>
    </row>
    <row r="59" spans="1:10">
      <c r="A59" s="82" t="s">
        <v>3691</v>
      </c>
      <c r="B59" s="83">
        <v>42509</v>
      </c>
      <c r="C59" s="82" t="s">
        <v>3690</v>
      </c>
      <c r="G59" s="175" t="s">
        <v>870</v>
      </c>
      <c r="H59" s="277" t="s">
        <v>4084</v>
      </c>
      <c r="I59" s="408">
        <f t="shared" si="0"/>
        <v>149613.6875</v>
      </c>
      <c r="J59" s="314">
        <v>23938.19</v>
      </c>
    </row>
    <row r="60" spans="1:10">
      <c r="A60" s="82" t="s">
        <v>3692</v>
      </c>
      <c r="B60" s="83">
        <v>42509</v>
      </c>
      <c r="C60" s="82" t="s">
        <v>3693</v>
      </c>
      <c r="G60" s="175" t="s">
        <v>877</v>
      </c>
      <c r="H60" s="277" t="s">
        <v>4085</v>
      </c>
      <c r="I60" s="408">
        <f t="shared" si="0"/>
        <v>169087.8125</v>
      </c>
      <c r="J60" s="314">
        <v>27054.05</v>
      </c>
    </row>
    <row r="61" spans="1:10">
      <c r="A61" s="82" t="s">
        <v>3694</v>
      </c>
      <c r="B61" s="83">
        <v>42509</v>
      </c>
      <c r="C61" s="82" t="s">
        <v>3695</v>
      </c>
      <c r="G61" s="48" t="s">
        <v>840</v>
      </c>
      <c r="H61" s="48" t="s">
        <v>841</v>
      </c>
      <c r="I61" s="408">
        <f t="shared" si="0"/>
        <v>328280.0625</v>
      </c>
      <c r="J61" s="314">
        <v>52524.81</v>
      </c>
    </row>
    <row r="62" spans="1:10">
      <c r="A62" s="82" t="s">
        <v>3696</v>
      </c>
      <c r="B62" s="83">
        <v>42509</v>
      </c>
      <c r="C62" s="82" t="s">
        <v>3697</v>
      </c>
      <c r="G62" s="48" t="s">
        <v>840</v>
      </c>
      <c r="H62" s="48" t="s">
        <v>841</v>
      </c>
      <c r="I62" s="408">
        <f t="shared" si="0"/>
        <v>328279.875</v>
      </c>
      <c r="J62" s="314">
        <v>52524.78</v>
      </c>
    </row>
    <row r="63" spans="1:10">
      <c r="A63" s="82" t="s">
        <v>3700</v>
      </c>
      <c r="B63" s="83">
        <v>42509</v>
      </c>
      <c r="C63" s="82" t="s">
        <v>3701</v>
      </c>
      <c r="G63" s="48" t="s">
        <v>840</v>
      </c>
      <c r="H63" s="48" t="s">
        <v>841</v>
      </c>
      <c r="I63" s="408">
        <f t="shared" si="0"/>
        <v>328590.25</v>
      </c>
      <c r="J63" s="314">
        <v>52574.44</v>
      </c>
    </row>
    <row r="64" spans="1:10">
      <c r="A64" s="82" t="s">
        <v>3729</v>
      </c>
      <c r="B64" s="83">
        <v>42516</v>
      </c>
      <c r="C64" s="82" t="s">
        <v>3730</v>
      </c>
      <c r="G64" s="175" t="s">
        <v>4179</v>
      </c>
      <c r="H64" s="277" t="s">
        <v>4089</v>
      </c>
      <c r="I64" s="408">
        <f t="shared" si="0"/>
        <v>194043.8125</v>
      </c>
      <c r="J64" s="314">
        <v>31047.01</v>
      </c>
    </row>
    <row r="65" spans="1:10" s="86" customFormat="1">
      <c r="A65" s="86" t="s">
        <v>3678</v>
      </c>
      <c r="B65" s="87">
        <v>42506</v>
      </c>
      <c r="C65" s="86" t="s">
        <v>3679</v>
      </c>
      <c r="G65" s="18" t="s">
        <v>9</v>
      </c>
      <c r="H65" s="18" t="s">
        <v>991</v>
      </c>
      <c r="I65" s="408">
        <f t="shared" si="0"/>
        <v>310.375</v>
      </c>
      <c r="J65" s="314">
        <v>49.66</v>
      </c>
    </row>
    <row r="66" spans="1:10" s="86" customFormat="1">
      <c r="A66" s="86" t="s">
        <v>3678</v>
      </c>
      <c r="B66" s="87">
        <v>42506</v>
      </c>
      <c r="C66" s="86" t="s">
        <v>3679</v>
      </c>
      <c r="G66" s="18" t="s">
        <v>987</v>
      </c>
      <c r="H66" s="18" t="s">
        <v>2875</v>
      </c>
      <c r="I66" s="408">
        <f t="shared" si="0"/>
        <v>1848.125</v>
      </c>
      <c r="J66" s="314">
        <v>295.7</v>
      </c>
    </row>
    <row r="67" spans="1:10" s="86" customFormat="1">
      <c r="A67" s="86" t="s">
        <v>3678</v>
      </c>
      <c r="B67" s="87">
        <v>42506</v>
      </c>
      <c r="C67" s="86" t="s">
        <v>3679</v>
      </c>
      <c r="G67" s="18" t="s">
        <v>762</v>
      </c>
      <c r="H67" s="18" t="s">
        <v>763</v>
      </c>
      <c r="I67" s="408">
        <f t="shared" si="0"/>
        <v>251.375</v>
      </c>
      <c r="J67" s="314">
        <v>40.22</v>
      </c>
    </row>
    <row r="68" spans="1:10" s="86" customFormat="1">
      <c r="A68" s="86" t="s">
        <v>3678</v>
      </c>
      <c r="B68" s="87">
        <v>42506</v>
      </c>
      <c r="C68" s="86" t="s">
        <v>3679</v>
      </c>
      <c r="G68" s="18" t="s">
        <v>729</v>
      </c>
      <c r="H68" s="18" t="s">
        <v>730</v>
      </c>
      <c r="I68" s="408">
        <f t="shared" si="0"/>
        <v>174.25</v>
      </c>
      <c r="J68" s="314">
        <f>9.66+9.66+8.56</f>
        <v>27.880000000000003</v>
      </c>
    </row>
    <row r="69" spans="1:10" s="86" customFormat="1">
      <c r="A69" s="86" t="s">
        <v>3678</v>
      </c>
      <c r="B69" s="87">
        <v>42506</v>
      </c>
      <c r="C69" s="86" t="s">
        <v>3679</v>
      </c>
      <c r="G69" s="18" t="s">
        <v>992</v>
      </c>
      <c r="H69" s="18" t="s">
        <v>993</v>
      </c>
      <c r="I69" s="408">
        <f t="shared" si="0"/>
        <v>131</v>
      </c>
      <c r="J69" s="314">
        <f>10.48+10.48</f>
        <v>20.96</v>
      </c>
    </row>
    <row r="70" spans="1:10">
      <c r="A70" s="82" t="s">
        <v>3711</v>
      </c>
      <c r="B70" s="83">
        <v>42511</v>
      </c>
      <c r="C70" s="82" t="s">
        <v>3712</v>
      </c>
      <c r="G70" s="175" t="s">
        <v>858</v>
      </c>
      <c r="H70" s="277" t="s">
        <v>4086</v>
      </c>
      <c r="I70" s="408">
        <f t="shared" ref="I70:I133" si="1">+J70/0.16</f>
        <v>251118.24999999997</v>
      </c>
      <c r="J70" s="314">
        <v>40178.92</v>
      </c>
    </row>
    <row r="71" spans="1:10">
      <c r="A71" s="82" t="s">
        <v>3706</v>
      </c>
      <c r="B71" s="83">
        <v>42511</v>
      </c>
      <c r="C71" s="82" t="s">
        <v>3707</v>
      </c>
      <c r="G71" s="48" t="s">
        <v>840</v>
      </c>
      <c r="H71" s="48" t="s">
        <v>841</v>
      </c>
      <c r="I71" s="408">
        <f t="shared" si="1"/>
        <v>328279.875</v>
      </c>
      <c r="J71" s="314">
        <v>52524.78</v>
      </c>
    </row>
    <row r="72" spans="1:10">
      <c r="A72" s="82" t="s">
        <v>3702</v>
      </c>
      <c r="B72" s="83">
        <v>42509</v>
      </c>
      <c r="C72" s="82" t="s">
        <v>3703</v>
      </c>
      <c r="G72" s="48" t="s">
        <v>840</v>
      </c>
      <c r="H72" s="48" t="s">
        <v>841</v>
      </c>
      <c r="I72" s="408">
        <f t="shared" si="1"/>
        <v>385046.4375</v>
      </c>
      <c r="J72" s="314">
        <v>61607.43</v>
      </c>
    </row>
    <row r="73" spans="1:10">
      <c r="A73" s="82" t="s">
        <v>3723</v>
      </c>
      <c r="B73" s="83">
        <v>42515</v>
      </c>
      <c r="C73" s="82" t="s">
        <v>3724</v>
      </c>
      <c r="G73" s="76" t="s">
        <v>838</v>
      </c>
      <c r="H73" s="85" t="s">
        <v>839</v>
      </c>
      <c r="I73" s="408">
        <f t="shared" si="1"/>
        <v>404517.125</v>
      </c>
      <c r="J73" s="314">
        <v>64722.74</v>
      </c>
    </row>
    <row r="74" spans="1:10">
      <c r="A74" s="82" t="s">
        <v>3708</v>
      </c>
      <c r="B74" s="83">
        <v>42511</v>
      </c>
      <c r="C74" s="82" t="s">
        <v>3709</v>
      </c>
      <c r="G74" s="48" t="s">
        <v>840</v>
      </c>
      <c r="H74" s="48" t="s">
        <v>841</v>
      </c>
      <c r="I74" s="408">
        <f t="shared" si="1"/>
        <v>305874</v>
      </c>
      <c r="J74" s="314">
        <v>48939.839999999997</v>
      </c>
    </row>
    <row r="75" spans="1:10">
      <c r="A75" s="82" t="s">
        <v>1269</v>
      </c>
      <c r="B75" s="83">
        <v>42511</v>
      </c>
      <c r="C75" s="82" t="s">
        <v>3710</v>
      </c>
      <c r="G75" s="48" t="s">
        <v>840</v>
      </c>
      <c r="H75" s="48" t="s">
        <v>841</v>
      </c>
      <c r="I75" s="408">
        <f t="shared" si="1"/>
        <v>174208.5</v>
      </c>
      <c r="J75" s="314">
        <v>27873.360000000001</v>
      </c>
    </row>
    <row r="76" spans="1:10">
      <c r="A76" s="82" t="s">
        <v>3713</v>
      </c>
      <c r="B76" s="83">
        <v>42513</v>
      </c>
      <c r="C76" s="82" t="s">
        <v>3714</v>
      </c>
      <c r="G76" s="48" t="s">
        <v>840</v>
      </c>
      <c r="H76" s="48" t="s">
        <v>841</v>
      </c>
      <c r="I76" s="408">
        <f t="shared" si="1"/>
        <v>531640.875</v>
      </c>
      <c r="J76" s="314">
        <v>85062.54</v>
      </c>
    </row>
    <row r="77" spans="1:10">
      <c r="A77" s="82" t="s">
        <v>3715</v>
      </c>
      <c r="B77" s="83">
        <v>42513</v>
      </c>
      <c r="C77" s="82" t="s">
        <v>3716</v>
      </c>
      <c r="G77" s="48" t="s">
        <v>840</v>
      </c>
      <c r="H77" s="48" t="s">
        <v>841</v>
      </c>
      <c r="I77" s="408">
        <f t="shared" si="1"/>
        <v>236548.625</v>
      </c>
      <c r="J77" s="314">
        <v>37847.78</v>
      </c>
    </row>
    <row r="78" spans="1:10">
      <c r="A78" s="82" t="s">
        <v>3717</v>
      </c>
      <c r="B78" s="83">
        <v>42513</v>
      </c>
      <c r="C78" s="82" t="s">
        <v>3718</v>
      </c>
      <c r="G78" s="175" t="s">
        <v>1776</v>
      </c>
      <c r="H78" s="277" t="s">
        <v>4087</v>
      </c>
      <c r="I78" s="408">
        <f t="shared" si="1"/>
        <v>343087.5</v>
      </c>
      <c r="J78" s="314">
        <v>54894</v>
      </c>
    </row>
    <row r="79" spans="1:10">
      <c r="A79" s="82" t="s">
        <v>3719</v>
      </c>
      <c r="B79" s="83">
        <v>42513</v>
      </c>
      <c r="C79" s="82" t="s">
        <v>3720</v>
      </c>
      <c r="G79" s="48" t="s">
        <v>840</v>
      </c>
      <c r="H79" s="48" t="s">
        <v>841</v>
      </c>
      <c r="I79" s="408">
        <f t="shared" si="1"/>
        <v>222414.18749999997</v>
      </c>
      <c r="J79" s="314">
        <v>35586.269999999997</v>
      </c>
    </row>
    <row r="80" spans="1:10">
      <c r="A80" s="82" t="s">
        <v>3721</v>
      </c>
      <c r="B80" s="83">
        <v>42513</v>
      </c>
      <c r="C80" s="82" t="s">
        <v>3722</v>
      </c>
      <c r="G80" s="48" t="s">
        <v>840</v>
      </c>
      <c r="H80" s="48" t="s">
        <v>841</v>
      </c>
      <c r="I80" s="408">
        <f t="shared" si="1"/>
        <v>236548.625</v>
      </c>
      <c r="J80" s="314">
        <v>37847.78</v>
      </c>
    </row>
    <row r="81" spans="1:10">
      <c r="A81" s="82" t="s">
        <v>3725</v>
      </c>
      <c r="B81" s="83">
        <v>42515</v>
      </c>
      <c r="C81" s="82" t="s">
        <v>3726</v>
      </c>
      <c r="G81" s="76" t="s">
        <v>834</v>
      </c>
      <c r="H81" s="85" t="s">
        <v>4088</v>
      </c>
      <c r="I81" s="408">
        <f t="shared" si="1"/>
        <v>171881.9375</v>
      </c>
      <c r="J81" s="314">
        <v>27501.11</v>
      </c>
    </row>
    <row r="82" spans="1:10">
      <c r="A82" s="82" t="s">
        <v>3731</v>
      </c>
      <c r="B82" s="83">
        <v>42516</v>
      </c>
      <c r="C82" s="82" t="s">
        <v>3732</v>
      </c>
      <c r="G82" s="48" t="s">
        <v>840</v>
      </c>
      <c r="H82" s="48" t="s">
        <v>841</v>
      </c>
      <c r="I82" s="408">
        <f t="shared" si="1"/>
        <v>222414.18749999997</v>
      </c>
      <c r="J82" s="314">
        <v>35586.269999999997</v>
      </c>
    </row>
    <row r="83" spans="1:10">
      <c r="A83" s="82" t="s">
        <v>3733</v>
      </c>
      <c r="B83" s="83">
        <v>42516</v>
      </c>
      <c r="C83" s="82" t="s">
        <v>3734</v>
      </c>
      <c r="G83" s="48" t="s">
        <v>840</v>
      </c>
      <c r="H83" s="48" t="s">
        <v>841</v>
      </c>
      <c r="I83" s="408">
        <f t="shared" si="1"/>
        <v>222414.18749999997</v>
      </c>
      <c r="J83" s="314">
        <v>35586.269999999997</v>
      </c>
    </row>
    <row r="84" spans="1:10">
      <c r="A84" s="82" t="s">
        <v>3737</v>
      </c>
      <c r="B84" s="83">
        <v>42516</v>
      </c>
      <c r="C84" s="82" t="s">
        <v>3738</v>
      </c>
      <c r="G84" s="48" t="s">
        <v>840</v>
      </c>
      <c r="H84" s="48" t="s">
        <v>841</v>
      </c>
      <c r="I84" s="408">
        <f t="shared" si="1"/>
        <v>179465.6875</v>
      </c>
      <c r="J84" s="314">
        <v>28714.51</v>
      </c>
    </row>
    <row r="85" spans="1:10">
      <c r="A85" s="82" t="s">
        <v>348</v>
      </c>
      <c r="B85" s="83">
        <v>42516</v>
      </c>
      <c r="C85" s="82" t="s">
        <v>3739</v>
      </c>
      <c r="G85" s="48" t="s">
        <v>840</v>
      </c>
      <c r="H85" s="48" t="s">
        <v>841</v>
      </c>
      <c r="I85" s="408">
        <f t="shared" si="1"/>
        <v>179465.6875</v>
      </c>
      <c r="J85" s="314">
        <v>28714.51</v>
      </c>
    </row>
    <row r="86" spans="1:10">
      <c r="A86" s="82" t="s">
        <v>3740</v>
      </c>
      <c r="B86" s="83">
        <v>42516</v>
      </c>
      <c r="C86" s="82" t="s">
        <v>3741</v>
      </c>
      <c r="G86" s="48" t="s">
        <v>840</v>
      </c>
      <c r="H86" s="48" t="s">
        <v>841</v>
      </c>
      <c r="I86" s="408">
        <f t="shared" si="1"/>
        <v>196457.0625</v>
      </c>
      <c r="J86" s="314">
        <v>31433.13</v>
      </c>
    </row>
    <row r="87" spans="1:10">
      <c r="A87" s="82" t="s">
        <v>3742</v>
      </c>
      <c r="B87" s="83">
        <v>42516</v>
      </c>
      <c r="C87" s="82" t="s">
        <v>3743</v>
      </c>
      <c r="G87" s="48" t="s">
        <v>840</v>
      </c>
      <c r="H87" s="48" t="s">
        <v>841</v>
      </c>
      <c r="I87" s="408">
        <f t="shared" si="1"/>
        <v>196457.0625</v>
      </c>
      <c r="J87" s="314">
        <v>31433.13</v>
      </c>
    </row>
    <row r="88" spans="1:10">
      <c r="A88" s="82" t="s">
        <v>3727</v>
      </c>
      <c r="B88" s="83">
        <v>42516</v>
      </c>
      <c r="C88" s="82" t="s">
        <v>3728</v>
      </c>
      <c r="G88" s="175" t="s">
        <v>1773</v>
      </c>
      <c r="H88" s="277" t="s">
        <v>852</v>
      </c>
      <c r="I88" s="408">
        <f t="shared" si="1"/>
        <v>235727.25</v>
      </c>
      <c r="J88" s="314">
        <v>37716.36</v>
      </c>
    </row>
    <row r="89" spans="1:10">
      <c r="A89" s="82" t="s">
        <v>3735</v>
      </c>
      <c r="B89" s="83">
        <v>42516</v>
      </c>
      <c r="C89" s="82" t="s">
        <v>3736</v>
      </c>
      <c r="G89" s="175" t="s">
        <v>2858</v>
      </c>
      <c r="H89" s="277" t="s">
        <v>4090</v>
      </c>
      <c r="I89" s="408">
        <f t="shared" si="1"/>
        <v>343087.3125</v>
      </c>
      <c r="J89" s="314">
        <v>54893.97</v>
      </c>
    </row>
    <row r="90" spans="1:10">
      <c r="A90" s="82" t="s">
        <v>2310</v>
      </c>
      <c r="B90" s="83">
        <v>42517</v>
      </c>
      <c r="C90" s="82" t="s">
        <v>3744</v>
      </c>
      <c r="G90" s="48" t="s">
        <v>840</v>
      </c>
      <c r="H90" s="48" t="s">
        <v>841</v>
      </c>
      <c r="I90" s="408">
        <f t="shared" si="1"/>
        <v>247280.3125</v>
      </c>
      <c r="J90" s="314">
        <v>39564.85</v>
      </c>
    </row>
    <row r="91" spans="1:10">
      <c r="A91" s="82" t="s">
        <v>3745</v>
      </c>
      <c r="B91" s="83">
        <v>42517</v>
      </c>
      <c r="C91" s="82" t="s">
        <v>3746</v>
      </c>
      <c r="G91" s="48" t="s">
        <v>840</v>
      </c>
      <c r="H91" s="48" t="s">
        <v>841</v>
      </c>
      <c r="I91" s="408">
        <f t="shared" si="1"/>
        <v>354123.625</v>
      </c>
      <c r="J91" s="314">
        <v>56659.78</v>
      </c>
    </row>
    <row r="92" spans="1:10">
      <c r="A92" s="82" t="s">
        <v>3747</v>
      </c>
      <c r="B92" s="83">
        <v>42517</v>
      </c>
      <c r="C92" s="82" t="s">
        <v>3748</v>
      </c>
      <c r="G92" s="48" t="s">
        <v>840</v>
      </c>
      <c r="H92" s="48" t="s">
        <v>841</v>
      </c>
      <c r="I92" s="408">
        <f t="shared" si="1"/>
        <v>247280.3125</v>
      </c>
      <c r="J92" s="314">
        <v>39564.85</v>
      </c>
    </row>
    <row r="93" spans="1:10">
      <c r="A93" s="82" t="s">
        <v>1369</v>
      </c>
      <c r="B93" s="83">
        <v>42518</v>
      </c>
      <c r="C93" s="82" t="s">
        <v>3749</v>
      </c>
      <c r="G93" s="76" t="s">
        <v>2859</v>
      </c>
      <c r="H93" s="85" t="s">
        <v>2070</v>
      </c>
      <c r="I93" s="408">
        <f t="shared" si="1"/>
        <v>424616.4375</v>
      </c>
      <c r="J93" s="314">
        <v>67938.63</v>
      </c>
    </row>
    <row r="94" spans="1:10" s="86" customFormat="1">
      <c r="A94" s="86" t="s">
        <v>3704</v>
      </c>
      <c r="B94" s="87">
        <v>42510</v>
      </c>
      <c r="C94" s="86" t="s">
        <v>3705</v>
      </c>
      <c r="G94" s="76" t="s">
        <v>659</v>
      </c>
      <c r="H94" s="18" t="s">
        <v>717</v>
      </c>
      <c r="I94" s="408">
        <f t="shared" si="1"/>
        <v>631.0625</v>
      </c>
      <c r="J94" s="314">
        <f>50.48+50.48+0.01</f>
        <v>100.97</v>
      </c>
    </row>
    <row r="95" spans="1:10" s="86" customFormat="1">
      <c r="A95" s="86" t="s">
        <v>3704</v>
      </c>
      <c r="B95" s="87">
        <v>42510</v>
      </c>
      <c r="C95" s="86" t="s">
        <v>3705</v>
      </c>
      <c r="G95" s="76" t="s">
        <v>987</v>
      </c>
      <c r="H95" s="18" t="s">
        <v>2875</v>
      </c>
      <c r="I95" s="408">
        <f t="shared" si="1"/>
        <v>2094.6875</v>
      </c>
      <c r="J95" s="314">
        <f>20.28+19.17+295.7</f>
        <v>335.15</v>
      </c>
    </row>
    <row r="96" spans="1:10" s="86" customFormat="1">
      <c r="A96" s="86" t="s">
        <v>3704</v>
      </c>
      <c r="B96" s="87">
        <v>42510</v>
      </c>
      <c r="C96" s="86" t="s">
        <v>3705</v>
      </c>
      <c r="G96" s="76" t="s">
        <v>4182</v>
      </c>
      <c r="H96" s="18" t="s">
        <v>4183</v>
      </c>
      <c r="I96" s="408">
        <f t="shared" si="1"/>
        <v>133.625</v>
      </c>
      <c r="J96" s="314">
        <v>21.38</v>
      </c>
    </row>
    <row r="97" spans="1:11">
      <c r="A97" s="82" t="s">
        <v>3750</v>
      </c>
      <c r="B97" s="83">
        <v>42518</v>
      </c>
      <c r="C97" s="82" t="s">
        <v>3751</v>
      </c>
      <c r="G97" s="76" t="s">
        <v>1774</v>
      </c>
      <c r="H97" s="76" t="s">
        <v>4211</v>
      </c>
      <c r="I97" s="408">
        <f t="shared" si="1"/>
        <v>424618.4375</v>
      </c>
      <c r="J97" s="314">
        <v>67938.95</v>
      </c>
    </row>
    <row r="98" spans="1:11">
      <c r="A98" s="82" t="s">
        <v>3752</v>
      </c>
      <c r="B98" s="83">
        <v>42520</v>
      </c>
      <c r="C98" s="82" t="s">
        <v>3753</v>
      </c>
      <c r="G98" s="76" t="s">
        <v>886</v>
      </c>
      <c r="H98" s="85" t="s">
        <v>4091</v>
      </c>
      <c r="I98" s="408">
        <f t="shared" si="1"/>
        <v>149614.6875</v>
      </c>
      <c r="J98" s="314">
        <v>23938.35</v>
      </c>
    </row>
    <row r="99" spans="1:11">
      <c r="A99" s="82" t="s">
        <v>1384</v>
      </c>
      <c r="B99" s="83">
        <v>42520</v>
      </c>
      <c r="C99" s="82" t="s">
        <v>3754</v>
      </c>
      <c r="G99" s="76" t="s">
        <v>1773</v>
      </c>
      <c r="H99" s="85" t="s">
        <v>4092</v>
      </c>
      <c r="I99" s="408">
        <f t="shared" si="1"/>
        <v>157267.9375</v>
      </c>
      <c r="J99" s="314">
        <v>25162.87</v>
      </c>
    </row>
    <row r="100" spans="1:11">
      <c r="A100" s="82" t="s">
        <v>3755</v>
      </c>
      <c r="B100" s="83">
        <v>42520</v>
      </c>
      <c r="C100" s="82" t="s">
        <v>3756</v>
      </c>
      <c r="G100" s="76" t="s">
        <v>808</v>
      </c>
      <c r="H100" s="85" t="s">
        <v>4093</v>
      </c>
      <c r="I100" s="408">
        <f t="shared" si="1"/>
        <v>233445.24999999997</v>
      </c>
      <c r="J100" s="314">
        <v>37351.24</v>
      </c>
    </row>
    <row r="101" spans="1:11">
      <c r="A101" s="82" t="s">
        <v>3757</v>
      </c>
      <c r="B101" s="83">
        <v>42520</v>
      </c>
      <c r="C101" s="82" t="s">
        <v>3758</v>
      </c>
      <c r="G101" s="76" t="s">
        <v>873</v>
      </c>
      <c r="H101" s="85" t="s">
        <v>4094</v>
      </c>
      <c r="I101" s="408">
        <f t="shared" si="1"/>
        <v>349347.3125</v>
      </c>
      <c r="J101" s="314">
        <v>55895.57</v>
      </c>
    </row>
    <row r="102" spans="1:11">
      <c r="A102" s="82" t="s">
        <v>3759</v>
      </c>
      <c r="B102" s="83">
        <v>42520</v>
      </c>
      <c r="C102" s="82" t="s">
        <v>3760</v>
      </c>
      <c r="G102" s="76" t="s">
        <v>865</v>
      </c>
      <c r="H102" s="85" t="s">
        <v>4095</v>
      </c>
      <c r="I102" s="408">
        <f t="shared" si="1"/>
        <v>195645.75</v>
      </c>
      <c r="J102" s="314">
        <v>31303.32</v>
      </c>
    </row>
    <row r="103" spans="1:11">
      <c r="A103" s="82" t="s">
        <v>3761</v>
      </c>
      <c r="B103" s="83">
        <v>42520</v>
      </c>
      <c r="C103" s="82" t="s">
        <v>3762</v>
      </c>
      <c r="G103" s="48" t="s">
        <v>840</v>
      </c>
      <c r="H103" s="48" t="s">
        <v>841</v>
      </c>
      <c r="I103" s="408">
        <f t="shared" si="1"/>
        <v>198355.0625</v>
      </c>
      <c r="J103" s="314">
        <v>31736.81</v>
      </c>
    </row>
    <row r="104" spans="1:11">
      <c r="A104" s="82" t="s">
        <v>3763</v>
      </c>
      <c r="B104" s="83">
        <v>42520</v>
      </c>
      <c r="C104" s="82" t="s">
        <v>3764</v>
      </c>
      <c r="G104" s="76" t="s">
        <v>4178</v>
      </c>
      <c r="H104" s="85" t="s">
        <v>4096</v>
      </c>
      <c r="I104" s="408">
        <f t="shared" si="1"/>
        <v>255746.1875</v>
      </c>
      <c r="J104" s="314">
        <v>40919.39</v>
      </c>
    </row>
    <row r="105" spans="1:11">
      <c r="A105" s="280" t="s">
        <v>3781</v>
      </c>
      <c r="B105" s="281">
        <v>42521</v>
      </c>
      <c r="C105" s="280" t="s">
        <v>3782</v>
      </c>
      <c r="D105" s="280"/>
      <c r="E105" s="280"/>
      <c r="F105" s="280"/>
      <c r="G105" s="33" t="s">
        <v>870</v>
      </c>
      <c r="H105" s="280" t="s">
        <v>4102</v>
      </c>
      <c r="I105" s="408">
        <f t="shared" si="1"/>
        <v>141129.1875</v>
      </c>
      <c r="J105" s="314">
        <v>22580.67</v>
      </c>
      <c r="K105" t="s">
        <v>5515</v>
      </c>
    </row>
    <row r="106" spans="1:11">
      <c r="A106" s="82" t="s">
        <v>3771</v>
      </c>
      <c r="B106" s="83">
        <v>42521</v>
      </c>
      <c r="C106" s="82" t="s">
        <v>3772</v>
      </c>
      <c r="G106" s="175" t="s">
        <v>1772</v>
      </c>
      <c r="H106" s="277" t="s">
        <v>4099</v>
      </c>
      <c r="I106" s="408">
        <f t="shared" si="1"/>
        <v>141079.1875</v>
      </c>
      <c r="J106" s="314">
        <v>22572.67</v>
      </c>
    </row>
    <row r="107" spans="1:11">
      <c r="A107" s="82" t="s">
        <v>3765</v>
      </c>
      <c r="B107" s="83">
        <v>42520</v>
      </c>
      <c r="C107" s="82" t="s">
        <v>3766</v>
      </c>
      <c r="G107" s="76" t="s">
        <v>889</v>
      </c>
      <c r="H107" s="85" t="s">
        <v>4097</v>
      </c>
      <c r="I107" s="408">
        <f t="shared" si="1"/>
        <v>255797.87500000003</v>
      </c>
      <c r="J107" s="314">
        <v>40927.660000000003</v>
      </c>
    </row>
    <row r="108" spans="1:11">
      <c r="A108" s="82" t="s">
        <v>3767</v>
      </c>
      <c r="B108" s="83">
        <v>42520</v>
      </c>
      <c r="C108" s="82" t="s">
        <v>3768</v>
      </c>
      <c r="G108" s="48" t="s">
        <v>840</v>
      </c>
      <c r="H108" s="48" t="s">
        <v>841</v>
      </c>
      <c r="I108" s="408">
        <f t="shared" si="1"/>
        <v>209436.99999999997</v>
      </c>
      <c r="J108" s="314">
        <v>33509.919999999998</v>
      </c>
    </row>
    <row r="109" spans="1:11">
      <c r="A109" s="82" t="s">
        <v>428</v>
      </c>
      <c r="B109" s="83">
        <v>42521</v>
      </c>
      <c r="C109" s="82" t="s">
        <v>3769</v>
      </c>
      <c r="G109" s="76" t="s">
        <v>4177</v>
      </c>
      <c r="H109" s="85" t="s">
        <v>4098</v>
      </c>
      <c r="I109" s="408">
        <f t="shared" si="1"/>
        <v>174518.4375</v>
      </c>
      <c r="J109" s="314">
        <v>27922.95</v>
      </c>
    </row>
    <row r="110" spans="1:11">
      <c r="A110" s="82" t="s">
        <v>431</v>
      </c>
      <c r="B110" s="83">
        <v>42521</v>
      </c>
      <c r="C110" s="82" t="s">
        <v>3770</v>
      </c>
      <c r="G110" s="76" t="s">
        <v>2857</v>
      </c>
      <c r="H110" s="85" t="s">
        <v>3495</v>
      </c>
      <c r="I110" s="408">
        <f t="shared" si="1"/>
        <v>179776.06249999997</v>
      </c>
      <c r="J110" s="314">
        <v>28764.17</v>
      </c>
    </row>
    <row r="111" spans="1:11">
      <c r="A111" s="82" t="s">
        <v>3773</v>
      </c>
      <c r="B111" s="83">
        <v>42521</v>
      </c>
      <c r="C111" s="82" t="s">
        <v>3774</v>
      </c>
      <c r="G111" s="175" t="s">
        <v>808</v>
      </c>
      <c r="H111" s="277" t="s">
        <v>4100</v>
      </c>
      <c r="I111" s="408">
        <f t="shared" si="1"/>
        <v>173897.3125</v>
      </c>
      <c r="J111" s="314">
        <v>27823.57</v>
      </c>
    </row>
    <row r="112" spans="1:11">
      <c r="A112" s="82" t="s">
        <v>3775</v>
      </c>
      <c r="B112" s="83">
        <v>42521</v>
      </c>
      <c r="C112" s="82" t="s">
        <v>3776</v>
      </c>
      <c r="G112" s="48" t="s">
        <v>840</v>
      </c>
      <c r="H112" s="48" t="s">
        <v>841</v>
      </c>
      <c r="I112" s="408">
        <f t="shared" si="1"/>
        <v>168777.5</v>
      </c>
      <c r="J112" s="314">
        <v>27004.400000000001</v>
      </c>
    </row>
    <row r="113" spans="1:11">
      <c r="A113" s="82" t="s">
        <v>3777</v>
      </c>
      <c r="B113" s="83">
        <v>42521</v>
      </c>
      <c r="C113" s="82" t="s">
        <v>3778</v>
      </c>
      <c r="G113" s="48" t="s">
        <v>840</v>
      </c>
      <c r="H113" s="48" t="s">
        <v>841</v>
      </c>
      <c r="I113" s="408">
        <f t="shared" si="1"/>
        <v>424616.4375</v>
      </c>
      <c r="J113" s="314">
        <v>67938.63</v>
      </c>
    </row>
    <row r="114" spans="1:11">
      <c r="A114" s="277" t="s">
        <v>3779</v>
      </c>
      <c r="B114" s="278">
        <v>42521</v>
      </c>
      <c r="C114" s="277" t="s">
        <v>3780</v>
      </c>
      <c r="D114" s="277"/>
      <c r="E114" s="277"/>
      <c r="F114" s="277"/>
      <c r="G114" s="175" t="s">
        <v>847</v>
      </c>
      <c r="H114" s="277" t="s">
        <v>4101</v>
      </c>
      <c r="I114" s="408">
        <f t="shared" si="1"/>
        <v>141079.1875</v>
      </c>
      <c r="J114" s="314">
        <v>22572.67</v>
      </c>
      <c r="K114" s="129"/>
    </row>
    <row r="115" spans="1:11">
      <c r="A115" s="82" t="s">
        <v>3783</v>
      </c>
      <c r="B115" s="83">
        <v>42521</v>
      </c>
      <c r="C115" s="82" t="s">
        <v>3784</v>
      </c>
      <c r="G115" s="76" t="s">
        <v>1774</v>
      </c>
      <c r="H115" s="85" t="s">
        <v>4103</v>
      </c>
      <c r="I115" s="408">
        <f t="shared" si="1"/>
        <v>157217.125</v>
      </c>
      <c r="J115" s="314">
        <v>25154.74</v>
      </c>
    </row>
    <row r="116" spans="1:11">
      <c r="A116" s="82" t="s">
        <v>3785</v>
      </c>
      <c r="B116" s="83">
        <v>42521</v>
      </c>
      <c r="C116" s="82" t="s">
        <v>3786</v>
      </c>
      <c r="G116" s="76" t="s">
        <v>847</v>
      </c>
      <c r="H116" s="85" t="s">
        <v>4101</v>
      </c>
      <c r="I116" s="408">
        <f t="shared" si="1"/>
        <v>328590.4375</v>
      </c>
      <c r="J116" s="314">
        <v>52574.47</v>
      </c>
    </row>
    <row r="117" spans="1:11">
      <c r="A117" s="82" t="s">
        <v>3787</v>
      </c>
      <c r="B117" s="83">
        <v>42521</v>
      </c>
      <c r="C117" s="82" t="s">
        <v>3788</v>
      </c>
      <c r="G117" s="76" t="s">
        <v>1776</v>
      </c>
      <c r="H117" s="85" t="s">
        <v>4104</v>
      </c>
      <c r="I117" s="408">
        <f t="shared" si="1"/>
        <v>218824.49999999997</v>
      </c>
      <c r="J117" s="314">
        <v>35011.919999999998</v>
      </c>
    </row>
    <row r="118" spans="1:11">
      <c r="A118" s="82" t="s">
        <v>3789</v>
      </c>
      <c r="B118" s="83">
        <v>42521</v>
      </c>
      <c r="C118" s="82" t="s">
        <v>3790</v>
      </c>
      <c r="G118" s="76" t="s">
        <v>866</v>
      </c>
      <c r="H118" s="85" t="s">
        <v>1610</v>
      </c>
      <c r="I118" s="408">
        <f t="shared" si="1"/>
        <v>404516.25</v>
      </c>
      <c r="J118" s="314">
        <v>64722.6</v>
      </c>
    </row>
    <row r="119" spans="1:11">
      <c r="A119" s="82" t="s">
        <v>1443</v>
      </c>
      <c r="B119" s="83">
        <v>42521</v>
      </c>
      <c r="C119" s="82" t="s">
        <v>3791</v>
      </c>
      <c r="G119" s="48" t="s">
        <v>840</v>
      </c>
      <c r="H119" s="48" t="s">
        <v>841</v>
      </c>
      <c r="I119" s="408">
        <f t="shared" si="1"/>
        <v>424711.4375</v>
      </c>
      <c r="J119" s="314">
        <v>67953.83</v>
      </c>
    </row>
    <row r="120" spans="1:11">
      <c r="A120" s="82" t="s">
        <v>3792</v>
      </c>
      <c r="B120" s="83">
        <v>42521</v>
      </c>
      <c r="C120" s="82" t="s">
        <v>3793</v>
      </c>
      <c r="G120" s="53" t="s">
        <v>981</v>
      </c>
      <c r="H120" s="19" t="s">
        <v>2914</v>
      </c>
      <c r="I120" s="408">
        <f t="shared" si="1"/>
        <v>1997.3749999999998</v>
      </c>
      <c r="J120" s="422">
        <v>319.58</v>
      </c>
    </row>
    <row r="121" spans="1:11" s="86" customFormat="1">
      <c r="A121" s="86" t="s">
        <v>482</v>
      </c>
      <c r="B121" s="87">
        <v>42521</v>
      </c>
      <c r="C121" s="86" t="s">
        <v>3705</v>
      </c>
      <c r="G121" s="86" t="s">
        <v>987</v>
      </c>
      <c r="H121" s="86" t="s">
        <v>2875</v>
      </c>
      <c r="I121" s="408">
        <f t="shared" si="1"/>
        <v>3233.75</v>
      </c>
      <c r="J121" s="314">
        <f>24.55+492.84+0.01</f>
        <v>517.4</v>
      </c>
    </row>
    <row r="122" spans="1:11" s="86" customFormat="1">
      <c r="A122" s="86" t="s">
        <v>482</v>
      </c>
      <c r="B122" s="87">
        <v>42521</v>
      </c>
      <c r="C122" s="86" t="s">
        <v>3705</v>
      </c>
      <c r="G122" s="86" t="s">
        <v>4184</v>
      </c>
      <c r="H122" s="86" t="s">
        <v>4185</v>
      </c>
      <c r="I122" s="408">
        <f t="shared" si="1"/>
        <v>430.99999999999994</v>
      </c>
      <c r="J122" s="314">
        <v>68.959999999999994</v>
      </c>
    </row>
    <row r="123" spans="1:11" s="86" customFormat="1">
      <c r="A123" s="86" t="s">
        <v>482</v>
      </c>
      <c r="B123" s="87">
        <v>42521</v>
      </c>
      <c r="C123" s="86" t="s">
        <v>3705</v>
      </c>
      <c r="G123" s="86" t="s">
        <v>4186</v>
      </c>
      <c r="H123" s="86" t="s">
        <v>4187</v>
      </c>
      <c r="I123" s="408">
        <f t="shared" si="1"/>
        <v>258.625</v>
      </c>
      <c r="J123" s="314">
        <v>41.38</v>
      </c>
    </row>
    <row r="124" spans="1:11" s="86" customFormat="1">
      <c r="A124" s="86" t="s">
        <v>484</v>
      </c>
      <c r="B124" s="87">
        <v>42521</v>
      </c>
      <c r="C124" s="86" t="s">
        <v>3705</v>
      </c>
      <c r="G124" s="86" t="s">
        <v>2876</v>
      </c>
      <c r="H124" s="86" t="s">
        <v>2877</v>
      </c>
      <c r="I124" s="408">
        <f t="shared" si="1"/>
        <v>138.875</v>
      </c>
      <c r="J124" s="314">
        <v>22.22</v>
      </c>
    </row>
    <row r="125" spans="1:11" s="86" customFormat="1">
      <c r="A125" s="86" t="s">
        <v>484</v>
      </c>
      <c r="B125" s="87">
        <v>42521</v>
      </c>
      <c r="C125" s="86" t="s">
        <v>3705</v>
      </c>
      <c r="G125" s="86" t="s">
        <v>4189</v>
      </c>
      <c r="H125" s="86" t="s">
        <v>4188</v>
      </c>
      <c r="I125" s="408">
        <f t="shared" si="1"/>
        <v>344.8125</v>
      </c>
      <c r="J125" s="314">
        <v>55.17</v>
      </c>
    </row>
    <row r="126" spans="1:11" s="86" customFormat="1">
      <c r="A126" s="86" t="s">
        <v>484</v>
      </c>
      <c r="B126" s="87">
        <v>42521</v>
      </c>
      <c r="C126" s="86" t="s">
        <v>3705</v>
      </c>
      <c r="G126" s="86" t="s">
        <v>987</v>
      </c>
      <c r="H126" s="86" t="s">
        <v>2875</v>
      </c>
      <c r="I126" s="408">
        <f t="shared" si="1"/>
        <v>1848.125</v>
      </c>
      <c r="J126" s="314">
        <v>295.7</v>
      </c>
    </row>
    <row r="127" spans="1:11" s="86" customFormat="1">
      <c r="A127" s="86" t="s">
        <v>484</v>
      </c>
      <c r="B127" s="87">
        <v>42521</v>
      </c>
      <c r="C127" s="86" t="s">
        <v>3705</v>
      </c>
      <c r="G127" s="86" t="s">
        <v>4190</v>
      </c>
      <c r="H127" s="86" t="s">
        <v>4191</v>
      </c>
      <c r="I127" s="408">
        <f t="shared" si="1"/>
        <v>131.4375</v>
      </c>
      <c r="J127" s="314">
        <v>21.03</v>
      </c>
    </row>
    <row r="128" spans="1:11" s="86" customFormat="1">
      <c r="A128" s="86" t="s">
        <v>484</v>
      </c>
      <c r="B128" s="87">
        <v>42521</v>
      </c>
      <c r="C128" s="86" t="s">
        <v>3705</v>
      </c>
      <c r="G128" s="86" t="s">
        <v>4192</v>
      </c>
      <c r="H128" s="86" t="s">
        <v>4193</v>
      </c>
      <c r="I128" s="408">
        <f t="shared" si="1"/>
        <v>129.3125</v>
      </c>
      <c r="J128" s="314">
        <v>20.69</v>
      </c>
    </row>
    <row r="129" spans="1:10" s="86" customFormat="1">
      <c r="A129" s="86" t="s">
        <v>484</v>
      </c>
      <c r="B129" s="87">
        <v>42521</v>
      </c>
      <c r="C129" s="86" t="s">
        <v>3705</v>
      </c>
      <c r="G129" s="86" t="s">
        <v>762</v>
      </c>
      <c r="H129" s="86" t="s">
        <v>763</v>
      </c>
      <c r="I129" s="408">
        <f t="shared" si="1"/>
        <v>419.00000000000006</v>
      </c>
      <c r="J129" s="314">
        <v>67.040000000000006</v>
      </c>
    </row>
    <row r="130" spans="1:10">
      <c r="A130" s="82" t="s">
        <v>488</v>
      </c>
      <c r="B130" s="83">
        <v>42521</v>
      </c>
      <c r="C130" s="82" t="s">
        <v>3794</v>
      </c>
      <c r="G130" s="84" t="s">
        <v>1683</v>
      </c>
      <c r="H130" s="85" t="s">
        <v>1683</v>
      </c>
      <c r="I130" s="408">
        <f t="shared" si="1"/>
        <v>162.875</v>
      </c>
      <c r="J130" s="422">
        <v>26.06</v>
      </c>
    </row>
    <row r="131" spans="1:10">
      <c r="A131" s="82" t="s">
        <v>1540</v>
      </c>
      <c r="B131" s="83">
        <v>42521</v>
      </c>
      <c r="C131" s="82" t="s">
        <v>3795</v>
      </c>
      <c r="G131" s="84" t="s">
        <v>4105</v>
      </c>
      <c r="H131" s="85" t="s">
        <v>4105</v>
      </c>
      <c r="I131" s="408">
        <f t="shared" si="1"/>
        <v>226.87499999999997</v>
      </c>
      <c r="J131" s="422">
        <v>36.299999999999997</v>
      </c>
    </row>
    <row r="132" spans="1:10">
      <c r="A132" s="82" t="s">
        <v>1540</v>
      </c>
      <c r="B132" s="83">
        <v>42521</v>
      </c>
      <c r="C132" s="82" t="s">
        <v>3795</v>
      </c>
      <c r="G132" s="84" t="s">
        <v>747</v>
      </c>
      <c r="H132" s="85" t="s">
        <v>747</v>
      </c>
      <c r="I132" s="408">
        <f t="shared" si="1"/>
        <v>875.87499999999989</v>
      </c>
      <c r="J132" s="422">
        <v>140.13999999999999</v>
      </c>
    </row>
    <row r="133" spans="1:10">
      <c r="A133" s="82" t="s">
        <v>1540</v>
      </c>
      <c r="B133" s="83">
        <v>42521</v>
      </c>
      <c r="C133" s="82" t="s">
        <v>3795</v>
      </c>
      <c r="G133" s="84" t="s">
        <v>4106</v>
      </c>
      <c r="H133" s="85" t="s">
        <v>4106</v>
      </c>
      <c r="I133" s="408">
        <f t="shared" si="1"/>
        <v>633.5625</v>
      </c>
      <c r="J133" s="422">
        <v>101.37</v>
      </c>
    </row>
    <row r="134" spans="1:10">
      <c r="A134" s="82" t="s">
        <v>1540</v>
      </c>
      <c r="B134" s="83">
        <v>42521</v>
      </c>
      <c r="C134" s="82" t="s">
        <v>3795</v>
      </c>
      <c r="G134" s="84" t="s">
        <v>4107</v>
      </c>
      <c r="H134" s="85" t="s">
        <v>4107</v>
      </c>
      <c r="I134" s="408">
        <f t="shared" ref="I134:I197" si="2">+J134/0.16</f>
        <v>94.875</v>
      </c>
      <c r="J134" s="422">
        <v>15.18</v>
      </c>
    </row>
    <row r="135" spans="1:10">
      <c r="A135" s="82" t="s">
        <v>1540</v>
      </c>
      <c r="B135" s="83">
        <v>42521</v>
      </c>
      <c r="C135" s="82" t="s">
        <v>3795</v>
      </c>
      <c r="G135" s="84" t="s">
        <v>4108</v>
      </c>
      <c r="H135" s="85" t="s">
        <v>4108</v>
      </c>
      <c r="I135" s="408">
        <f t="shared" si="2"/>
        <v>502.56249999999994</v>
      </c>
      <c r="J135" s="422">
        <v>80.41</v>
      </c>
    </row>
    <row r="136" spans="1:10">
      <c r="A136" s="82" t="s">
        <v>1540</v>
      </c>
      <c r="B136" s="83">
        <v>42521</v>
      </c>
      <c r="C136" s="82" t="s">
        <v>3795</v>
      </c>
      <c r="G136" s="84" t="s">
        <v>729</v>
      </c>
      <c r="H136" s="85" t="s">
        <v>729</v>
      </c>
      <c r="I136" s="408">
        <f t="shared" si="2"/>
        <v>17.25</v>
      </c>
      <c r="J136" s="422">
        <v>2.76</v>
      </c>
    </row>
    <row r="137" spans="1:10">
      <c r="A137" s="82" t="s">
        <v>1540</v>
      </c>
      <c r="B137" s="83">
        <v>42521</v>
      </c>
      <c r="C137" s="82" t="s">
        <v>3795</v>
      </c>
      <c r="G137" s="84" t="s">
        <v>4109</v>
      </c>
      <c r="H137" s="85" t="s">
        <v>4109</v>
      </c>
      <c r="I137" s="408">
        <f t="shared" si="2"/>
        <v>110.375</v>
      </c>
      <c r="J137" s="422">
        <v>17.66</v>
      </c>
    </row>
    <row r="138" spans="1:10">
      <c r="A138" s="82" t="s">
        <v>1540</v>
      </c>
      <c r="B138" s="83">
        <v>42521</v>
      </c>
      <c r="C138" s="82" t="s">
        <v>3795</v>
      </c>
      <c r="G138" s="84" t="s">
        <v>1729</v>
      </c>
      <c r="H138" s="85" t="s">
        <v>1729</v>
      </c>
      <c r="I138" s="408">
        <f t="shared" si="2"/>
        <v>443.31250000000006</v>
      </c>
      <c r="J138" s="422">
        <v>70.930000000000007</v>
      </c>
    </row>
    <row r="139" spans="1:10">
      <c r="A139" s="82" t="s">
        <v>1540</v>
      </c>
      <c r="B139" s="83">
        <v>42521</v>
      </c>
      <c r="C139" s="82" t="s">
        <v>3795</v>
      </c>
      <c r="G139" s="84" t="s">
        <v>4110</v>
      </c>
      <c r="H139" s="85" t="s">
        <v>4110</v>
      </c>
      <c r="I139" s="408">
        <f t="shared" si="2"/>
        <v>93.125</v>
      </c>
      <c r="J139" s="422">
        <v>14.9</v>
      </c>
    </row>
    <row r="140" spans="1:10">
      <c r="A140" s="82" t="s">
        <v>1540</v>
      </c>
      <c r="B140" s="83">
        <v>42521</v>
      </c>
      <c r="C140" s="82" t="s">
        <v>3795</v>
      </c>
      <c r="G140" s="84" t="s">
        <v>4111</v>
      </c>
      <c r="H140" s="85" t="s">
        <v>4111</v>
      </c>
      <c r="I140" s="408">
        <f t="shared" si="2"/>
        <v>116.375</v>
      </c>
      <c r="J140" s="422">
        <v>18.62</v>
      </c>
    </row>
    <row r="141" spans="1:10">
      <c r="A141" s="82" t="s">
        <v>1540</v>
      </c>
      <c r="B141" s="83">
        <v>42521</v>
      </c>
      <c r="C141" s="82" t="s">
        <v>3795</v>
      </c>
      <c r="G141" s="84" t="s">
        <v>4112</v>
      </c>
      <c r="H141" s="85" t="s">
        <v>4112</v>
      </c>
      <c r="I141" s="408">
        <f t="shared" si="2"/>
        <v>502.8125</v>
      </c>
      <c r="J141" s="422">
        <v>80.45</v>
      </c>
    </row>
    <row r="142" spans="1:10">
      <c r="A142" s="82" t="s">
        <v>1540</v>
      </c>
      <c r="B142" s="83">
        <v>42521</v>
      </c>
      <c r="C142" s="82" t="s">
        <v>3795</v>
      </c>
      <c r="G142" s="84" t="s">
        <v>735</v>
      </c>
      <c r="H142" s="85" t="s">
        <v>735</v>
      </c>
      <c r="I142" s="408">
        <f t="shared" si="2"/>
        <v>398.375</v>
      </c>
      <c r="J142" s="422">
        <v>63.74</v>
      </c>
    </row>
    <row r="143" spans="1:10">
      <c r="A143" s="82" t="s">
        <v>1540</v>
      </c>
      <c r="B143" s="83">
        <v>42521</v>
      </c>
      <c r="C143" s="82" t="s">
        <v>3795</v>
      </c>
      <c r="G143" s="84" t="s">
        <v>793</v>
      </c>
      <c r="H143" s="85" t="s">
        <v>793</v>
      </c>
      <c r="I143" s="408">
        <f t="shared" si="2"/>
        <v>60.3125</v>
      </c>
      <c r="J143" s="422">
        <v>9.65</v>
      </c>
    </row>
    <row r="144" spans="1:10">
      <c r="A144" s="82" t="s">
        <v>490</v>
      </c>
      <c r="B144" s="83">
        <v>42520</v>
      </c>
      <c r="C144" s="82" t="s">
        <v>3796</v>
      </c>
      <c r="G144" s="84" t="s">
        <v>3535</v>
      </c>
      <c r="H144" s="85" t="s">
        <v>3535</v>
      </c>
      <c r="I144" s="408">
        <f t="shared" si="2"/>
        <v>252.99999999999997</v>
      </c>
      <c r="J144" s="422">
        <v>40.479999999999997</v>
      </c>
    </row>
    <row r="145" spans="1:10">
      <c r="A145" s="82" t="s">
        <v>492</v>
      </c>
      <c r="B145" s="83">
        <v>42521</v>
      </c>
      <c r="C145" s="82" t="s">
        <v>3797</v>
      </c>
      <c r="G145" s="84" t="s">
        <v>3535</v>
      </c>
      <c r="H145" s="85" t="s">
        <v>3535</v>
      </c>
      <c r="I145" s="408">
        <f t="shared" si="2"/>
        <v>252.99999999999997</v>
      </c>
      <c r="J145" s="422">
        <v>40.479999999999997</v>
      </c>
    </row>
    <row r="146" spans="1:10">
      <c r="A146" s="82" t="s">
        <v>494</v>
      </c>
      <c r="B146" s="83">
        <v>42521</v>
      </c>
      <c r="C146" s="82" t="s">
        <v>3798</v>
      </c>
      <c r="G146" s="84" t="s">
        <v>4113</v>
      </c>
      <c r="H146" s="85" t="s">
        <v>4113</v>
      </c>
      <c r="I146" s="408">
        <f t="shared" si="2"/>
        <v>171.4375</v>
      </c>
      <c r="J146" s="422">
        <v>27.43</v>
      </c>
    </row>
    <row r="147" spans="1:10">
      <c r="A147" s="82" t="s">
        <v>496</v>
      </c>
      <c r="B147" s="83">
        <v>42521</v>
      </c>
      <c r="C147" s="82" t="s">
        <v>3799</v>
      </c>
      <c r="G147" s="84" t="s">
        <v>968</v>
      </c>
      <c r="H147" s="85" t="s">
        <v>968</v>
      </c>
      <c r="I147" s="408">
        <f t="shared" si="2"/>
        <v>80.625</v>
      </c>
      <c r="J147" s="422">
        <v>12.9</v>
      </c>
    </row>
    <row r="148" spans="1:10">
      <c r="A148" s="82" t="s">
        <v>500</v>
      </c>
      <c r="B148" s="83">
        <v>42521</v>
      </c>
      <c r="C148" s="82" t="s">
        <v>3800</v>
      </c>
      <c r="G148" s="84" t="s">
        <v>685</v>
      </c>
      <c r="H148" s="85" t="s">
        <v>685</v>
      </c>
      <c r="I148" s="408">
        <f t="shared" si="2"/>
        <v>13.8125</v>
      </c>
      <c r="J148" s="422">
        <v>2.21</v>
      </c>
    </row>
    <row r="149" spans="1:10">
      <c r="A149" s="82" t="s">
        <v>502</v>
      </c>
      <c r="B149" s="83">
        <v>42521</v>
      </c>
      <c r="C149" s="82">
        <v>14460</v>
      </c>
      <c r="G149" s="84" t="s">
        <v>664</v>
      </c>
      <c r="H149" s="85" t="s">
        <v>664</v>
      </c>
      <c r="I149" s="408">
        <f t="shared" si="2"/>
        <v>165.5</v>
      </c>
      <c r="J149" s="422">
        <v>26.48</v>
      </c>
    </row>
    <row r="150" spans="1:10">
      <c r="A150" s="82" t="s">
        <v>1549</v>
      </c>
      <c r="B150" s="83">
        <v>42521</v>
      </c>
      <c r="C150" s="82" t="s">
        <v>3801</v>
      </c>
      <c r="G150" s="84" t="s">
        <v>1678</v>
      </c>
      <c r="H150" s="85" t="s">
        <v>1678</v>
      </c>
      <c r="I150" s="408">
        <f t="shared" si="2"/>
        <v>89.625</v>
      </c>
      <c r="J150" s="422">
        <v>14.34</v>
      </c>
    </row>
    <row r="151" spans="1:10">
      <c r="A151" s="82" t="s">
        <v>1551</v>
      </c>
      <c r="B151" s="83">
        <v>42520</v>
      </c>
      <c r="C151" s="82" t="s">
        <v>3802</v>
      </c>
      <c r="G151" s="84" t="s">
        <v>1678</v>
      </c>
      <c r="H151" s="85" t="s">
        <v>1678</v>
      </c>
      <c r="I151" s="408">
        <f t="shared" si="2"/>
        <v>110.375</v>
      </c>
      <c r="J151" s="422">
        <v>17.66</v>
      </c>
    </row>
    <row r="152" spans="1:10">
      <c r="A152" s="82" t="s">
        <v>504</v>
      </c>
      <c r="B152" s="83">
        <v>42521</v>
      </c>
      <c r="C152" s="82" t="s">
        <v>3803</v>
      </c>
      <c r="G152" s="84" t="s">
        <v>4114</v>
      </c>
      <c r="H152" s="85" t="s">
        <v>4114</v>
      </c>
      <c r="I152" s="408">
        <f t="shared" si="2"/>
        <v>81.4375</v>
      </c>
      <c r="J152" s="422">
        <v>13.03</v>
      </c>
    </row>
    <row r="153" spans="1:10">
      <c r="A153" s="82" t="s">
        <v>506</v>
      </c>
      <c r="B153" s="83">
        <v>42521</v>
      </c>
      <c r="C153" s="82" t="s">
        <v>3804</v>
      </c>
      <c r="G153" s="84" t="s">
        <v>713</v>
      </c>
      <c r="H153" s="85" t="s">
        <v>713</v>
      </c>
      <c r="I153" s="408">
        <f t="shared" si="2"/>
        <v>379.3125</v>
      </c>
      <c r="J153" s="422">
        <v>60.69</v>
      </c>
    </row>
    <row r="154" spans="1:10">
      <c r="A154" s="82" t="s">
        <v>508</v>
      </c>
      <c r="B154" s="83">
        <v>42521</v>
      </c>
      <c r="C154" s="82" t="s">
        <v>3805</v>
      </c>
      <c r="G154" s="84" t="s">
        <v>733</v>
      </c>
      <c r="H154" s="85" t="s">
        <v>733</v>
      </c>
      <c r="I154" s="408">
        <f t="shared" si="2"/>
        <v>441.125</v>
      </c>
      <c r="J154" s="422">
        <v>70.58</v>
      </c>
    </row>
    <row r="155" spans="1:10">
      <c r="A155" s="82" t="s">
        <v>508</v>
      </c>
      <c r="B155" s="83">
        <v>42521</v>
      </c>
      <c r="C155" s="82" t="s">
        <v>3805</v>
      </c>
      <c r="G155" s="84" t="s">
        <v>659</v>
      </c>
      <c r="H155" s="85" t="s">
        <v>659</v>
      </c>
      <c r="I155" s="408">
        <f t="shared" si="2"/>
        <v>396.5625</v>
      </c>
      <c r="J155" s="422">
        <v>63.45</v>
      </c>
    </row>
    <row r="156" spans="1:10">
      <c r="A156" s="82" t="s">
        <v>508</v>
      </c>
      <c r="B156" s="83">
        <v>42521</v>
      </c>
      <c r="C156" s="82" t="s">
        <v>3805</v>
      </c>
      <c r="G156" s="84" t="s">
        <v>807</v>
      </c>
      <c r="H156" s="85" t="s">
        <v>807</v>
      </c>
      <c r="I156" s="408">
        <f t="shared" si="2"/>
        <v>78.4375</v>
      </c>
      <c r="J156" s="422">
        <v>12.55</v>
      </c>
    </row>
    <row r="157" spans="1:10">
      <c r="A157" s="82" t="s">
        <v>508</v>
      </c>
      <c r="B157" s="83">
        <v>42521</v>
      </c>
      <c r="C157" s="82" t="s">
        <v>3805</v>
      </c>
      <c r="G157" s="84" t="s">
        <v>735</v>
      </c>
      <c r="H157" s="85" t="s">
        <v>735</v>
      </c>
      <c r="I157" s="408">
        <f t="shared" si="2"/>
        <v>398.375</v>
      </c>
      <c r="J157" s="422">
        <v>63.74</v>
      </c>
    </row>
    <row r="158" spans="1:10">
      <c r="A158" s="82" t="s">
        <v>510</v>
      </c>
      <c r="B158" s="83">
        <v>42521</v>
      </c>
      <c r="C158" s="82" t="s">
        <v>3806</v>
      </c>
      <c r="G158" s="86" t="s">
        <v>767</v>
      </c>
      <c r="H158" s="86" t="s">
        <v>767</v>
      </c>
      <c r="I158" s="408">
        <f t="shared" si="2"/>
        <v>99.125</v>
      </c>
      <c r="J158" s="422">
        <v>15.86</v>
      </c>
    </row>
    <row r="159" spans="1:10">
      <c r="A159" s="82" t="s">
        <v>510</v>
      </c>
      <c r="B159" s="83">
        <v>42521</v>
      </c>
      <c r="C159" s="82" t="s">
        <v>3806</v>
      </c>
      <c r="G159" s="86" t="s">
        <v>659</v>
      </c>
      <c r="H159" s="86" t="s">
        <v>659</v>
      </c>
      <c r="I159" s="408">
        <f t="shared" si="2"/>
        <v>328.4375</v>
      </c>
      <c r="J159" s="422">
        <v>52.55</v>
      </c>
    </row>
    <row r="160" spans="1:10">
      <c r="A160" s="82" t="s">
        <v>510</v>
      </c>
      <c r="B160" s="83">
        <v>42521</v>
      </c>
      <c r="C160" s="82" t="s">
        <v>3806</v>
      </c>
      <c r="G160" s="86" t="s">
        <v>729</v>
      </c>
      <c r="H160" s="86" t="s">
        <v>729</v>
      </c>
      <c r="I160" s="408">
        <f t="shared" si="2"/>
        <v>176.75</v>
      </c>
      <c r="J160" s="422">
        <v>28.28</v>
      </c>
    </row>
    <row r="161" spans="1:10">
      <c r="A161" s="82" t="s">
        <v>510</v>
      </c>
      <c r="B161" s="83">
        <v>42521</v>
      </c>
      <c r="C161" s="82" t="s">
        <v>3806</v>
      </c>
      <c r="G161" s="86" t="s">
        <v>661</v>
      </c>
      <c r="H161" s="86" t="s">
        <v>661</v>
      </c>
      <c r="I161" s="408">
        <f t="shared" si="2"/>
        <v>377.3125</v>
      </c>
      <c r="J161" s="422">
        <v>60.37</v>
      </c>
    </row>
    <row r="162" spans="1:10">
      <c r="A162" s="82" t="s">
        <v>514</v>
      </c>
      <c r="B162" s="83">
        <v>42521</v>
      </c>
      <c r="C162" s="82" t="s">
        <v>3807</v>
      </c>
      <c r="G162" s="84" t="s">
        <v>659</v>
      </c>
      <c r="H162" s="85" t="s">
        <v>659</v>
      </c>
      <c r="I162" s="408">
        <f t="shared" si="2"/>
        <v>49.125</v>
      </c>
      <c r="J162" s="422">
        <v>7.86</v>
      </c>
    </row>
    <row r="163" spans="1:10">
      <c r="A163" s="82" t="s">
        <v>514</v>
      </c>
      <c r="B163" s="83">
        <v>42521</v>
      </c>
      <c r="C163" s="82" t="s">
        <v>3807</v>
      </c>
      <c r="G163" s="84" t="s">
        <v>2792</v>
      </c>
      <c r="H163" s="85" t="s">
        <v>2792</v>
      </c>
      <c r="I163" s="408">
        <f t="shared" si="2"/>
        <v>125.6875</v>
      </c>
      <c r="J163" s="422">
        <v>20.11</v>
      </c>
    </row>
    <row r="164" spans="1:10">
      <c r="A164" s="82" t="s">
        <v>514</v>
      </c>
      <c r="B164" s="83">
        <v>42521</v>
      </c>
      <c r="C164" s="82" t="s">
        <v>3807</v>
      </c>
      <c r="G164" s="84" t="s">
        <v>729</v>
      </c>
      <c r="H164" s="85" t="s">
        <v>729</v>
      </c>
      <c r="I164" s="408">
        <f t="shared" si="2"/>
        <v>56.0625</v>
      </c>
      <c r="J164" s="422">
        <v>8.9700000000000006</v>
      </c>
    </row>
    <row r="165" spans="1:10">
      <c r="A165" s="82" t="s">
        <v>1558</v>
      </c>
      <c r="B165" s="83">
        <v>42521</v>
      </c>
      <c r="C165" s="82" t="s">
        <v>3808</v>
      </c>
      <c r="G165" s="84" t="s">
        <v>9</v>
      </c>
      <c r="H165" s="85" t="s">
        <v>9</v>
      </c>
      <c r="I165" s="408">
        <f t="shared" si="2"/>
        <v>271.5625</v>
      </c>
      <c r="J165" s="422">
        <v>43.45</v>
      </c>
    </row>
    <row r="166" spans="1:10">
      <c r="A166" s="82" t="s">
        <v>1558</v>
      </c>
      <c r="B166" s="83">
        <v>42521</v>
      </c>
      <c r="C166" s="82" t="s">
        <v>3808</v>
      </c>
      <c r="G166" s="84" t="s">
        <v>659</v>
      </c>
      <c r="H166" s="85" t="s">
        <v>659</v>
      </c>
      <c r="I166" s="408">
        <f t="shared" si="2"/>
        <v>328.4375</v>
      </c>
      <c r="J166" s="422">
        <v>52.55</v>
      </c>
    </row>
    <row r="167" spans="1:10">
      <c r="A167" s="82" t="s">
        <v>1558</v>
      </c>
      <c r="B167" s="83">
        <v>42521</v>
      </c>
      <c r="C167" s="82" t="s">
        <v>3808</v>
      </c>
      <c r="G167" s="84" t="s">
        <v>1739</v>
      </c>
      <c r="H167" s="85" t="s">
        <v>1739</v>
      </c>
      <c r="I167" s="408">
        <f t="shared" si="2"/>
        <v>1222.4375</v>
      </c>
      <c r="J167" s="422">
        <v>195.59</v>
      </c>
    </row>
    <row r="168" spans="1:10">
      <c r="A168" s="82" t="s">
        <v>1558</v>
      </c>
      <c r="B168" s="83">
        <v>42521</v>
      </c>
      <c r="C168" s="82" t="s">
        <v>3808</v>
      </c>
      <c r="G168" s="84" t="s">
        <v>2865</v>
      </c>
      <c r="H168" s="85" t="s">
        <v>2865</v>
      </c>
      <c r="I168" s="408">
        <f t="shared" si="2"/>
        <v>100</v>
      </c>
      <c r="J168" s="422">
        <v>16</v>
      </c>
    </row>
    <row r="169" spans="1:10">
      <c r="A169" s="82" t="s">
        <v>1558</v>
      </c>
      <c r="B169" s="83">
        <v>42521</v>
      </c>
      <c r="C169" s="82" t="s">
        <v>3808</v>
      </c>
      <c r="G169" s="84" t="s">
        <v>4115</v>
      </c>
      <c r="H169" s="85" t="s">
        <v>4115</v>
      </c>
      <c r="I169" s="408">
        <f t="shared" si="2"/>
        <v>551.4375</v>
      </c>
      <c r="J169" s="422">
        <v>88.23</v>
      </c>
    </row>
    <row r="170" spans="1:10">
      <c r="A170" s="82" t="s">
        <v>1558</v>
      </c>
      <c r="B170" s="83">
        <v>42521</v>
      </c>
      <c r="C170" s="82" t="s">
        <v>3808</v>
      </c>
      <c r="G170" s="84" t="s">
        <v>729</v>
      </c>
      <c r="H170" s="85" t="s">
        <v>729</v>
      </c>
      <c r="I170" s="408">
        <f t="shared" si="2"/>
        <v>483.62499999999994</v>
      </c>
      <c r="J170" s="422">
        <v>77.38</v>
      </c>
    </row>
    <row r="171" spans="1:10">
      <c r="A171" s="82" t="s">
        <v>1558</v>
      </c>
      <c r="B171" s="83">
        <v>42521</v>
      </c>
      <c r="C171" s="82" t="s">
        <v>3808</v>
      </c>
      <c r="G171" s="84" t="s">
        <v>4116</v>
      </c>
      <c r="H171" s="85" t="s">
        <v>4116</v>
      </c>
      <c r="I171" s="408">
        <f t="shared" si="2"/>
        <v>639.625</v>
      </c>
      <c r="J171" s="422">
        <v>102.34</v>
      </c>
    </row>
    <row r="172" spans="1:10">
      <c r="A172" s="82" t="s">
        <v>1558</v>
      </c>
      <c r="B172" s="83">
        <v>42521</v>
      </c>
      <c r="C172" s="82" t="s">
        <v>3808</v>
      </c>
      <c r="G172" s="84" t="s">
        <v>4117</v>
      </c>
      <c r="H172" s="85" t="s">
        <v>4117</v>
      </c>
      <c r="I172" s="408">
        <f t="shared" si="2"/>
        <v>75</v>
      </c>
      <c r="J172" s="422">
        <v>12</v>
      </c>
    </row>
    <row r="173" spans="1:10">
      <c r="A173" s="82" t="s">
        <v>1558</v>
      </c>
      <c r="B173" s="83">
        <v>42521</v>
      </c>
      <c r="C173" s="82" t="s">
        <v>3808</v>
      </c>
      <c r="G173" s="84" t="s">
        <v>4118</v>
      </c>
      <c r="H173" s="85" t="s">
        <v>4118</v>
      </c>
      <c r="I173" s="408">
        <f t="shared" si="2"/>
        <v>645.375</v>
      </c>
      <c r="J173" s="422">
        <v>103.26</v>
      </c>
    </row>
    <row r="174" spans="1:10">
      <c r="A174" s="82" t="s">
        <v>518</v>
      </c>
      <c r="B174" s="83">
        <v>42521</v>
      </c>
      <c r="C174" s="82" t="s">
        <v>3809</v>
      </c>
      <c r="G174" s="84" t="s">
        <v>658</v>
      </c>
      <c r="H174" s="85" t="s">
        <v>658</v>
      </c>
      <c r="I174" s="408">
        <f t="shared" si="2"/>
        <v>103.4375</v>
      </c>
      <c r="J174" s="422">
        <v>16.55</v>
      </c>
    </row>
    <row r="175" spans="1:10">
      <c r="A175" s="82" t="s">
        <v>518</v>
      </c>
      <c r="B175" s="83">
        <v>42521</v>
      </c>
      <c r="C175" s="82" t="s">
        <v>3809</v>
      </c>
      <c r="G175" s="84" t="s">
        <v>729</v>
      </c>
      <c r="H175" s="85" t="s">
        <v>729</v>
      </c>
      <c r="I175" s="408">
        <f t="shared" si="2"/>
        <v>176.8125</v>
      </c>
      <c r="J175" s="422">
        <v>28.29</v>
      </c>
    </row>
    <row r="176" spans="1:10">
      <c r="A176" s="82" t="s">
        <v>518</v>
      </c>
      <c r="B176" s="83">
        <v>42521</v>
      </c>
      <c r="C176" s="82" t="s">
        <v>3809</v>
      </c>
      <c r="G176" s="99" t="s">
        <v>2717</v>
      </c>
      <c r="H176" s="99" t="s">
        <v>4219</v>
      </c>
      <c r="I176" s="408">
        <f t="shared" si="2"/>
        <v>335.5</v>
      </c>
      <c r="J176" s="422">
        <v>53.68</v>
      </c>
    </row>
    <row r="177" spans="1:10">
      <c r="A177" s="82" t="s">
        <v>520</v>
      </c>
      <c r="B177" s="83">
        <v>42521</v>
      </c>
      <c r="C177" s="82" t="s">
        <v>3810</v>
      </c>
      <c r="G177" s="84" t="s">
        <v>729</v>
      </c>
      <c r="H177" s="85" t="s">
        <v>729</v>
      </c>
      <c r="I177" s="408">
        <f t="shared" si="2"/>
        <v>176.8125</v>
      </c>
      <c r="J177" s="422">
        <v>28.29</v>
      </c>
    </row>
    <row r="178" spans="1:10">
      <c r="A178" s="82" t="s">
        <v>520</v>
      </c>
      <c r="B178" s="83">
        <v>42521</v>
      </c>
      <c r="C178" s="82" t="s">
        <v>3810</v>
      </c>
      <c r="G178" s="84" t="s">
        <v>1697</v>
      </c>
      <c r="H178" s="85" t="s">
        <v>1697</v>
      </c>
      <c r="I178" s="408">
        <f t="shared" si="2"/>
        <v>73.25</v>
      </c>
      <c r="J178" s="422">
        <v>11.72</v>
      </c>
    </row>
    <row r="179" spans="1:10">
      <c r="A179" s="82" t="s">
        <v>522</v>
      </c>
      <c r="B179" s="83">
        <v>42521</v>
      </c>
      <c r="C179" s="82" t="s">
        <v>3811</v>
      </c>
      <c r="G179" s="84" t="s">
        <v>4119</v>
      </c>
      <c r="H179" s="85" t="s">
        <v>4119</v>
      </c>
      <c r="I179" s="408">
        <f t="shared" si="2"/>
        <v>68.9375</v>
      </c>
      <c r="J179" s="422">
        <v>11.03</v>
      </c>
    </row>
    <row r="180" spans="1:10">
      <c r="A180" s="82" t="s">
        <v>522</v>
      </c>
      <c r="B180" s="83">
        <v>42521</v>
      </c>
      <c r="C180" s="82" t="s">
        <v>3811</v>
      </c>
      <c r="G180" s="84" t="s">
        <v>9</v>
      </c>
      <c r="H180" s="85" t="s">
        <v>9</v>
      </c>
      <c r="I180" s="408">
        <f t="shared" si="2"/>
        <v>155.1875</v>
      </c>
      <c r="J180" s="422">
        <v>24.83</v>
      </c>
    </row>
    <row r="181" spans="1:10">
      <c r="A181" s="82" t="s">
        <v>522</v>
      </c>
      <c r="B181" s="83">
        <v>42521</v>
      </c>
      <c r="C181" s="82" t="s">
        <v>3811</v>
      </c>
      <c r="G181" s="84" t="s">
        <v>4120</v>
      </c>
      <c r="H181" s="85" t="s">
        <v>4120</v>
      </c>
      <c r="I181" s="408">
        <f t="shared" si="2"/>
        <v>561.5</v>
      </c>
      <c r="J181" s="422">
        <v>89.84</v>
      </c>
    </row>
    <row r="182" spans="1:10">
      <c r="A182" s="82" t="s">
        <v>522</v>
      </c>
      <c r="B182" s="83">
        <v>42521</v>
      </c>
      <c r="C182" s="82" t="s">
        <v>3811</v>
      </c>
      <c r="G182" s="84" t="s">
        <v>992</v>
      </c>
      <c r="H182" s="85" t="s">
        <v>992</v>
      </c>
      <c r="I182" s="408">
        <f t="shared" si="2"/>
        <v>65.5</v>
      </c>
      <c r="J182" s="422">
        <v>10.48</v>
      </c>
    </row>
    <row r="183" spans="1:10">
      <c r="A183" s="82" t="s">
        <v>522</v>
      </c>
      <c r="B183" s="83">
        <v>42521</v>
      </c>
      <c r="C183" s="82" t="s">
        <v>3811</v>
      </c>
      <c r="G183" s="84" t="s">
        <v>729</v>
      </c>
      <c r="H183" s="85" t="s">
        <v>729</v>
      </c>
      <c r="I183" s="408">
        <f t="shared" si="2"/>
        <v>116.43749999999999</v>
      </c>
      <c r="J183" s="422">
        <v>18.63</v>
      </c>
    </row>
    <row r="184" spans="1:10">
      <c r="A184" s="82" t="s">
        <v>522</v>
      </c>
      <c r="B184" s="83">
        <v>42521</v>
      </c>
      <c r="C184" s="82" t="s">
        <v>3811</v>
      </c>
      <c r="G184" s="84" t="s">
        <v>4121</v>
      </c>
      <c r="H184" s="85" t="s">
        <v>4121</v>
      </c>
      <c r="I184" s="408">
        <f t="shared" si="2"/>
        <v>116.375</v>
      </c>
      <c r="J184" s="422">
        <v>18.62</v>
      </c>
    </row>
    <row r="185" spans="1:10">
      <c r="A185" s="82" t="s">
        <v>524</v>
      </c>
      <c r="B185" s="83">
        <v>42521</v>
      </c>
      <c r="C185" s="82" t="s">
        <v>3812</v>
      </c>
      <c r="G185" s="84" t="s">
        <v>658</v>
      </c>
      <c r="H185" s="85" t="s">
        <v>658</v>
      </c>
      <c r="I185" s="408">
        <f t="shared" si="2"/>
        <v>81</v>
      </c>
      <c r="J185" s="422">
        <v>12.96</v>
      </c>
    </row>
    <row r="186" spans="1:10">
      <c r="A186" s="82" t="s">
        <v>524</v>
      </c>
      <c r="B186" s="83">
        <v>42521</v>
      </c>
      <c r="C186" s="82" t="s">
        <v>3812</v>
      </c>
      <c r="G186" s="84" t="s">
        <v>658</v>
      </c>
      <c r="H186" s="85" t="s">
        <v>658</v>
      </c>
      <c r="I186" s="408">
        <f t="shared" si="2"/>
        <v>82.75</v>
      </c>
      <c r="J186" s="422">
        <v>13.24</v>
      </c>
    </row>
    <row r="187" spans="1:10">
      <c r="A187" s="82" t="s">
        <v>524</v>
      </c>
      <c r="B187" s="83">
        <v>42521</v>
      </c>
      <c r="C187" s="82" t="s">
        <v>3812</v>
      </c>
      <c r="G187" s="84" t="s">
        <v>3530</v>
      </c>
      <c r="H187" s="85" t="s">
        <v>3530</v>
      </c>
      <c r="I187" s="408">
        <f t="shared" si="2"/>
        <v>57.75</v>
      </c>
      <c r="J187" s="422">
        <v>9.24</v>
      </c>
    </row>
    <row r="188" spans="1:10">
      <c r="A188" s="82" t="s">
        <v>524</v>
      </c>
      <c r="B188" s="83">
        <v>42521</v>
      </c>
      <c r="C188" s="82" t="s">
        <v>3812</v>
      </c>
      <c r="G188" s="84" t="s">
        <v>3530</v>
      </c>
      <c r="H188" s="85" t="s">
        <v>3530</v>
      </c>
      <c r="I188" s="408">
        <f t="shared" si="2"/>
        <v>93.125</v>
      </c>
      <c r="J188" s="422">
        <v>14.9</v>
      </c>
    </row>
    <row r="189" spans="1:10">
      <c r="A189" s="82" t="s">
        <v>524</v>
      </c>
      <c r="B189" s="83">
        <v>42521</v>
      </c>
      <c r="C189" s="82" t="s">
        <v>3812</v>
      </c>
      <c r="G189" s="84" t="s">
        <v>729</v>
      </c>
      <c r="H189" s="85" t="s">
        <v>729</v>
      </c>
      <c r="I189" s="408">
        <f t="shared" si="2"/>
        <v>56.0625</v>
      </c>
      <c r="J189" s="422">
        <v>8.9700000000000006</v>
      </c>
    </row>
    <row r="190" spans="1:10">
      <c r="A190" s="82" t="s">
        <v>524</v>
      </c>
      <c r="B190" s="83">
        <v>42521</v>
      </c>
      <c r="C190" s="82" t="s">
        <v>3812</v>
      </c>
      <c r="G190" s="84" t="s">
        <v>1697</v>
      </c>
      <c r="H190" s="85" t="s">
        <v>1697</v>
      </c>
      <c r="I190" s="408">
        <f t="shared" si="2"/>
        <v>47.4375</v>
      </c>
      <c r="J190" s="422">
        <v>7.59</v>
      </c>
    </row>
    <row r="191" spans="1:10">
      <c r="A191" s="82" t="s">
        <v>524</v>
      </c>
      <c r="B191" s="83">
        <v>42521</v>
      </c>
      <c r="C191" s="82" t="s">
        <v>3812</v>
      </c>
      <c r="G191" s="84" t="s">
        <v>4122</v>
      </c>
      <c r="H191" s="85" t="s">
        <v>4122</v>
      </c>
      <c r="I191" s="408">
        <f t="shared" si="2"/>
        <v>83.8125</v>
      </c>
      <c r="J191" s="422">
        <v>13.41</v>
      </c>
    </row>
    <row r="192" spans="1:10">
      <c r="A192" s="82" t="s">
        <v>526</v>
      </c>
      <c r="B192" s="83">
        <v>42521</v>
      </c>
      <c r="C192" s="82" t="s">
        <v>3813</v>
      </c>
      <c r="G192" s="84" t="s">
        <v>658</v>
      </c>
      <c r="H192" s="85" t="s">
        <v>658</v>
      </c>
      <c r="I192" s="408">
        <f t="shared" si="2"/>
        <v>14.624999999999998</v>
      </c>
      <c r="J192" s="422">
        <v>2.34</v>
      </c>
    </row>
    <row r="193" spans="1:10">
      <c r="A193" s="82" t="s">
        <v>526</v>
      </c>
      <c r="B193" s="83">
        <v>42521</v>
      </c>
      <c r="C193" s="82" t="s">
        <v>3813</v>
      </c>
      <c r="G193" s="84" t="s">
        <v>3530</v>
      </c>
      <c r="H193" s="85" t="s">
        <v>3530</v>
      </c>
      <c r="I193" s="408">
        <f t="shared" si="2"/>
        <v>88.8125</v>
      </c>
      <c r="J193" s="422">
        <v>14.21</v>
      </c>
    </row>
    <row r="194" spans="1:10">
      <c r="A194" s="82" t="s">
        <v>526</v>
      </c>
      <c r="B194" s="83">
        <v>42521</v>
      </c>
      <c r="C194" s="82" t="s">
        <v>3813</v>
      </c>
      <c r="G194" s="84" t="s">
        <v>729</v>
      </c>
      <c r="H194" s="85" t="s">
        <v>729</v>
      </c>
      <c r="I194" s="408">
        <f t="shared" si="2"/>
        <v>126.81249999999999</v>
      </c>
      <c r="J194" s="422">
        <v>20.29</v>
      </c>
    </row>
    <row r="195" spans="1:10">
      <c r="A195" s="82" t="s">
        <v>1567</v>
      </c>
      <c r="B195" s="83">
        <v>42521</v>
      </c>
      <c r="C195" s="82" t="s">
        <v>3814</v>
      </c>
      <c r="G195" s="84" t="s">
        <v>733</v>
      </c>
      <c r="H195" s="85" t="s">
        <v>733</v>
      </c>
      <c r="I195" s="408">
        <f t="shared" si="2"/>
        <v>293.3125</v>
      </c>
      <c r="J195" s="422">
        <v>46.93</v>
      </c>
    </row>
    <row r="196" spans="1:10">
      <c r="A196" s="82" t="s">
        <v>1567</v>
      </c>
      <c r="B196" s="83">
        <v>42521</v>
      </c>
      <c r="C196" s="82" t="s">
        <v>3814</v>
      </c>
      <c r="G196" s="84" t="s">
        <v>659</v>
      </c>
      <c r="H196" s="85" t="s">
        <v>659</v>
      </c>
      <c r="I196" s="408">
        <f t="shared" si="2"/>
        <v>633.625</v>
      </c>
      <c r="J196" s="422">
        <v>101.38</v>
      </c>
    </row>
    <row r="197" spans="1:10">
      <c r="A197" s="82" t="s">
        <v>1567</v>
      </c>
      <c r="B197" s="83">
        <v>42521</v>
      </c>
      <c r="C197" s="82" t="s">
        <v>3814</v>
      </c>
      <c r="G197" s="84" t="s">
        <v>731</v>
      </c>
      <c r="H197" s="85" t="s">
        <v>731</v>
      </c>
      <c r="I197" s="408">
        <f t="shared" si="2"/>
        <v>37.9375</v>
      </c>
      <c r="J197" s="422">
        <v>6.07</v>
      </c>
    </row>
    <row r="198" spans="1:10">
      <c r="A198" s="82" t="s">
        <v>1567</v>
      </c>
      <c r="B198" s="83">
        <v>42521</v>
      </c>
      <c r="C198" s="82" t="s">
        <v>3814</v>
      </c>
      <c r="G198" s="84" t="s">
        <v>3530</v>
      </c>
      <c r="H198" s="85" t="s">
        <v>3530</v>
      </c>
      <c r="I198" s="408">
        <f t="shared" ref="I198:I261" si="3">+J198/0.16</f>
        <v>88.8125</v>
      </c>
      <c r="J198" s="422">
        <v>14.21</v>
      </c>
    </row>
    <row r="199" spans="1:10">
      <c r="A199" s="82" t="s">
        <v>1567</v>
      </c>
      <c r="B199" s="83">
        <v>42521</v>
      </c>
      <c r="C199" s="82" t="s">
        <v>3814</v>
      </c>
      <c r="G199" s="84" t="s">
        <v>729</v>
      </c>
      <c r="H199" s="85" t="s">
        <v>729</v>
      </c>
      <c r="I199" s="408">
        <f t="shared" si="3"/>
        <v>30.1875</v>
      </c>
      <c r="J199" s="422">
        <v>4.83</v>
      </c>
    </row>
    <row r="200" spans="1:10">
      <c r="A200" s="82" t="s">
        <v>1567</v>
      </c>
      <c r="B200" s="83">
        <v>42521</v>
      </c>
      <c r="C200" s="82" t="s">
        <v>3814</v>
      </c>
      <c r="G200" s="84" t="s">
        <v>1718</v>
      </c>
      <c r="H200" s="85" t="s">
        <v>1718</v>
      </c>
      <c r="I200" s="408">
        <f t="shared" si="3"/>
        <v>94.8125</v>
      </c>
      <c r="J200" s="422">
        <v>15.17</v>
      </c>
    </row>
    <row r="201" spans="1:10">
      <c r="A201" s="82" t="s">
        <v>1567</v>
      </c>
      <c r="B201" s="83">
        <v>42521</v>
      </c>
      <c r="C201" s="82" t="s">
        <v>3814</v>
      </c>
      <c r="G201" s="84" t="s">
        <v>735</v>
      </c>
      <c r="H201" s="85" t="s">
        <v>735</v>
      </c>
      <c r="I201" s="408">
        <f t="shared" si="3"/>
        <v>398.25</v>
      </c>
      <c r="J201" s="422">
        <v>63.72</v>
      </c>
    </row>
    <row r="202" spans="1:10">
      <c r="A202" s="82" t="s">
        <v>1567</v>
      </c>
      <c r="B202" s="83">
        <v>42521</v>
      </c>
      <c r="C202" s="82" t="s">
        <v>3814</v>
      </c>
      <c r="G202" s="84" t="s">
        <v>2701</v>
      </c>
      <c r="H202" s="85" t="s">
        <v>2701</v>
      </c>
      <c r="I202" s="408">
        <f t="shared" si="3"/>
        <v>463.1875</v>
      </c>
      <c r="J202" s="422">
        <v>74.11</v>
      </c>
    </row>
    <row r="203" spans="1:10">
      <c r="A203" s="82" t="s">
        <v>1567</v>
      </c>
      <c r="B203" s="83">
        <v>42521</v>
      </c>
      <c r="C203" s="82" t="s">
        <v>3814</v>
      </c>
      <c r="G203" s="84" t="s">
        <v>1721</v>
      </c>
      <c r="H203" s="85" t="s">
        <v>1721</v>
      </c>
      <c r="I203" s="408">
        <f t="shared" si="3"/>
        <v>227.5</v>
      </c>
      <c r="J203" s="422">
        <v>36.4</v>
      </c>
    </row>
    <row r="204" spans="1:10">
      <c r="A204" s="82" t="s">
        <v>528</v>
      </c>
      <c r="B204" s="83">
        <v>42521</v>
      </c>
      <c r="C204" s="82" t="s">
        <v>3815</v>
      </c>
      <c r="G204" s="84" t="s">
        <v>733</v>
      </c>
      <c r="H204" s="85" t="s">
        <v>733</v>
      </c>
      <c r="I204" s="408">
        <f t="shared" si="3"/>
        <v>293.3125</v>
      </c>
      <c r="J204" s="422">
        <v>46.93</v>
      </c>
    </row>
    <row r="205" spans="1:10">
      <c r="A205" s="82" t="s">
        <v>528</v>
      </c>
      <c r="B205" s="83">
        <v>42521</v>
      </c>
      <c r="C205" s="82" t="s">
        <v>3815</v>
      </c>
      <c r="G205" s="84" t="s">
        <v>659</v>
      </c>
      <c r="H205" s="85" t="s">
        <v>659</v>
      </c>
      <c r="I205" s="408">
        <f t="shared" si="3"/>
        <v>845.6875</v>
      </c>
      <c r="J205" s="422">
        <v>135.31</v>
      </c>
    </row>
    <row r="206" spans="1:10">
      <c r="A206" s="82" t="s">
        <v>528</v>
      </c>
      <c r="B206" s="83">
        <v>42521</v>
      </c>
      <c r="C206" s="82" t="s">
        <v>3815</v>
      </c>
      <c r="G206" s="84" t="s">
        <v>742</v>
      </c>
      <c r="H206" s="85" t="s">
        <v>742</v>
      </c>
      <c r="I206" s="408">
        <f t="shared" si="3"/>
        <v>47.4375</v>
      </c>
      <c r="J206" s="422">
        <v>7.59</v>
      </c>
    </row>
    <row r="207" spans="1:10">
      <c r="A207" s="82" t="s">
        <v>528</v>
      </c>
      <c r="B207" s="83">
        <v>42521</v>
      </c>
      <c r="C207" s="82" t="s">
        <v>3815</v>
      </c>
      <c r="G207" s="84" t="s">
        <v>742</v>
      </c>
      <c r="H207" s="85" t="s">
        <v>742</v>
      </c>
      <c r="I207" s="408">
        <f t="shared" si="3"/>
        <v>94.8125</v>
      </c>
      <c r="J207" s="422">
        <v>15.17</v>
      </c>
    </row>
    <row r="208" spans="1:10">
      <c r="A208" s="82" t="s">
        <v>528</v>
      </c>
      <c r="B208" s="83">
        <v>42521</v>
      </c>
      <c r="C208" s="82" t="s">
        <v>3815</v>
      </c>
      <c r="G208" s="84" t="s">
        <v>742</v>
      </c>
      <c r="H208" s="85" t="s">
        <v>742</v>
      </c>
      <c r="I208" s="408">
        <f t="shared" si="3"/>
        <v>119.81250000000001</v>
      </c>
      <c r="J208" s="422">
        <v>19.170000000000002</v>
      </c>
    </row>
    <row r="209" spans="1:10">
      <c r="A209" s="82" t="s">
        <v>528</v>
      </c>
      <c r="B209" s="83">
        <v>42521</v>
      </c>
      <c r="C209" s="82" t="s">
        <v>3815</v>
      </c>
      <c r="G209" s="84" t="s">
        <v>1700</v>
      </c>
      <c r="H209" s="85" t="s">
        <v>1700</v>
      </c>
      <c r="I209" s="408">
        <f t="shared" si="3"/>
        <v>30.1875</v>
      </c>
      <c r="J209" s="422">
        <v>4.83</v>
      </c>
    </row>
    <row r="210" spans="1:10">
      <c r="A210" s="82" t="s">
        <v>528</v>
      </c>
      <c r="B210" s="83">
        <v>42521</v>
      </c>
      <c r="C210" s="82" t="s">
        <v>3815</v>
      </c>
      <c r="G210" s="84" t="s">
        <v>729</v>
      </c>
      <c r="H210" s="85" t="s">
        <v>729</v>
      </c>
      <c r="I210" s="408">
        <f t="shared" si="3"/>
        <v>30.1875</v>
      </c>
      <c r="J210" s="422">
        <v>4.83</v>
      </c>
    </row>
    <row r="211" spans="1:10">
      <c r="A211" s="82" t="s">
        <v>528</v>
      </c>
      <c r="B211" s="83">
        <v>42521</v>
      </c>
      <c r="C211" s="82" t="s">
        <v>3815</v>
      </c>
      <c r="G211" s="84" t="s">
        <v>2796</v>
      </c>
      <c r="H211" s="85" t="s">
        <v>2796</v>
      </c>
      <c r="I211" s="408">
        <f t="shared" si="3"/>
        <v>110</v>
      </c>
      <c r="J211" s="422">
        <v>17.600000000000001</v>
      </c>
    </row>
    <row r="212" spans="1:10">
      <c r="A212" s="82" t="s">
        <v>528</v>
      </c>
      <c r="B212" s="83">
        <v>42521</v>
      </c>
      <c r="C212" s="82" t="s">
        <v>3815</v>
      </c>
      <c r="G212" s="84" t="s">
        <v>735</v>
      </c>
      <c r="H212" s="85" t="s">
        <v>735</v>
      </c>
      <c r="I212" s="408">
        <f t="shared" si="3"/>
        <v>398.25</v>
      </c>
      <c r="J212" s="422">
        <v>63.72</v>
      </c>
    </row>
    <row r="213" spans="1:10">
      <c r="A213" s="82" t="s">
        <v>528</v>
      </c>
      <c r="B213" s="83">
        <v>42521</v>
      </c>
      <c r="C213" s="82" t="s">
        <v>3815</v>
      </c>
      <c r="G213" s="84" t="s">
        <v>1701</v>
      </c>
      <c r="H213" s="85" t="s">
        <v>1701</v>
      </c>
      <c r="I213" s="408">
        <f t="shared" si="3"/>
        <v>551.4375</v>
      </c>
      <c r="J213" s="422">
        <v>88.23</v>
      </c>
    </row>
    <row r="214" spans="1:10">
      <c r="A214" s="82" t="s">
        <v>532</v>
      </c>
      <c r="B214" s="83">
        <v>42521</v>
      </c>
      <c r="C214" s="82" t="s">
        <v>3816</v>
      </c>
      <c r="G214" s="84" t="s">
        <v>9</v>
      </c>
      <c r="H214" s="85" t="s">
        <v>9</v>
      </c>
      <c r="I214" s="408">
        <f t="shared" si="3"/>
        <v>120.68749999999999</v>
      </c>
      <c r="J214" s="422">
        <v>19.309999999999999</v>
      </c>
    </row>
    <row r="215" spans="1:10">
      <c r="A215" s="82" t="s">
        <v>532</v>
      </c>
      <c r="B215" s="83">
        <v>42521</v>
      </c>
      <c r="C215" s="82" t="s">
        <v>3816</v>
      </c>
      <c r="G215" s="84" t="s">
        <v>1702</v>
      </c>
      <c r="H215" s="85" t="s">
        <v>1702</v>
      </c>
      <c r="I215" s="408">
        <f t="shared" si="3"/>
        <v>293.3125</v>
      </c>
      <c r="J215" s="422">
        <v>46.93</v>
      </c>
    </row>
    <row r="216" spans="1:10">
      <c r="A216" s="82" t="s">
        <v>532</v>
      </c>
      <c r="B216" s="83">
        <v>42521</v>
      </c>
      <c r="C216" s="82" t="s">
        <v>3816</v>
      </c>
      <c r="G216" s="84" t="s">
        <v>729</v>
      </c>
      <c r="H216" s="85" t="s">
        <v>729</v>
      </c>
      <c r="I216" s="408">
        <f t="shared" si="3"/>
        <v>116.375</v>
      </c>
      <c r="J216" s="422">
        <v>18.62</v>
      </c>
    </row>
    <row r="217" spans="1:10">
      <c r="A217" s="82" t="s">
        <v>532</v>
      </c>
      <c r="B217" s="83">
        <v>42521</v>
      </c>
      <c r="C217" s="82" t="s">
        <v>3816</v>
      </c>
      <c r="G217" s="84" t="s">
        <v>727</v>
      </c>
      <c r="H217" s="85" t="s">
        <v>727</v>
      </c>
      <c r="I217" s="408">
        <f t="shared" si="3"/>
        <v>86.187499999999986</v>
      </c>
      <c r="J217" s="422">
        <v>13.79</v>
      </c>
    </row>
    <row r="218" spans="1:10">
      <c r="A218" s="82" t="s">
        <v>534</v>
      </c>
      <c r="B218" s="83">
        <v>42521</v>
      </c>
      <c r="C218" s="82" t="s">
        <v>3817</v>
      </c>
      <c r="G218" s="84" t="s">
        <v>9</v>
      </c>
      <c r="H218" s="85" t="s">
        <v>9</v>
      </c>
      <c r="I218" s="408">
        <f t="shared" si="3"/>
        <v>219.8125</v>
      </c>
      <c r="J218" s="422">
        <v>35.17</v>
      </c>
    </row>
    <row r="219" spans="1:10">
      <c r="A219" s="82" t="s">
        <v>534</v>
      </c>
      <c r="B219" s="83">
        <v>42521</v>
      </c>
      <c r="C219" s="82" t="s">
        <v>3817</v>
      </c>
      <c r="G219" s="84" t="s">
        <v>747</v>
      </c>
      <c r="H219" s="85" t="s">
        <v>747</v>
      </c>
      <c r="I219" s="408">
        <f t="shared" si="3"/>
        <v>281.0625</v>
      </c>
      <c r="J219" s="422">
        <v>44.97</v>
      </c>
    </row>
    <row r="220" spans="1:10">
      <c r="A220" s="82" t="s">
        <v>534</v>
      </c>
      <c r="B220" s="83">
        <v>42521</v>
      </c>
      <c r="C220" s="82" t="s">
        <v>3817</v>
      </c>
      <c r="G220" s="84" t="s">
        <v>659</v>
      </c>
      <c r="H220" s="85" t="s">
        <v>659</v>
      </c>
      <c r="I220" s="408">
        <f t="shared" si="3"/>
        <v>49.125</v>
      </c>
      <c r="J220" s="422">
        <v>7.86</v>
      </c>
    </row>
    <row r="221" spans="1:10">
      <c r="A221" s="82" t="s">
        <v>534</v>
      </c>
      <c r="B221" s="83">
        <v>42521</v>
      </c>
      <c r="C221" s="82" t="s">
        <v>3817</v>
      </c>
      <c r="G221" s="84" t="s">
        <v>1739</v>
      </c>
      <c r="H221" s="85" t="s">
        <v>1739</v>
      </c>
      <c r="I221" s="408">
        <f t="shared" si="3"/>
        <v>117.25000000000001</v>
      </c>
      <c r="J221" s="422">
        <v>18.760000000000002</v>
      </c>
    </row>
    <row r="222" spans="1:10">
      <c r="A222" s="82" t="s">
        <v>534</v>
      </c>
      <c r="B222" s="83">
        <v>42521</v>
      </c>
      <c r="C222" s="82" t="s">
        <v>3817</v>
      </c>
      <c r="G222" s="84" t="s">
        <v>729</v>
      </c>
      <c r="H222" s="85" t="s">
        <v>729</v>
      </c>
      <c r="I222" s="408">
        <f t="shared" si="3"/>
        <v>116.375</v>
      </c>
      <c r="J222" s="422">
        <v>18.62</v>
      </c>
    </row>
    <row r="223" spans="1:10">
      <c r="A223" s="82" t="s">
        <v>534</v>
      </c>
      <c r="B223" s="83">
        <v>42521</v>
      </c>
      <c r="C223" s="82" t="s">
        <v>3817</v>
      </c>
      <c r="G223" s="84" t="s">
        <v>4123</v>
      </c>
      <c r="H223" s="85" t="s">
        <v>4123</v>
      </c>
      <c r="I223" s="408">
        <f t="shared" si="3"/>
        <v>167.625</v>
      </c>
      <c r="J223" s="422">
        <v>26.82</v>
      </c>
    </row>
    <row r="224" spans="1:10">
      <c r="A224" s="82" t="s">
        <v>534</v>
      </c>
      <c r="B224" s="83">
        <v>42521</v>
      </c>
      <c r="C224" s="82" t="s">
        <v>3817</v>
      </c>
      <c r="G224" s="84" t="s">
        <v>749</v>
      </c>
      <c r="H224" s="85" t="s">
        <v>749</v>
      </c>
      <c r="I224" s="408">
        <f t="shared" si="3"/>
        <v>335.1875</v>
      </c>
      <c r="J224" s="422">
        <v>53.63</v>
      </c>
    </row>
    <row r="225" spans="1:10">
      <c r="A225" s="82" t="s">
        <v>534</v>
      </c>
      <c r="B225" s="83">
        <v>42521</v>
      </c>
      <c r="C225" s="82" t="s">
        <v>3817</v>
      </c>
      <c r="G225" s="84" t="s">
        <v>727</v>
      </c>
      <c r="H225" s="85" t="s">
        <v>727</v>
      </c>
      <c r="I225" s="408">
        <f t="shared" si="3"/>
        <v>86.187499999999986</v>
      </c>
      <c r="J225" s="422">
        <v>13.79</v>
      </c>
    </row>
    <row r="226" spans="1:10">
      <c r="A226" s="82" t="s">
        <v>536</v>
      </c>
      <c r="B226" s="83">
        <v>42521</v>
      </c>
      <c r="C226" s="82" t="s">
        <v>3818</v>
      </c>
      <c r="G226" s="84" t="s">
        <v>659</v>
      </c>
      <c r="H226" s="85" t="s">
        <v>659</v>
      </c>
      <c r="I226" s="408">
        <f t="shared" si="3"/>
        <v>333.625</v>
      </c>
      <c r="J226" s="422">
        <v>53.38</v>
      </c>
    </row>
    <row r="227" spans="1:10">
      <c r="A227" s="82" t="s">
        <v>536</v>
      </c>
      <c r="B227" s="83">
        <v>42521</v>
      </c>
      <c r="C227" s="82" t="s">
        <v>3818</v>
      </c>
      <c r="G227" s="84" t="s">
        <v>729</v>
      </c>
      <c r="H227" s="85" t="s">
        <v>729</v>
      </c>
      <c r="I227" s="408">
        <f t="shared" si="3"/>
        <v>176.8125</v>
      </c>
      <c r="J227" s="422">
        <v>28.29</v>
      </c>
    </row>
    <row r="228" spans="1:10">
      <c r="A228" s="82" t="s">
        <v>536</v>
      </c>
      <c r="B228" s="83">
        <v>42521</v>
      </c>
      <c r="C228" s="82" t="s">
        <v>3818</v>
      </c>
      <c r="G228" s="84" t="s">
        <v>2717</v>
      </c>
      <c r="H228" s="85" t="s">
        <v>2717</v>
      </c>
      <c r="I228" s="408">
        <f t="shared" si="3"/>
        <v>335.1875</v>
      </c>
      <c r="J228" s="422">
        <v>53.63</v>
      </c>
    </row>
    <row r="229" spans="1:10">
      <c r="A229" s="82" t="s">
        <v>536</v>
      </c>
      <c r="B229" s="83">
        <v>42521</v>
      </c>
      <c r="C229" s="82" t="s">
        <v>3818</v>
      </c>
      <c r="G229" s="84" t="s">
        <v>727</v>
      </c>
      <c r="H229" s="85" t="s">
        <v>727</v>
      </c>
      <c r="I229" s="408">
        <f t="shared" si="3"/>
        <v>-86.187499999999986</v>
      </c>
      <c r="J229" s="422">
        <v>-13.79</v>
      </c>
    </row>
    <row r="230" spans="1:10">
      <c r="A230" s="82" t="s">
        <v>536</v>
      </c>
      <c r="B230" s="83">
        <v>42521</v>
      </c>
      <c r="C230" s="82" t="s">
        <v>3818</v>
      </c>
      <c r="G230" s="84" t="s">
        <v>727</v>
      </c>
      <c r="H230" s="85" t="s">
        <v>727</v>
      </c>
      <c r="I230" s="408">
        <f t="shared" si="3"/>
        <v>86.187499999999986</v>
      </c>
      <c r="J230" s="422">
        <v>13.79</v>
      </c>
    </row>
    <row r="231" spans="1:10">
      <c r="A231" s="82" t="s">
        <v>538</v>
      </c>
      <c r="B231" s="83">
        <v>42521</v>
      </c>
      <c r="C231" s="82" t="s">
        <v>3819</v>
      </c>
      <c r="G231" s="84" t="s">
        <v>733</v>
      </c>
      <c r="H231" s="85" t="s">
        <v>733</v>
      </c>
      <c r="I231" s="408">
        <f t="shared" si="3"/>
        <v>335.1875</v>
      </c>
      <c r="J231" s="422">
        <v>53.63</v>
      </c>
    </row>
    <row r="232" spans="1:10">
      <c r="A232" s="82" t="s">
        <v>538</v>
      </c>
      <c r="B232" s="83">
        <v>42521</v>
      </c>
      <c r="C232" s="82" t="s">
        <v>3819</v>
      </c>
      <c r="G232" s="84" t="s">
        <v>659</v>
      </c>
      <c r="H232" s="85" t="s">
        <v>659</v>
      </c>
      <c r="I232" s="408">
        <f t="shared" si="3"/>
        <v>322.4375</v>
      </c>
      <c r="J232" s="422">
        <v>51.59</v>
      </c>
    </row>
    <row r="233" spans="1:10">
      <c r="A233" s="82" t="s">
        <v>538</v>
      </c>
      <c r="B233" s="83">
        <v>42521</v>
      </c>
      <c r="C233" s="82" t="s">
        <v>3819</v>
      </c>
      <c r="G233" s="99" t="s">
        <v>659</v>
      </c>
      <c r="H233" s="99" t="s">
        <v>659</v>
      </c>
      <c r="I233" s="408">
        <f t="shared" si="3"/>
        <v>396.5625</v>
      </c>
      <c r="J233" s="422">
        <v>63.45</v>
      </c>
    </row>
    <row r="234" spans="1:10">
      <c r="A234" s="82" t="s">
        <v>538</v>
      </c>
      <c r="B234" s="83">
        <v>42521</v>
      </c>
      <c r="C234" s="82" t="s">
        <v>3819</v>
      </c>
      <c r="G234" s="84" t="s">
        <v>742</v>
      </c>
      <c r="H234" s="85" t="s">
        <v>742</v>
      </c>
      <c r="I234" s="408">
        <f t="shared" si="3"/>
        <v>262.0625</v>
      </c>
      <c r="J234" s="422">
        <v>41.93</v>
      </c>
    </row>
    <row r="235" spans="1:10">
      <c r="A235" s="82" t="s">
        <v>538</v>
      </c>
      <c r="B235" s="83">
        <v>42521</v>
      </c>
      <c r="C235" s="82" t="s">
        <v>3819</v>
      </c>
      <c r="G235" s="84" t="s">
        <v>731</v>
      </c>
      <c r="H235" s="85" t="s">
        <v>731</v>
      </c>
      <c r="I235" s="408">
        <f t="shared" si="3"/>
        <v>37.9375</v>
      </c>
      <c r="J235" s="422">
        <v>6.07</v>
      </c>
    </row>
    <row r="236" spans="1:10">
      <c r="A236" s="82" t="s">
        <v>538</v>
      </c>
      <c r="B236" s="83">
        <v>42521</v>
      </c>
      <c r="C236" s="82" t="s">
        <v>3819</v>
      </c>
      <c r="G236" s="84" t="s">
        <v>729</v>
      </c>
      <c r="H236" s="85" t="s">
        <v>729</v>
      </c>
      <c r="I236" s="408">
        <f t="shared" si="3"/>
        <v>60.375</v>
      </c>
      <c r="J236" s="422">
        <v>9.66</v>
      </c>
    </row>
    <row r="237" spans="1:10">
      <c r="A237" s="82" t="s">
        <v>538</v>
      </c>
      <c r="B237" s="83">
        <v>42521</v>
      </c>
      <c r="C237" s="82" t="s">
        <v>3819</v>
      </c>
      <c r="G237" s="84" t="s">
        <v>740</v>
      </c>
      <c r="H237" s="85" t="s">
        <v>740</v>
      </c>
      <c r="I237" s="408">
        <f t="shared" si="3"/>
        <v>459.6875</v>
      </c>
      <c r="J237" s="422">
        <v>73.55</v>
      </c>
    </row>
    <row r="238" spans="1:10">
      <c r="A238" s="82" t="s">
        <v>538</v>
      </c>
      <c r="B238" s="83">
        <v>42521</v>
      </c>
      <c r="C238" s="82" t="s">
        <v>3819</v>
      </c>
      <c r="G238" s="84" t="s">
        <v>735</v>
      </c>
      <c r="H238" s="85" t="s">
        <v>735</v>
      </c>
      <c r="I238" s="408">
        <f t="shared" si="3"/>
        <v>398.375</v>
      </c>
      <c r="J238" s="422">
        <v>63.74</v>
      </c>
    </row>
    <row r="239" spans="1:10">
      <c r="A239" s="82" t="s">
        <v>538</v>
      </c>
      <c r="B239" s="83">
        <v>42521</v>
      </c>
      <c r="C239" s="82" t="s">
        <v>3819</v>
      </c>
      <c r="G239" s="84" t="s">
        <v>793</v>
      </c>
      <c r="H239" s="85" t="s">
        <v>793</v>
      </c>
      <c r="I239" s="408">
        <f t="shared" si="3"/>
        <v>103.4375</v>
      </c>
      <c r="J239" s="422">
        <v>16.55</v>
      </c>
    </row>
    <row r="240" spans="1:10">
      <c r="A240" s="82" t="s">
        <v>538</v>
      </c>
      <c r="B240" s="83">
        <v>42521</v>
      </c>
      <c r="C240" s="82" t="s">
        <v>3819</v>
      </c>
      <c r="G240" s="84" t="s">
        <v>4125</v>
      </c>
      <c r="H240" s="85" t="s">
        <v>4125</v>
      </c>
      <c r="I240" s="408">
        <f t="shared" si="3"/>
        <v>99.125</v>
      </c>
      <c r="J240" s="422">
        <v>15.86</v>
      </c>
    </row>
    <row r="241" spans="1:10" s="86" customFormat="1">
      <c r="A241" s="86" t="s">
        <v>486</v>
      </c>
      <c r="B241" s="87">
        <v>42521</v>
      </c>
      <c r="C241" s="86" t="s">
        <v>3705</v>
      </c>
      <c r="G241" s="86" t="s">
        <v>4194</v>
      </c>
      <c r="H241" s="86" t="s">
        <v>4195</v>
      </c>
      <c r="I241" s="408">
        <f t="shared" si="3"/>
        <v>268.9375</v>
      </c>
      <c r="J241" s="314">
        <v>43.03</v>
      </c>
    </row>
    <row r="242" spans="1:10" s="86" customFormat="1">
      <c r="A242" s="86" t="s">
        <v>486</v>
      </c>
      <c r="B242" s="87">
        <v>42521</v>
      </c>
      <c r="C242" s="86" t="s">
        <v>3705</v>
      </c>
      <c r="G242" s="86" t="s">
        <v>659</v>
      </c>
      <c r="H242" s="86" t="s">
        <v>717</v>
      </c>
      <c r="I242" s="408">
        <f t="shared" si="3"/>
        <v>599.125</v>
      </c>
      <c r="J242" s="314">
        <v>95.86</v>
      </c>
    </row>
    <row r="243" spans="1:10" s="86" customFormat="1">
      <c r="A243" s="86" t="s">
        <v>486</v>
      </c>
      <c r="B243" s="87">
        <v>42521</v>
      </c>
      <c r="C243" s="86" t="s">
        <v>3705</v>
      </c>
      <c r="G243" s="86" t="s">
        <v>987</v>
      </c>
      <c r="H243" s="86" t="s">
        <v>2875</v>
      </c>
      <c r="I243" s="408">
        <f t="shared" si="3"/>
        <v>1232.125</v>
      </c>
      <c r="J243" s="314">
        <v>197.14</v>
      </c>
    </row>
    <row r="244" spans="1:10">
      <c r="A244" s="82" t="s">
        <v>1578</v>
      </c>
      <c r="B244" s="83">
        <v>42521</v>
      </c>
      <c r="C244" s="82" t="s">
        <v>1091</v>
      </c>
      <c r="G244" s="76" t="s">
        <v>1001</v>
      </c>
      <c r="H244" s="76" t="s">
        <v>4198</v>
      </c>
      <c r="I244" s="408">
        <f t="shared" si="3"/>
        <v>200</v>
      </c>
      <c r="J244" s="422">
        <v>32</v>
      </c>
    </row>
    <row r="245" spans="1:10">
      <c r="A245" s="82" t="s">
        <v>556</v>
      </c>
      <c r="B245" s="83">
        <v>42521</v>
      </c>
      <c r="C245" s="82" t="s">
        <v>3820</v>
      </c>
      <c r="G245" s="84" t="s">
        <v>659</v>
      </c>
      <c r="H245" s="85" t="s">
        <v>659</v>
      </c>
      <c r="I245" s="408">
        <f t="shared" si="3"/>
        <v>328.4375</v>
      </c>
      <c r="J245" s="422">
        <v>52.55</v>
      </c>
    </row>
    <row r="246" spans="1:10">
      <c r="A246" s="82" t="s">
        <v>556</v>
      </c>
      <c r="B246" s="83">
        <v>42521</v>
      </c>
      <c r="C246" s="82" t="s">
        <v>3820</v>
      </c>
      <c r="G246" s="84" t="s">
        <v>1743</v>
      </c>
      <c r="H246" s="85" t="s">
        <v>1743</v>
      </c>
      <c r="I246" s="408">
        <f t="shared" si="3"/>
        <v>335.25</v>
      </c>
      <c r="J246" s="422">
        <v>53.64</v>
      </c>
    </row>
    <row r="247" spans="1:10">
      <c r="A247" s="82" t="s">
        <v>556</v>
      </c>
      <c r="B247" s="83">
        <v>42521</v>
      </c>
      <c r="C247" s="82" t="s">
        <v>3820</v>
      </c>
      <c r="G247" s="84" t="s">
        <v>729</v>
      </c>
      <c r="H247" s="85" t="s">
        <v>729</v>
      </c>
      <c r="I247" s="408">
        <f t="shared" si="3"/>
        <v>176.75</v>
      </c>
      <c r="J247" s="422">
        <v>28.28</v>
      </c>
    </row>
    <row r="248" spans="1:10">
      <c r="A248" s="82" t="s">
        <v>558</v>
      </c>
      <c r="B248" s="83">
        <v>42521</v>
      </c>
      <c r="C248" s="82" t="s">
        <v>3821</v>
      </c>
      <c r="G248" s="84" t="s">
        <v>9</v>
      </c>
      <c r="H248" s="85" t="s">
        <v>9</v>
      </c>
      <c r="I248" s="408">
        <f t="shared" si="3"/>
        <v>120.68749999999999</v>
      </c>
      <c r="J248" s="422">
        <v>19.309999999999999</v>
      </c>
    </row>
    <row r="249" spans="1:10">
      <c r="A249" s="82" t="s">
        <v>558</v>
      </c>
      <c r="B249" s="83">
        <v>42521</v>
      </c>
      <c r="C249" s="82" t="s">
        <v>3821</v>
      </c>
      <c r="G249" s="84" t="s">
        <v>4126</v>
      </c>
      <c r="H249" s="85" t="s">
        <v>4126</v>
      </c>
      <c r="I249" s="408">
        <f t="shared" si="3"/>
        <v>125.81249999999999</v>
      </c>
      <c r="J249" s="422">
        <v>20.13</v>
      </c>
    </row>
    <row r="250" spans="1:10">
      <c r="A250" s="82" t="s">
        <v>558</v>
      </c>
      <c r="B250" s="83">
        <v>42521</v>
      </c>
      <c r="C250" s="82" t="s">
        <v>3821</v>
      </c>
      <c r="G250" s="84" t="s">
        <v>767</v>
      </c>
      <c r="H250" s="85" t="s">
        <v>767</v>
      </c>
      <c r="I250" s="408">
        <f t="shared" si="3"/>
        <v>86.187499999999986</v>
      </c>
      <c r="J250" s="422">
        <v>13.79</v>
      </c>
    </row>
    <row r="251" spans="1:10">
      <c r="A251" s="82" t="s">
        <v>558</v>
      </c>
      <c r="B251" s="83">
        <v>42521</v>
      </c>
      <c r="C251" s="82" t="s">
        <v>3821</v>
      </c>
      <c r="G251" s="84" t="s">
        <v>729</v>
      </c>
      <c r="H251" s="85" t="s">
        <v>729</v>
      </c>
      <c r="I251" s="408">
        <f t="shared" si="3"/>
        <v>116.375</v>
      </c>
      <c r="J251" s="422">
        <v>18.62</v>
      </c>
    </row>
    <row r="252" spans="1:10">
      <c r="A252" s="82" t="s">
        <v>564</v>
      </c>
      <c r="B252" s="83">
        <v>42521</v>
      </c>
      <c r="C252" s="82" t="s">
        <v>3822</v>
      </c>
      <c r="G252" s="84" t="s">
        <v>2857</v>
      </c>
      <c r="H252" s="85" t="s">
        <v>2857</v>
      </c>
      <c r="I252" s="408">
        <f t="shared" si="3"/>
        <v>51.749999999999993</v>
      </c>
      <c r="J252" s="422">
        <v>8.2799999999999994</v>
      </c>
    </row>
    <row r="253" spans="1:10">
      <c r="A253" s="82" t="s">
        <v>566</v>
      </c>
      <c r="B253" s="83">
        <v>42521</v>
      </c>
      <c r="C253" s="82" t="s">
        <v>3823</v>
      </c>
      <c r="G253" s="84" t="s">
        <v>747</v>
      </c>
      <c r="H253" s="85" t="s">
        <v>747</v>
      </c>
      <c r="I253" s="408">
        <f t="shared" si="3"/>
        <v>719.875</v>
      </c>
      <c r="J253" s="422">
        <v>115.18</v>
      </c>
    </row>
    <row r="254" spans="1:10">
      <c r="A254" s="82" t="s">
        <v>566</v>
      </c>
      <c r="B254" s="83">
        <v>42521</v>
      </c>
      <c r="C254" s="82" t="s">
        <v>3823</v>
      </c>
      <c r="G254" s="99" t="s">
        <v>1689</v>
      </c>
      <c r="H254" s="99" t="s">
        <v>1689</v>
      </c>
      <c r="I254" s="408">
        <f t="shared" si="3"/>
        <v>69.8125</v>
      </c>
      <c r="J254" s="422">
        <v>11.17</v>
      </c>
    </row>
    <row r="255" spans="1:10">
      <c r="A255" s="82" t="s">
        <v>566</v>
      </c>
      <c r="B255" s="83">
        <v>42521</v>
      </c>
      <c r="C255" s="82" t="s">
        <v>3823</v>
      </c>
      <c r="G255" s="84" t="s">
        <v>3528</v>
      </c>
      <c r="H255" s="85" t="s">
        <v>3528</v>
      </c>
      <c r="I255" s="408">
        <f t="shared" si="3"/>
        <v>377.1875</v>
      </c>
      <c r="J255" s="422">
        <v>60.35</v>
      </c>
    </row>
    <row r="256" spans="1:10">
      <c r="A256" s="82" t="s">
        <v>566</v>
      </c>
      <c r="B256" s="83">
        <v>42521</v>
      </c>
      <c r="C256" s="82" t="s">
        <v>3823</v>
      </c>
      <c r="G256" s="99" t="s">
        <v>4224</v>
      </c>
      <c r="H256" s="99" t="s">
        <v>4224</v>
      </c>
      <c r="I256" s="408">
        <f t="shared" si="3"/>
        <v>19.8125</v>
      </c>
      <c r="J256" s="422">
        <v>3.17</v>
      </c>
    </row>
    <row r="257" spans="1:10">
      <c r="A257" s="82" t="s">
        <v>566</v>
      </c>
      <c r="B257" s="83">
        <v>42521</v>
      </c>
      <c r="C257" s="82" t="s">
        <v>3823</v>
      </c>
      <c r="G257" s="84" t="s">
        <v>729</v>
      </c>
      <c r="H257" s="85" t="s">
        <v>729</v>
      </c>
      <c r="I257" s="408">
        <f t="shared" si="3"/>
        <v>125</v>
      </c>
      <c r="J257" s="422">
        <v>20</v>
      </c>
    </row>
    <row r="258" spans="1:10">
      <c r="A258" s="82" t="s">
        <v>566</v>
      </c>
      <c r="B258" s="83">
        <v>42521</v>
      </c>
      <c r="C258" s="82" t="s">
        <v>3823</v>
      </c>
      <c r="G258" s="84" t="s">
        <v>4129</v>
      </c>
      <c r="H258" s="85" t="s">
        <v>4129</v>
      </c>
      <c r="I258" s="408">
        <f t="shared" si="3"/>
        <v>456.8125</v>
      </c>
      <c r="J258" s="422">
        <v>73.09</v>
      </c>
    </row>
    <row r="259" spans="1:10">
      <c r="A259" s="82" t="s">
        <v>566</v>
      </c>
      <c r="B259" s="83">
        <v>42521</v>
      </c>
      <c r="C259" s="82" t="s">
        <v>3823</v>
      </c>
      <c r="G259" s="84" t="s">
        <v>1693</v>
      </c>
      <c r="H259" s="85" t="s">
        <v>1693</v>
      </c>
      <c r="I259" s="408">
        <f t="shared" si="3"/>
        <v>50.875</v>
      </c>
      <c r="J259" s="422">
        <v>8.14</v>
      </c>
    </row>
    <row r="260" spans="1:10">
      <c r="A260" s="82" t="s">
        <v>1595</v>
      </c>
      <c r="B260" s="83">
        <v>42521</v>
      </c>
      <c r="C260" s="82" t="s">
        <v>3824</v>
      </c>
      <c r="G260" s="84" t="s">
        <v>733</v>
      </c>
      <c r="H260" s="85" t="s">
        <v>733</v>
      </c>
      <c r="I260" s="408">
        <f t="shared" si="3"/>
        <v>377.125</v>
      </c>
      <c r="J260" s="422">
        <v>60.34</v>
      </c>
    </row>
    <row r="261" spans="1:10">
      <c r="A261" s="82" t="s">
        <v>1595</v>
      </c>
      <c r="B261" s="83">
        <v>42521</v>
      </c>
      <c r="C261" s="82" t="s">
        <v>3824</v>
      </c>
      <c r="G261" s="84" t="s">
        <v>659</v>
      </c>
      <c r="H261" s="85" t="s">
        <v>659</v>
      </c>
      <c r="I261" s="408">
        <f t="shared" si="3"/>
        <v>396.5625</v>
      </c>
      <c r="J261" s="422">
        <v>63.45</v>
      </c>
    </row>
    <row r="262" spans="1:10">
      <c r="A262" s="82" t="s">
        <v>1595</v>
      </c>
      <c r="B262" s="83">
        <v>42521</v>
      </c>
      <c r="C262" s="82" t="s">
        <v>3824</v>
      </c>
      <c r="G262" s="84" t="s">
        <v>731</v>
      </c>
      <c r="H262" s="85" t="s">
        <v>731</v>
      </c>
      <c r="I262" s="408">
        <f t="shared" ref="I262:I325" si="4">+J262/0.16</f>
        <v>37.9375</v>
      </c>
      <c r="J262" s="422">
        <v>6.07</v>
      </c>
    </row>
    <row r="263" spans="1:10">
      <c r="A263" s="82" t="s">
        <v>1595</v>
      </c>
      <c r="B263" s="83">
        <v>42521</v>
      </c>
      <c r="C263" s="82" t="s">
        <v>3824</v>
      </c>
      <c r="G263" s="84" t="s">
        <v>729</v>
      </c>
      <c r="H263" s="85" t="s">
        <v>729</v>
      </c>
      <c r="I263" s="408">
        <f t="shared" si="4"/>
        <v>30.1875</v>
      </c>
      <c r="J263" s="422">
        <v>4.83</v>
      </c>
    </row>
    <row r="264" spans="1:10">
      <c r="A264" s="82" t="s">
        <v>1595</v>
      </c>
      <c r="B264" s="83">
        <v>42521</v>
      </c>
      <c r="C264" s="82" t="s">
        <v>3824</v>
      </c>
      <c r="G264" s="84" t="s">
        <v>1718</v>
      </c>
      <c r="H264" s="85" t="s">
        <v>1718</v>
      </c>
      <c r="I264" s="408">
        <f t="shared" si="4"/>
        <v>90.5</v>
      </c>
      <c r="J264" s="422">
        <v>14.48</v>
      </c>
    </row>
    <row r="265" spans="1:10">
      <c r="A265" s="82" t="s">
        <v>1595</v>
      </c>
      <c r="B265" s="83">
        <v>42521</v>
      </c>
      <c r="C265" s="82" t="s">
        <v>3824</v>
      </c>
      <c r="G265" s="84" t="s">
        <v>4130</v>
      </c>
      <c r="H265" s="85" t="s">
        <v>4130</v>
      </c>
      <c r="I265" s="408">
        <f t="shared" si="4"/>
        <v>398.375</v>
      </c>
      <c r="J265" s="422">
        <v>63.74</v>
      </c>
    </row>
    <row r="266" spans="1:10">
      <c r="A266" s="82" t="s">
        <v>1597</v>
      </c>
      <c r="B266" s="83">
        <v>42521</v>
      </c>
      <c r="C266" s="82" t="s">
        <v>3825</v>
      </c>
      <c r="G266" s="84" t="s">
        <v>658</v>
      </c>
      <c r="H266" s="85" t="s">
        <v>658</v>
      </c>
      <c r="I266" s="408">
        <f t="shared" si="4"/>
        <v>103.4375</v>
      </c>
      <c r="J266" s="422">
        <v>16.55</v>
      </c>
    </row>
    <row r="267" spans="1:10">
      <c r="A267" s="82" t="s">
        <v>1597</v>
      </c>
      <c r="B267" s="83">
        <v>42521</v>
      </c>
      <c r="C267" s="82" t="s">
        <v>3825</v>
      </c>
      <c r="G267" s="84" t="s">
        <v>729</v>
      </c>
      <c r="H267" s="85" t="s">
        <v>729</v>
      </c>
      <c r="I267" s="408">
        <f t="shared" si="4"/>
        <v>60.375</v>
      </c>
      <c r="J267" s="422">
        <v>9.66</v>
      </c>
    </row>
    <row r="268" spans="1:10">
      <c r="A268" s="82" t="s">
        <v>1597</v>
      </c>
      <c r="B268" s="83">
        <v>42521</v>
      </c>
      <c r="C268" s="82" t="s">
        <v>3825</v>
      </c>
      <c r="G268" s="84" t="s">
        <v>729</v>
      </c>
      <c r="H268" s="85" t="s">
        <v>729</v>
      </c>
      <c r="I268" s="408">
        <f t="shared" si="4"/>
        <v>116.43749999999999</v>
      </c>
      <c r="J268" s="422">
        <v>18.63</v>
      </c>
    </row>
    <row r="269" spans="1:10">
      <c r="A269" s="82" t="s">
        <v>1597</v>
      </c>
      <c r="B269" s="83">
        <v>42521</v>
      </c>
      <c r="C269" s="82" t="s">
        <v>3825</v>
      </c>
      <c r="G269" s="84" t="s">
        <v>4131</v>
      </c>
      <c r="H269" s="85" t="s">
        <v>4131</v>
      </c>
      <c r="I269" s="408">
        <f t="shared" si="4"/>
        <v>41.3125</v>
      </c>
      <c r="J269" s="422">
        <v>6.61</v>
      </c>
    </row>
    <row r="270" spans="1:10">
      <c r="A270" s="82" t="s">
        <v>1597</v>
      </c>
      <c r="B270" s="83">
        <v>42521</v>
      </c>
      <c r="C270" s="82" t="s">
        <v>3825</v>
      </c>
      <c r="G270" s="84" t="s">
        <v>2717</v>
      </c>
      <c r="H270" s="85" t="s">
        <v>2717</v>
      </c>
      <c r="I270" s="408">
        <f t="shared" si="4"/>
        <v>335.4375</v>
      </c>
      <c r="J270" s="422">
        <v>53.67</v>
      </c>
    </row>
    <row r="271" spans="1:10">
      <c r="A271" s="82" t="s">
        <v>1597</v>
      </c>
      <c r="B271" s="83">
        <v>42521</v>
      </c>
      <c r="C271" s="82" t="s">
        <v>3825</v>
      </c>
      <c r="G271" s="84" t="s">
        <v>727</v>
      </c>
      <c r="H271" s="85" t="s">
        <v>727</v>
      </c>
      <c r="I271" s="408">
        <f t="shared" si="4"/>
        <v>86.187499999999986</v>
      </c>
      <c r="J271" s="422">
        <v>13.79</v>
      </c>
    </row>
    <row r="272" spans="1:10">
      <c r="A272" s="82" t="s">
        <v>570</v>
      </c>
      <c r="B272" s="83">
        <v>42521</v>
      </c>
      <c r="C272" s="82" t="s">
        <v>3826</v>
      </c>
      <c r="G272" s="84" t="s">
        <v>9</v>
      </c>
      <c r="H272" s="85" t="s">
        <v>9</v>
      </c>
      <c r="I272" s="408">
        <f t="shared" si="4"/>
        <v>155.1875</v>
      </c>
      <c r="J272" s="422">
        <v>24.83</v>
      </c>
    </row>
    <row r="273" spans="1:10">
      <c r="A273" s="82" t="s">
        <v>570</v>
      </c>
      <c r="B273" s="83">
        <v>42521</v>
      </c>
      <c r="C273" s="82" t="s">
        <v>3826</v>
      </c>
      <c r="G273" s="84" t="s">
        <v>729</v>
      </c>
      <c r="H273" s="85" t="s">
        <v>729</v>
      </c>
      <c r="I273" s="408">
        <f t="shared" si="4"/>
        <v>116.43749999999999</v>
      </c>
      <c r="J273" s="422">
        <v>18.63</v>
      </c>
    </row>
    <row r="274" spans="1:10">
      <c r="A274" s="82" t="s">
        <v>570</v>
      </c>
      <c r="B274" s="83">
        <v>42521</v>
      </c>
      <c r="C274" s="82" t="s">
        <v>3826</v>
      </c>
      <c r="G274" s="84" t="s">
        <v>4132</v>
      </c>
      <c r="H274" s="85" t="s">
        <v>4132</v>
      </c>
      <c r="I274" s="408">
        <f t="shared" si="4"/>
        <v>264.8125</v>
      </c>
      <c r="J274" s="422">
        <v>42.37</v>
      </c>
    </row>
    <row r="275" spans="1:10">
      <c r="A275" s="82" t="s">
        <v>572</v>
      </c>
      <c r="B275" s="83">
        <v>42521</v>
      </c>
      <c r="C275" s="82" t="s">
        <v>3827</v>
      </c>
      <c r="G275" s="84" t="s">
        <v>1683</v>
      </c>
      <c r="H275" s="85" t="s">
        <v>1683</v>
      </c>
      <c r="I275" s="408">
        <f t="shared" si="4"/>
        <v>387.9375</v>
      </c>
      <c r="J275" s="422">
        <v>62.07</v>
      </c>
    </row>
    <row r="276" spans="1:10">
      <c r="A276" s="82" t="s">
        <v>574</v>
      </c>
      <c r="B276" s="83">
        <v>42521</v>
      </c>
      <c r="C276" s="82" t="s">
        <v>3828</v>
      </c>
      <c r="G276" s="84" t="s">
        <v>4133</v>
      </c>
      <c r="H276" s="85" t="s">
        <v>4133</v>
      </c>
      <c r="I276" s="408">
        <f t="shared" si="4"/>
        <v>41.875</v>
      </c>
      <c r="J276" s="422">
        <v>6.7</v>
      </c>
    </row>
    <row r="277" spans="1:10">
      <c r="A277" s="82" t="s">
        <v>578</v>
      </c>
      <c r="B277" s="83">
        <v>42521</v>
      </c>
      <c r="C277" s="82" t="s">
        <v>3829</v>
      </c>
      <c r="G277" s="84" t="s">
        <v>4134</v>
      </c>
      <c r="H277" s="85" t="s">
        <v>4134</v>
      </c>
      <c r="I277" s="408">
        <f t="shared" si="4"/>
        <v>86.187499999999986</v>
      </c>
      <c r="J277" s="422">
        <v>13.79</v>
      </c>
    </row>
    <row r="278" spans="1:10">
      <c r="A278" s="82" t="s">
        <v>579</v>
      </c>
      <c r="B278" s="83">
        <v>42521</v>
      </c>
      <c r="C278" s="82" t="s">
        <v>3830</v>
      </c>
      <c r="G278" s="84" t="s">
        <v>820</v>
      </c>
      <c r="H278" s="85" t="s">
        <v>820</v>
      </c>
      <c r="I278" s="408">
        <f t="shared" si="4"/>
        <v>105.18749999999999</v>
      </c>
      <c r="J278" s="422">
        <v>16.829999999999998</v>
      </c>
    </row>
    <row r="279" spans="1:10">
      <c r="A279" s="82" t="s">
        <v>581</v>
      </c>
      <c r="B279" s="83">
        <v>42521</v>
      </c>
      <c r="C279" s="82" t="s">
        <v>3831</v>
      </c>
      <c r="G279" s="84" t="s">
        <v>683</v>
      </c>
      <c r="H279" s="85" t="s">
        <v>683</v>
      </c>
      <c r="I279" s="408">
        <f t="shared" si="4"/>
        <v>186.75</v>
      </c>
      <c r="J279" s="422">
        <v>29.88</v>
      </c>
    </row>
    <row r="280" spans="1:10">
      <c r="A280" s="82" t="s">
        <v>583</v>
      </c>
      <c r="B280" s="83">
        <v>42521</v>
      </c>
      <c r="C280" s="82" t="s">
        <v>3832</v>
      </c>
      <c r="G280" s="84" t="s">
        <v>713</v>
      </c>
      <c r="H280" s="85" t="s">
        <v>713</v>
      </c>
      <c r="I280" s="408">
        <f t="shared" si="4"/>
        <v>474.125</v>
      </c>
      <c r="J280" s="422">
        <v>75.86</v>
      </c>
    </row>
    <row r="281" spans="1:10">
      <c r="A281" s="82" t="s">
        <v>585</v>
      </c>
      <c r="B281" s="83">
        <v>42521</v>
      </c>
      <c r="C281" s="82" t="s">
        <v>3833</v>
      </c>
      <c r="G281" s="84" t="s">
        <v>672</v>
      </c>
      <c r="H281" s="85" t="s">
        <v>672</v>
      </c>
      <c r="I281" s="408">
        <f t="shared" si="4"/>
        <v>288.9375</v>
      </c>
      <c r="J281" s="422">
        <v>46.23</v>
      </c>
    </row>
    <row r="282" spans="1:10">
      <c r="A282" s="82" t="s">
        <v>587</v>
      </c>
      <c r="B282" s="83">
        <v>42521</v>
      </c>
      <c r="C282" s="82" t="s">
        <v>3834</v>
      </c>
      <c r="G282" s="84" t="s">
        <v>676</v>
      </c>
      <c r="H282" s="85" t="s">
        <v>676</v>
      </c>
      <c r="I282" s="408">
        <f t="shared" si="4"/>
        <v>380</v>
      </c>
      <c r="J282" s="422">
        <v>60.8</v>
      </c>
    </row>
    <row r="283" spans="1:10">
      <c r="A283" s="82" t="s">
        <v>589</v>
      </c>
      <c r="B283" s="83">
        <v>42521</v>
      </c>
      <c r="C283" s="82" t="s">
        <v>3835</v>
      </c>
      <c r="G283" s="84" t="s">
        <v>4135</v>
      </c>
      <c r="H283" s="85" t="s">
        <v>4135</v>
      </c>
      <c r="I283" s="408">
        <f t="shared" si="4"/>
        <v>60</v>
      </c>
      <c r="J283" s="422">
        <v>9.6</v>
      </c>
    </row>
    <row r="284" spans="1:10">
      <c r="A284" s="82" t="s">
        <v>591</v>
      </c>
      <c r="B284" s="83">
        <v>42521</v>
      </c>
      <c r="C284" s="82" t="s">
        <v>3836</v>
      </c>
      <c r="G284" s="84" t="s">
        <v>680</v>
      </c>
      <c r="H284" s="85" t="s">
        <v>680</v>
      </c>
      <c r="I284" s="408">
        <f t="shared" si="4"/>
        <v>189.125</v>
      </c>
      <c r="J284" s="422">
        <v>30.26</v>
      </c>
    </row>
    <row r="285" spans="1:10">
      <c r="A285" s="82" t="s">
        <v>593</v>
      </c>
      <c r="B285" s="83">
        <v>42521</v>
      </c>
      <c r="C285" s="82" t="s">
        <v>3837</v>
      </c>
      <c r="G285" s="84" t="s">
        <v>713</v>
      </c>
      <c r="H285" s="85" t="s">
        <v>713</v>
      </c>
      <c r="I285" s="408">
        <f t="shared" si="4"/>
        <v>379.3125</v>
      </c>
      <c r="J285" s="422">
        <v>60.69</v>
      </c>
    </row>
    <row r="286" spans="1:10">
      <c r="A286" s="82" t="s">
        <v>595</v>
      </c>
      <c r="B286" s="83">
        <v>42521</v>
      </c>
      <c r="C286" s="82" t="s">
        <v>3838</v>
      </c>
      <c r="G286" s="84" t="s">
        <v>2476</v>
      </c>
      <c r="H286" s="85" t="s">
        <v>2476</v>
      </c>
      <c r="I286" s="408">
        <f t="shared" si="4"/>
        <v>277</v>
      </c>
      <c r="J286" s="422">
        <v>44.32</v>
      </c>
    </row>
    <row r="287" spans="1:10">
      <c r="A287" s="82" t="s">
        <v>599</v>
      </c>
      <c r="B287" s="83">
        <v>42521</v>
      </c>
      <c r="C287" s="82" t="s">
        <v>3839</v>
      </c>
      <c r="G287" s="84" t="s">
        <v>691</v>
      </c>
      <c r="H287" s="85" t="s">
        <v>691</v>
      </c>
      <c r="I287" s="408">
        <f t="shared" si="4"/>
        <v>102.8125</v>
      </c>
      <c r="J287" s="422">
        <v>16.45</v>
      </c>
    </row>
    <row r="288" spans="1:10">
      <c r="A288" s="82" t="s">
        <v>603</v>
      </c>
      <c r="B288" s="83">
        <v>42521</v>
      </c>
      <c r="C288" s="82" t="s">
        <v>3840</v>
      </c>
      <c r="G288" s="84" t="s">
        <v>713</v>
      </c>
      <c r="H288" s="85" t="s">
        <v>713</v>
      </c>
      <c r="I288" s="408">
        <f t="shared" si="4"/>
        <v>379.3125</v>
      </c>
      <c r="J288" s="422">
        <v>60.69</v>
      </c>
    </row>
    <row r="289" spans="1:10">
      <c r="A289" s="82" t="s">
        <v>2527</v>
      </c>
      <c r="B289" s="83">
        <v>42521</v>
      </c>
      <c r="C289" s="82" t="s">
        <v>3841</v>
      </c>
      <c r="G289" s="84" t="s">
        <v>729</v>
      </c>
      <c r="H289" s="85" t="s">
        <v>729</v>
      </c>
      <c r="I289" s="408">
        <f t="shared" si="4"/>
        <v>280.1875</v>
      </c>
      <c r="J289" s="422">
        <v>44.83</v>
      </c>
    </row>
    <row r="290" spans="1:10">
      <c r="A290" s="82" t="s">
        <v>607</v>
      </c>
      <c r="B290" s="83">
        <v>42521</v>
      </c>
      <c r="C290" s="82" t="s">
        <v>3842</v>
      </c>
      <c r="G290" s="84" t="s">
        <v>4136</v>
      </c>
      <c r="H290" s="85" t="s">
        <v>4136</v>
      </c>
      <c r="I290" s="408">
        <f t="shared" si="4"/>
        <v>43.125</v>
      </c>
      <c r="J290" s="422">
        <v>6.9</v>
      </c>
    </row>
    <row r="291" spans="1:10">
      <c r="A291" s="82" t="s">
        <v>609</v>
      </c>
      <c r="B291" s="83">
        <v>42521</v>
      </c>
      <c r="C291" s="82" t="s">
        <v>3843</v>
      </c>
      <c r="G291" s="84" t="s">
        <v>668</v>
      </c>
      <c r="H291" s="85" t="s">
        <v>668</v>
      </c>
      <c r="I291" s="408">
        <f t="shared" si="4"/>
        <v>301.5625</v>
      </c>
      <c r="J291" s="422">
        <v>48.25</v>
      </c>
    </row>
    <row r="292" spans="1:10">
      <c r="A292" s="82" t="s">
        <v>611</v>
      </c>
      <c r="B292" s="83">
        <v>42521</v>
      </c>
      <c r="C292" s="82" t="s">
        <v>3844</v>
      </c>
      <c r="G292" s="84" t="s">
        <v>668</v>
      </c>
      <c r="H292" s="85" t="s">
        <v>668</v>
      </c>
      <c r="I292" s="408">
        <f t="shared" si="4"/>
        <v>516.9375</v>
      </c>
      <c r="J292" s="422">
        <v>82.71</v>
      </c>
    </row>
    <row r="293" spans="1:10">
      <c r="A293" s="82" t="s">
        <v>615</v>
      </c>
      <c r="B293" s="83">
        <v>42521</v>
      </c>
      <c r="C293" s="82" t="s">
        <v>3845</v>
      </c>
      <c r="G293" s="84" t="s">
        <v>701</v>
      </c>
      <c r="H293" s="85" t="s">
        <v>701</v>
      </c>
      <c r="I293" s="408">
        <f t="shared" si="4"/>
        <v>408.75</v>
      </c>
      <c r="J293" s="422">
        <v>65.400000000000006</v>
      </c>
    </row>
    <row r="294" spans="1:10">
      <c r="A294" s="82" t="s">
        <v>617</v>
      </c>
      <c r="B294" s="83">
        <v>42521</v>
      </c>
      <c r="C294" s="82" t="s">
        <v>3846</v>
      </c>
      <c r="G294" s="84" t="s">
        <v>697</v>
      </c>
      <c r="H294" s="85" t="s">
        <v>697</v>
      </c>
      <c r="I294" s="408">
        <f t="shared" si="4"/>
        <v>165.5625</v>
      </c>
      <c r="J294" s="422">
        <v>26.49</v>
      </c>
    </row>
    <row r="295" spans="1:10">
      <c r="A295" s="82" t="s">
        <v>618</v>
      </c>
      <c r="B295" s="83">
        <v>42521</v>
      </c>
      <c r="C295" s="82" t="s">
        <v>3847</v>
      </c>
      <c r="G295" s="84" t="s">
        <v>4137</v>
      </c>
      <c r="H295" s="85" t="s">
        <v>4137</v>
      </c>
      <c r="I295" s="408">
        <f t="shared" si="4"/>
        <v>258.5625</v>
      </c>
      <c r="J295" s="422">
        <v>41.37</v>
      </c>
    </row>
    <row r="296" spans="1:10">
      <c r="A296" s="82" t="s">
        <v>620</v>
      </c>
      <c r="B296" s="83">
        <v>42521</v>
      </c>
      <c r="C296" s="82" t="s">
        <v>3848</v>
      </c>
      <c r="G296" s="84" t="s">
        <v>4137</v>
      </c>
      <c r="H296" s="85" t="s">
        <v>4137</v>
      </c>
      <c r="I296" s="408">
        <f t="shared" si="4"/>
        <v>344.8125</v>
      </c>
      <c r="J296" s="422">
        <v>55.17</v>
      </c>
    </row>
    <row r="297" spans="1:10">
      <c r="A297" s="82" t="s">
        <v>626</v>
      </c>
      <c r="B297" s="83">
        <v>42521</v>
      </c>
      <c r="C297" s="82" t="s">
        <v>3849</v>
      </c>
      <c r="G297" s="84" t="s">
        <v>703</v>
      </c>
      <c r="H297" s="85" t="s">
        <v>703</v>
      </c>
      <c r="I297" s="408">
        <f t="shared" si="4"/>
        <v>370.6875</v>
      </c>
      <c r="J297" s="422">
        <v>59.31</v>
      </c>
    </row>
    <row r="298" spans="1:10">
      <c r="A298" s="82" t="s">
        <v>628</v>
      </c>
      <c r="B298" s="83">
        <v>42521</v>
      </c>
      <c r="C298" s="82" t="s">
        <v>3850</v>
      </c>
      <c r="G298" s="84" t="s">
        <v>668</v>
      </c>
      <c r="H298" s="85" t="s">
        <v>668</v>
      </c>
      <c r="I298" s="408">
        <f t="shared" si="4"/>
        <v>258.375</v>
      </c>
      <c r="J298" s="422">
        <v>41.34</v>
      </c>
    </row>
    <row r="299" spans="1:10">
      <c r="A299" s="82" t="s">
        <v>632</v>
      </c>
      <c r="B299" s="83">
        <v>42521</v>
      </c>
      <c r="C299" s="82" t="s">
        <v>3851</v>
      </c>
      <c r="G299" s="84" t="s">
        <v>4138</v>
      </c>
      <c r="H299" s="85" t="s">
        <v>4138</v>
      </c>
      <c r="I299" s="408">
        <f t="shared" si="4"/>
        <v>124.0625</v>
      </c>
      <c r="J299" s="422">
        <v>19.850000000000001</v>
      </c>
    </row>
    <row r="300" spans="1:10">
      <c r="A300" s="82" t="s">
        <v>634</v>
      </c>
      <c r="B300" s="83">
        <v>42521</v>
      </c>
      <c r="C300" s="82" t="s">
        <v>3852</v>
      </c>
      <c r="G300" s="84" t="s">
        <v>4139</v>
      </c>
      <c r="H300" s="85" t="s">
        <v>4139</v>
      </c>
      <c r="I300" s="408">
        <f t="shared" si="4"/>
        <v>220.5625</v>
      </c>
      <c r="J300" s="422">
        <v>35.29</v>
      </c>
    </row>
    <row r="301" spans="1:10">
      <c r="A301" s="82" t="s">
        <v>636</v>
      </c>
      <c r="B301" s="83">
        <v>42521</v>
      </c>
      <c r="C301" s="82" t="s">
        <v>3853</v>
      </c>
      <c r="G301" s="84" t="s">
        <v>691</v>
      </c>
      <c r="H301" s="85" t="s">
        <v>691</v>
      </c>
      <c r="I301" s="408">
        <f t="shared" si="4"/>
        <v>75.375</v>
      </c>
      <c r="J301" s="422">
        <v>12.06</v>
      </c>
    </row>
    <row r="302" spans="1:10">
      <c r="A302" s="82" t="s">
        <v>638</v>
      </c>
      <c r="B302" s="83">
        <v>42521</v>
      </c>
      <c r="C302" s="82" t="s">
        <v>3854</v>
      </c>
      <c r="G302" s="84" t="s">
        <v>2915</v>
      </c>
      <c r="H302" s="85" t="s">
        <v>2915</v>
      </c>
      <c r="I302" s="408">
        <f t="shared" si="4"/>
        <v>105.18749999999999</v>
      </c>
      <c r="J302" s="422">
        <v>16.829999999999998</v>
      </c>
    </row>
    <row r="303" spans="1:10">
      <c r="A303" s="82" t="s">
        <v>640</v>
      </c>
      <c r="B303" s="83">
        <v>42521</v>
      </c>
      <c r="C303" s="82" t="s">
        <v>3855</v>
      </c>
      <c r="G303" s="84" t="s">
        <v>4137</v>
      </c>
      <c r="H303" s="85" t="s">
        <v>4137</v>
      </c>
      <c r="I303" s="408">
        <f t="shared" si="4"/>
        <v>861.9375</v>
      </c>
      <c r="J303" s="422">
        <v>137.91</v>
      </c>
    </row>
    <row r="304" spans="1:10">
      <c r="A304" s="82" t="s">
        <v>642</v>
      </c>
      <c r="B304" s="83">
        <v>42521</v>
      </c>
      <c r="C304" s="82" t="s">
        <v>3856</v>
      </c>
      <c r="G304" s="84" t="s">
        <v>4140</v>
      </c>
      <c r="H304" s="85" t="s">
        <v>4140</v>
      </c>
      <c r="I304" s="408">
        <f t="shared" si="4"/>
        <v>312.0625</v>
      </c>
      <c r="J304" s="422">
        <v>49.93</v>
      </c>
    </row>
    <row r="305" spans="1:11">
      <c r="A305" s="82" t="s">
        <v>644</v>
      </c>
      <c r="B305" s="83">
        <v>42521</v>
      </c>
      <c r="C305" s="82" t="s">
        <v>3857</v>
      </c>
      <c r="G305" s="84" t="s">
        <v>2899</v>
      </c>
      <c r="H305" s="85" t="s">
        <v>2899</v>
      </c>
      <c r="I305" s="408">
        <f t="shared" si="4"/>
        <v>661.6875</v>
      </c>
      <c r="J305" s="422">
        <v>105.87</v>
      </c>
    </row>
    <row r="306" spans="1:11">
      <c r="A306" s="82" t="s">
        <v>3858</v>
      </c>
      <c r="B306" s="83">
        <v>42521</v>
      </c>
      <c r="C306" s="82" t="s">
        <v>3859</v>
      </c>
      <c r="G306" s="84" t="s">
        <v>785</v>
      </c>
      <c r="H306" s="85" t="s">
        <v>785</v>
      </c>
      <c r="I306" s="408">
        <f t="shared" si="4"/>
        <v>196.5625</v>
      </c>
      <c r="J306" s="422">
        <v>31.45</v>
      </c>
    </row>
    <row r="307" spans="1:11">
      <c r="A307" s="82" t="s">
        <v>3860</v>
      </c>
      <c r="B307" s="83">
        <v>42521</v>
      </c>
      <c r="C307" s="82" t="s">
        <v>3861</v>
      </c>
      <c r="G307" s="84" t="s">
        <v>670</v>
      </c>
      <c r="H307" s="85" t="s">
        <v>670</v>
      </c>
      <c r="I307" s="408">
        <f t="shared" si="4"/>
        <v>215.49999999999997</v>
      </c>
      <c r="J307" s="422">
        <v>34.479999999999997</v>
      </c>
    </row>
    <row r="308" spans="1:11">
      <c r="A308" s="82" t="s">
        <v>3862</v>
      </c>
      <c r="B308" s="83">
        <v>42521</v>
      </c>
      <c r="C308" s="82" t="s">
        <v>3863</v>
      </c>
      <c r="G308" s="84" t="s">
        <v>829</v>
      </c>
      <c r="H308" s="85" t="s">
        <v>829</v>
      </c>
      <c r="I308" s="408">
        <f t="shared" si="4"/>
        <v>310.6875</v>
      </c>
      <c r="J308" s="422">
        <v>49.71</v>
      </c>
      <c r="K308">
        <v>12.43</v>
      </c>
    </row>
    <row r="309" spans="1:11">
      <c r="A309" s="82" t="s">
        <v>3864</v>
      </c>
      <c r="B309" s="83">
        <v>42521</v>
      </c>
      <c r="C309" s="82" t="s">
        <v>3865</v>
      </c>
      <c r="G309" s="84" t="s">
        <v>1665</v>
      </c>
      <c r="H309" s="85" t="s">
        <v>1665</v>
      </c>
      <c r="I309" s="408">
        <f t="shared" si="4"/>
        <v>948</v>
      </c>
      <c r="J309" s="422">
        <v>151.68</v>
      </c>
    </row>
    <row r="310" spans="1:11">
      <c r="A310" s="82" t="s">
        <v>2585</v>
      </c>
      <c r="B310" s="83">
        <v>42521</v>
      </c>
      <c r="C310" s="82" t="s">
        <v>3866</v>
      </c>
      <c r="G310" s="84" t="s">
        <v>1693</v>
      </c>
      <c r="H310" s="85" t="s">
        <v>1693</v>
      </c>
      <c r="I310" s="408">
        <f t="shared" si="4"/>
        <v>50.875</v>
      </c>
      <c r="J310" s="422">
        <v>8.14</v>
      </c>
    </row>
    <row r="311" spans="1:11">
      <c r="A311" s="82" t="s">
        <v>2591</v>
      </c>
      <c r="B311" s="83">
        <v>42521</v>
      </c>
      <c r="C311" s="82" t="s">
        <v>3867</v>
      </c>
      <c r="G311" s="84" t="s">
        <v>715</v>
      </c>
      <c r="H311" s="85" t="s">
        <v>715</v>
      </c>
      <c r="I311" s="408">
        <f t="shared" si="4"/>
        <v>422.4375</v>
      </c>
      <c r="J311" s="422">
        <v>67.59</v>
      </c>
    </row>
    <row r="312" spans="1:11">
      <c r="A312" s="82" t="s">
        <v>2594</v>
      </c>
      <c r="B312" s="83">
        <v>42521</v>
      </c>
      <c r="C312" s="82" t="s">
        <v>3868</v>
      </c>
      <c r="G312" s="84" t="s">
        <v>715</v>
      </c>
      <c r="H312" s="85" t="s">
        <v>715</v>
      </c>
      <c r="I312" s="408">
        <f t="shared" si="4"/>
        <v>474.125</v>
      </c>
      <c r="J312" s="422">
        <v>75.86</v>
      </c>
    </row>
    <row r="313" spans="1:11">
      <c r="A313" s="82" t="s">
        <v>2597</v>
      </c>
      <c r="B313" s="83">
        <v>42521</v>
      </c>
      <c r="C313" s="82" t="s">
        <v>3869</v>
      </c>
      <c r="G313" s="84" t="s">
        <v>729</v>
      </c>
      <c r="H313" s="85" t="s">
        <v>729</v>
      </c>
      <c r="I313" s="408">
        <f t="shared" si="4"/>
        <v>56.0625</v>
      </c>
      <c r="J313" s="422">
        <v>8.9700000000000006</v>
      </c>
    </row>
    <row r="314" spans="1:11">
      <c r="A314" s="82" t="s">
        <v>3870</v>
      </c>
      <c r="B314" s="83">
        <v>42521</v>
      </c>
      <c r="C314" s="82" t="s">
        <v>3871</v>
      </c>
      <c r="G314" s="86" t="s">
        <v>670</v>
      </c>
      <c r="H314" s="86" t="s">
        <v>670</v>
      </c>
      <c r="I314" s="408">
        <f t="shared" si="4"/>
        <v>0</v>
      </c>
      <c r="J314" s="422">
        <v>0</v>
      </c>
    </row>
    <row r="315" spans="1:11">
      <c r="A315" s="82" t="s">
        <v>3872</v>
      </c>
      <c r="B315" s="83">
        <v>42521</v>
      </c>
      <c r="C315" s="82" t="s">
        <v>3873</v>
      </c>
      <c r="G315" s="84" t="s">
        <v>2536</v>
      </c>
      <c r="H315" s="85" t="s">
        <v>2536</v>
      </c>
      <c r="I315" s="408">
        <f t="shared" si="4"/>
        <v>482.74999999999994</v>
      </c>
      <c r="J315" s="422">
        <v>77.239999999999995</v>
      </c>
    </row>
    <row r="316" spans="1:11">
      <c r="A316" s="82" t="s">
        <v>3874</v>
      </c>
      <c r="B316" s="83">
        <v>42521</v>
      </c>
      <c r="C316" s="82" t="s">
        <v>3875</v>
      </c>
      <c r="G316" s="84" t="s">
        <v>670</v>
      </c>
      <c r="H316" s="85" t="s">
        <v>670</v>
      </c>
      <c r="I316" s="408">
        <f t="shared" si="4"/>
        <v>215.49999999999997</v>
      </c>
      <c r="J316" s="422">
        <v>34.479999999999997</v>
      </c>
    </row>
    <row r="317" spans="1:11">
      <c r="A317" s="82" t="s">
        <v>3876</v>
      </c>
      <c r="B317" s="83">
        <v>42521</v>
      </c>
      <c r="C317" s="82" t="s">
        <v>3877</v>
      </c>
      <c r="G317" s="84" t="s">
        <v>1665</v>
      </c>
      <c r="H317" s="85" t="s">
        <v>1665</v>
      </c>
      <c r="I317" s="408">
        <f t="shared" si="4"/>
        <v>948</v>
      </c>
      <c r="J317" s="422">
        <v>151.68</v>
      </c>
    </row>
    <row r="318" spans="1:11">
      <c r="A318" s="82" t="s">
        <v>3878</v>
      </c>
      <c r="B318" s="83">
        <v>42521</v>
      </c>
      <c r="C318" s="82" t="s">
        <v>3879</v>
      </c>
      <c r="G318" s="84" t="s">
        <v>1665</v>
      </c>
      <c r="H318" s="85" t="s">
        <v>1665</v>
      </c>
      <c r="I318" s="408">
        <f t="shared" si="4"/>
        <v>948</v>
      </c>
      <c r="J318" s="422">
        <v>151.68</v>
      </c>
    </row>
    <row r="319" spans="1:11">
      <c r="A319" s="82" t="s">
        <v>2600</v>
      </c>
      <c r="B319" s="83">
        <v>42521</v>
      </c>
      <c r="C319" s="82" t="s">
        <v>3880</v>
      </c>
      <c r="G319" s="84" t="s">
        <v>829</v>
      </c>
      <c r="H319" s="85" t="s">
        <v>829</v>
      </c>
      <c r="I319" s="408">
        <f t="shared" si="4"/>
        <v>312.5</v>
      </c>
      <c r="J319" s="422">
        <v>50</v>
      </c>
      <c r="K319">
        <v>12.5</v>
      </c>
    </row>
    <row r="320" spans="1:11">
      <c r="A320" s="82" t="s">
        <v>2606</v>
      </c>
      <c r="B320" s="83">
        <v>42521</v>
      </c>
      <c r="C320" s="82" t="s">
        <v>3881</v>
      </c>
      <c r="G320" s="84" t="s">
        <v>701</v>
      </c>
      <c r="H320" s="85" t="s">
        <v>701</v>
      </c>
      <c r="I320" s="408">
        <f t="shared" si="4"/>
        <v>646.3125</v>
      </c>
      <c r="J320" s="422">
        <v>103.41</v>
      </c>
    </row>
    <row r="321" spans="1:11">
      <c r="A321" s="82" t="s">
        <v>3882</v>
      </c>
      <c r="B321" s="83">
        <v>42521</v>
      </c>
      <c r="C321" s="82" t="s">
        <v>3883</v>
      </c>
      <c r="G321" s="84" t="s">
        <v>683</v>
      </c>
      <c r="H321" s="85" t="s">
        <v>683</v>
      </c>
      <c r="I321" s="408">
        <f t="shared" si="4"/>
        <v>307.5</v>
      </c>
      <c r="J321" s="422">
        <v>49.2</v>
      </c>
    </row>
    <row r="322" spans="1:11">
      <c r="A322" s="82" t="s">
        <v>3884</v>
      </c>
      <c r="B322" s="83">
        <v>42521</v>
      </c>
      <c r="C322" s="82" t="s">
        <v>3885</v>
      </c>
      <c r="G322" s="84" t="s">
        <v>829</v>
      </c>
      <c r="H322" s="85" t="s">
        <v>829</v>
      </c>
      <c r="I322" s="408">
        <f t="shared" si="4"/>
        <v>312.5</v>
      </c>
      <c r="J322" s="422">
        <v>50</v>
      </c>
      <c r="K322" s="509">
        <v>12.5</v>
      </c>
    </row>
    <row r="323" spans="1:11">
      <c r="A323" s="82" t="s">
        <v>3886</v>
      </c>
      <c r="B323" s="83">
        <v>42521</v>
      </c>
      <c r="C323" s="82" t="s">
        <v>3887</v>
      </c>
      <c r="G323" s="84" t="s">
        <v>2536</v>
      </c>
      <c r="H323" s="85" t="s">
        <v>2536</v>
      </c>
      <c r="I323" s="408">
        <f t="shared" si="4"/>
        <v>887.93749999999989</v>
      </c>
      <c r="J323" s="422">
        <v>142.07</v>
      </c>
    </row>
    <row r="324" spans="1:11">
      <c r="A324" s="82" t="s">
        <v>2625</v>
      </c>
      <c r="B324" s="83">
        <v>42521</v>
      </c>
      <c r="C324" s="82" t="s">
        <v>3888</v>
      </c>
      <c r="G324" s="84" t="s">
        <v>1678</v>
      </c>
      <c r="H324" s="85" t="s">
        <v>1678</v>
      </c>
      <c r="I324" s="408">
        <f t="shared" si="4"/>
        <v>67.25</v>
      </c>
      <c r="J324" s="422">
        <v>10.76</v>
      </c>
    </row>
    <row r="325" spans="1:11">
      <c r="A325" s="82" t="s">
        <v>2628</v>
      </c>
      <c r="B325" s="83">
        <v>42521</v>
      </c>
      <c r="C325" s="82" t="s">
        <v>3889</v>
      </c>
      <c r="G325" s="84" t="s">
        <v>664</v>
      </c>
      <c r="H325" s="85" t="s">
        <v>664</v>
      </c>
      <c r="I325" s="408">
        <f t="shared" si="4"/>
        <v>198.25</v>
      </c>
      <c r="J325" s="422">
        <v>31.72</v>
      </c>
    </row>
    <row r="326" spans="1:11">
      <c r="A326" s="82" t="s">
        <v>2631</v>
      </c>
      <c r="B326" s="83">
        <v>42521</v>
      </c>
      <c r="C326" s="82" t="s">
        <v>3890</v>
      </c>
      <c r="G326" s="84" t="s">
        <v>664</v>
      </c>
      <c r="H326" s="85" t="s">
        <v>664</v>
      </c>
      <c r="I326" s="408">
        <f t="shared" ref="I326:I389" si="5">+J326/0.16</f>
        <v>77.5625</v>
      </c>
      <c r="J326" s="422">
        <v>12.41</v>
      </c>
    </row>
    <row r="327" spans="1:11">
      <c r="A327" s="82" t="s">
        <v>2634</v>
      </c>
      <c r="B327" s="83">
        <v>42521</v>
      </c>
      <c r="C327" s="82" t="s">
        <v>3891</v>
      </c>
      <c r="G327" s="84" t="s">
        <v>1678</v>
      </c>
      <c r="H327" s="85" t="s">
        <v>1678</v>
      </c>
      <c r="I327" s="408">
        <f t="shared" si="5"/>
        <v>603.4375</v>
      </c>
      <c r="J327" s="422">
        <v>96.55</v>
      </c>
    </row>
    <row r="328" spans="1:11">
      <c r="A328" s="82" t="s">
        <v>2638</v>
      </c>
      <c r="B328" s="83">
        <v>42521</v>
      </c>
      <c r="C328" s="82" t="s">
        <v>3892</v>
      </c>
      <c r="G328" s="84" t="s">
        <v>685</v>
      </c>
      <c r="H328" s="85" t="s">
        <v>685</v>
      </c>
      <c r="I328" s="408">
        <f t="shared" si="5"/>
        <v>68.9375</v>
      </c>
      <c r="J328" s="422">
        <v>11.03</v>
      </c>
    </row>
    <row r="329" spans="1:11">
      <c r="A329" s="82" t="s">
        <v>2644</v>
      </c>
      <c r="B329" s="83">
        <v>42521</v>
      </c>
      <c r="C329" s="82" t="s">
        <v>3893</v>
      </c>
      <c r="G329" s="84" t="s">
        <v>1008</v>
      </c>
      <c r="H329" s="85" t="s">
        <v>1008</v>
      </c>
      <c r="I329" s="408">
        <f t="shared" si="5"/>
        <v>57.875</v>
      </c>
      <c r="J329" s="422">
        <v>9.26</v>
      </c>
    </row>
    <row r="330" spans="1:11">
      <c r="A330" s="82" t="s">
        <v>2647</v>
      </c>
      <c r="B330" s="83">
        <v>42521</v>
      </c>
      <c r="C330" s="82" t="s">
        <v>3894</v>
      </c>
      <c r="G330" s="84" t="s">
        <v>672</v>
      </c>
      <c r="H330" s="85" t="s">
        <v>672</v>
      </c>
      <c r="I330" s="408">
        <f t="shared" si="5"/>
        <v>214.37499999999997</v>
      </c>
      <c r="J330" s="422">
        <v>34.299999999999997</v>
      </c>
    </row>
    <row r="331" spans="1:11">
      <c r="A331" s="82" t="s">
        <v>2650</v>
      </c>
      <c r="B331" s="83">
        <v>42521</v>
      </c>
      <c r="C331" s="82" t="s">
        <v>3895</v>
      </c>
      <c r="G331" s="86" t="s">
        <v>674</v>
      </c>
      <c r="H331" s="86" t="s">
        <v>674</v>
      </c>
      <c r="I331" s="408">
        <f t="shared" si="5"/>
        <v>0</v>
      </c>
      <c r="J331" s="422">
        <v>0</v>
      </c>
    </row>
    <row r="332" spans="1:11">
      <c r="A332" s="82" t="s">
        <v>2653</v>
      </c>
      <c r="B332" s="83">
        <v>42521</v>
      </c>
      <c r="C332" s="82" t="s">
        <v>3896</v>
      </c>
      <c r="G332" s="84" t="s">
        <v>827</v>
      </c>
      <c r="H332" s="85" t="s">
        <v>827</v>
      </c>
      <c r="I332" s="408">
        <f t="shared" si="5"/>
        <v>137.9375</v>
      </c>
      <c r="J332" s="422">
        <v>22.07</v>
      </c>
    </row>
    <row r="333" spans="1:11">
      <c r="A333" s="82" t="s">
        <v>2656</v>
      </c>
      <c r="B333" s="83">
        <v>42521</v>
      </c>
      <c r="C333" s="82" t="s">
        <v>3897</v>
      </c>
      <c r="G333" s="84" t="s">
        <v>4141</v>
      </c>
      <c r="H333" s="85" t="s">
        <v>4141</v>
      </c>
      <c r="I333" s="408">
        <f t="shared" si="5"/>
        <v>32.75</v>
      </c>
      <c r="J333" s="422">
        <v>5.24</v>
      </c>
    </row>
    <row r="334" spans="1:11">
      <c r="A334" s="82" t="s">
        <v>2659</v>
      </c>
      <c r="B334" s="83">
        <v>42521</v>
      </c>
      <c r="C334" s="82" t="s">
        <v>3898</v>
      </c>
      <c r="G334" s="84" t="s">
        <v>683</v>
      </c>
      <c r="H334" s="85" t="s">
        <v>683</v>
      </c>
      <c r="I334" s="408">
        <f t="shared" si="5"/>
        <v>139.5</v>
      </c>
      <c r="J334" s="422">
        <v>22.32</v>
      </c>
    </row>
    <row r="335" spans="1:11">
      <c r="A335" s="82" t="s">
        <v>2663</v>
      </c>
      <c r="B335" s="83">
        <v>42521</v>
      </c>
      <c r="C335" s="82" t="s">
        <v>3899</v>
      </c>
      <c r="G335" s="84" t="s">
        <v>683</v>
      </c>
      <c r="H335" s="85" t="s">
        <v>683</v>
      </c>
      <c r="I335" s="408">
        <f t="shared" si="5"/>
        <v>246</v>
      </c>
      <c r="J335" s="422">
        <v>39.36</v>
      </c>
    </row>
    <row r="336" spans="1:11">
      <c r="A336" s="82" t="s">
        <v>2666</v>
      </c>
      <c r="B336" s="83">
        <v>42521</v>
      </c>
      <c r="C336" s="82" t="s">
        <v>3900</v>
      </c>
      <c r="G336" s="84" t="s">
        <v>713</v>
      </c>
      <c r="H336" s="85" t="s">
        <v>713</v>
      </c>
      <c r="I336" s="408">
        <f t="shared" si="5"/>
        <v>379.3125</v>
      </c>
      <c r="J336" s="422">
        <v>60.69</v>
      </c>
    </row>
    <row r="337" spans="1:10">
      <c r="A337" s="82" t="s">
        <v>3274</v>
      </c>
      <c r="B337" s="83">
        <v>42521</v>
      </c>
      <c r="C337" s="82" t="s">
        <v>3901</v>
      </c>
      <c r="G337" s="84" t="s">
        <v>691</v>
      </c>
      <c r="H337" s="85" t="s">
        <v>691</v>
      </c>
      <c r="I337" s="408">
        <f t="shared" si="5"/>
        <v>76.5</v>
      </c>
      <c r="J337" s="422">
        <v>12.24</v>
      </c>
    </row>
    <row r="338" spans="1:10">
      <c r="A338" s="82" t="s">
        <v>2670</v>
      </c>
      <c r="B338" s="83">
        <v>42521</v>
      </c>
      <c r="C338" s="82" t="s">
        <v>3902</v>
      </c>
      <c r="G338" s="84" t="s">
        <v>1678</v>
      </c>
      <c r="H338" s="85" t="s">
        <v>1678</v>
      </c>
      <c r="I338" s="408">
        <f t="shared" si="5"/>
        <v>883.625</v>
      </c>
      <c r="J338" s="422">
        <v>141.38</v>
      </c>
    </row>
    <row r="339" spans="1:10">
      <c r="A339" s="82" t="s">
        <v>2674</v>
      </c>
      <c r="B339" s="83">
        <v>42521</v>
      </c>
      <c r="C339" s="82" t="s">
        <v>3903</v>
      </c>
      <c r="G339" s="84" t="s">
        <v>683</v>
      </c>
      <c r="H339" s="85" t="s">
        <v>683</v>
      </c>
      <c r="I339" s="408">
        <f t="shared" si="5"/>
        <v>375.875</v>
      </c>
      <c r="J339" s="422">
        <v>60.14</v>
      </c>
    </row>
    <row r="340" spans="1:10">
      <c r="A340" s="82" t="s">
        <v>2677</v>
      </c>
      <c r="B340" s="83">
        <v>42521</v>
      </c>
      <c r="C340" s="82" t="s">
        <v>3904</v>
      </c>
      <c r="G340" s="84" t="s">
        <v>1683</v>
      </c>
      <c r="H340" s="85" t="s">
        <v>1683</v>
      </c>
      <c r="I340" s="408">
        <f t="shared" si="5"/>
        <v>315.5625</v>
      </c>
      <c r="J340" s="422">
        <v>50.49</v>
      </c>
    </row>
    <row r="341" spans="1:10">
      <c r="A341" s="82" t="s">
        <v>2680</v>
      </c>
      <c r="B341" s="83">
        <v>42521</v>
      </c>
      <c r="C341" s="82" t="s">
        <v>3905</v>
      </c>
      <c r="G341" s="84" t="s">
        <v>680</v>
      </c>
      <c r="H341" s="85" t="s">
        <v>680</v>
      </c>
      <c r="I341" s="408">
        <f t="shared" si="5"/>
        <v>160.875</v>
      </c>
      <c r="J341" s="422">
        <v>25.74</v>
      </c>
    </row>
    <row r="342" spans="1:10">
      <c r="A342" s="82" t="s">
        <v>3906</v>
      </c>
      <c r="B342" s="83">
        <v>42521</v>
      </c>
      <c r="C342" s="82" t="s">
        <v>3907</v>
      </c>
      <c r="G342" s="84" t="s">
        <v>676</v>
      </c>
      <c r="H342" s="85" t="s">
        <v>676</v>
      </c>
      <c r="I342" s="408">
        <f t="shared" si="5"/>
        <v>380</v>
      </c>
      <c r="J342" s="422">
        <v>60.8</v>
      </c>
    </row>
    <row r="343" spans="1:10">
      <c r="A343" s="82" t="s">
        <v>3908</v>
      </c>
      <c r="B343" s="83">
        <v>42521</v>
      </c>
      <c r="C343" s="82" t="s">
        <v>3909</v>
      </c>
      <c r="G343" s="84" t="s">
        <v>2915</v>
      </c>
      <c r="H343" s="85" t="s">
        <v>2915</v>
      </c>
      <c r="I343" s="408">
        <f t="shared" si="5"/>
        <v>105.18749999999999</v>
      </c>
      <c r="J343" s="422">
        <v>16.829999999999998</v>
      </c>
    </row>
    <row r="344" spans="1:10">
      <c r="A344" s="82" t="s">
        <v>3910</v>
      </c>
      <c r="B344" s="83">
        <v>42510</v>
      </c>
      <c r="C344" s="82" t="s">
        <v>3911</v>
      </c>
      <c r="G344" s="84" t="s">
        <v>767</v>
      </c>
      <c r="H344" s="85" t="s">
        <v>767</v>
      </c>
      <c r="I344" s="408">
        <f t="shared" si="5"/>
        <v>98.25</v>
      </c>
      <c r="J344" s="422">
        <v>15.72</v>
      </c>
    </row>
    <row r="345" spans="1:10">
      <c r="A345" s="82" t="s">
        <v>3910</v>
      </c>
      <c r="B345" s="83">
        <v>42510</v>
      </c>
      <c r="C345" s="82" t="s">
        <v>3911</v>
      </c>
      <c r="G345" s="84" t="s">
        <v>767</v>
      </c>
      <c r="H345" s="85" t="s">
        <v>767</v>
      </c>
      <c r="I345" s="408">
        <f t="shared" si="5"/>
        <v>177.5625</v>
      </c>
      <c r="J345" s="422">
        <v>28.41</v>
      </c>
    </row>
    <row r="346" spans="1:10">
      <c r="A346" s="82" t="s">
        <v>3910</v>
      </c>
      <c r="B346" s="83">
        <v>42510</v>
      </c>
      <c r="C346" s="82" t="s">
        <v>3911</v>
      </c>
      <c r="G346" s="84" t="s">
        <v>659</v>
      </c>
      <c r="H346" s="85" t="s">
        <v>659</v>
      </c>
      <c r="I346" s="408">
        <f t="shared" si="5"/>
        <v>328.4375</v>
      </c>
      <c r="J346" s="422">
        <v>52.55</v>
      </c>
    </row>
    <row r="347" spans="1:10">
      <c r="A347" s="82" t="s">
        <v>3910</v>
      </c>
      <c r="B347" s="83">
        <v>42510</v>
      </c>
      <c r="C347" s="82" t="s">
        <v>3911</v>
      </c>
      <c r="G347" s="84" t="s">
        <v>1751</v>
      </c>
      <c r="H347" s="85" t="s">
        <v>1751</v>
      </c>
      <c r="I347" s="408">
        <f t="shared" si="5"/>
        <v>377.125</v>
      </c>
      <c r="J347" s="422">
        <v>60.34</v>
      </c>
    </row>
    <row r="348" spans="1:10">
      <c r="A348" s="82" t="s">
        <v>3910</v>
      </c>
      <c r="B348" s="83">
        <v>42510</v>
      </c>
      <c r="C348" s="82" t="s">
        <v>3911</v>
      </c>
      <c r="G348" s="84" t="s">
        <v>729</v>
      </c>
      <c r="H348" s="85" t="s">
        <v>729</v>
      </c>
      <c r="I348" s="408">
        <f t="shared" si="5"/>
        <v>60.375</v>
      </c>
      <c r="J348" s="422">
        <v>9.66</v>
      </c>
    </row>
    <row r="349" spans="1:10">
      <c r="A349" s="82" t="s">
        <v>3912</v>
      </c>
      <c r="B349" s="83">
        <v>42521</v>
      </c>
      <c r="C349" s="82" t="s">
        <v>3913</v>
      </c>
      <c r="G349" s="84" t="s">
        <v>659</v>
      </c>
      <c r="H349" s="85" t="s">
        <v>659</v>
      </c>
      <c r="I349" s="408">
        <f t="shared" si="5"/>
        <v>396.5625</v>
      </c>
      <c r="J349" s="422">
        <v>63.45</v>
      </c>
    </row>
    <row r="350" spans="1:10">
      <c r="A350" s="82" t="s">
        <v>3912</v>
      </c>
      <c r="B350" s="83">
        <v>42521</v>
      </c>
      <c r="C350" s="82" t="s">
        <v>3913</v>
      </c>
      <c r="G350" s="84" t="s">
        <v>1729</v>
      </c>
      <c r="H350" s="85" t="s">
        <v>1729</v>
      </c>
      <c r="I350" s="408">
        <f t="shared" si="5"/>
        <v>419.00000000000006</v>
      </c>
      <c r="J350" s="422">
        <v>67.040000000000006</v>
      </c>
    </row>
    <row r="351" spans="1:10">
      <c r="A351" s="82" t="s">
        <v>3912</v>
      </c>
      <c r="B351" s="83">
        <v>42521</v>
      </c>
      <c r="C351" s="82" t="s">
        <v>3913</v>
      </c>
      <c r="G351" s="84" t="s">
        <v>735</v>
      </c>
      <c r="H351" s="85" t="s">
        <v>735</v>
      </c>
      <c r="I351" s="408">
        <f t="shared" si="5"/>
        <v>194</v>
      </c>
      <c r="J351" s="422">
        <v>31.04</v>
      </c>
    </row>
    <row r="352" spans="1:10">
      <c r="A352" s="82" t="s">
        <v>3912</v>
      </c>
      <c r="B352" s="83">
        <v>42521</v>
      </c>
      <c r="C352" s="82" t="s">
        <v>3913</v>
      </c>
      <c r="G352" s="84" t="s">
        <v>793</v>
      </c>
      <c r="H352" s="85" t="s">
        <v>793</v>
      </c>
      <c r="I352" s="408">
        <f t="shared" si="5"/>
        <v>69</v>
      </c>
      <c r="J352" s="422">
        <v>11.04</v>
      </c>
    </row>
    <row r="353" spans="1:10">
      <c r="A353" s="82" t="s">
        <v>2681</v>
      </c>
      <c r="B353" s="83">
        <v>42521</v>
      </c>
      <c r="C353" s="82" t="s">
        <v>3914</v>
      </c>
      <c r="G353" s="84" t="s">
        <v>659</v>
      </c>
      <c r="H353" s="85" t="s">
        <v>659</v>
      </c>
      <c r="I353" s="408">
        <f t="shared" si="5"/>
        <v>396.5625</v>
      </c>
      <c r="J353" s="422">
        <v>63.45</v>
      </c>
    </row>
    <row r="354" spans="1:10">
      <c r="A354" s="82" t="s">
        <v>2681</v>
      </c>
      <c r="B354" s="83">
        <v>42521</v>
      </c>
      <c r="C354" s="82" t="s">
        <v>3914</v>
      </c>
      <c r="G354" s="84" t="s">
        <v>1729</v>
      </c>
      <c r="H354" s="85" t="s">
        <v>1729</v>
      </c>
      <c r="I354" s="408">
        <f t="shared" si="5"/>
        <v>502.8125</v>
      </c>
      <c r="J354" s="422">
        <v>80.45</v>
      </c>
    </row>
    <row r="355" spans="1:10">
      <c r="A355" s="82" t="s">
        <v>2681</v>
      </c>
      <c r="B355" s="83">
        <v>42521</v>
      </c>
      <c r="C355" s="82" t="s">
        <v>3914</v>
      </c>
      <c r="G355" s="84" t="s">
        <v>735</v>
      </c>
      <c r="H355" s="85" t="s">
        <v>735</v>
      </c>
      <c r="I355" s="408">
        <f t="shared" si="5"/>
        <v>398.375</v>
      </c>
      <c r="J355" s="422">
        <v>63.74</v>
      </c>
    </row>
    <row r="356" spans="1:10">
      <c r="A356" s="82" t="s">
        <v>2681</v>
      </c>
      <c r="B356" s="83">
        <v>42521</v>
      </c>
      <c r="C356" s="82" t="s">
        <v>3914</v>
      </c>
      <c r="G356" s="84" t="s">
        <v>793</v>
      </c>
      <c r="H356" s="85" t="s">
        <v>793</v>
      </c>
      <c r="I356" s="408">
        <f t="shared" si="5"/>
        <v>69</v>
      </c>
      <c r="J356" s="422">
        <v>11.04</v>
      </c>
    </row>
    <row r="357" spans="1:10">
      <c r="A357" s="82" t="s">
        <v>2684</v>
      </c>
      <c r="B357" s="83">
        <v>42521</v>
      </c>
      <c r="C357" s="82" t="s">
        <v>3915</v>
      </c>
      <c r="G357" s="84" t="s">
        <v>659</v>
      </c>
      <c r="H357" s="85" t="s">
        <v>659</v>
      </c>
      <c r="I357" s="408">
        <f t="shared" si="5"/>
        <v>49.125</v>
      </c>
      <c r="J357" s="422">
        <v>7.86</v>
      </c>
    </row>
    <row r="358" spans="1:10">
      <c r="A358" s="82" t="s">
        <v>2684</v>
      </c>
      <c r="B358" s="83">
        <v>42521</v>
      </c>
      <c r="C358" s="82" t="s">
        <v>3915</v>
      </c>
      <c r="G358" s="84" t="s">
        <v>2792</v>
      </c>
      <c r="H358" s="85" t="s">
        <v>2792</v>
      </c>
      <c r="I358" s="408">
        <f t="shared" si="5"/>
        <v>92.125</v>
      </c>
      <c r="J358" s="422">
        <v>14.74</v>
      </c>
    </row>
    <row r="359" spans="1:10">
      <c r="A359" s="82" t="s">
        <v>2684</v>
      </c>
      <c r="B359" s="83">
        <v>42521</v>
      </c>
      <c r="C359" s="82" t="s">
        <v>3915</v>
      </c>
      <c r="G359" s="84" t="s">
        <v>729</v>
      </c>
      <c r="H359" s="85" t="s">
        <v>729</v>
      </c>
      <c r="I359" s="408">
        <f t="shared" si="5"/>
        <v>56.0625</v>
      </c>
      <c r="J359" s="422">
        <v>8.9700000000000006</v>
      </c>
    </row>
    <row r="360" spans="1:10">
      <c r="A360" s="82" t="s">
        <v>2702</v>
      </c>
      <c r="B360" s="83">
        <v>42521</v>
      </c>
      <c r="C360" s="82" t="s">
        <v>3916</v>
      </c>
      <c r="G360" s="84" t="s">
        <v>767</v>
      </c>
      <c r="H360" s="85" t="s">
        <v>767</v>
      </c>
      <c r="I360" s="408">
        <f t="shared" si="5"/>
        <v>86.187499999999986</v>
      </c>
      <c r="J360" s="422">
        <v>13.79</v>
      </c>
    </row>
    <row r="361" spans="1:10">
      <c r="A361" s="82" t="s">
        <v>2702</v>
      </c>
      <c r="B361" s="83">
        <v>42521</v>
      </c>
      <c r="C361" s="82" t="s">
        <v>3916</v>
      </c>
      <c r="G361" s="84" t="s">
        <v>3524</v>
      </c>
      <c r="H361" s="85" t="s">
        <v>3524</v>
      </c>
      <c r="I361" s="408">
        <f t="shared" si="5"/>
        <v>103.4375</v>
      </c>
      <c r="J361" s="422">
        <v>16.55</v>
      </c>
    </row>
    <row r="362" spans="1:10">
      <c r="A362" s="82" t="s">
        <v>2702</v>
      </c>
      <c r="B362" s="83">
        <v>42521</v>
      </c>
      <c r="C362" s="82" t="s">
        <v>3916</v>
      </c>
      <c r="G362" s="84" t="s">
        <v>659</v>
      </c>
      <c r="H362" s="85" t="s">
        <v>659</v>
      </c>
      <c r="I362" s="408">
        <f t="shared" si="5"/>
        <v>328.4375</v>
      </c>
      <c r="J362" s="422">
        <v>52.55</v>
      </c>
    </row>
    <row r="363" spans="1:10">
      <c r="A363" s="82" t="s">
        <v>2702</v>
      </c>
      <c r="B363" s="83">
        <v>42521</v>
      </c>
      <c r="C363" s="82" t="s">
        <v>3916</v>
      </c>
      <c r="G363" s="84" t="s">
        <v>729</v>
      </c>
      <c r="H363" s="85" t="s">
        <v>729</v>
      </c>
      <c r="I363" s="408">
        <f t="shared" si="5"/>
        <v>181.0625</v>
      </c>
      <c r="J363" s="422">
        <v>28.97</v>
      </c>
    </row>
    <row r="364" spans="1:10">
      <c r="A364" s="82" t="s">
        <v>2702</v>
      </c>
      <c r="B364" s="83">
        <v>42521</v>
      </c>
      <c r="C364" s="82" t="s">
        <v>3916</v>
      </c>
      <c r="G364" s="84" t="s">
        <v>4142</v>
      </c>
      <c r="H364" s="85" t="s">
        <v>4142</v>
      </c>
      <c r="I364" s="408">
        <f t="shared" si="5"/>
        <v>419.00000000000006</v>
      </c>
      <c r="J364" s="422">
        <v>67.040000000000006</v>
      </c>
    </row>
    <row r="365" spans="1:10">
      <c r="A365" s="82" t="s">
        <v>2705</v>
      </c>
      <c r="B365" s="83">
        <v>42521</v>
      </c>
      <c r="C365" s="82" t="s">
        <v>3917</v>
      </c>
      <c r="G365" s="84" t="s">
        <v>659</v>
      </c>
      <c r="H365" s="85" t="s">
        <v>659</v>
      </c>
      <c r="I365" s="408">
        <f t="shared" si="5"/>
        <v>396.5625</v>
      </c>
      <c r="J365" s="422">
        <v>63.45</v>
      </c>
    </row>
    <row r="366" spans="1:10">
      <c r="A366" s="82" t="s">
        <v>2705</v>
      </c>
      <c r="B366" s="83">
        <v>42521</v>
      </c>
      <c r="C366" s="82" t="s">
        <v>3917</v>
      </c>
      <c r="G366" s="84" t="s">
        <v>729</v>
      </c>
      <c r="H366" s="85" t="s">
        <v>729</v>
      </c>
      <c r="I366" s="408">
        <f t="shared" si="5"/>
        <v>56.0625</v>
      </c>
      <c r="J366" s="422">
        <v>8.9700000000000006</v>
      </c>
    </row>
    <row r="367" spans="1:10">
      <c r="A367" s="82" t="s">
        <v>2705</v>
      </c>
      <c r="B367" s="83">
        <v>42521</v>
      </c>
      <c r="C367" s="82" t="s">
        <v>3917</v>
      </c>
      <c r="G367" s="84" t="s">
        <v>735</v>
      </c>
      <c r="H367" s="85" t="s">
        <v>735</v>
      </c>
      <c r="I367" s="408">
        <f t="shared" si="5"/>
        <v>398.375</v>
      </c>
      <c r="J367" s="422">
        <v>63.74</v>
      </c>
    </row>
    <row r="368" spans="1:10">
      <c r="A368" s="82" t="s">
        <v>2705</v>
      </c>
      <c r="B368" s="83">
        <v>42521</v>
      </c>
      <c r="C368" s="82" t="s">
        <v>3917</v>
      </c>
      <c r="G368" s="84" t="s">
        <v>793</v>
      </c>
      <c r="H368" s="85" t="s">
        <v>793</v>
      </c>
      <c r="I368" s="408">
        <f t="shared" si="5"/>
        <v>69</v>
      </c>
      <c r="J368" s="422">
        <v>11.04</v>
      </c>
    </row>
    <row r="369" spans="1:10">
      <c r="A369" s="82" t="s">
        <v>2708</v>
      </c>
      <c r="B369" s="83">
        <v>42521</v>
      </c>
      <c r="C369" s="82" t="s">
        <v>3918</v>
      </c>
      <c r="G369" s="84" t="s">
        <v>729</v>
      </c>
      <c r="H369" s="85" t="s">
        <v>729</v>
      </c>
      <c r="I369" s="408">
        <f t="shared" si="5"/>
        <v>176.75</v>
      </c>
      <c r="J369" s="422">
        <v>28.28</v>
      </c>
    </row>
    <row r="370" spans="1:10">
      <c r="A370" s="82" t="s">
        <v>2708</v>
      </c>
      <c r="B370" s="83">
        <v>42521</v>
      </c>
      <c r="C370" s="82" t="s">
        <v>3918</v>
      </c>
      <c r="G370" s="84" t="s">
        <v>660</v>
      </c>
      <c r="H370" s="85" t="s">
        <v>660</v>
      </c>
      <c r="I370" s="408">
        <f t="shared" si="5"/>
        <v>60.375</v>
      </c>
      <c r="J370" s="422">
        <v>9.66</v>
      </c>
    </row>
    <row r="371" spans="1:10">
      <c r="A371" s="82" t="s">
        <v>2708</v>
      </c>
      <c r="B371" s="83">
        <v>42521</v>
      </c>
      <c r="C371" s="82" t="s">
        <v>3918</v>
      </c>
      <c r="G371" s="84" t="s">
        <v>4143</v>
      </c>
      <c r="H371" s="85" t="s">
        <v>4143</v>
      </c>
      <c r="I371" s="408">
        <f t="shared" si="5"/>
        <v>292</v>
      </c>
      <c r="J371" s="422">
        <v>46.72</v>
      </c>
    </row>
    <row r="372" spans="1:10">
      <c r="A372" s="82" t="s">
        <v>3919</v>
      </c>
      <c r="B372" s="83">
        <v>42521</v>
      </c>
      <c r="C372" s="82" t="s">
        <v>3920</v>
      </c>
      <c r="G372" s="84" t="s">
        <v>658</v>
      </c>
      <c r="H372" s="85" t="s">
        <v>658</v>
      </c>
      <c r="I372" s="408">
        <f t="shared" si="5"/>
        <v>103.4375</v>
      </c>
      <c r="J372" s="422">
        <v>16.55</v>
      </c>
    </row>
    <row r="373" spans="1:10">
      <c r="A373" s="82" t="s">
        <v>3919</v>
      </c>
      <c r="B373" s="83">
        <v>42521</v>
      </c>
      <c r="C373" s="82" t="s">
        <v>3920</v>
      </c>
      <c r="G373" s="84" t="s">
        <v>729</v>
      </c>
      <c r="H373" s="85" t="s">
        <v>729</v>
      </c>
      <c r="I373" s="408">
        <f t="shared" si="5"/>
        <v>176.75</v>
      </c>
      <c r="J373" s="422">
        <v>28.28</v>
      </c>
    </row>
    <row r="374" spans="1:10">
      <c r="A374" s="82" t="s">
        <v>3919</v>
      </c>
      <c r="B374" s="83">
        <v>42521</v>
      </c>
      <c r="C374" s="82" t="s">
        <v>3920</v>
      </c>
      <c r="G374" s="84" t="s">
        <v>660</v>
      </c>
      <c r="H374" s="85" t="s">
        <v>660</v>
      </c>
      <c r="I374" s="408">
        <f t="shared" si="5"/>
        <v>68.9375</v>
      </c>
      <c r="J374" s="422">
        <v>11.03</v>
      </c>
    </row>
    <row r="375" spans="1:10">
      <c r="A375" s="82" t="s">
        <v>3919</v>
      </c>
      <c r="B375" s="83">
        <v>42521</v>
      </c>
      <c r="C375" s="82" t="s">
        <v>3920</v>
      </c>
      <c r="G375" s="84" t="s">
        <v>2717</v>
      </c>
      <c r="H375" s="85" t="s">
        <v>2717</v>
      </c>
      <c r="I375" s="408">
        <f t="shared" si="5"/>
        <v>335.4375</v>
      </c>
      <c r="J375" s="422">
        <v>53.67</v>
      </c>
    </row>
    <row r="376" spans="1:10">
      <c r="A376" s="82" t="s">
        <v>2711</v>
      </c>
      <c r="B376" s="83">
        <v>42521</v>
      </c>
      <c r="C376" s="82" t="s">
        <v>3921</v>
      </c>
      <c r="G376" s="84" t="s">
        <v>659</v>
      </c>
      <c r="H376" s="85" t="s">
        <v>659</v>
      </c>
      <c r="I376" s="408">
        <f t="shared" si="5"/>
        <v>328.4375</v>
      </c>
      <c r="J376" s="422">
        <v>52.55</v>
      </c>
    </row>
    <row r="377" spans="1:10">
      <c r="A377" s="82" t="s">
        <v>2711</v>
      </c>
      <c r="B377" s="83">
        <v>42521</v>
      </c>
      <c r="C377" s="82" t="s">
        <v>3921</v>
      </c>
      <c r="G377" s="84" t="s">
        <v>729</v>
      </c>
      <c r="H377" s="85" t="s">
        <v>729</v>
      </c>
      <c r="I377" s="408">
        <f t="shared" si="5"/>
        <v>120.68749999999999</v>
      </c>
      <c r="J377" s="422">
        <v>19.309999999999999</v>
      </c>
    </row>
    <row r="378" spans="1:10">
      <c r="A378" s="82" t="s">
        <v>2711</v>
      </c>
      <c r="B378" s="83">
        <v>42521</v>
      </c>
      <c r="C378" s="82" t="s">
        <v>3921</v>
      </c>
      <c r="G378" s="84" t="s">
        <v>660</v>
      </c>
      <c r="H378" s="85" t="s">
        <v>660</v>
      </c>
      <c r="I378" s="408">
        <f t="shared" si="5"/>
        <v>51.749999999999993</v>
      </c>
      <c r="J378" s="422">
        <v>8.2799999999999994</v>
      </c>
    </row>
    <row r="379" spans="1:10">
      <c r="A379" s="82" t="s">
        <v>2711</v>
      </c>
      <c r="B379" s="83">
        <v>42521</v>
      </c>
      <c r="C379" s="82" t="s">
        <v>3921</v>
      </c>
      <c r="G379" s="84" t="s">
        <v>765</v>
      </c>
      <c r="H379" s="85" t="s">
        <v>765</v>
      </c>
      <c r="I379" s="408">
        <f t="shared" si="5"/>
        <v>364.5625</v>
      </c>
      <c r="J379" s="422">
        <v>58.33</v>
      </c>
    </row>
    <row r="380" spans="1:10">
      <c r="A380" s="82" t="s">
        <v>2714</v>
      </c>
      <c r="B380" s="83">
        <v>42521</v>
      </c>
      <c r="C380" s="82" t="s">
        <v>3922</v>
      </c>
      <c r="G380" s="84" t="s">
        <v>658</v>
      </c>
      <c r="H380" s="85" t="s">
        <v>658</v>
      </c>
      <c r="I380" s="408">
        <f t="shared" si="5"/>
        <v>14.624999999999998</v>
      </c>
      <c r="J380" s="422">
        <v>2.34</v>
      </c>
    </row>
    <row r="381" spans="1:10">
      <c r="A381" s="82" t="s">
        <v>2714</v>
      </c>
      <c r="B381" s="83">
        <v>42521</v>
      </c>
      <c r="C381" s="82" t="s">
        <v>3922</v>
      </c>
      <c r="G381" s="84" t="s">
        <v>3530</v>
      </c>
      <c r="H381" s="85" t="s">
        <v>3530</v>
      </c>
      <c r="I381" s="408">
        <f t="shared" si="5"/>
        <v>88.8125</v>
      </c>
      <c r="J381" s="422">
        <v>14.21</v>
      </c>
    </row>
    <row r="382" spans="1:10">
      <c r="A382" s="82" t="s">
        <v>2714</v>
      </c>
      <c r="B382" s="83">
        <v>42521</v>
      </c>
      <c r="C382" s="82" t="s">
        <v>3922</v>
      </c>
      <c r="G382" s="84" t="s">
        <v>729</v>
      </c>
      <c r="H382" s="85" t="s">
        <v>729</v>
      </c>
      <c r="I382" s="408">
        <f t="shared" si="5"/>
        <v>176.75</v>
      </c>
      <c r="J382" s="422">
        <v>28.28</v>
      </c>
    </row>
    <row r="383" spans="1:10">
      <c r="A383" s="82" t="s">
        <v>2718</v>
      </c>
      <c r="B383" s="83">
        <v>42521</v>
      </c>
      <c r="C383" s="82" t="s">
        <v>3923</v>
      </c>
      <c r="G383" s="84" t="s">
        <v>658</v>
      </c>
      <c r="H383" s="85" t="s">
        <v>658</v>
      </c>
      <c r="I383" s="408">
        <f t="shared" si="5"/>
        <v>103.4375</v>
      </c>
      <c r="J383" s="422">
        <v>16.55</v>
      </c>
    </row>
    <row r="384" spans="1:10">
      <c r="A384" s="82" t="s">
        <v>2718</v>
      </c>
      <c r="B384" s="83">
        <v>42521</v>
      </c>
      <c r="C384" s="82" t="s">
        <v>3923</v>
      </c>
      <c r="G384" s="84" t="s">
        <v>729</v>
      </c>
      <c r="H384" s="85" t="s">
        <v>729</v>
      </c>
      <c r="I384" s="408">
        <f t="shared" si="5"/>
        <v>176.8125</v>
      </c>
      <c r="J384" s="422">
        <v>28.29</v>
      </c>
    </row>
    <row r="385" spans="1:10">
      <c r="A385" s="82" t="s">
        <v>2718</v>
      </c>
      <c r="B385" s="83">
        <v>42521</v>
      </c>
      <c r="C385" s="82" t="s">
        <v>3923</v>
      </c>
      <c r="G385" s="84" t="s">
        <v>660</v>
      </c>
      <c r="H385" s="85" t="s">
        <v>660</v>
      </c>
      <c r="I385" s="408">
        <f t="shared" si="5"/>
        <v>51.749999999999993</v>
      </c>
      <c r="J385" s="422">
        <v>8.2799999999999994</v>
      </c>
    </row>
    <row r="386" spans="1:10">
      <c r="A386" s="82" t="s">
        <v>2718</v>
      </c>
      <c r="B386" s="83">
        <v>42521</v>
      </c>
      <c r="C386" s="82" t="s">
        <v>3923</v>
      </c>
      <c r="G386" s="84" t="s">
        <v>661</v>
      </c>
      <c r="H386" s="85" t="s">
        <v>661</v>
      </c>
      <c r="I386" s="408">
        <f t="shared" si="5"/>
        <v>360.3125</v>
      </c>
      <c r="J386" s="422">
        <v>57.65</v>
      </c>
    </row>
    <row r="387" spans="1:10">
      <c r="A387" s="82" t="s">
        <v>2721</v>
      </c>
      <c r="B387" s="83">
        <v>42510</v>
      </c>
      <c r="C387" s="82" t="s">
        <v>3924</v>
      </c>
      <c r="G387" s="84" t="s">
        <v>659</v>
      </c>
      <c r="H387" s="85" t="s">
        <v>659</v>
      </c>
      <c r="I387" s="408">
        <f t="shared" si="5"/>
        <v>396.5625</v>
      </c>
      <c r="J387" s="422">
        <v>63.45</v>
      </c>
    </row>
    <row r="388" spans="1:10">
      <c r="A388" s="82" t="s">
        <v>2721</v>
      </c>
      <c r="B388" s="83">
        <v>42510</v>
      </c>
      <c r="C388" s="82" t="s">
        <v>3924</v>
      </c>
      <c r="G388" s="84" t="s">
        <v>4144</v>
      </c>
      <c r="H388" s="85" t="s">
        <v>4144</v>
      </c>
      <c r="I388" s="408">
        <f t="shared" si="5"/>
        <v>624.9375</v>
      </c>
      <c r="J388" s="422">
        <v>99.99</v>
      </c>
    </row>
    <row r="389" spans="1:10">
      <c r="A389" s="82" t="s">
        <v>2721</v>
      </c>
      <c r="B389" s="83">
        <v>42510</v>
      </c>
      <c r="C389" s="82" t="s">
        <v>3924</v>
      </c>
      <c r="G389" s="84" t="s">
        <v>735</v>
      </c>
      <c r="H389" s="85" t="s">
        <v>735</v>
      </c>
      <c r="I389" s="408">
        <f t="shared" si="5"/>
        <v>398.375</v>
      </c>
      <c r="J389" s="422">
        <v>63.74</v>
      </c>
    </row>
    <row r="390" spans="1:10">
      <c r="A390" s="82" t="s">
        <v>2724</v>
      </c>
      <c r="B390" s="83">
        <v>42521</v>
      </c>
      <c r="C390" s="82" t="s">
        <v>3925</v>
      </c>
      <c r="G390" s="84" t="s">
        <v>9</v>
      </c>
      <c r="H390" s="85" t="s">
        <v>9</v>
      </c>
      <c r="I390" s="408">
        <f t="shared" ref="I390:I453" si="6">+J390/0.16</f>
        <v>271.5625</v>
      </c>
      <c r="J390" s="422">
        <v>43.45</v>
      </c>
    </row>
    <row r="391" spans="1:10">
      <c r="A391" s="82" t="s">
        <v>2724</v>
      </c>
      <c r="B391" s="83">
        <v>42521</v>
      </c>
      <c r="C391" s="82" t="s">
        <v>3925</v>
      </c>
      <c r="G391" s="84" t="s">
        <v>659</v>
      </c>
      <c r="H391" s="85" t="s">
        <v>659</v>
      </c>
      <c r="I391" s="408">
        <f t="shared" si="6"/>
        <v>328.4375</v>
      </c>
      <c r="J391" s="422">
        <v>52.55</v>
      </c>
    </row>
    <row r="392" spans="1:10">
      <c r="A392" s="82" t="s">
        <v>2724</v>
      </c>
      <c r="B392" s="83">
        <v>42521</v>
      </c>
      <c r="C392" s="82" t="s">
        <v>3925</v>
      </c>
      <c r="G392" s="84" t="s">
        <v>1739</v>
      </c>
      <c r="H392" s="85" t="s">
        <v>1739</v>
      </c>
      <c r="I392" s="408">
        <f t="shared" si="6"/>
        <v>222.43750000000003</v>
      </c>
      <c r="J392" s="422">
        <v>35.590000000000003</v>
      </c>
    </row>
    <row r="393" spans="1:10">
      <c r="A393" s="82" t="s">
        <v>2724</v>
      </c>
      <c r="B393" s="83">
        <v>42521</v>
      </c>
      <c r="C393" s="82" t="s">
        <v>3925</v>
      </c>
      <c r="G393" s="84" t="s">
        <v>1739</v>
      </c>
      <c r="H393" s="85" t="s">
        <v>1739</v>
      </c>
      <c r="I393" s="408">
        <f t="shared" si="6"/>
        <v>482.8125</v>
      </c>
      <c r="J393" s="422">
        <v>77.25</v>
      </c>
    </row>
    <row r="394" spans="1:10">
      <c r="A394" s="82" t="s">
        <v>2724</v>
      </c>
      <c r="B394" s="83">
        <v>42521</v>
      </c>
      <c r="C394" s="82" t="s">
        <v>3925</v>
      </c>
      <c r="G394" s="84" t="s">
        <v>2865</v>
      </c>
      <c r="H394" s="85" t="s">
        <v>2865</v>
      </c>
      <c r="I394" s="408">
        <f t="shared" si="6"/>
        <v>68.9375</v>
      </c>
      <c r="J394" s="422">
        <v>11.03</v>
      </c>
    </row>
    <row r="395" spans="1:10">
      <c r="A395" s="82" t="s">
        <v>2724</v>
      </c>
      <c r="B395" s="83">
        <v>42521</v>
      </c>
      <c r="C395" s="82" t="s">
        <v>3925</v>
      </c>
      <c r="G395" s="84" t="s">
        <v>4145</v>
      </c>
      <c r="H395" s="85" t="s">
        <v>4145</v>
      </c>
      <c r="I395" s="408">
        <f t="shared" si="6"/>
        <v>123.24999999999999</v>
      </c>
      <c r="J395" s="422">
        <v>19.72</v>
      </c>
    </row>
    <row r="396" spans="1:10">
      <c r="A396" s="82" t="s">
        <v>2724</v>
      </c>
      <c r="B396" s="83">
        <v>42521</v>
      </c>
      <c r="C396" s="82" t="s">
        <v>3925</v>
      </c>
      <c r="G396" s="84" t="s">
        <v>729</v>
      </c>
      <c r="H396" s="85" t="s">
        <v>729</v>
      </c>
      <c r="I396" s="408">
        <f t="shared" si="6"/>
        <v>353.4375</v>
      </c>
      <c r="J396" s="422">
        <v>56.55</v>
      </c>
    </row>
    <row r="397" spans="1:10">
      <c r="A397" s="82" t="s">
        <v>2724</v>
      </c>
      <c r="B397" s="83">
        <v>42521</v>
      </c>
      <c r="C397" s="82" t="s">
        <v>3925</v>
      </c>
      <c r="G397" s="84" t="s">
        <v>4146</v>
      </c>
      <c r="H397" s="85" t="s">
        <v>4146</v>
      </c>
      <c r="I397" s="408">
        <f t="shared" si="6"/>
        <v>794.0625</v>
      </c>
      <c r="J397" s="422">
        <v>127.05</v>
      </c>
    </row>
    <row r="398" spans="1:10">
      <c r="A398" s="82" t="s">
        <v>2724</v>
      </c>
      <c r="B398" s="83">
        <v>42521</v>
      </c>
      <c r="C398" s="82" t="s">
        <v>3925</v>
      </c>
      <c r="G398" s="84" t="s">
        <v>4147</v>
      </c>
      <c r="H398" s="85" t="s">
        <v>4147</v>
      </c>
      <c r="I398" s="408">
        <f t="shared" si="6"/>
        <v>829.6875</v>
      </c>
      <c r="J398" s="422">
        <v>132.75</v>
      </c>
    </row>
    <row r="399" spans="1:10">
      <c r="A399" s="82" t="s">
        <v>2728</v>
      </c>
      <c r="B399" s="83">
        <v>42521</v>
      </c>
      <c r="C399" s="82" t="s">
        <v>3926</v>
      </c>
      <c r="G399" s="84" t="s">
        <v>670</v>
      </c>
      <c r="H399" s="85" t="s">
        <v>670</v>
      </c>
      <c r="I399" s="408">
        <f t="shared" si="6"/>
        <v>215.49999999999997</v>
      </c>
      <c r="J399" s="422">
        <v>34.479999999999997</v>
      </c>
    </row>
    <row r="400" spans="1:10">
      <c r="A400" s="82" t="s">
        <v>3927</v>
      </c>
      <c r="B400" s="83">
        <v>42521</v>
      </c>
      <c r="C400" s="82" t="s">
        <v>3928</v>
      </c>
      <c r="G400" s="84" t="s">
        <v>670</v>
      </c>
      <c r="H400" s="85" t="s">
        <v>670</v>
      </c>
      <c r="I400" s="408">
        <f t="shared" si="6"/>
        <v>215.49999999999997</v>
      </c>
      <c r="J400" s="422">
        <v>34.479999999999997</v>
      </c>
    </row>
    <row r="401" spans="1:10">
      <c r="A401" s="82" t="s">
        <v>2731</v>
      </c>
      <c r="B401" s="83">
        <v>42521</v>
      </c>
      <c r="C401" s="82" t="s">
        <v>3929</v>
      </c>
      <c r="G401" s="84" t="s">
        <v>670</v>
      </c>
      <c r="H401" s="85" t="s">
        <v>670</v>
      </c>
      <c r="I401" s="408">
        <f t="shared" si="6"/>
        <v>215.49999999999997</v>
      </c>
      <c r="J401" s="422">
        <v>34.479999999999997</v>
      </c>
    </row>
    <row r="402" spans="1:10">
      <c r="A402" s="82" t="s">
        <v>2734</v>
      </c>
      <c r="B402" s="83">
        <v>42521</v>
      </c>
      <c r="C402" s="82" t="s">
        <v>3930</v>
      </c>
      <c r="G402" s="84" t="s">
        <v>670</v>
      </c>
      <c r="H402" s="85" t="s">
        <v>670</v>
      </c>
      <c r="I402" s="408">
        <f t="shared" si="6"/>
        <v>215.49999999999997</v>
      </c>
      <c r="J402" s="422">
        <v>34.479999999999997</v>
      </c>
    </row>
    <row r="403" spans="1:10">
      <c r="A403" s="82" t="s">
        <v>2737</v>
      </c>
      <c r="B403" s="83">
        <v>42521</v>
      </c>
      <c r="C403" s="82" t="s">
        <v>3931</v>
      </c>
      <c r="G403" s="84" t="s">
        <v>670</v>
      </c>
      <c r="H403" s="85" t="s">
        <v>670</v>
      </c>
      <c r="I403" s="408">
        <f t="shared" si="6"/>
        <v>215.49999999999997</v>
      </c>
      <c r="J403" s="422">
        <v>34.479999999999997</v>
      </c>
    </row>
    <row r="404" spans="1:10">
      <c r="A404" s="82" t="s">
        <v>2740</v>
      </c>
      <c r="B404" s="83">
        <v>42521</v>
      </c>
      <c r="C404" s="82" t="s">
        <v>3932</v>
      </c>
      <c r="G404" s="84" t="s">
        <v>670</v>
      </c>
      <c r="H404" s="85" t="s">
        <v>670</v>
      </c>
      <c r="I404" s="408">
        <f t="shared" si="6"/>
        <v>215.49999999999997</v>
      </c>
      <c r="J404" s="422">
        <v>34.479999999999997</v>
      </c>
    </row>
    <row r="405" spans="1:10">
      <c r="A405" s="82" t="s">
        <v>1814</v>
      </c>
      <c r="B405" s="83">
        <v>42493</v>
      </c>
      <c r="C405" s="82" t="s">
        <v>3933</v>
      </c>
      <c r="G405" s="86" t="s">
        <v>957</v>
      </c>
      <c r="H405" s="85" t="s">
        <v>1813</v>
      </c>
      <c r="I405" s="408">
        <f t="shared" si="6"/>
        <v>60469.25</v>
      </c>
      <c r="J405" s="314">
        <v>9675.08</v>
      </c>
    </row>
    <row r="406" spans="1:10">
      <c r="A406" s="82" t="s">
        <v>21</v>
      </c>
      <c r="B406" s="83">
        <v>42493</v>
      </c>
      <c r="C406" s="82" t="s">
        <v>3934</v>
      </c>
      <c r="G406" s="86" t="s">
        <v>957</v>
      </c>
      <c r="H406" s="85" t="s">
        <v>1813</v>
      </c>
      <c r="I406" s="408">
        <f t="shared" si="6"/>
        <v>104552.5625</v>
      </c>
      <c r="J406" s="314">
        <v>16728.41</v>
      </c>
    </row>
    <row r="407" spans="1:10">
      <c r="A407" s="82" t="s">
        <v>3009</v>
      </c>
      <c r="B407" s="83">
        <v>42494</v>
      </c>
      <c r="C407" s="82" t="s">
        <v>3936</v>
      </c>
      <c r="G407" s="86" t="s">
        <v>3558</v>
      </c>
      <c r="H407" s="85" t="s">
        <v>3483</v>
      </c>
      <c r="I407" s="408">
        <f t="shared" si="6"/>
        <v>236170.18750000003</v>
      </c>
      <c r="J407" s="314">
        <v>37787.230000000003</v>
      </c>
    </row>
    <row r="408" spans="1:10" s="86" customFormat="1">
      <c r="A408" s="86" t="s">
        <v>3003</v>
      </c>
      <c r="B408" s="87">
        <v>42494</v>
      </c>
      <c r="C408" s="86" t="s">
        <v>3935</v>
      </c>
      <c r="G408" s="86" t="s">
        <v>4158</v>
      </c>
      <c r="H408" s="86" t="s">
        <v>4157</v>
      </c>
      <c r="I408" s="408">
        <f t="shared" si="6"/>
        <v>417.375</v>
      </c>
      <c r="J408" s="314">
        <v>66.78</v>
      </c>
    </row>
    <row r="409" spans="1:10" s="86" customFormat="1">
      <c r="A409" s="86" t="s">
        <v>3003</v>
      </c>
      <c r="B409" s="87">
        <v>42494</v>
      </c>
      <c r="C409" s="86" t="s">
        <v>3935</v>
      </c>
      <c r="G409" s="86" t="s">
        <v>4159</v>
      </c>
      <c r="H409" s="86" t="s">
        <v>4160</v>
      </c>
      <c r="I409" s="408">
        <f t="shared" si="6"/>
        <v>146.5625</v>
      </c>
      <c r="J409" s="314">
        <v>23.45</v>
      </c>
    </row>
    <row r="410" spans="1:10">
      <c r="A410" s="82" t="s">
        <v>1035</v>
      </c>
      <c r="B410" s="83">
        <v>42495</v>
      </c>
      <c r="C410" s="82" t="s">
        <v>3937</v>
      </c>
      <c r="G410" s="86" t="s">
        <v>3564</v>
      </c>
      <c r="H410" s="85" t="s">
        <v>4148</v>
      </c>
      <c r="I410" s="408">
        <f t="shared" si="6"/>
        <v>7300</v>
      </c>
      <c r="J410" s="314">
        <v>1168</v>
      </c>
    </row>
    <row r="411" spans="1:10">
      <c r="A411" s="82" t="s">
        <v>1037</v>
      </c>
      <c r="B411" s="83">
        <v>42495</v>
      </c>
      <c r="C411" s="82" t="s">
        <v>3938</v>
      </c>
      <c r="G411" s="86" t="s">
        <v>3564</v>
      </c>
      <c r="H411" s="85" t="s">
        <v>4148</v>
      </c>
      <c r="I411" s="408">
        <f t="shared" si="6"/>
        <v>1000</v>
      </c>
      <c r="J411" s="422">
        <v>160</v>
      </c>
    </row>
    <row r="412" spans="1:10">
      <c r="A412" s="82" t="s">
        <v>1039</v>
      </c>
      <c r="B412" s="83">
        <v>42495</v>
      </c>
      <c r="C412" s="82" t="s">
        <v>3939</v>
      </c>
      <c r="G412" s="86" t="s">
        <v>960</v>
      </c>
      <c r="H412" s="85" t="s">
        <v>961</v>
      </c>
      <c r="I412" s="408">
        <f t="shared" si="6"/>
        <v>20154.3125</v>
      </c>
      <c r="J412" s="314">
        <v>3224.69</v>
      </c>
    </row>
    <row r="413" spans="1:10">
      <c r="A413" s="82" t="s">
        <v>107</v>
      </c>
      <c r="B413" s="83">
        <v>42496</v>
      </c>
      <c r="C413" s="82" t="s">
        <v>3940</v>
      </c>
      <c r="G413" s="86" t="s">
        <v>3558</v>
      </c>
      <c r="H413" s="85" t="s">
        <v>3483</v>
      </c>
      <c r="I413" s="408">
        <f t="shared" si="6"/>
        <v>170000.0625</v>
      </c>
      <c r="J413" s="314">
        <v>27200.01</v>
      </c>
    </row>
    <row r="414" spans="1:10">
      <c r="A414" s="82" t="s">
        <v>109</v>
      </c>
      <c r="B414" s="83">
        <v>42496</v>
      </c>
      <c r="C414" s="82" t="s">
        <v>3941</v>
      </c>
      <c r="G414" s="86" t="s">
        <v>907</v>
      </c>
      <c r="H414" s="85" t="s">
        <v>908</v>
      </c>
      <c r="I414" s="408">
        <f t="shared" si="6"/>
        <v>45940.75</v>
      </c>
      <c r="J414" s="314">
        <v>7350.52</v>
      </c>
    </row>
    <row r="415" spans="1:10">
      <c r="A415" s="82" t="s">
        <v>1950</v>
      </c>
      <c r="B415" s="83">
        <v>42495</v>
      </c>
      <c r="C415" s="82" t="s">
        <v>3942</v>
      </c>
      <c r="G415" s="86" t="s">
        <v>894</v>
      </c>
      <c r="H415" s="85" t="s">
        <v>895</v>
      </c>
      <c r="I415" s="408">
        <f t="shared" si="6"/>
        <v>3590.75</v>
      </c>
      <c r="J415" s="422">
        <v>574.52</v>
      </c>
    </row>
    <row r="416" spans="1:10">
      <c r="A416" s="82" t="s">
        <v>3943</v>
      </c>
      <c r="B416" s="83">
        <v>42495</v>
      </c>
      <c r="C416" s="82" t="s">
        <v>3944</v>
      </c>
      <c r="G416" s="86" t="s">
        <v>894</v>
      </c>
      <c r="H416" s="85" t="s">
        <v>895</v>
      </c>
      <c r="I416" s="408">
        <f t="shared" si="6"/>
        <v>600</v>
      </c>
      <c r="J416" s="422">
        <v>96</v>
      </c>
    </row>
    <row r="417" spans="1:12">
      <c r="A417" s="82" t="s">
        <v>3945</v>
      </c>
      <c r="B417" s="83">
        <v>42495</v>
      </c>
      <c r="C417" s="82" t="s">
        <v>3946</v>
      </c>
      <c r="G417" s="86" t="s">
        <v>942</v>
      </c>
      <c r="H417" s="85" t="s">
        <v>941</v>
      </c>
      <c r="I417" s="408">
        <f t="shared" si="6"/>
        <v>36890.4375</v>
      </c>
      <c r="J417" s="314">
        <v>5902.47</v>
      </c>
      <c r="K417">
        <v>3934.98</v>
      </c>
      <c r="L417" s="86" t="s">
        <v>4161</v>
      </c>
    </row>
    <row r="418" spans="1:12">
      <c r="A418" s="82" t="s">
        <v>3947</v>
      </c>
      <c r="B418" s="83">
        <v>42495</v>
      </c>
      <c r="C418" s="82" t="s">
        <v>3948</v>
      </c>
      <c r="G418" s="86" t="s">
        <v>939</v>
      </c>
      <c r="H418" s="85" t="s">
        <v>940</v>
      </c>
      <c r="I418" s="408">
        <f t="shared" si="6"/>
        <v>1974.125</v>
      </c>
      <c r="J418" s="422">
        <v>315.86</v>
      </c>
    </row>
    <row r="419" spans="1:12">
      <c r="A419" s="82" t="s">
        <v>3949</v>
      </c>
      <c r="B419" s="83">
        <v>42495</v>
      </c>
      <c r="C419" s="82" t="s">
        <v>3950</v>
      </c>
      <c r="G419" s="86" t="s">
        <v>907</v>
      </c>
      <c r="H419" s="85" t="s">
        <v>908</v>
      </c>
      <c r="I419" s="408">
        <f t="shared" si="6"/>
        <v>14904.6875</v>
      </c>
      <c r="J419" s="314">
        <v>2384.75</v>
      </c>
    </row>
    <row r="420" spans="1:12">
      <c r="A420" s="82" t="s">
        <v>3951</v>
      </c>
      <c r="B420" s="83">
        <v>42495</v>
      </c>
      <c r="C420" s="82" t="s">
        <v>3952</v>
      </c>
      <c r="G420" s="86" t="s">
        <v>926</v>
      </c>
      <c r="H420" s="85" t="s">
        <v>927</v>
      </c>
      <c r="I420" s="408">
        <f t="shared" si="6"/>
        <v>9180</v>
      </c>
      <c r="J420" s="314">
        <v>1468.8</v>
      </c>
    </row>
    <row r="421" spans="1:12">
      <c r="A421" s="82" t="s">
        <v>1980</v>
      </c>
      <c r="B421" s="83">
        <v>42495</v>
      </c>
      <c r="C421" s="82" t="s">
        <v>3953</v>
      </c>
      <c r="G421" s="86" t="s">
        <v>937</v>
      </c>
      <c r="H421" s="85" t="s">
        <v>938</v>
      </c>
      <c r="I421" s="408">
        <f t="shared" si="6"/>
        <v>2250</v>
      </c>
      <c r="J421" s="422">
        <v>360</v>
      </c>
    </row>
    <row r="422" spans="1:12">
      <c r="A422" s="82" t="s">
        <v>113</v>
      </c>
      <c r="B422" s="83">
        <v>42495</v>
      </c>
      <c r="C422" s="82" t="s">
        <v>3954</v>
      </c>
      <c r="G422" s="86" t="s">
        <v>962</v>
      </c>
      <c r="H422" s="85" t="s">
        <v>963</v>
      </c>
      <c r="I422" s="408">
        <f t="shared" si="6"/>
        <v>5041.375</v>
      </c>
      <c r="J422" s="422">
        <v>806.62</v>
      </c>
    </row>
    <row r="423" spans="1:12">
      <c r="A423" s="82" t="s">
        <v>181</v>
      </c>
      <c r="B423" s="83">
        <v>42495</v>
      </c>
      <c r="C423" s="82" t="s">
        <v>3955</v>
      </c>
      <c r="G423" s="86" t="s">
        <v>4172</v>
      </c>
      <c r="H423" s="85" t="s">
        <v>4149</v>
      </c>
      <c r="I423" s="408">
        <f t="shared" si="6"/>
        <v>28900</v>
      </c>
      <c r="J423" s="314">
        <v>4624</v>
      </c>
    </row>
    <row r="424" spans="1:12">
      <c r="A424" s="82" t="s">
        <v>3956</v>
      </c>
      <c r="B424" s="83">
        <v>42495</v>
      </c>
      <c r="C424" s="82" t="s">
        <v>3957</v>
      </c>
      <c r="G424" s="86" t="s">
        <v>4173</v>
      </c>
      <c r="H424" s="85" t="s">
        <v>4150</v>
      </c>
      <c r="I424" s="408">
        <f t="shared" si="6"/>
        <v>9000</v>
      </c>
      <c r="J424" s="314">
        <v>1440</v>
      </c>
    </row>
    <row r="425" spans="1:12">
      <c r="A425" s="82" t="s">
        <v>183</v>
      </c>
      <c r="B425" s="83">
        <v>42495</v>
      </c>
      <c r="C425" s="82" t="s">
        <v>3958</v>
      </c>
      <c r="G425" s="86" t="s">
        <v>1766</v>
      </c>
      <c r="H425" s="85" t="s">
        <v>1638</v>
      </c>
      <c r="I425" s="408">
        <f t="shared" si="6"/>
        <v>11889.375</v>
      </c>
      <c r="J425" s="314">
        <v>1902.3</v>
      </c>
    </row>
    <row r="426" spans="1:12">
      <c r="A426" s="82" t="s">
        <v>185</v>
      </c>
      <c r="B426" s="83">
        <v>42495</v>
      </c>
      <c r="C426" s="82" t="s">
        <v>3959</v>
      </c>
      <c r="G426" s="86" t="s">
        <v>822</v>
      </c>
      <c r="H426" s="85" t="s">
        <v>902</v>
      </c>
      <c r="I426" s="408">
        <f t="shared" si="6"/>
        <v>4482.75</v>
      </c>
      <c r="J426" s="422">
        <v>717.24</v>
      </c>
    </row>
    <row r="427" spans="1:12">
      <c r="A427" s="82" t="s">
        <v>187</v>
      </c>
      <c r="B427" s="83">
        <v>42495</v>
      </c>
      <c r="C427" s="82" t="s">
        <v>3960</v>
      </c>
      <c r="G427" s="86" t="s">
        <v>826</v>
      </c>
      <c r="H427" s="85" t="s">
        <v>1620</v>
      </c>
      <c r="I427" s="408">
        <f t="shared" si="6"/>
        <v>3700</v>
      </c>
      <c r="J427" s="422">
        <v>592</v>
      </c>
    </row>
    <row r="428" spans="1:12">
      <c r="A428" s="82" t="s">
        <v>189</v>
      </c>
      <c r="B428" s="83">
        <v>42495</v>
      </c>
      <c r="C428" s="82" t="s">
        <v>3961</v>
      </c>
      <c r="G428" s="86" t="s">
        <v>723</v>
      </c>
      <c r="H428" s="85" t="s">
        <v>917</v>
      </c>
      <c r="I428" s="408">
        <f t="shared" si="6"/>
        <v>6800</v>
      </c>
      <c r="J428" s="314">
        <v>1088</v>
      </c>
    </row>
    <row r="429" spans="1:12">
      <c r="A429" s="82" t="s">
        <v>191</v>
      </c>
      <c r="B429" s="83">
        <v>42495</v>
      </c>
      <c r="C429" s="82" t="s">
        <v>3962</v>
      </c>
      <c r="G429" s="86" t="s">
        <v>915</v>
      </c>
      <c r="H429" s="85" t="s">
        <v>916</v>
      </c>
      <c r="I429" s="408">
        <f t="shared" si="6"/>
        <v>770</v>
      </c>
      <c r="J429" s="422">
        <v>123.2</v>
      </c>
      <c r="K429" s="86"/>
    </row>
    <row r="430" spans="1:12" s="272" customFormat="1">
      <c r="A430" s="273" t="s">
        <v>193</v>
      </c>
      <c r="B430" s="274">
        <v>42500</v>
      </c>
      <c r="C430" s="277" t="s">
        <v>10835</v>
      </c>
      <c r="D430" s="273"/>
      <c r="E430" s="273"/>
      <c r="F430" s="273"/>
      <c r="G430" s="178" t="s">
        <v>10839</v>
      </c>
      <c r="H430" s="178" t="s">
        <v>10840</v>
      </c>
      <c r="I430" s="408">
        <f t="shared" si="6"/>
        <v>103448.25</v>
      </c>
      <c r="J430" s="314">
        <v>16551.72</v>
      </c>
    </row>
    <row r="431" spans="1:12">
      <c r="A431" s="82" t="s">
        <v>195</v>
      </c>
      <c r="B431" s="83">
        <v>42500</v>
      </c>
      <c r="C431" s="82" t="s">
        <v>3963</v>
      </c>
      <c r="G431" s="86" t="s">
        <v>966</v>
      </c>
      <c r="H431" s="85" t="s">
        <v>967</v>
      </c>
      <c r="I431" s="408">
        <f t="shared" si="6"/>
        <v>6445</v>
      </c>
      <c r="J431" s="314">
        <v>1031.2</v>
      </c>
    </row>
    <row r="432" spans="1:12">
      <c r="A432" s="82" t="s">
        <v>197</v>
      </c>
      <c r="B432" s="83">
        <v>42500</v>
      </c>
      <c r="C432" s="82" t="s">
        <v>3964</v>
      </c>
      <c r="G432" s="86" t="s">
        <v>966</v>
      </c>
      <c r="H432" s="85" t="s">
        <v>967</v>
      </c>
      <c r="I432" s="408">
        <f t="shared" si="6"/>
        <v>10961.75</v>
      </c>
      <c r="J432" s="314">
        <v>1753.88</v>
      </c>
    </row>
    <row r="433" spans="1:12">
      <c r="A433" s="82" t="s">
        <v>2027</v>
      </c>
      <c r="B433" s="83">
        <v>42501</v>
      </c>
      <c r="C433" s="82" t="s">
        <v>3965</v>
      </c>
      <c r="G433" s="86" t="s">
        <v>4162</v>
      </c>
      <c r="H433" s="85" t="s">
        <v>4151</v>
      </c>
      <c r="I433" s="408">
        <f t="shared" si="6"/>
        <v>6500</v>
      </c>
      <c r="J433" s="314">
        <v>1040</v>
      </c>
    </row>
    <row r="434" spans="1:12">
      <c r="A434" s="82" t="s">
        <v>1119</v>
      </c>
      <c r="B434" s="83">
        <v>42501</v>
      </c>
      <c r="C434" s="82" t="s">
        <v>3966</v>
      </c>
      <c r="G434" s="86" t="s">
        <v>957</v>
      </c>
      <c r="H434" s="85" t="s">
        <v>1813</v>
      </c>
      <c r="I434" s="408">
        <f t="shared" si="6"/>
        <v>14964.125000000002</v>
      </c>
      <c r="J434" s="314">
        <v>2394.2600000000002</v>
      </c>
    </row>
    <row r="435" spans="1:12">
      <c r="A435" s="82" t="s">
        <v>213</v>
      </c>
      <c r="B435" s="83">
        <v>42501</v>
      </c>
      <c r="C435" s="82" t="s">
        <v>3967</v>
      </c>
      <c r="G435" s="86" t="s">
        <v>957</v>
      </c>
      <c r="H435" s="85" t="s">
        <v>1813</v>
      </c>
      <c r="I435" s="408">
        <f t="shared" si="6"/>
        <v>5566.9375</v>
      </c>
      <c r="J435" s="422">
        <v>890.71</v>
      </c>
    </row>
    <row r="436" spans="1:12">
      <c r="A436" s="82" t="s">
        <v>1122</v>
      </c>
      <c r="B436" s="83">
        <v>42501</v>
      </c>
      <c r="C436" s="82" t="s">
        <v>3968</v>
      </c>
      <c r="G436" s="86" t="s">
        <v>971</v>
      </c>
      <c r="H436" s="85" t="s">
        <v>970</v>
      </c>
      <c r="I436" s="408">
        <f t="shared" si="6"/>
        <v>133928.625</v>
      </c>
      <c r="J436" s="314">
        <v>21428.58</v>
      </c>
      <c r="K436">
        <v>14285.72</v>
      </c>
      <c r="L436" s="86" t="s">
        <v>4161</v>
      </c>
    </row>
    <row r="437" spans="1:12">
      <c r="A437" s="82" t="s">
        <v>1124</v>
      </c>
      <c r="B437" s="83">
        <v>42501</v>
      </c>
      <c r="C437" s="82" t="s">
        <v>3969</v>
      </c>
      <c r="G437" s="86" t="s">
        <v>972</v>
      </c>
      <c r="H437" s="85" t="s">
        <v>1642</v>
      </c>
      <c r="I437" s="408">
        <f t="shared" si="6"/>
        <v>133928.625</v>
      </c>
      <c r="J437" s="314">
        <v>21428.58</v>
      </c>
      <c r="K437" s="86">
        <v>14285.72</v>
      </c>
      <c r="L437" s="86" t="s">
        <v>4161</v>
      </c>
    </row>
    <row r="438" spans="1:12" s="86" customFormat="1">
      <c r="A438" s="86" t="s">
        <v>552</v>
      </c>
      <c r="B438" s="87">
        <v>42521</v>
      </c>
      <c r="C438" s="86" t="s">
        <v>3679</v>
      </c>
      <c r="G438" s="86" t="s">
        <v>4200</v>
      </c>
      <c r="H438" s="86" t="s">
        <v>4199</v>
      </c>
      <c r="I438" s="408">
        <f t="shared" si="6"/>
        <v>1187.5</v>
      </c>
      <c r="J438" s="314">
        <v>190</v>
      </c>
    </row>
    <row r="439" spans="1:12" s="86" customFormat="1">
      <c r="A439" s="86" t="s">
        <v>552</v>
      </c>
      <c r="B439" s="87">
        <v>42521</v>
      </c>
      <c r="C439" s="86" t="s">
        <v>3679</v>
      </c>
      <c r="G439" s="86" t="s">
        <v>729</v>
      </c>
      <c r="H439" s="86" t="s">
        <v>730</v>
      </c>
      <c r="I439" s="408">
        <f t="shared" si="6"/>
        <v>112.125</v>
      </c>
      <c r="J439" s="314">
        <v>17.940000000000001</v>
      </c>
    </row>
    <row r="440" spans="1:12" s="86" customFormat="1">
      <c r="A440" s="86" t="s">
        <v>552</v>
      </c>
      <c r="B440" s="87">
        <v>42521</v>
      </c>
      <c r="C440" s="86" t="s">
        <v>3679</v>
      </c>
      <c r="G440" s="86" t="s">
        <v>4202</v>
      </c>
      <c r="H440" s="86" t="s">
        <v>4201</v>
      </c>
      <c r="I440" s="408">
        <f t="shared" si="6"/>
        <v>92.375</v>
      </c>
      <c r="J440" s="314">
        <v>14.78</v>
      </c>
    </row>
    <row r="441" spans="1:12" s="86" customFormat="1">
      <c r="A441" s="86" t="s">
        <v>552</v>
      </c>
      <c r="B441" s="87">
        <v>42521</v>
      </c>
      <c r="C441" s="86" t="s">
        <v>3679</v>
      </c>
      <c r="G441" s="86" t="s">
        <v>4203</v>
      </c>
      <c r="H441" s="86" t="s">
        <v>4204</v>
      </c>
      <c r="I441" s="408">
        <f t="shared" si="6"/>
        <v>211.37931034482759</v>
      </c>
      <c r="J441" s="314">
        <f>245.2/1.16*0.16</f>
        <v>33.820689655172416</v>
      </c>
    </row>
    <row r="442" spans="1:12" s="86" customFormat="1">
      <c r="A442" s="86" t="s">
        <v>552</v>
      </c>
      <c r="B442" s="87">
        <v>42521</v>
      </c>
      <c r="C442" s="86" t="s">
        <v>3679</v>
      </c>
      <c r="G442" s="86" t="s">
        <v>4205</v>
      </c>
      <c r="H442" s="86" t="s">
        <v>4206</v>
      </c>
      <c r="I442" s="408">
        <f t="shared" si="6"/>
        <v>96.25</v>
      </c>
      <c r="J442" s="314">
        <v>15.4</v>
      </c>
    </row>
    <row r="443" spans="1:12">
      <c r="A443" s="82" t="s">
        <v>231</v>
      </c>
      <c r="B443" s="83">
        <v>42497</v>
      </c>
      <c r="C443" s="82" t="s">
        <v>3970</v>
      </c>
      <c r="G443" s="86" t="s">
        <v>3558</v>
      </c>
      <c r="H443" s="86" t="s">
        <v>3483</v>
      </c>
      <c r="I443" s="408">
        <f t="shared" si="6"/>
        <v>938.625</v>
      </c>
      <c r="J443" s="422">
        <v>150.18</v>
      </c>
    </row>
    <row r="444" spans="1:12">
      <c r="A444" s="82" t="s">
        <v>1133</v>
      </c>
      <c r="B444" s="83">
        <v>42497</v>
      </c>
      <c r="C444" s="82" t="s">
        <v>3971</v>
      </c>
      <c r="G444" s="86" t="s">
        <v>664</v>
      </c>
      <c r="H444" s="85" t="s">
        <v>663</v>
      </c>
      <c r="I444" s="408">
        <f t="shared" si="6"/>
        <v>1887.0625</v>
      </c>
      <c r="J444" s="422">
        <v>301.93</v>
      </c>
    </row>
    <row r="445" spans="1:12">
      <c r="A445" s="82" t="s">
        <v>1135</v>
      </c>
      <c r="B445" s="83">
        <v>42503</v>
      </c>
      <c r="C445" s="82" t="s">
        <v>3972</v>
      </c>
      <c r="G445" s="48" t="s">
        <v>840</v>
      </c>
      <c r="H445" s="48" t="s">
        <v>841</v>
      </c>
      <c r="I445" s="408">
        <f t="shared" si="6"/>
        <v>836385.125</v>
      </c>
      <c r="J445" s="314">
        <v>133821.62</v>
      </c>
    </row>
    <row r="446" spans="1:12" s="86" customFormat="1">
      <c r="A446" s="86" t="s">
        <v>235</v>
      </c>
      <c r="B446" s="87">
        <v>42503</v>
      </c>
      <c r="C446" s="86" t="s">
        <v>3973</v>
      </c>
      <c r="G446" s="86" t="s">
        <v>2846</v>
      </c>
      <c r="H446" s="86" t="s">
        <v>2847</v>
      </c>
      <c r="I446" s="408">
        <f t="shared" si="6"/>
        <v>3482.75</v>
      </c>
      <c r="J446" s="314">
        <v>557.24</v>
      </c>
    </row>
    <row r="447" spans="1:12" s="86" customFormat="1">
      <c r="A447" s="86" t="s">
        <v>235</v>
      </c>
      <c r="B447" s="87">
        <v>42503</v>
      </c>
      <c r="C447" s="86" t="s">
        <v>3973</v>
      </c>
      <c r="G447" s="86" t="s">
        <v>2849</v>
      </c>
      <c r="H447" s="86" t="s">
        <v>2850</v>
      </c>
      <c r="I447" s="408">
        <f t="shared" si="6"/>
        <v>1200.875</v>
      </c>
      <c r="J447" s="314">
        <v>192.14</v>
      </c>
    </row>
    <row r="448" spans="1:12" s="86" customFormat="1">
      <c r="A448" s="86" t="s">
        <v>235</v>
      </c>
      <c r="B448" s="87">
        <v>42503</v>
      </c>
      <c r="C448" s="86" t="s">
        <v>3973</v>
      </c>
      <c r="G448" s="86" t="s">
        <v>2792</v>
      </c>
      <c r="H448" s="86" t="s">
        <v>4163</v>
      </c>
      <c r="I448" s="408">
        <f t="shared" si="6"/>
        <v>661.6875</v>
      </c>
      <c r="J448" s="314">
        <v>105.87</v>
      </c>
    </row>
    <row r="449" spans="1:10">
      <c r="A449" s="82" t="s">
        <v>3049</v>
      </c>
      <c r="B449" s="83">
        <v>42503</v>
      </c>
      <c r="C449" s="82" t="s">
        <v>3974</v>
      </c>
      <c r="G449" s="86" t="s">
        <v>3558</v>
      </c>
      <c r="H449" s="85" t="s">
        <v>3483</v>
      </c>
      <c r="I449" s="408">
        <f t="shared" si="6"/>
        <v>716926.4375</v>
      </c>
      <c r="J449" s="314">
        <v>114708.23</v>
      </c>
    </row>
    <row r="450" spans="1:10">
      <c r="A450" s="82" t="s">
        <v>3051</v>
      </c>
      <c r="B450" s="83">
        <v>42503</v>
      </c>
      <c r="C450" s="82" t="s">
        <v>3975</v>
      </c>
      <c r="G450" s="86" t="s">
        <v>3558</v>
      </c>
      <c r="H450" s="86" t="s">
        <v>3483</v>
      </c>
      <c r="I450" s="408">
        <f t="shared" si="6"/>
        <v>81669.0625</v>
      </c>
      <c r="J450" s="314">
        <v>13067.05</v>
      </c>
    </row>
    <row r="451" spans="1:10">
      <c r="A451" s="82" t="s">
        <v>1159</v>
      </c>
      <c r="B451" s="83">
        <v>42503</v>
      </c>
      <c r="C451" s="82" t="s">
        <v>3976</v>
      </c>
      <c r="G451" s="86" t="s">
        <v>3558</v>
      </c>
      <c r="H451" s="86" t="s">
        <v>3483</v>
      </c>
      <c r="I451" s="408">
        <f t="shared" si="6"/>
        <v>1870</v>
      </c>
      <c r="J451" s="422">
        <v>299.2</v>
      </c>
    </row>
    <row r="452" spans="1:10">
      <c r="A452" s="82" t="s">
        <v>1161</v>
      </c>
      <c r="B452" s="83">
        <v>42503</v>
      </c>
      <c r="C452" s="82" t="s">
        <v>3977</v>
      </c>
      <c r="G452" s="86" t="s">
        <v>3558</v>
      </c>
      <c r="H452" s="86" t="s">
        <v>3483</v>
      </c>
      <c r="I452" s="408">
        <f t="shared" si="6"/>
        <v>13325.25</v>
      </c>
      <c r="J452" s="314">
        <v>2132.04</v>
      </c>
    </row>
    <row r="453" spans="1:10">
      <c r="A453" s="82" t="s">
        <v>2112</v>
      </c>
      <c r="B453" s="83">
        <v>42501</v>
      </c>
      <c r="C453" s="82" t="s">
        <v>3978</v>
      </c>
      <c r="G453" s="86" t="s">
        <v>723</v>
      </c>
      <c r="H453" s="85" t="s">
        <v>917</v>
      </c>
      <c r="I453" s="408">
        <f t="shared" si="6"/>
        <v>4000</v>
      </c>
      <c r="J453" s="422">
        <v>640</v>
      </c>
    </row>
    <row r="454" spans="1:10">
      <c r="A454" s="82" t="s">
        <v>3979</v>
      </c>
      <c r="B454" s="83">
        <v>42501</v>
      </c>
      <c r="C454" s="82" t="s">
        <v>3980</v>
      </c>
      <c r="G454" s="86" t="s">
        <v>831</v>
      </c>
      <c r="H454" s="85" t="s">
        <v>832</v>
      </c>
      <c r="I454" s="408">
        <f t="shared" ref="I454:I517" si="7">+J454/0.16</f>
        <v>1900</v>
      </c>
      <c r="J454" s="422">
        <v>304</v>
      </c>
    </row>
    <row r="455" spans="1:10">
      <c r="A455" s="82" t="s">
        <v>3981</v>
      </c>
      <c r="B455" s="83">
        <v>42501</v>
      </c>
      <c r="C455" s="82" t="s">
        <v>3982</v>
      </c>
      <c r="G455" s="86" t="s">
        <v>894</v>
      </c>
      <c r="H455" s="85" t="s">
        <v>895</v>
      </c>
      <c r="I455" s="408">
        <f t="shared" si="7"/>
        <v>600</v>
      </c>
      <c r="J455" s="422">
        <v>96</v>
      </c>
    </row>
    <row r="456" spans="1:10">
      <c r="A456" s="82" t="s">
        <v>1917</v>
      </c>
      <c r="B456" s="83">
        <v>42501</v>
      </c>
      <c r="C456" s="82" t="s">
        <v>3983</v>
      </c>
      <c r="G456" s="86" t="s">
        <v>915</v>
      </c>
      <c r="H456" s="85" t="s">
        <v>916</v>
      </c>
      <c r="I456" s="408">
        <f t="shared" si="7"/>
        <v>5586</v>
      </c>
      <c r="J456" s="422">
        <v>893.76</v>
      </c>
    </row>
    <row r="457" spans="1:10">
      <c r="A457" s="82" t="s">
        <v>254</v>
      </c>
      <c r="B457" s="83">
        <v>42501</v>
      </c>
      <c r="C457" s="82" t="s">
        <v>3984</v>
      </c>
      <c r="G457" s="86" t="s">
        <v>893</v>
      </c>
      <c r="H457" s="85" t="s">
        <v>892</v>
      </c>
      <c r="I457" s="408">
        <f t="shared" si="7"/>
        <v>2551.75</v>
      </c>
      <c r="J457" s="422">
        <v>408.28</v>
      </c>
    </row>
    <row r="458" spans="1:10">
      <c r="A458" s="82" t="s">
        <v>267</v>
      </c>
      <c r="B458" s="83">
        <v>42501</v>
      </c>
      <c r="C458" s="82" t="s">
        <v>3985</v>
      </c>
      <c r="G458" s="86" t="s">
        <v>826</v>
      </c>
      <c r="H458" s="85" t="s">
        <v>1620</v>
      </c>
      <c r="I458" s="408">
        <f t="shared" si="7"/>
        <v>5500</v>
      </c>
      <c r="J458" s="422">
        <v>880</v>
      </c>
    </row>
    <row r="459" spans="1:10">
      <c r="A459" s="82" t="s">
        <v>269</v>
      </c>
      <c r="B459" s="83">
        <v>42507</v>
      </c>
      <c r="C459" s="82" t="s">
        <v>3986</v>
      </c>
      <c r="G459" s="86" t="s">
        <v>826</v>
      </c>
      <c r="H459" s="85" t="s">
        <v>1620</v>
      </c>
      <c r="I459" s="408">
        <f t="shared" si="7"/>
        <v>4200</v>
      </c>
      <c r="J459" s="422">
        <v>672</v>
      </c>
    </row>
    <row r="460" spans="1:10">
      <c r="A460" s="82" t="s">
        <v>1177</v>
      </c>
      <c r="B460" s="83">
        <v>42501</v>
      </c>
      <c r="C460" s="82" t="s">
        <v>3987</v>
      </c>
      <c r="G460" s="86" t="s">
        <v>905</v>
      </c>
      <c r="H460" s="85" t="s">
        <v>906</v>
      </c>
      <c r="I460" s="408">
        <f t="shared" si="7"/>
        <v>1360.125</v>
      </c>
      <c r="J460" s="422">
        <v>217.62</v>
      </c>
    </row>
    <row r="461" spans="1:10">
      <c r="A461" s="82" t="s">
        <v>271</v>
      </c>
      <c r="B461" s="83">
        <v>42501</v>
      </c>
      <c r="C461" s="82" t="s">
        <v>3988</v>
      </c>
      <c r="G461" s="86" t="s">
        <v>718</v>
      </c>
      <c r="H461" s="85" t="s">
        <v>719</v>
      </c>
      <c r="I461" s="408">
        <f t="shared" si="7"/>
        <v>1922.4374999999998</v>
      </c>
      <c r="J461" s="422">
        <v>307.58999999999997</v>
      </c>
    </row>
    <row r="462" spans="1:10">
      <c r="A462" s="82" t="s">
        <v>273</v>
      </c>
      <c r="B462" s="83">
        <v>42501</v>
      </c>
      <c r="C462" s="82" t="s">
        <v>3989</v>
      </c>
      <c r="G462" s="86" t="s">
        <v>4174</v>
      </c>
      <c r="H462" s="85" t="s">
        <v>923</v>
      </c>
      <c r="I462" s="408">
        <f t="shared" si="7"/>
        <v>5498.1875</v>
      </c>
      <c r="J462" s="422">
        <v>879.71</v>
      </c>
    </row>
    <row r="463" spans="1:10">
      <c r="A463" s="82" t="s">
        <v>275</v>
      </c>
      <c r="B463" s="83">
        <v>42501</v>
      </c>
      <c r="C463" s="82" t="s">
        <v>3990</v>
      </c>
      <c r="G463" s="86" t="s">
        <v>918</v>
      </c>
      <c r="H463" s="86" t="s">
        <v>954</v>
      </c>
      <c r="I463" s="408">
        <f t="shared" si="7"/>
        <v>9500</v>
      </c>
      <c r="J463" s="314">
        <v>1520</v>
      </c>
    </row>
    <row r="464" spans="1:10">
      <c r="A464" s="82" t="s">
        <v>277</v>
      </c>
      <c r="B464" s="83">
        <v>42501</v>
      </c>
      <c r="C464" s="82" t="s">
        <v>3991</v>
      </c>
      <c r="G464" s="86" t="s">
        <v>685</v>
      </c>
      <c r="H464" s="85" t="s">
        <v>899</v>
      </c>
      <c r="I464" s="408">
        <f t="shared" si="7"/>
        <v>3237.7499999999995</v>
      </c>
      <c r="J464" s="422">
        <v>518.04</v>
      </c>
    </row>
    <row r="465" spans="1:10">
      <c r="A465" s="82" t="s">
        <v>279</v>
      </c>
      <c r="B465" s="83">
        <v>42501</v>
      </c>
      <c r="C465" s="82" t="s">
        <v>3992</v>
      </c>
      <c r="G465" s="86" t="s">
        <v>3564</v>
      </c>
      <c r="H465" s="85" t="s">
        <v>4148</v>
      </c>
      <c r="I465" s="408">
        <f t="shared" si="7"/>
        <v>20000</v>
      </c>
      <c r="J465" s="314">
        <v>3200</v>
      </c>
    </row>
    <row r="466" spans="1:10">
      <c r="A466" s="82" t="s">
        <v>281</v>
      </c>
      <c r="B466" s="83">
        <v>42501</v>
      </c>
      <c r="C466" s="82" t="s">
        <v>3993</v>
      </c>
      <c r="G466" s="86" t="s">
        <v>3558</v>
      </c>
      <c r="H466" s="85" t="s">
        <v>3483</v>
      </c>
      <c r="I466" s="408">
        <f t="shared" si="7"/>
        <v>5714.25</v>
      </c>
      <c r="J466" s="422">
        <v>914.28</v>
      </c>
    </row>
    <row r="467" spans="1:10">
      <c r="A467" s="82" t="s">
        <v>291</v>
      </c>
      <c r="B467" s="83">
        <v>42507</v>
      </c>
      <c r="C467" s="82" t="s">
        <v>3994</v>
      </c>
      <c r="G467" s="86" t="s">
        <v>3558</v>
      </c>
      <c r="H467" s="85" t="s">
        <v>3483</v>
      </c>
      <c r="I467" s="408">
        <f t="shared" si="7"/>
        <v>51332.624999999993</v>
      </c>
      <c r="J467" s="314">
        <v>8213.2199999999993</v>
      </c>
    </row>
    <row r="468" spans="1:10">
      <c r="A468" s="82" t="s">
        <v>293</v>
      </c>
      <c r="B468" s="83">
        <v>42507</v>
      </c>
      <c r="C468" s="82" t="s">
        <v>3995</v>
      </c>
      <c r="G468" s="86" t="s">
        <v>3558</v>
      </c>
      <c r="H468" s="85" t="s">
        <v>3483</v>
      </c>
      <c r="I468" s="408">
        <f t="shared" si="7"/>
        <v>48362</v>
      </c>
      <c r="J468" s="314">
        <v>7737.92</v>
      </c>
    </row>
    <row r="469" spans="1:10">
      <c r="A469" s="82" t="s">
        <v>1213</v>
      </c>
      <c r="B469" s="83">
        <v>42508</v>
      </c>
      <c r="C469" s="82" t="s">
        <v>3996</v>
      </c>
      <c r="G469" s="86" t="s">
        <v>907</v>
      </c>
      <c r="H469" s="85" t="s">
        <v>908</v>
      </c>
      <c r="I469" s="408">
        <f t="shared" si="7"/>
        <v>15620.3125</v>
      </c>
      <c r="J469" s="314">
        <v>2499.25</v>
      </c>
    </row>
    <row r="470" spans="1:10">
      <c r="A470" s="82" t="s">
        <v>1215</v>
      </c>
      <c r="B470" s="83">
        <v>42508</v>
      </c>
      <c r="C470" s="82" t="s">
        <v>3997</v>
      </c>
      <c r="G470" s="86" t="s">
        <v>930</v>
      </c>
      <c r="H470" s="85" t="s">
        <v>931</v>
      </c>
      <c r="I470" s="408">
        <f t="shared" si="7"/>
        <v>115000</v>
      </c>
      <c r="J470" s="314">
        <v>18400</v>
      </c>
    </row>
    <row r="471" spans="1:10">
      <c r="A471" s="82" t="s">
        <v>1217</v>
      </c>
      <c r="B471" s="83">
        <v>42508</v>
      </c>
      <c r="C471" s="82" t="s">
        <v>3998</v>
      </c>
      <c r="G471" s="86" t="s">
        <v>947</v>
      </c>
      <c r="H471" s="85" t="s">
        <v>948</v>
      </c>
      <c r="I471" s="408">
        <f t="shared" si="7"/>
        <v>10286</v>
      </c>
      <c r="J471" s="314">
        <v>1645.76</v>
      </c>
    </row>
    <row r="472" spans="1:10">
      <c r="A472" s="82" t="s">
        <v>1219</v>
      </c>
      <c r="B472" s="83">
        <v>42508</v>
      </c>
      <c r="C472" s="82" t="s">
        <v>3999</v>
      </c>
      <c r="G472" s="86" t="s">
        <v>685</v>
      </c>
      <c r="H472" s="85" t="s">
        <v>899</v>
      </c>
      <c r="I472" s="408">
        <f t="shared" si="7"/>
        <v>1666.4375</v>
      </c>
      <c r="J472" s="422">
        <v>266.63</v>
      </c>
    </row>
    <row r="473" spans="1:10">
      <c r="A473" s="82" t="s">
        <v>1221</v>
      </c>
      <c r="B473" s="83">
        <v>42508</v>
      </c>
      <c r="C473" s="82" t="s">
        <v>4000</v>
      </c>
      <c r="G473" s="86" t="s">
        <v>905</v>
      </c>
      <c r="H473" s="85" t="s">
        <v>906</v>
      </c>
      <c r="I473" s="408">
        <f t="shared" si="7"/>
        <v>711.4375</v>
      </c>
      <c r="J473" s="422">
        <v>113.83</v>
      </c>
    </row>
    <row r="474" spans="1:10">
      <c r="A474" s="82" t="s">
        <v>1223</v>
      </c>
      <c r="B474" s="83">
        <v>42508</v>
      </c>
      <c r="C474" s="82" t="s">
        <v>4001</v>
      </c>
      <c r="G474" s="86" t="s">
        <v>3569</v>
      </c>
      <c r="H474" s="85" t="s">
        <v>3499</v>
      </c>
      <c r="I474" s="408">
        <f t="shared" si="7"/>
        <v>1905.5</v>
      </c>
      <c r="J474" s="422">
        <v>304.88</v>
      </c>
    </row>
    <row r="475" spans="1:10">
      <c r="A475" s="82" t="s">
        <v>1225</v>
      </c>
      <c r="B475" s="83">
        <v>42508</v>
      </c>
      <c r="C475" s="82" t="s">
        <v>4002</v>
      </c>
      <c r="G475" s="86" t="s">
        <v>928</v>
      </c>
      <c r="H475" s="85" t="s">
        <v>4152</v>
      </c>
      <c r="I475" s="408">
        <f t="shared" si="7"/>
        <v>1300</v>
      </c>
      <c r="J475" s="422">
        <v>208</v>
      </c>
    </row>
    <row r="476" spans="1:10">
      <c r="A476" s="82" t="s">
        <v>1227</v>
      </c>
      <c r="B476" s="83">
        <v>42508</v>
      </c>
      <c r="C476" s="82" t="s">
        <v>4003</v>
      </c>
      <c r="G476" s="86" t="s">
        <v>918</v>
      </c>
      <c r="H476" s="85" t="s">
        <v>954</v>
      </c>
      <c r="I476" s="408">
        <f t="shared" si="7"/>
        <v>7300</v>
      </c>
      <c r="J476" s="314">
        <v>1168</v>
      </c>
    </row>
    <row r="477" spans="1:10">
      <c r="A477" s="82" t="s">
        <v>1229</v>
      </c>
      <c r="B477" s="83">
        <v>42508</v>
      </c>
      <c r="C477" s="82" t="s">
        <v>4004</v>
      </c>
      <c r="G477" s="86" t="s">
        <v>920</v>
      </c>
      <c r="H477" s="85" t="s">
        <v>921</v>
      </c>
      <c r="I477" s="408">
        <f t="shared" si="7"/>
        <v>14000</v>
      </c>
      <c r="J477" s="314">
        <v>2240</v>
      </c>
    </row>
    <row r="478" spans="1:10">
      <c r="A478" s="82" t="s">
        <v>1231</v>
      </c>
      <c r="B478" s="83">
        <v>42508</v>
      </c>
      <c r="C478" s="82" t="s">
        <v>4005</v>
      </c>
      <c r="G478" s="86" t="s">
        <v>3567</v>
      </c>
      <c r="H478" s="85" t="s">
        <v>3477</v>
      </c>
      <c r="I478" s="408">
        <f t="shared" si="7"/>
        <v>9000</v>
      </c>
      <c r="J478" s="314">
        <v>1440</v>
      </c>
    </row>
    <row r="479" spans="1:10">
      <c r="A479" s="82" t="s">
        <v>3147</v>
      </c>
      <c r="B479" s="83">
        <v>42508</v>
      </c>
      <c r="C479" s="82" t="s">
        <v>4006</v>
      </c>
      <c r="G479" s="86" t="s">
        <v>915</v>
      </c>
      <c r="H479" s="85" t="s">
        <v>916</v>
      </c>
      <c r="I479" s="408">
        <f t="shared" si="7"/>
        <v>2140.125</v>
      </c>
      <c r="J479" s="422">
        <v>342.42</v>
      </c>
    </row>
    <row r="480" spans="1:10">
      <c r="A480" s="82" t="s">
        <v>2177</v>
      </c>
      <c r="B480" s="83">
        <v>42508</v>
      </c>
      <c r="C480" s="82" t="s">
        <v>4008</v>
      </c>
      <c r="G480" s="86" t="s">
        <v>723</v>
      </c>
      <c r="H480" s="85" t="s">
        <v>917</v>
      </c>
      <c r="I480" s="408">
        <f t="shared" si="7"/>
        <v>4700</v>
      </c>
      <c r="J480" s="422">
        <v>752</v>
      </c>
    </row>
    <row r="481" spans="1:11">
      <c r="A481" s="82" t="s">
        <v>2181</v>
      </c>
      <c r="B481" s="83">
        <v>42508</v>
      </c>
      <c r="C481" s="82" t="s">
        <v>4009</v>
      </c>
      <c r="G481" s="86" t="s">
        <v>900</v>
      </c>
      <c r="H481" s="85" t="s">
        <v>901</v>
      </c>
      <c r="I481" s="408">
        <f t="shared" si="7"/>
        <v>1900</v>
      </c>
      <c r="J481" s="422">
        <v>304</v>
      </c>
    </row>
    <row r="482" spans="1:11">
      <c r="A482" s="82" t="s">
        <v>334</v>
      </c>
      <c r="B482" s="83">
        <v>42508</v>
      </c>
      <c r="C482" s="82" t="s">
        <v>4010</v>
      </c>
      <c r="G482" s="86" t="s">
        <v>3564</v>
      </c>
      <c r="H482" s="85" t="s">
        <v>4148</v>
      </c>
      <c r="I482" s="408">
        <f t="shared" si="7"/>
        <v>2000</v>
      </c>
      <c r="J482" s="422">
        <v>320</v>
      </c>
    </row>
    <row r="483" spans="1:11">
      <c r="A483" s="82" t="s">
        <v>3154</v>
      </c>
      <c r="B483" s="83">
        <v>42508</v>
      </c>
      <c r="C483" s="82" t="s">
        <v>4011</v>
      </c>
      <c r="G483" s="86" t="s">
        <v>891</v>
      </c>
      <c r="H483" s="85" t="s">
        <v>890</v>
      </c>
      <c r="I483" s="408">
        <f t="shared" si="7"/>
        <v>6430</v>
      </c>
      <c r="J483" s="314">
        <v>1028.8</v>
      </c>
    </row>
    <row r="484" spans="1:11" s="273" customFormat="1">
      <c r="A484" s="275" t="s">
        <v>5383</v>
      </c>
      <c r="B484" s="276">
        <v>42516</v>
      </c>
      <c r="C484" s="275" t="s">
        <v>10836</v>
      </c>
      <c r="D484" s="275"/>
      <c r="E484" s="275"/>
      <c r="F484" s="275"/>
      <c r="G484" s="178" t="s">
        <v>10837</v>
      </c>
      <c r="H484" s="178" t="s">
        <v>10838</v>
      </c>
      <c r="I484" s="408">
        <f t="shared" si="7"/>
        <v>301724.125</v>
      </c>
      <c r="J484" s="314">
        <v>48275.86</v>
      </c>
    </row>
    <row r="485" spans="1:11">
      <c r="A485" s="82" t="s">
        <v>1241</v>
      </c>
      <c r="B485" s="83">
        <v>42509</v>
      </c>
      <c r="C485" s="82" t="s">
        <v>4012</v>
      </c>
      <c r="G485" s="86" t="s">
        <v>3558</v>
      </c>
      <c r="H485" s="86" t="s">
        <v>3483</v>
      </c>
      <c r="I485" s="408">
        <f t="shared" si="7"/>
        <v>2592</v>
      </c>
      <c r="J485" s="422">
        <v>414.72</v>
      </c>
      <c r="K485" s="86"/>
    </row>
    <row r="486" spans="1:11">
      <c r="A486" s="82" t="s">
        <v>1233</v>
      </c>
      <c r="B486" s="83">
        <v>42509</v>
      </c>
      <c r="C486" s="82" t="s">
        <v>4013</v>
      </c>
      <c r="G486" s="86" t="s">
        <v>3558</v>
      </c>
      <c r="H486" s="86" t="s">
        <v>3483</v>
      </c>
      <c r="I486" s="408">
        <f t="shared" si="7"/>
        <v>1674.5</v>
      </c>
      <c r="J486" s="422">
        <v>267.92</v>
      </c>
    </row>
    <row r="487" spans="1:11">
      <c r="A487" s="82" t="s">
        <v>2241</v>
      </c>
      <c r="B487" s="83">
        <v>42509</v>
      </c>
      <c r="C487" s="82" t="s">
        <v>4014</v>
      </c>
      <c r="G487" s="86" t="s">
        <v>3558</v>
      </c>
      <c r="H487" s="86" t="s">
        <v>3483</v>
      </c>
      <c r="I487" s="408">
        <f t="shared" si="7"/>
        <v>10955.1875</v>
      </c>
      <c r="J487" s="314">
        <v>1752.83</v>
      </c>
    </row>
    <row r="488" spans="1:11">
      <c r="A488" s="82" t="s">
        <v>3127</v>
      </c>
      <c r="B488" s="83">
        <v>42509</v>
      </c>
      <c r="C488" s="82" t="s">
        <v>4015</v>
      </c>
      <c r="G488" s="86" t="s">
        <v>3558</v>
      </c>
      <c r="H488" s="86" t="s">
        <v>3483</v>
      </c>
      <c r="I488" s="408">
        <f t="shared" si="7"/>
        <v>11021.75</v>
      </c>
      <c r="J488" s="314">
        <v>1763.48</v>
      </c>
    </row>
    <row r="489" spans="1:11">
      <c r="A489" s="82" t="s">
        <v>2325</v>
      </c>
      <c r="B489" s="83">
        <v>42509</v>
      </c>
      <c r="C489" s="82" t="s">
        <v>4016</v>
      </c>
      <c r="G489" s="86" t="s">
        <v>3558</v>
      </c>
      <c r="H489" s="86" t="s">
        <v>3483</v>
      </c>
      <c r="I489" s="408">
        <f t="shared" si="7"/>
        <v>30797.4375</v>
      </c>
      <c r="J489" s="314">
        <v>4927.59</v>
      </c>
    </row>
    <row r="490" spans="1:11">
      <c r="A490" s="82" t="s">
        <v>4017</v>
      </c>
      <c r="B490" s="83">
        <v>42509</v>
      </c>
      <c r="C490" s="82" t="s">
        <v>4018</v>
      </c>
      <c r="G490" s="86" t="s">
        <v>3558</v>
      </c>
      <c r="H490" s="86" t="s">
        <v>3483</v>
      </c>
      <c r="I490" s="408">
        <f t="shared" si="7"/>
        <v>4814</v>
      </c>
      <c r="J490" s="422">
        <v>770.24</v>
      </c>
    </row>
    <row r="491" spans="1:11">
      <c r="A491" s="82" t="s">
        <v>376</v>
      </c>
      <c r="B491" s="83">
        <v>42510</v>
      </c>
      <c r="C491" s="82" t="s">
        <v>4019</v>
      </c>
      <c r="G491" s="86" t="s">
        <v>3558</v>
      </c>
      <c r="H491" s="86" t="s">
        <v>3483</v>
      </c>
      <c r="I491" s="408">
        <f t="shared" si="7"/>
        <v>5100</v>
      </c>
      <c r="J491" s="422">
        <v>816</v>
      </c>
    </row>
    <row r="492" spans="1:11">
      <c r="A492" s="82" t="s">
        <v>1256</v>
      </c>
      <c r="B492" s="83">
        <v>42510</v>
      </c>
      <c r="C492" s="82" t="s">
        <v>4020</v>
      </c>
      <c r="G492" s="86" t="s">
        <v>4166</v>
      </c>
      <c r="H492" s="86" t="s">
        <v>4165</v>
      </c>
      <c r="I492" s="408">
        <f t="shared" si="7"/>
        <v>4629.3125</v>
      </c>
      <c r="J492" s="422">
        <v>740.69</v>
      </c>
    </row>
    <row r="493" spans="1:11">
      <c r="A493" s="82" t="s">
        <v>380</v>
      </c>
      <c r="B493" s="83">
        <v>42510</v>
      </c>
      <c r="C493" s="82" t="s">
        <v>4021</v>
      </c>
      <c r="G493" s="86" t="s">
        <v>3558</v>
      </c>
      <c r="H493" s="85" t="s">
        <v>3483</v>
      </c>
      <c r="I493" s="408">
        <f t="shared" si="7"/>
        <v>170562.5</v>
      </c>
      <c r="J493" s="314">
        <v>27290</v>
      </c>
    </row>
    <row r="494" spans="1:11">
      <c r="A494" s="82" t="s">
        <v>382</v>
      </c>
      <c r="B494" s="83">
        <v>42510</v>
      </c>
      <c r="C494" s="82" t="s">
        <v>4022</v>
      </c>
      <c r="G494" s="86" t="s">
        <v>3558</v>
      </c>
      <c r="H494" s="85" t="s">
        <v>3483</v>
      </c>
      <c r="I494" s="408">
        <f t="shared" si="7"/>
        <v>3960</v>
      </c>
      <c r="J494" s="422">
        <v>633.6</v>
      </c>
    </row>
    <row r="495" spans="1:11">
      <c r="A495" s="82" t="s">
        <v>4023</v>
      </c>
      <c r="B495" s="83">
        <v>42513</v>
      </c>
      <c r="C495" s="82" t="s">
        <v>4024</v>
      </c>
      <c r="G495" s="86" t="s">
        <v>3553</v>
      </c>
      <c r="H495" s="86" t="s">
        <v>4167</v>
      </c>
      <c r="I495" s="408">
        <f t="shared" si="7"/>
        <v>65.5</v>
      </c>
      <c r="J495" s="422">
        <v>10.48</v>
      </c>
    </row>
    <row r="496" spans="1:11">
      <c r="A496" s="82" t="s">
        <v>398</v>
      </c>
      <c r="B496" s="83">
        <v>42513</v>
      </c>
      <c r="C496" s="82" t="s">
        <v>4025</v>
      </c>
      <c r="G496" s="86" t="s">
        <v>894</v>
      </c>
      <c r="H496" s="85" t="s">
        <v>895</v>
      </c>
      <c r="I496" s="408">
        <f t="shared" si="7"/>
        <v>3590.75</v>
      </c>
      <c r="J496" s="422">
        <v>574.52</v>
      </c>
    </row>
    <row r="497" spans="1:12">
      <c r="A497" s="82" t="s">
        <v>2397</v>
      </c>
      <c r="B497" s="83">
        <v>42503</v>
      </c>
      <c r="C497" s="82" t="s">
        <v>4026</v>
      </c>
      <c r="G497" s="86" t="s">
        <v>4164</v>
      </c>
      <c r="H497" s="85" t="s">
        <v>4153</v>
      </c>
      <c r="I497" s="408">
        <f t="shared" si="7"/>
        <v>10530</v>
      </c>
      <c r="J497" s="314">
        <v>1684.8</v>
      </c>
    </row>
    <row r="498" spans="1:12">
      <c r="A498" s="82" t="s">
        <v>2407</v>
      </c>
      <c r="B498" s="83">
        <v>42514</v>
      </c>
      <c r="C498" s="82" t="s">
        <v>4027</v>
      </c>
      <c r="G498" s="86" t="s">
        <v>4169</v>
      </c>
      <c r="H498" s="86" t="s">
        <v>4168</v>
      </c>
      <c r="I498" s="408">
        <f t="shared" si="7"/>
        <v>700</v>
      </c>
      <c r="J498" s="422">
        <v>112</v>
      </c>
    </row>
    <row r="499" spans="1:12">
      <c r="A499" s="82" t="s">
        <v>420</v>
      </c>
      <c r="B499" s="83">
        <v>42514</v>
      </c>
      <c r="C499" s="82" t="s">
        <v>4028</v>
      </c>
      <c r="G499" s="86" t="s">
        <v>3511</v>
      </c>
      <c r="H499" s="85" t="s">
        <v>3485</v>
      </c>
      <c r="I499" s="408">
        <f t="shared" si="7"/>
        <v>3760</v>
      </c>
      <c r="J499" s="422">
        <v>601.6</v>
      </c>
    </row>
    <row r="500" spans="1:12">
      <c r="A500" s="82" t="s">
        <v>4029</v>
      </c>
      <c r="B500" s="83">
        <v>42514</v>
      </c>
      <c r="C500" s="82" t="s">
        <v>4030</v>
      </c>
      <c r="G500" s="86" t="s">
        <v>957</v>
      </c>
      <c r="H500" s="85" t="s">
        <v>1813</v>
      </c>
      <c r="I500" s="408">
        <f t="shared" si="7"/>
        <v>6500</v>
      </c>
      <c r="J500" s="314">
        <v>1040</v>
      </c>
    </row>
    <row r="501" spans="1:12">
      <c r="A501" s="82" t="s">
        <v>4031</v>
      </c>
      <c r="B501" s="83">
        <v>42514</v>
      </c>
      <c r="C501" s="82" t="s">
        <v>4032</v>
      </c>
      <c r="G501" s="76" t="s">
        <v>4207</v>
      </c>
      <c r="H501" s="86" t="s">
        <v>4170</v>
      </c>
      <c r="I501" s="408">
        <f t="shared" si="7"/>
        <v>1887.9375</v>
      </c>
      <c r="J501" s="422">
        <v>302.07</v>
      </c>
      <c r="K501" s="16"/>
    </row>
    <row r="502" spans="1:12">
      <c r="A502" s="82" t="s">
        <v>3223</v>
      </c>
      <c r="B502" s="83">
        <v>42513</v>
      </c>
      <c r="C502" s="82" t="s">
        <v>4033</v>
      </c>
      <c r="G502" s="86" t="s">
        <v>3558</v>
      </c>
      <c r="H502" s="86" t="s">
        <v>3483</v>
      </c>
      <c r="I502" s="408">
        <f t="shared" si="7"/>
        <v>39577.375</v>
      </c>
      <c r="J502" s="314">
        <v>6332.38</v>
      </c>
    </row>
    <row r="503" spans="1:12">
      <c r="A503" s="82" t="s">
        <v>1315</v>
      </c>
      <c r="B503" s="83">
        <v>42517</v>
      </c>
      <c r="C503" s="82" t="s">
        <v>4034</v>
      </c>
      <c r="G503" s="86" t="s">
        <v>4171</v>
      </c>
      <c r="H503" s="85" t="s">
        <v>4154</v>
      </c>
      <c r="I503" s="408">
        <f t="shared" si="7"/>
        <v>111729.25</v>
      </c>
      <c r="J503" s="314">
        <v>17876.68</v>
      </c>
    </row>
    <row r="504" spans="1:12">
      <c r="A504" s="82" t="s">
        <v>648</v>
      </c>
      <c r="B504" s="83">
        <v>42515</v>
      </c>
      <c r="C504" s="82" t="s">
        <v>4035</v>
      </c>
      <c r="G504" s="86" t="s">
        <v>907</v>
      </c>
      <c r="H504" s="85" t="s">
        <v>908</v>
      </c>
      <c r="I504" s="408">
        <f t="shared" si="7"/>
        <v>41867.249999999993</v>
      </c>
      <c r="J504" s="422">
        <f>2507.97+3433.93+756.86</f>
        <v>6698.7599999999993</v>
      </c>
    </row>
    <row r="505" spans="1:12">
      <c r="A505" s="82" t="s">
        <v>4036</v>
      </c>
      <c r="B505" s="83">
        <v>42515</v>
      </c>
      <c r="C505" s="82" t="s">
        <v>4037</v>
      </c>
      <c r="G505" s="86" t="s">
        <v>3564</v>
      </c>
      <c r="H505" s="85" t="s">
        <v>4148</v>
      </c>
      <c r="I505" s="408">
        <f t="shared" si="7"/>
        <v>24600</v>
      </c>
      <c r="J505" s="314">
        <v>3936</v>
      </c>
    </row>
    <row r="506" spans="1:12">
      <c r="A506" s="82" t="s">
        <v>4038</v>
      </c>
      <c r="B506" s="83">
        <v>42515</v>
      </c>
      <c r="C506" s="82" t="s">
        <v>4039</v>
      </c>
      <c r="G506" s="86" t="s">
        <v>905</v>
      </c>
      <c r="H506" s="85" t="s">
        <v>906</v>
      </c>
      <c r="I506" s="408">
        <f t="shared" si="7"/>
        <v>3813.875</v>
      </c>
      <c r="J506" s="422">
        <v>610.22</v>
      </c>
    </row>
    <row r="507" spans="1:12">
      <c r="A507" s="82" t="s">
        <v>4040</v>
      </c>
      <c r="B507" s="83">
        <v>42515</v>
      </c>
      <c r="C507" s="82" t="s">
        <v>4041</v>
      </c>
      <c r="G507" s="86" t="s">
        <v>685</v>
      </c>
      <c r="H507" s="85" t="s">
        <v>899</v>
      </c>
      <c r="I507" s="408">
        <f t="shared" si="7"/>
        <v>4226.3125</v>
      </c>
      <c r="J507" s="422">
        <v>676.21</v>
      </c>
    </row>
    <row r="508" spans="1:12">
      <c r="A508" s="82" t="s">
        <v>3214</v>
      </c>
      <c r="B508" s="83">
        <v>42515</v>
      </c>
      <c r="C508" s="82" t="s">
        <v>4042</v>
      </c>
      <c r="G508" s="86" t="s">
        <v>964</v>
      </c>
      <c r="H508" s="85" t="s">
        <v>965</v>
      </c>
      <c r="I508" s="408">
        <f t="shared" si="7"/>
        <v>232.87499999999997</v>
      </c>
      <c r="J508" s="422">
        <v>37.26</v>
      </c>
      <c r="K508">
        <v>4.0999999999999996</v>
      </c>
      <c r="L508" s="86" t="s">
        <v>4175</v>
      </c>
    </row>
    <row r="509" spans="1:12">
      <c r="A509" s="82" t="s">
        <v>3460</v>
      </c>
      <c r="B509" s="83">
        <v>42515</v>
      </c>
      <c r="C509" s="82" t="s">
        <v>4043</v>
      </c>
      <c r="G509" s="86" t="s">
        <v>920</v>
      </c>
      <c r="H509" s="85" t="s">
        <v>921</v>
      </c>
      <c r="I509" s="408">
        <f t="shared" si="7"/>
        <v>3209.5</v>
      </c>
      <c r="J509" s="422">
        <v>513.52</v>
      </c>
    </row>
    <row r="510" spans="1:12">
      <c r="A510" s="82" t="s">
        <v>3461</v>
      </c>
      <c r="B510" s="83">
        <v>42515</v>
      </c>
      <c r="C510" s="82" t="s">
        <v>4044</v>
      </c>
      <c r="G510" s="86" t="s">
        <v>947</v>
      </c>
      <c r="H510" s="85" t="s">
        <v>948</v>
      </c>
      <c r="I510" s="408">
        <f t="shared" si="7"/>
        <v>715</v>
      </c>
      <c r="J510" s="422">
        <v>114.4</v>
      </c>
    </row>
    <row r="511" spans="1:12">
      <c r="A511" s="82" t="s">
        <v>1361</v>
      </c>
      <c r="B511" s="83">
        <v>42515</v>
      </c>
      <c r="C511" s="82" t="s">
        <v>4045</v>
      </c>
      <c r="G511" s="86" t="s">
        <v>718</v>
      </c>
      <c r="H511" s="85" t="s">
        <v>719</v>
      </c>
      <c r="I511" s="408">
        <f t="shared" si="7"/>
        <v>330.875</v>
      </c>
      <c r="J511" s="422">
        <v>52.94</v>
      </c>
    </row>
    <row r="512" spans="1:12">
      <c r="A512" s="82" t="s">
        <v>1363</v>
      </c>
      <c r="B512" s="83">
        <v>42515</v>
      </c>
      <c r="C512" s="82" t="s">
        <v>4046</v>
      </c>
      <c r="G512" s="86" t="s">
        <v>826</v>
      </c>
      <c r="H512" s="85" t="s">
        <v>1620</v>
      </c>
      <c r="I512" s="408">
        <f t="shared" si="7"/>
        <v>3800</v>
      </c>
      <c r="J512" s="422">
        <v>608</v>
      </c>
    </row>
    <row r="513" spans="1:10">
      <c r="A513" s="82" t="s">
        <v>1365</v>
      </c>
      <c r="B513" s="83">
        <v>42515</v>
      </c>
      <c r="C513" s="82" t="s">
        <v>4047</v>
      </c>
      <c r="G513" s="86" t="s">
        <v>1761</v>
      </c>
      <c r="H513" s="85" t="s">
        <v>1617</v>
      </c>
      <c r="I513" s="408">
        <f t="shared" si="7"/>
        <v>7350</v>
      </c>
      <c r="J513" s="314">
        <v>1176</v>
      </c>
    </row>
    <row r="514" spans="1:10">
      <c r="A514" s="82" t="s">
        <v>1367</v>
      </c>
      <c r="B514" s="83">
        <v>42515</v>
      </c>
      <c r="C514" s="82" t="s">
        <v>4048</v>
      </c>
      <c r="G514" s="86" t="s">
        <v>3569</v>
      </c>
      <c r="H514" s="85" t="s">
        <v>3499</v>
      </c>
      <c r="I514" s="408">
        <f t="shared" si="7"/>
        <v>1794.0625</v>
      </c>
      <c r="J514" s="422">
        <v>287.05</v>
      </c>
    </row>
    <row r="515" spans="1:10">
      <c r="A515" s="82" t="s">
        <v>1317</v>
      </c>
      <c r="B515" s="83">
        <v>42515</v>
      </c>
      <c r="C515" s="82" t="s">
        <v>4049</v>
      </c>
      <c r="G515" s="86" t="s">
        <v>4176</v>
      </c>
      <c r="H515" s="85" t="s">
        <v>4155</v>
      </c>
      <c r="I515" s="408">
        <f t="shared" si="7"/>
        <v>13789.5</v>
      </c>
      <c r="J515" s="314">
        <v>2206.3200000000002</v>
      </c>
    </row>
    <row r="516" spans="1:10">
      <c r="A516" s="82" t="s">
        <v>1321</v>
      </c>
      <c r="B516" s="83">
        <v>42515</v>
      </c>
      <c r="C516" s="82" t="s">
        <v>4050</v>
      </c>
      <c r="G516" s="86" t="s">
        <v>723</v>
      </c>
      <c r="H516" s="85" t="s">
        <v>917</v>
      </c>
      <c r="I516" s="408">
        <f t="shared" si="7"/>
        <v>9500</v>
      </c>
      <c r="J516" s="314">
        <v>1520</v>
      </c>
    </row>
    <row r="517" spans="1:10">
      <c r="A517" s="82" t="s">
        <v>1323</v>
      </c>
      <c r="B517" s="83">
        <v>42515</v>
      </c>
      <c r="C517" s="82" t="s">
        <v>4051</v>
      </c>
      <c r="G517" s="86" t="s">
        <v>723</v>
      </c>
      <c r="H517" s="85" t="s">
        <v>917</v>
      </c>
      <c r="I517" s="408">
        <f t="shared" si="7"/>
        <v>1300</v>
      </c>
      <c r="J517" s="422">
        <v>208</v>
      </c>
    </row>
    <row r="518" spans="1:10">
      <c r="A518" s="82" t="s">
        <v>1325</v>
      </c>
      <c r="B518" s="83">
        <v>42515</v>
      </c>
      <c r="C518" s="82" t="s">
        <v>4052</v>
      </c>
      <c r="G518" s="86" t="s">
        <v>822</v>
      </c>
      <c r="H518" s="85" t="s">
        <v>902</v>
      </c>
      <c r="I518" s="408">
        <f t="shared" ref="I518:I540" si="8">+J518/0.16</f>
        <v>1968.8749999999998</v>
      </c>
      <c r="J518" s="422">
        <v>315.02</v>
      </c>
    </row>
    <row r="519" spans="1:10">
      <c r="A519" s="82" t="s">
        <v>1327</v>
      </c>
      <c r="B519" s="83">
        <v>42515</v>
      </c>
      <c r="C519" s="82" t="s">
        <v>4053</v>
      </c>
      <c r="G519" s="86" t="s">
        <v>894</v>
      </c>
      <c r="H519" s="85" t="s">
        <v>895</v>
      </c>
      <c r="I519" s="408">
        <f t="shared" si="8"/>
        <v>300</v>
      </c>
      <c r="J519" s="422">
        <v>48</v>
      </c>
    </row>
    <row r="520" spans="1:10">
      <c r="A520" s="82" t="s">
        <v>1331</v>
      </c>
      <c r="B520" s="83">
        <v>42495</v>
      </c>
      <c r="C520" s="82" t="s">
        <v>4054</v>
      </c>
      <c r="G520" s="86" t="s">
        <v>894</v>
      </c>
      <c r="H520" s="85" t="s">
        <v>895</v>
      </c>
      <c r="I520" s="408">
        <f t="shared" si="8"/>
        <v>2356.875</v>
      </c>
      <c r="J520" s="422">
        <v>377.1</v>
      </c>
    </row>
    <row r="521" spans="1:10">
      <c r="A521" s="82" t="s">
        <v>4055</v>
      </c>
      <c r="B521" s="83">
        <v>42514</v>
      </c>
      <c r="C521" s="82" t="s">
        <v>4056</v>
      </c>
      <c r="G521" s="86" t="s">
        <v>907</v>
      </c>
      <c r="H521" s="86" t="s">
        <v>908</v>
      </c>
      <c r="I521" s="408">
        <f t="shared" si="8"/>
        <v>6118.8125</v>
      </c>
      <c r="J521" s="422">
        <v>979.01</v>
      </c>
    </row>
    <row r="522" spans="1:10">
      <c r="A522" s="82" t="s">
        <v>1605</v>
      </c>
      <c r="B522" s="83">
        <v>42520</v>
      </c>
      <c r="C522" s="82" t="s">
        <v>4057</v>
      </c>
      <c r="G522" s="86" t="s">
        <v>4171</v>
      </c>
      <c r="H522" s="86" t="s">
        <v>4154</v>
      </c>
      <c r="I522" s="408">
        <f t="shared" si="8"/>
        <v>2640</v>
      </c>
      <c r="J522" s="422">
        <v>422.4</v>
      </c>
    </row>
    <row r="523" spans="1:10">
      <c r="A523" s="82" t="s">
        <v>1606</v>
      </c>
      <c r="B523" s="83">
        <v>42520</v>
      </c>
      <c r="C523" s="82" t="s">
        <v>4058</v>
      </c>
      <c r="G523" s="86" t="s">
        <v>4171</v>
      </c>
      <c r="H523" s="85" t="s">
        <v>4154</v>
      </c>
      <c r="I523" s="408">
        <f t="shared" si="8"/>
        <v>1872.5625</v>
      </c>
      <c r="J523" s="422">
        <v>299.61</v>
      </c>
    </row>
    <row r="524" spans="1:10">
      <c r="A524" s="82" t="s">
        <v>1047</v>
      </c>
      <c r="B524" s="83">
        <v>42520</v>
      </c>
      <c r="C524" s="82" t="s">
        <v>4059</v>
      </c>
      <c r="G524" s="86" t="s">
        <v>4171</v>
      </c>
      <c r="H524" s="85" t="s">
        <v>4154</v>
      </c>
      <c r="I524" s="408">
        <f t="shared" si="8"/>
        <v>233547.5</v>
      </c>
      <c r="J524" s="314">
        <v>37367.599999999999</v>
      </c>
    </row>
    <row r="525" spans="1:10">
      <c r="A525" s="82" t="s">
        <v>4060</v>
      </c>
      <c r="B525" s="83">
        <v>42520</v>
      </c>
      <c r="C525" s="82" t="s">
        <v>4061</v>
      </c>
      <c r="G525" s="86" t="s">
        <v>4171</v>
      </c>
      <c r="H525" s="85" t="s">
        <v>4154</v>
      </c>
      <c r="I525" s="408">
        <f t="shared" si="8"/>
        <v>365.9375</v>
      </c>
      <c r="J525" s="422">
        <v>58.55</v>
      </c>
    </row>
    <row r="526" spans="1:10">
      <c r="A526" s="82" t="s">
        <v>4062</v>
      </c>
      <c r="B526" s="83">
        <v>42520</v>
      </c>
      <c r="C526" s="82" t="s">
        <v>4063</v>
      </c>
      <c r="G526" s="86" t="s">
        <v>4171</v>
      </c>
      <c r="H526" s="85" t="s">
        <v>4154</v>
      </c>
      <c r="I526" s="408">
        <f t="shared" si="8"/>
        <v>76451.125</v>
      </c>
      <c r="J526" s="314">
        <v>12232.18</v>
      </c>
    </row>
    <row r="527" spans="1:10">
      <c r="A527" s="82" t="s">
        <v>4064</v>
      </c>
      <c r="B527" s="83">
        <v>42520</v>
      </c>
      <c r="C527" s="82" t="s">
        <v>4065</v>
      </c>
      <c r="G527" s="86" t="s">
        <v>4171</v>
      </c>
      <c r="H527" s="85" t="s">
        <v>4154</v>
      </c>
      <c r="I527" s="408">
        <f t="shared" si="8"/>
        <v>67243.5625</v>
      </c>
      <c r="J527" s="314">
        <v>10758.97</v>
      </c>
    </row>
    <row r="528" spans="1:10">
      <c r="A528" s="82" t="s">
        <v>4066</v>
      </c>
      <c r="B528" s="83">
        <v>42520</v>
      </c>
      <c r="C528" s="82" t="s">
        <v>4067</v>
      </c>
      <c r="G528" s="86" t="s">
        <v>4171</v>
      </c>
      <c r="H528" s="85" t="s">
        <v>4154</v>
      </c>
      <c r="I528" s="408">
        <f t="shared" si="8"/>
        <v>2036.3125</v>
      </c>
      <c r="J528" s="422">
        <v>325.81</v>
      </c>
    </row>
    <row r="529" spans="1:11">
      <c r="A529" s="82" t="s">
        <v>4068</v>
      </c>
      <c r="B529" s="83">
        <v>42521</v>
      </c>
      <c r="C529" s="82" t="s">
        <v>647</v>
      </c>
      <c r="G529" s="77" t="s">
        <v>998</v>
      </c>
      <c r="H529" s="19" t="s">
        <v>980</v>
      </c>
      <c r="I529" s="408">
        <f t="shared" si="8"/>
        <v>13169.999999999998</v>
      </c>
      <c r="J529" s="314">
        <v>2107.1999999999998</v>
      </c>
    </row>
    <row r="530" spans="1:11">
      <c r="A530" s="82" t="s">
        <v>4069</v>
      </c>
      <c r="B530" s="83">
        <v>42521</v>
      </c>
      <c r="C530" s="82" t="s">
        <v>4070</v>
      </c>
      <c r="G530" s="77" t="s">
        <v>996</v>
      </c>
      <c r="H530" s="19" t="s">
        <v>995</v>
      </c>
      <c r="I530" s="408">
        <f t="shared" si="8"/>
        <v>84</v>
      </c>
      <c r="J530" s="422">
        <v>13.44</v>
      </c>
    </row>
    <row r="531" spans="1:11">
      <c r="A531" s="82" t="s">
        <v>4071</v>
      </c>
      <c r="B531" s="83">
        <v>42503</v>
      </c>
      <c r="C531" s="86" t="s">
        <v>4072</v>
      </c>
      <c r="G531" s="86" t="s">
        <v>4208</v>
      </c>
      <c r="H531" s="85" t="s">
        <v>4156</v>
      </c>
      <c r="I531" s="408">
        <f t="shared" si="8"/>
        <v>867</v>
      </c>
      <c r="J531" s="422">
        <v>138.72</v>
      </c>
    </row>
    <row r="532" spans="1:11">
      <c r="A532" s="82" t="s">
        <v>4073</v>
      </c>
      <c r="B532" s="83">
        <v>42520</v>
      </c>
      <c r="C532" s="82" t="s">
        <v>4074</v>
      </c>
      <c r="G532" s="77" t="s">
        <v>998</v>
      </c>
      <c r="H532" s="19" t="s">
        <v>980</v>
      </c>
      <c r="I532" s="408">
        <f t="shared" si="8"/>
        <v>1494.1875</v>
      </c>
      <c r="J532" s="422">
        <v>239.07</v>
      </c>
    </row>
    <row r="533" spans="1:11">
      <c r="A533" s="82" t="s">
        <v>4075</v>
      </c>
      <c r="B533" s="83">
        <v>42521</v>
      </c>
      <c r="C533" s="82" t="s">
        <v>456</v>
      </c>
      <c r="G533" s="86" t="s">
        <v>4196</v>
      </c>
      <c r="H533" s="86" t="s">
        <v>4197</v>
      </c>
      <c r="I533" s="408">
        <f t="shared" si="8"/>
        <v>13878.8125</v>
      </c>
      <c r="J533" s="314">
        <v>2220.61</v>
      </c>
    </row>
    <row r="534" spans="1:11">
      <c r="A534" s="89" t="s">
        <v>4212</v>
      </c>
      <c r="B534" s="90">
        <v>42513</v>
      </c>
      <c r="C534" s="89" t="s">
        <v>4213</v>
      </c>
      <c r="G534" s="95" t="s">
        <v>4209</v>
      </c>
      <c r="H534" s="95" t="s">
        <v>4210</v>
      </c>
      <c r="I534" s="408">
        <f t="shared" si="8"/>
        <v>1587.625</v>
      </c>
      <c r="J534" s="422">
        <v>254.02</v>
      </c>
    </row>
    <row r="535" spans="1:11" s="91" customFormat="1">
      <c r="A535" s="93" t="s">
        <v>4214</v>
      </c>
      <c r="B535" s="94">
        <v>42513</v>
      </c>
      <c r="C535" s="93" t="s">
        <v>4215</v>
      </c>
      <c r="G535" s="95" t="s">
        <v>4209</v>
      </c>
      <c r="H535" s="95" t="s">
        <v>4210</v>
      </c>
      <c r="I535" s="408">
        <f t="shared" si="8"/>
        <v>3571.125</v>
      </c>
      <c r="J535" s="422">
        <v>571.38</v>
      </c>
    </row>
    <row r="536" spans="1:11" s="91" customFormat="1">
      <c r="A536" s="96" t="s">
        <v>1413</v>
      </c>
      <c r="B536" s="97">
        <v>42521</v>
      </c>
      <c r="C536" s="96" t="s">
        <v>4216</v>
      </c>
      <c r="G536" s="99" t="s">
        <v>4209</v>
      </c>
      <c r="H536" s="99" t="s">
        <v>4210</v>
      </c>
      <c r="I536" s="408">
        <f t="shared" si="8"/>
        <v>17974.3125</v>
      </c>
      <c r="J536" s="314">
        <v>2875.89</v>
      </c>
    </row>
    <row r="537" spans="1:11" s="91" customFormat="1">
      <c r="A537" s="99" t="s">
        <v>4217</v>
      </c>
      <c r="B537" s="92">
        <v>42520</v>
      </c>
      <c r="C537" s="99" t="s">
        <v>4218</v>
      </c>
      <c r="G537" s="99" t="s">
        <v>4209</v>
      </c>
      <c r="H537" s="99" t="s">
        <v>4210</v>
      </c>
      <c r="I537" s="408">
        <f t="shared" si="8"/>
        <v>22386.25</v>
      </c>
      <c r="J537" s="314">
        <v>3581.8</v>
      </c>
    </row>
    <row r="538" spans="1:11" s="285" customFormat="1">
      <c r="A538" s="286" t="s">
        <v>10843</v>
      </c>
      <c r="B538" s="287">
        <v>42501</v>
      </c>
      <c r="C538" s="286" t="s">
        <v>10844</v>
      </c>
      <c r="D538" s="286"/>
      <c r="E538" s="286"/>
      <c r="F538" s="286"/>
      <c r="G538" s="275" t="s">
        <v>957</v>
      </c>
      <c r="H538" s="275" t="s">
        <v>1813</v>
      </c>
      <c r="I538" s="408">
        <f t="shared" si="8"/>
        <v>14964.4375</v>
      </c>
      <c r="J538" s="314">
        <v>2394.31</v>
      </c>
    </row>
    <row r="539" spans="1:11" s="285" customFormat="1">
      <c r="A539" s="286" t="s">
        <v>4254</v>
      </c>
      <c r="B539" s="287">
        <v>42501</v>
      </c>
      <c r="C539" s="286" t="s">
        <v>10845</v>
      </c>
      <c r="D539" s="286"/>
      <c r="E539" s="286"/>
      <c r="F539" s="286"/>
      <c r="G539" s="286" t="s">
        <v>957</v>
      </c>
      <c r="H539" s="286" t="s">
        <v>1813</v>
      </c>
      <c r="I539" s="408">
        <f t="shared" si="8"/>
        <v>5566.8125</v>
      </c>
      <c r="J539" s="286">
        <v>890.69</v>
      </c>
    </row>
    <row r="540" spans="1:11" s="285" customFormat="1">
      <c r="A540" s="286" t="s">
        <v>10846</v>
      </c>
      <c r="B540" s="287">
        <v>42514</v>
      </c>
      <c r="C540" s="286">
        <v>2143730</v>
      </c>
      <c r="D540" s="286"/>
      <c r="E540" s="286"/>
      <c r="F540" s="286"/>
      <c r="G540" s="286" t="s">
        <v>957</v>
      </c>
      <c r="H540" s="286" t="s">
        <v>1813</v>
      </c>
      <c r="I540" s="408">
        <f t="shared" si="8"/>
        <v>697.375</v>
      </c>
      <c r="J540" s="286">
        <v>111.58</v>
      </c>
    </row>
    <row r="541" spans="1:11">
      <c r="A541" s="86"/>
      <c r="B541" s="87"/>
      <c r="C541" s="82"/>
      <c r="D541" s="86"/>
      <c r="E541" s="86"/>
      <c r="F541" s="86"/>
      <c r="G541" s="38"/>
      <c r="H541" s="18"/>
      <c r="I541" s="23">
        <f>+SUM(I7:I540)</f>
        <v>27729875.566810343</v>
      </c>
      <c r="J541" s="23">
        <f>+SUM(J7:J540)</f>
        <v>4436780.0906896526</v>
      </c>
      <c r="K541" s="23">
        <f>+SUM(K7:K540)</f>
        <v>32547.949999999997</v>
      </c>
    </row>
    <row r="542" spans="1:11">
      <c r="A542" s="86"/>
      <c r="B542" s="86"/>
      <c r="C542" s="86"/>
      <c r="D542" s="86"/>
      <c r="E542" s="86"/>
      <c r="F542" s="86"/>
      <c r="G542" s="86"/>
      <c r="H542" s="86"/>
      <c r="I542" s="24" t="s">
        <v>999</v>
      </c>
      <c r="J542" s="288">
        <v>4476347.93</v>
      </c>
    </row>
    <row r="543" spans="1:11">
      <c r="A543" s="86"/>
      <c r="B543" s="86"/>
      <c r="C543" s="86"/>
      <c r="D543" s="86"/>
      <c r="E543" s="86"/>
      <c r="F543" s="86"/>
      <c r="G543" s="86"/>
      <c r="H543" s="86"/>
      <c r="I543" s="311" t="s">
        <v>1002</v>
      </c>
      <c r="J543" s="314">
        <f>+J541-J542</f>
        <v>-39567.839310347103</v>
      </c>
    </row>
    <row r="544" spans="1:11" s="311" customFormat="1">
      <c r="J544" s="314"/>
    </row>
    <row r="545" spans="1:12">
      <c r="A545" s="358" t="s">
        <v>3606</v>
      </c>
      <c r="B545" s="290">
        <v>42492</v>
      </c>
      <c r="C545" s="358" t="s">
        <v>2200</v>
      </c>
      <c r="D545" s="358"/>
      <c r="E545" s="358"/>
      <c r="F545" s="358"/>
      <c r="G545" s="33" t="s">
        <v>1772</v>
      </c>
      <c r="H545" s="358" t="s">
        <v>2202</v>
      </c>
      <c r="I545" s="358">
        <f>+J545/0.16</f>
        <v>-157217.125</v>
      </c>
      <c r="J545" s="246">
        <v>-25154.74</v>
      </c>
      <c r="K545" s="102" t="s">
        <v>10970</v>
      </c>
      <c r="L545" s="102"/>
    </row>
    <row r="546" spans="1:12">
      <c r="A546" s="86" t="s">
        <v>1239</v>
      </c>
      <c r="B546" s="87">
        <v>42508</v>
      </c>
      <c r="C546" s="86" t="s">
        <v>4007</v>
      </c>
      <c r="D546" s="86"/>
      <c r="E546" s="86"/>
      <c r="F546" s="86"/>
      <c r="G546" s="76" t="s">
        <v>826</v>
      </c>
      <c r="H546" s="86" t="s">
        <v>1620</v>
      </c>
      <c r="I546" s="99">
        <f t="shared" ref="I546:I547" si="9">+J546/0.16</f>
        <v>9500</v>
      </c>
      <c r="J546" s="88">
        <v>1520</v>
      </c>
      <c r="L546" s="102" t="s">
        <v>4222</v>
      </c>
    </row>
    <row r="547" spans="1:12" s="129" customFormat="1">
      <c r="A547" s="358" t="s">
        <v>4908</v>
      </c>
      <c r="B547" s="290">
        <v>42501</v>
      </c>
      <c r="C547" s="358" t="s">
        <v>4880</v>
      </c>
      <c r="D547" s="358"/>
      <c r="E547" s="358"/>
      <c r="F547" s="358"/>
      <c r="G547" s="358"/>
      <c r="H547" s="358" t="s">
        <v>5389</v>
      </c>
      <c r="I547" s="358">
        <f t="shared" si="9"/>
        <v>404516.25</v>
      </c>
      <c r="J547" s="246">
        <v>64722.6</v>
      </c>
      <c r="K547" s="102" t="s">
        <v>10969</v>
      </c>
      <c r="L547" s="102"/>
    </row>
    <row r="548" spans="1:12" s="129" customFormat="1">
      <c r="B548" s="130"/>
      <c r="G548" s="76"/>
      <c r="J548" s="131"/>
      <c r="L548" s="102"/>
    </row>
    <row r="549" spans="1:12">
      <c r="I549" s="23">
        <f>+I547+I545</f>
        <v>247299.125</v>
      </c>
      <c r="J549" s="23">
        <f>+J547+J545</f>
        <v>39567.86</v>
      </c>
    </row>
    <row r="550" spans="1:12">
      <c r="J550" s="101">
        <f>+J543+J549</f>
        <v>2.0689652897999622E-2</v>
      </c>
    </row>
    <row r="551" spans="1:12">
      <c r="J551" s="88"/>
    </row>
    <row r="552" spans="1:12">
      <c r="A552" s="2"/>
      <c r="B552" s="1"/>
      <c r="C552" s="1"/>
      <c r="D552" s="1"/>
      <c r="E552" s="1"/>
      <c r="F552" s="1"/>
      <c r="G552" s="46" t="s">
        <v>0</v>
      </c>
      <c r="H552" s="1"/>
      <c r="I552" s="1"/>
      <c r="J552" s="5"/>
      <c r="K552" s="99"/>
    </row>
    <row r="553" spans="1:12">
      <c r="A553" s="2"/>
      <c r="B553" s="1"/>
      <c r="C553" s="1"/>
      <c r="D553" s="1"/>
      <c r="E553" s="1"/>
      <c r="F553" s="1"/>
      <c r="G553" s="46" t="s">
        <v>4220</v>
      </c>
      <c r="H553" s="1"/>
      <c r="I553" s="1"/>
      <c r="J553" s="5"/>
      <c r="K553" s="99"/>
    </row>
    <row r="554" spans="1:12">
      <c r="A554" s="2"/>
      <c r="B554" s="1"/>
      <c r="C554" s="1"/>
      <c r="D554" s="1"/>
      <c r="E554" s="1"/>
      <c r="F554" s="1"/>
      <c r="G554" s="46" t="s">
        <v>1</v>
      </c>
      <c r="H554" s="1"/>
      <c r="I554" s="1"/>
      <c r="J554" s="5"/>
      <c r="K554" s="99"/>
    </row>
    <row r="555" spans="1:12">
      <c r="A555" s="1"/>
      <c r="B555" s="1"/>
      <c r="C555" s="1"/>
      <c r="D555" s="1"/>
      <c r="E555" s="1"/>
      <c r="F555" s="1"/>
      <c r="G555" s="327" t="s">
        <v>10779</v>
      </c>
      <c r="H555" s="1"/>
      <c r="I555" s="1"/>
      <c r="J555" s="1"/>
      <c r="K555" s="99"/>
    </row>
    <row r="556" spans="1:12">
      <c r="A556" s="1"/>
      <c r="B556" s="1"/>
      <c r="C556" s="1"/>
      <c r="D556" s="1"/>
      <c r="E556" s="1"/>
      <c r="F556" s="1"/>
      <c r="G556" s="6"/>
      <c r="H556" s="4"/>
      <c r="I556" s="4"/>
      <c r="J556" s="4"/>
      <c r="K556" s="99"/>
    </row>
    <row r="557" spans="1:12" ht="17.25" thickBot="1">
      <c r="A557" s="41"/>
      <c r="B557" s="41"/>
      <c r="C557" s="41" t="s">
        <v>4</v>
      </c>
      <c r="D557" s="41"/>
      <c r="E557" s="41"/>
      <c r="F557" s="41"/>
      <c r="G557" s="42" t="s">
        <v>5</v>
      </c>
      <c r="H557" s="43" t="s">
        <v>6</v>
      </c>
      <c r="I557" s="44" t="s">
        <v>8</v>
      </c>
      <c r="J557" s="45" t="s">
        <v>1004</v>
      </c>
      <c r="K557" s="45" t="s">
        <v>1005</v>
      </c>
    </row>
    <row r="558" spans="1:12">
      <c r="A558" s="527" t="s">
        <v>1006</v>
      </c>
      <c r="B558" s="31">
        <v>85</v>
      </c>
      <c r="G558" s="408" t="s">
        <v>4119</v>
      </c>
      <c r="H558" s="408" t="s">
        <v>4119</v>
      </c>
      <c r="I558">
        <f t="shared" ref="I558:I621" si="10">+SUMIF($G$7:$G$540,G558,$J$7:$J$540)</f>
        <v>11.03</v>
      </c>
      <c r="J558">
        <f>+I558/0.16</f>
        <v>68.9375</v>
      </c>
      <c r="K558" s="408">
        <f t="shared" ref="K558:K621" si="11">+SUMIF($G$7:$G$540,G558,$K$7:$K$540)</f>
        <v>0</v>
      </c>
    </row>
    <row r="559" spans="1:12">
      <c r="A559" s="527" t="s">
        <v>1006</v>
      </c>
      <c r="B559" s="31">
        <v>85</v>
      </c>
      <c r="G559" s="408" t="s">
        <v>900</v>
      </c>
      <c r="H559" s="408" t="s">
        <v>901</v>
      </c>
      <c r="I559" s="408">
        <f t="shared" si="10"/>
        <v>304</v>
      </c>
      <c r="J559" s="408">
        <f t="shared" ref="J559:J622" si="12">+I559/0.16</f>
        <v>1900</v>
      </c>
      <c r="K559" s="408">
        <f t="shared" si="11"/>
        <v>0</v>
      </c>
    </row>
    <row r="560" spans="1:12">
      <c r="A560" s="527" t="s">
        <v>1006</v>
      </c>
      <c r="B560" s="31">
        <v>85</v>
      </c>
      <c r="G560" s="412" t="s">
        <v>9</v>
      </c>
      <c r="H560" s="412" t="s">
        <v>991</v>
      </c>
      <c r="I560" s="408">
        <f t="shared" si="10"/>
        <v>260.01</v>
      </c>
      <c r="J560" s="408">
        <f t="shared" si="12"/>
        <v>1625.0625</v>
      </c>
      <c r="K560" s="408">
        <f t="shared" si="11"/>
        <v>0</v>
      </c>
    </row>
    <row r="561" spans="1:11">
      <c r="A561" s="527" t="s">
        <v>1006</v>
      </c>
      <c r="B561" s="31">
        <v>85</v>
      </c>
      <c r="G561" s="408" t="s">
        <v>4105</v>
      </c>
      <c r="H561" s="408" t="s">
        <v>4105</v>
      </c>
      <c r="I561" s="408">
        <f t="shared" si="10"/>
        <v>36.299999999999997</v>
      </c>
      <c r="J561" s="408">
        <f t="shared" si="12"/>
        <v>226.87499999999997</v>
      </c>
      <c r="K561" s="408">
        <f t="shared" si="11"/>
        <v>0</v>
      </c>
    </row>
    <row r="562" spans="1:11">
      <c r="A562" s="527" t="s">
        <v>1006</v>
      </c>
      <c r="B562" s="31">
        <v>85</v>
      </c>
      <c r="G562" s="408" t="s">
        <v>785</v>
      </c>
      <c r="H562" s="408" t="s">
        <v>785</v>
      </c>
      <c r="I562" s="408">
        <f t="shared" si="10"/>
        <v>31.45</v>
      </c>
      <c r="J562" s="408">
        <f t="shared" si="12"/>
        <v>196.5625</v>
      </c>
      <c r="K562" s="408">
        <f t="shared" si="11"/>
        <v>0</v>
      </c>
    </row>
    <row r="563" spans="1:11">
      <c r="A563" s="527" t="s">
        <v>1006</v>
      </c>
      <c r="B563" s="31">
        <v>85</v>
      </c>
      <c r="G563" s="409" t="s">
        <v>2859</v>
      </c>
      <c r="H563" s="408" t="s">
        <v>2070</v>
      </c>
      <c r="I563" s="408">
        <f t="shared" si="10"/>
        <v>67938.63</v>
      </c>
      <c r="J563" s="408">
        <f t="shared" si="12"/>
        <v>424616.4375</v>
      </c>
      <c r="K563" s="408">
        <f t="shared" si="11"/>
        <v>0</v>
      </c>
    </row>
    <row r="564" spans="1:11">
      <c r="A564" s="527" t="s">
        <v>1006</v>
      </c>
      <c r="B564" s="31">
        <v>85</v>
      </c>
      <c r="G564" s="408" t="s">
        <v>747</v>
      </c>
      <c r="H564" s="408" t="s">
        <v>747</v>
      </c>
      <c r="I564" s="408">
        <f t="shared" si="10"/>
        <v>300.28999999999996</v>
      </c>
      <c r="J564" s="408">
        <f t="shared" si="12"/>
        <v>1876.8124999999998</v>
      </c>
      <c r="K564" s="408">
        <f t="shared" si="11"/>
        <v>0</v>
      </c>
    </row>
    <row r="565" spans="1:11">
      <c r="A565" s="527" t="s">
        <v>1006</v>
      </c>
      <c r="B565" s="31">
        <v>85</v>
      </c>
      <c r="G565" s="416" t="s">
        <v>981</v>
      </c>
      <c r="H565" s="415" t="s">
        <v>2914</v>
      </c>
      <c r="I565" s="408">
        <f t="shared" si="10"/>
        <v>319.58</v>
      </c>
      <c r="J565" s="408">
        <f t="shared" si="12"/>
        <v>1997.3749999999998</v>
      </c>
      <c r="K565" s="408">
        <f t="shared" si="11"/>
        <v>0</v>
      </c>
    </row>
    <row r="566" spans="1:11">
      <c r="A566" s="527" t="s">
        <v>1006</v>
      </c>
      <c r="B566" s="31">
        <v>85</v>
      </c>
      <c r="G566" s="408" t="s">
        <v>733</v>
      </c>
      <c r="H566" s="408" t="s">
        <v>733</v>
      </c>
      <c r="I566" s="408">
        <f t="shared" si="10"/>
        <v>278.40999999999997</v>
      </c>
      <c r="J566" s="408">
        <f t="shared" si="12"/>
        <v>1740.0624999999998</v>
      </c>
      <c r="K566" s="408">
        <f t="shared" si="11"/>
        <v>0</v>
      </c>
    </row>
    <row r="567" spans="1:11">
      <c r="A567" s="527" t="s">
        <v>1006</v>
      </c>
      <c r="B567" s="31">
        <v>85</v>
      </c>
      <c r="G567" s="408" t="s">
        <v>4126</v>
      </c>
      <c r="H567" s="408" t="s">
        <v>4126</v>
      </c>
      <c r="I567" s="408">
        <f t="shared" si="10"/>
        <v>20.13</v>
      </c>
      <c r="J567" s="408">
        <f t="shared" si="12"/>
        <v>125.81249999999999</v>
      </c>
      <c r="K567" s="408">
        <f t="shared" si="11"/>
        <v>0</v>
      </c>
    </row>
    <row r="568" spans="1:11">
      <c r="A568" s="527" t="s">
        <v>1006</v>
      </c>
      <c r="B568" s="31">
        <v>85</v>
      </c>
      <c r="G568" s="408" t="s">
        <v>3553</v>
      </c>
      <c r="H568" s="408" t="s">
        <v>4167</v>
      </c>
      <c r="I568" s="408">
        <f t="shared" si="10"/>
        <v>10.48</v>
      </c>
      <c r="J568" s="408">
        <f t="shared" si="12"/>
        <v>65.5</v>
      </c>
      <c r="K568" s="408">
        <f t="shared" si="11"/>
        <v>0</v>
      </c>
    </row>
    <row r="569" spans="1:11">
      <c r="A569" s="527" t="s">
        <v>1006</v>
      </c>
      <c r="B569" s="31">
        <v>85</v>
      </c>
      <c r="G569" s="409" t="s">
        <v>886</v>
      </c>
      <c r="H569" s="408" t="s">
        <v>4091</v>
      </c>
      <c r="I569" s="408">
        <f t="shared" si="10"/>
        <v>23938.35</v>
      </c>
      <c r="J569" s="408">
        <f t="shared" si="12"/>
        <v>149614.6875</v>
      </c>
      <c r="K569" s="408">
        <f t="shared" si="11"/>
        <v>0</v>
      </c>
    </row>
    <row r="570" spans="1:11">
      <c r="A570" s="527" t="s">
        <v>1006</v>
      </c>
      <c r="B570" s="31">
        <v>85</v>
      </c>
      <c r="G570" s="408" t="s">
        <v>4208</v>
      </c>
      <c r="H570" s="408" t="s">
        <v>4156</v>
      </c>
      <c r="I570" s="408">
        <f t="shared" si="10"/>
        <v>138.72</v>
      </c>
      <c r="J570" s="408">
        <f t="shared" si="12"/>
        <v>867</v>
      </c>
      <c r="K570" s="408">
        <f t="shared" si="11"/>
        <v>0</v>
      </c>
    </row>
    <row r="571" spans="1:11">
      <c r="A571" s="527" t="s">
        <v>1006</v>
      </c>
      <c r="B571" s="31">
        <v>85</v>
      </c>
      <c r="G571" s="408" t="s">
        <v>668</v>
      </c>
      <c r="H571" s="408" t="s">
        <v>668</v>
      </c>
      <c r="I571" s="408">
        <f t="shared" si="10"/>
        <v>172.29999999999998</v>
      </c>
      <c r="J571" s="408">
        <f t="shared" si="12"/>
        <v>1076.8749999999998</v>
      </c>
      <c r="K571" s="408">
        <f t="shared" si="11"/>
        <v>0</v>
      </c>
    </row>
    <row r="572" spans="1:11">
      <c r="A572" s="527" t="s">
        <v>1006</v>
      </c>
      <c r="B572" s="31">
        <v>85</v>
      </c>
      <c r="G572" s="408" t="s">
        <v>767</v>
      </c>
      <c r="H572" s="408" t="s">
        <v>767</v>
      </c>
      <c r="I572" s="408">
        <f t="shared" si="10"/>
        <v>87.57</v>
      </c>
      <c r="J572" s="408">
        <f t="shared" si="12"/>
        <v>547.3125</v>
      </c>
      <c r="K572" s="408">
        <f t="shared" si="11"/>
        <v>0</v>
      </c>
    </row>
    <row r="573" spans="1:11">
      <c r="A573" s="527" t="s">
        <v>1006</v>
      </c>
      <c r="B573" s="31">
        <v>85</v>
      </c>
      <c r="G573" s="409" t="s">
        <v>870</v>
      </c>
      <c r="H573" s="408" t="s">
        <v>4084</v>
      </c>
      <c r="I573" s="408">
        <f t="shared" si="10"/>
        <v>46518.86</v>
      </c>
      <c r="J573" s="408">
        <f t="shared" si="12"/>
        <v>290742.875</v>
      </c>
      <c r="K573" s="408">
        <f t="shared" si="11"/>
        <v>0</v>
      </c>
    </row>
    <row r="574" spans="1:11">
      <c r="A574" s="527" t="s">
        <v>1006</v>
      </c>
      <c r="B574" s="31">
        <v>85</v>
      </c>
      <c r="G574" s="409" t="s">
        <v>838</v>
      </c>
      <c r="H574" s="408" t="s">
        <v>839</v>
      </c>
      <c r="I574" s="408">
        <f t="shared" si="10"/>
        <v>64722.74</v>
      </c>
      <c r="J574" s="408">
        <f t="shared" si="12"/>
        <v>404517.125</v>
      </c>
      <c r="K574" s="408">
        <f t="shared" si="11"/>
        <v>0</v>
      </c>
    </row>
    <row r="575" spans="1:11">
      <c r="A575" s="527" t="s">
        <v>1006</v>
      </c>
      <c r="B575" s="31">
        <v>85</v>
      </c>
      <c r="G575" s="409" t="s">
        <v>889</v>
      </c>
      <c r="H575" s="408" t="s">
        <v>4097</v>
      </c>
      <c r="I575" s="408">
        <f t="shared" si="10"/>
        <v>40927.660000000003</v>
      </c>
      <c r="J575" s="408">
        <f t="shared" si="12"/>
        <v>255797.87500000003</v>
      </c>
      <c r="K575" s="408">
        <f t="shared" si="11"/>
        <v>0</v>
      </c>
    </row>
    <row r="576" spans="1:11">
      <c r="A576" s="527" t="s">
        <v>1006</v>
      </c>
      <c r="B576" s="31">
        <v>85</v>
      </c>
      <c r="G576" s="408" t="s">
        <v>3524</v>
      </c>
      <c r="H576" s="408" t="s">
        <v>3524</v>
      </c>
      <c r="I576" s="408">
        <f t="shared" si="10"/>
        <v>16.55</v>
      </c>
      <c r="J576" s="408">
        <f t="shared" si="12"/>
        <v>103.4375</v>
      </c>
      <c r="K576" s="408">
        <f t="shared" si="11"/>
        <v>0</v>
      </c>
    </row>
    <row r="577" spans="1:11">
      <c r="A577" s="527" t="s">
        <v>1006</v>
      </c>
      <c r="B577" s="31">
        <v>85</v>
      </c>
      <c r="G577" s="409" t="s">
        <v>659</v>
      </c>
      <c r="H577" s="412" t="s">
        <v>717</v>
      </c>
      <c r="I577" s="408">
        <f t="shared" si="10"/>
        <v>1374.07</v>
      </c>
      <c r="J577" s="408">
        <f t="shared" si="12"/>
        <v>8587.9375</v>
      </c>
      <c r="K577" s="408">
        <f t="shared" si="11"/>
        <v>0</v>
      </c>
    </row>
    <row r="578" spans="1:11">
      <c r="A578" s="527" t="s">
        <v>1006</v>
      </c>
      <c r="B578" s="31">
        <v>85</v>
      </c>
      <c r="G578" s="408" t="s">
        <v>4120</v>
      </c>
      <c r="H578" s="408" t="s">
        <v>4120</v>
      </c>
      <c r="I578" s="408">
        <f t="shared" si="10"/>
        <v>89.84</v>
      </c>
      <c r="J578" s="408">
        <f t="shared" si="12"/>
        <v>561.5</v>
      </c>
      <c r="K578" s="408">
        <f t="shared" si="11"/>
        <v>0</v>
      </c>
    </row>
    <row r="579" spans="1:11">
      <c r="A579" s="527" t="s">
        <v>1006</v>
      </c>
      <c r="B579" s="31">
        <v>85</v>
      </c>
      <c r="G579" s="408" t="s">
        <v>1739</v>
      </c>
      <c r="H579" s="408" t="s">
        <v>1739</v>
      </c>
      <c r="I579" s="408">
        <f t="shared" si="10"/>
        <v>327.19</v>
      </c>
      <c r="J579" s="408">
        <f t="shared" si="12"/>
        <v>2044.9375</v>
      </c>
      <c r="K579" s="408">
        <f t="shared" si="11"/>
        <v>0</v>
      </c>
    </row>
    <row r="580" spans="1:11">
      <c r="A580" s="527" t="s">
        <v>1006</v>
      </c>
      <c r="B580" s="31">
        <v>85</v>
      </c>
      <c r="G580" s="409" t="s">
        <v>3572</v>
      </c>
      <c r="H580" s="408" t="s">
        <v>4079</v>
      </c>
      <c r="I580" s="408">
        <f t="shared" si="10"/>
        <v>5890.5400000000009</v>
      </c>
      <c r="J580" s="408">
        <f t="shared" si="12"/>
        <v>36815.875000000007</v>
      </c>
      <c r="K580" s="408">
        <f t="shared" si="11"/>
        <v>0</v>
      </c>
    </row>
    <row r="581" spans="1:11">
      <c r="A581" s="527" t="s">
        <v>1006</v>
      </c>
      <c r="B581" s="31">
        <v>85</v>
      </c>
      <c r="G581" s="409" t="s">
        <v>877</v>
      </c>
      <c r="H581" s="408" t="s">
        <v>4077</v>
      </c>
      <c r="I581" s="408">
        <f t="shared" si="10"/>
        <v>54877.619999999995</v>
      </c>
      <c r="J581" s="408">
        <f t="shared" si="12"/>
        <v>342985.12499999994</v>
      </c>
      <c r="K581" s="408">
        <f t="shared" si="11"/>
        <v>0</v>
      </c>
    </row>
    <row r="582" spans="1:11">
      <c r="A582" s="527" t="s">
        <v>1006</v>
      </c>
      <c r="B582" s="31">
        <v>85</v>
      </c>
      <c r="G582" s="408" t="s">
        <v>4106</v>
      </c>
      <c r="H582" s="408" t="s">
        <v>4106</v>
      </c>
      <c r="I582" s="408">
        <f t="shared" si="10"/>
        <v>101.37</v>
      </c>
      <c r="J582" s="408">
        <f t="shared" si="12"/>
        <v>633.5625</v>
      </c>
      <c r="K582" s="408">
        <f t="shared" si="11"/>
        <v>0</v>
      </c>
    </row>
    <row r="583" spans="1:11">
      <c r="A583" s="527" t="s">
        <v>1006</v>
      </c>
      <c r="B583" s="31">
        <v>85</v>
      </c>
      <c r="G583" s="408" t="s">
        <v>3567</v>
      </c>
      <c r="H583" s="408" t="s">
        <v>3477</v>
      </c>
      <c r="I583" s="408">
        <f t="shared" si="10"/>
        <v>1440</v>
      </c>
      <c r="J583" s="408">
        <f t="shared" si="12"/>
        <v>9000</v>
      </c>
      <c r="K583" s="408">
        <f t="shared" si="11"/>
        <v>0</v>
      </c>
    </row>
    <row r="584" spans="1:11">
      <c r="A584" s="527" t="s">
        <v>1006</v>
      </c>
      <c r="B584" s="31">
        <v>85</v>
      </c>
      <c r="G584" s="409" t="s">
        <v>2856</v>
      </c>
      <c r="H584" s="408" t="s">
        <v>4082</v>
      </c>
      <c r="I584" s="408">
        <f t="shared" si="10"/>
        <v>55895.45</v>
      </c>
      <c r="J584" s="408">
        <f t="shared" si="12"/>
        <v>349346.5625</v>
      </c>
      <c r="K584" s="408">
        <f t="shared" si="11"/>
        <v>0</v>
      </c>
    </row>
    <row r="585" spans="1:11">
      <c r="A585" s="527" t="s">
        <v>1006</v>
      </c>
      <c r="B585" s="31">
        <v>85</v>
      </c>
      <c r="G585" s="408" t="s">
        <v>4172</v>
      </c>
      <c r="H585" s="408" t="s">
        <v>4149</v>
      </c>
      <c r="I585" s="408">
        <f t="shared" si="10"/>
        <v>4624</v>
      </c>
      <c r="J585" s="408">
        <f t="shared" si="12"/>
        <v>28900</v>
      </c>
      <c r="K585" s="408">
        <f t="shared" si="11"/>
        <v>0</v>
      </c>
    </row>
    <row r="586" spans="1:11">
      <c r="A586" s="527" t="s">
        <v>1006</v>
      </c>
      <c r="B586" s="31">
        <v>85</v>
      </c>
      <c r="G586" s="417" t="s">
        <v>998</v>
      </c>
      <c r="H586" s="415" t="s">
        <v>980</v>
      </c>
      <c r="I586" s="408">
        <f t="shared" si="10"/>
        <v>2346.27</v>
      </c>
      <c r="J586" s="408">
        <f t="shared" si="12"/>
        <v>14664.1875</v>
      </c>
      <c r="K586" s="408">
        <f t="shared" si="11"/>
        <v>0</v>
      </c>
    </row>
    <row r="587" spans="1:11">
      <c r="A587" s="527" t="s">
        <v>1006</v>
      </c>
      <c r="B587" s="31">
        <v>85</v>
      </c>
      <c r="G587" s="409" t="s">
        <v>1001</v>
      </c>
      <c r="H587" s="409" t="s">
        <v>4198</v>
      </c>
      <c r="I587" s="408">
        <f t="shared" si="10"/>
        <v>32</v>
      </c>
      <c r="J587" s="408">
        <f t="shared" si="12"/>
        <v>200</v>
      </c>
      <c r="K587" s="408">
        <f t="shared" si="11"/>
        <v>0</v>
      </c>
    </row>
    <row r="588" spans="1:11">
      <c r="A588" s="527" t="s">
        <v>1006</v>
      </c>
      <c r="B588" s="31">
        <v>85</v>
      </c>
      <c r="G588" s="408" t="s">
        <v>4139</v>
      </c>
      <c r="H588" s="408" t="s">
        <v>4139</v>
      </c>
      <c r="I588" s="408">
        <f t="shared" si="10"/>
        <v>35.29</v>
      </c>
      <c r="J588" s="408">
        <f t="shared" si="12"/>
        <v>220.5625</v>
      </c>
      <c r="K588" s="408">
        <f t="shared" si="11"/>
        <v>0</v>
      </c>
    </row>
    <row r="589" spans="1:11">
      <c r="A589" s="527" t="s">
        <v>1006</v>
      </c>
      <c r="B589" s="31">
        <v>85</v>
      </c>
      <c r="G589" s="408" t="s">
        <v>4173</v>
      </c>
      <c r="H589" s="408" t="s">
        <v>4150</v>
      </c>
      <c r="I589" s="408">
        <f t="shared" si="10"/>
        <v>1440</v>
      </c>
      <c r="J589" s="408">
        <f t="shared" si="12"/>
        <v>9000</v>
      </c>
      <c r="K589" s="408">
        <f t="shared" si="11"/>
        <v>0</v>
      </c>
    </row>
    <row r="590" spans="1:11">
      <c r="A590" s="527" t="s">
        <v>1006</v>
      </c>
      <c r="B590" s="31">
        <v>85</v>
      </c>
      <c r="G590" s="417" t="s">
        <v>996</v>
      </c>
      <c r="H590" s="415" t="s">
        <v>995</v>
      </c>
      <c r="I590" s="408">
        <f t="shared" si="10"/>
        <v>13.44</v>
      </c>
      <c r="J590" s="408">
        <f t="shared" si="12"/>
        <v>84</v>
      </c>
      <c r="K590" s="408">
        <f t="shared" si="11"/>
        <v>0</v>
      </c>
    </row>
    <row r="591" spans="1:11">
      <c r="A591" s="527" t="s">
        <v>1006</v>
      </c>
      <c r="B591" s="527" t="s">
        <v>1007</v>
      </c>
      <c r="G591" s="408" t="s">
        <v>942</v>
      </c>
      <c r="H591" s="408" t="s">
        <v>941</v>
      </c>
      <c r="I591" s="408">
        <f t="shared" si="10"/>
        <v>5902.47</v>
      </c>
      <c r="J591" s="408">
        <f t="shared" si="12"/>
        <v>36890.4375</v>
      </c>
      <c r="K591" s="408">
        <f t="shared" si="11"/>
        <v>3934.98</v>
      </c>
    </row>
    <row r="592" spans="1:11">
      <c r="A592" s="527" t="s">
        <v>1006</v>
      </c>
      <c r="B592" s="31">
        <v>85</v>
      </c>
      <c r="G592" s="408" t="s">
        <v>742</v>
      </c>
      <c r="H592" s="408" t="s">
        <v>742</v>
      </c>
      <c r="I592" s="408">
        <f t="shared" si="10"/>
        <v>83.86</v>
      </c>
      <c r="J592" s="408">
        <f t="shared" si="12"/>
        <v>524.125</v>
      </c>
      <c r="K592" s="408">
        <f t="shared" si="11"/>
        <v>0</v>
      </c>
    </row>
    <row r="593" spans="1:11">
      <c r="A593" s="527" t="s">
        <v>1006</v>
      </c>
      <c r="B593" s="31">
        <v>85</v>
      </c>
      <c r="G593" s="408" t="s">
        <v>827</v>
      </c>
      <c r="H593" s="408" t="s">
        <v>827</v>
      </c>
      <c r="I593" s="408">
        <f t="shared" si="10"/>
        <v>22.07</v>
      </c>
      <c r="J593" s="408">
        <f t="shared" si="12"/>
        <v>137.9375</v>
      </c>
      <c r="K593" s="408">
        <f t="shared" si="11"/>
        <v>0</v>
      </c>
    </row>
    <row r="594" spans="1:11">
      <c r="A594" s="527" t="s">
        <v>1006</v>
      </c>
      <c r="B594" s="31">
        <v>85</v>
      </c>
      <c r="G594" s="408" t="s">
        <v>4107</v>
      </c>
      <c r="H594" s="408" t="s">
        <v>4107</v>
      </c>
      <c r="I594" s="408">
        <f t="shared" si="10"/>
        <v>15.18</v>
      </c>
      <c r="J594" s="408">
        <f t="shared" si="12"/>
        <v>94.875</v>
      </c>
      <c r="K594" s="408">
        <f t="shared" si="11"/>
        <v>0</v>
      </c>
    </row>
    <row r="595" spans="1:11">
      <c r="A595" s="527" t="s">
        <v>1006</v>
      </c>
      <c r="B595" s="31">
        <v>85</v>
      </c>
      <c r="G595" s="408" t="s">
        <v>1751</v>
      </c>
      <c r="H595" s="408" t="s">
        <v>1751</v>
      </c>
      <c r="I595" s="408">
        <f t="shared" si="10"/>
        <v>60.34</v>
      </c>
      <c r="J595" s="408">
        <f t="shared" si="12"/>
        <v>377.125</v>
      </c>
      <c r="K595" s="408">
        <f t="shared" si="11"/>
        <v>0</v>
      </c>
    </row>
    <row r="596" spans="1:11">
      <c r="A596" s="527" t="s">
        <v>1006</v>
      </c>
      <c r="B596" s="31">
        <v>85</v>
      </c>
      <c r="G596" s="408" t="s">
        <v>1689</v>
      </c>
      <c r="H596" s="408" t="s">
        <v>1689</v>
      </c>
      <c r="I596" s="408">
        <f t="shared" si="10"/>
        <v>11.17</v>
      </c>
      <c r="J596" s="408">
        <f t="shared" si="12"/>
        <v>69.8125</v>
      </c>
      <c r="K596" s="408">
        <f t="shared" si="11"/>
        <v>0</v>
      </c>
    </row>
    <row r="597" spans="1:11">
      <c r="A597" s="527" t="s">
        <v>1006</v>
      </c>
      <c r="B597" s="31">
        <v>85</v>
      </c>
      <c r="G597" s="408" t="s">
        <v>4136</v>
      </c>
      <c r="H597" s="408" t="s">
        <v>4136</v>
      </c>
      <c r="I597" s="408">
        <f t="shared" si="10"/>
        <v>6.9</v>
      </c>
      <c r="J597" s="408">
        <f t="shared" si="12"/>
        <v>43.125</v>
      </c>
      <c r="K597" s="408">
        <f t="shared" si="11"/>
        <v>0</v>
      </c>
    </row>
    <row r="598" spans="1:11">
      <c r="A598" s="527" t="s">
        <v>1006</v>
      </c>
      <c r="B598" s="31">
        <v>85</v>
      </c>
      <c r="G598" s="409" t="s">
        <v>858</v>
      </c>
      <c r="H598" s="408" t="s">
        <v>4086</v>
      </c>
      <c r="I598" s="408">
        <f t="shared" si="10"/>
        <v>40178.92</v>
      </c>
      <c r="J598" s="408">
        <f t="shared" si="12"/>
        <v>251118.24999999997</v>
      </c>
      <c r="K598" s="408">
        <f t="shared" si="11"/>
        <v>0</v>
      </c>
    </row>
    <row r="599" spans="1:11">
      <c r="A599" s="527" t="s">
        <v>1006</v>
      </c>
      <c r="B599" s="31">
        <v>85</v>
      </c>
      <c r="G599" s="408" t="s">
        <v>2865</v>
      </c>
      <c r="H599" s="408" t="s">
        <v>2865</v>
      </c>
      <c r="I599" s="408">
        <f t="shared" si="10"/>
        <v>27.03</v>
      </c>
      <c r="J599" s="408">
        <f t="shared" si="12"/>
        <v>168.9375</v>
      </c>
      <c r="K599" s="408">
        <f t="shared" si="11"/>
        <v>0</v>
      </c>
    </row>
    <row r="600" spans="1:11">
      <c r="A600" s="527" t="s">
        <v>1006</v>
      </c>
      <c r="B600" s="31">
        <v>85</v>
      </c>
      <c r="G600" s="408" t="s">
        <v>4108</v>
      </c>
      <c r="H600" s="408" t="s">
        <v>4108</v>
      </c>
      <c r="I600" s="408">
        <f t="shared" si="10"/>
        <v>80.41</v>
      </c>
      <c r="J600" s="408">
        <f t="shared" si="12"/>
        <v>502.56249999999994</v>
      </c>
      <c r="K600" s="408">
        <f t="shared" si="11"/>
        <v>0</v>
      </c>
    </row>
    <row r="601" spans="1:11">
      <c r="A601" s="527" t="s">
        <v>1006</v>
      </c>
      <c r="B601" s="31">
        <v>85</v>
      </c>
      <c r="G601" s="408" t="s">
        <v>2536</v>
      </c>
      <c r="H601" s="408" t="s">
        <v>2536</v>
      </c>
      <c r="I601" s="408">
        <f t="shared" si="10"/>
        <v>219.31</v>
      </c>
      <c r="J601" s="408">
        <f t="shared" si="12"/>
        <v>1370.6875</v>
      </c>
      <c r="K601" s="408">
        <f t="shared" si="11"/>
        <v>0</v>
      </c>
    </row>
    <row r="602" spans="1:11">
      <c r="A602" s="527" t="s">
        <v>1006</v>
      </c>
      <c r="B602" s="31">
        <v>85</v>
      </c>
      <c r="G602" s="408" t="s">
        <v>893</v>
      </c>
      <c r="H602" s="408" t="s">
        <v>892</v>
      </c>
      <c r="I602" s="408">
        <f t="shared" si="10"/>
        <v>408.28</v>
      </c>
      <c r="J602" s="408">
        <f t="shared" si="12"/>
        <v>2551.75</v>
      </c>
      <c r="K602" s="408">
        <f t="shared" si="11"/>
        <v>0</v>
      </c>
    </row>
    <row r="603" spans="1:11">
      <c r="A603" s="527" t="s">
        <v>1006</v>
      </c>
      <c r="B603" s="31">
        <v>85</v>
      </c>
      <c r="G603" s="408" t="s">
        <v>960</v>
      </c>
      <c r="H603" s="408" t="s">
        <v>961</v>
      </c>
      <c r="I603" s="408">
        <f t="shared" si="10"/>
        <v>3224.69</v>
      </c>
      <c r="J603" s="408">
        <f t="shared" si="12"/>
        <v>20154.3125</v>
      </c>
      <c r="K603" s="408">
        <f t="shared" si="11"/>
        <v>0</v>
      </c>
    </row>
    <row r="604" spans="1:11">
      <c r="A604" s="527" t="s">
        <v>1006</v>
      </c>
      <c r="B604" s="31">
        <v>85</v>
      </c>
      <c r="G604" s="408" t="s">
        <v>807</v>
      </c>
      <c r="H604" s="408" t="s">
        <v>807</v>
      </c>
      <c r="I604" s="408">
        <f t="shared" si="10"/>
        <v>12.55</v>
      </c>
      <c r="J604" s="408">
        <f t="shared" si="12"/>
        <v>78.4375</v>
      </c>
      <c r="K604" s="408">
        <f t="shared" si="11"/>
        <v>0</v>
      </c>
    </row>
    <row r="605" spans="1:11">
      <c r="A605" s="527" t="s">
        <v>1006</v>
      </c>
      <c r="B605" s="31">
        <v>85</v>
      </c>
      <c r="G605" s="408" t="s">
        <v>1743</v>
      </c>
      <c r="H605" s="408" t="s">
        <v>1743</v>
      </c>
      <c r="I605" s="408">
        <f t="shared" si="10"/>
        <v>53.64</v>
      </c>
      <c r="J605" s="408">
        <f t="shared" si="12"/>
        <v>335.25</v>
      </c>
      <c r="K605" s="408">
        <f t="shared" si="11"/>
        <v>0</v>
      </c>
    </row>
    <row r="606" spans="1:11">
      <c r="A606" s="527" t="s">
        <v>1006</v>
      </c>
      <c r="B606" s="31">
        <v>85</v>
      </c>
      <c r="G606" s="408" t="s">
        <v>731</v>
      </c>
      <c r="H606" s="408" t="s">
        <v>731</v>
      </c>
      <c r="I606" s="408">
        <f t="shared" si="10"/>
        <v>18.21</v>
      </c>
      <c r="J606" s="408">
        <f t="shared" si="12"/>
        <v>113.8125</v>
      </c>
      <c r="K606" s="408">
        <f t="shared" si="11"/>
        <v>0</v>
      </c>
    </row>
    <row r="607" spans="1:11">
      <c r="A607" s="527" t="s">
        <v>1006</v>
      </c>
      <c r="B607" s="31">
        <v>85</v>
      </c>
      <c r="G607" s="408" t="s">
        <v>4115</v>
      </c>
      <c r="H607" s="408" t="s">
        <v>4115</v>
      </c>
      <c r="I607" s="408">
        <f t="shared" si="10"/>
        <v>88.23</v>
      </c>
      <c r="J607" s="408">
        <f t="shared" si="12"/>
        <v>551.4375</v>
      </c>
      <c r="K607" s="408">
        <f t="shared" si="11"/>
        <v>0</v>
      </c>
    </row>
    <row r="608" spans="1:11">
      <c r="A608" s="527" t="s">
        <v>1006</v>
      </c>
      <c r="B608" s="31">
        <v>85</v>
      </c>
      <c r="G608" s="408" t="s">
        <v>658</v>
      </c>
      <c r="H608" s="408" t="s">
        <v>658</v>
      </c>
      <c r="I608" s="408">
        <f t="shared" si="10"/>
        <v>97.08</v>
      </c>
      <c r="J608" s="408">
        <f t="shared" si="12"/>
        <v>606.75</v>
      </c>
      <c r="K608" s="408">
        <f t="shared" si="11"/>
        <v>0</v>
      </c>
    </row>
    <row r="609" spans="1:11">
      <c r="A609" s="527" t="s">
        <v>1006</v>
      </c>
      <c r="B609" s="31">
        <v>85</v>
      </c>
      <c r="G609" s="408" t="s">
        <v>4114</v>
      </c>
      <c r="H609" s="408" t="s">
        <v>4114</v>
      </c>
      <c r="I609" s="408">
        <f t="shared" si="10"/>
        <v>13.03</v>
      </c>
      <c r="J609" s="408">
        <f t="shared" si="12"/>
        <v>81.4375</v>
      </c>
      <c r="K609" s="408">
        <f t="shared" si="11"/>
        <v>0</v>
      </c>
    </row>
    <row r="610" spans="1:11">
      <c r="A610" s="527" t="s">
        <v>1006</v>
      </c>
      <c r="B610" s="31">
        <v>85</v>
      </c>
      <c r="G610" s="408" t="s">
        <v>4203</v>
      </c>
      <c r="H610" s="408" t="s">
        <v>4204</v>
      </c>
      <c r="I610" s="408">
        <f t="shared" si="10"/>
        <v>33.820689655172416</v>
      </c>
      <c r="J610" s="408">
        <f t="shared" si="12"/>
        <v>211.37931034482759</v>
      </c>
      <c r="K610" s="408">
        <f t="shared" si="11"/>
        <v>0</v>
      </c>
    </row>
    <row r="611" spans="1:11">
      <c r="A611" s="527" t="s">
        <v>1006</v>
      </c>
      <c r="B611" s="31">
        <v>85</v>
      </c>
      <c r="G611" s="408" t="s">
        <v>1683</v>
      </c>
      <c r="H611" s="408" t="s">
        <v>1683</v>
      </c>
      <c r="I611" s="408">
        <f t="shared" si="10"/>
        <v>138.62</v>
      </c>
      <c r="J611" s="408">
        <f t="shared" si="12"/>
        <v>866.375</v>
      </c>
      <c r="K611" s="408">
        <f t="shared" si="11"/>
        <v>0</v>
      </c>
    </row>
    <row r="612" spans="1:11">
      <c r="A612" s="527" t="s">
        <v>1006</v>
      </c>
      <c r="B612" s="31">
        <v>85</v>
      </c>
      <c r="G612" s="408" t="s">
        <v>3528</v>
      </c>
      <c r="H612" s="408" t="s">
        <v>3528</v>
      </c>
      <c r="I612" s="408">
        <f t="shared" si="10"/>
        <v>60.35</v>
      </c>
      <c r="J612" s="408">
        <f t="shared" si="12"/>
        <v>377.1875</v>
      </c>
      <c r="K612" s="408">
        <f t="shared" si="11"/>
        <v>0</v>
      </c>
    </row>
    <row r="613" spans="1:11">
      <c r="A613" s="527" t="s">
        <v>1006</v>
      </c>
      <c r="B613" s="31">
        <v>85</v>
      </c>
      <c r="G613" s="408" t="s">
        <v>1700</v>
      </c>
      <c r="H613" s="408" t="s">
        <v>1700</v>
      </c>
      <c r="I613" s="408">
        <f t="shared" si="10"/>
        <v>4.83</v>
      </c>
      <c r="J613" s="408">
        <f t="shared" si="12"/>
        <v>30.1875</v>
      </c>
      <c r="K613" s="408">
        <f t="shared" si="11"/>
        <v>0</v>
      </c>
    </row>
    <row r="614" spans="1:11">
      <c r="A614" s="527" t="s">
        <v>1006</v>
      </c>
      <c r="B614" s="31">
        <v>85</v>
      </c>
      <c r="G614" s="408" t="s">
        <v>4138</v>
      </c>
      <c r="H614" s="408" t="s">
        <v>4138</v>
      </c>
      <c r="I614" s="408">
        <f t="shared" si="10"/>
        <v>19.850000000000001</v>
      </c>
      <c r="J614" s="408">
        <f t="shared" si="12"/>
        <v>124.0625</v>
      </c>
      <c r="K614" s="408">
        <f t="shared" si="11"/>
        <v>0</v>
      </c>
    </row>
    <row r="615" spans="1:11">
      <c r="A615" s="527" t="s">
        <v>1006</v>
      </c>
      <c r="B615" s="31">
        <v>85</v>
      </c>
      <c r="G615" s="409" t="s">
        <v>2858</v>
      </c>
      <c r="H615" s="408" t="s">
        <v>4090</v>
      </c>
      <c r="I615" s="408">
        <f t="shared" si="10"/>
        <v>54893.97</v>
      </c>
      <c r="J615" s="408">
        <f t="shared" si="12"/>
        <v>343087.3125</v>
      </c>
      <c r="K615" s="408">
        <f t="shared" si="11"/>
        <v>0</v>
      </c>
    </row>
    <row r="616" spans="1:11">
      <c r="A616" s="527" t="s">
        <v>1006</v>
      </c>
      <c r="B616" s="31">
        <v>85</v>
      </c>
      <c r="G616" s="408" t="s">
        <v>4134</v>
      </c>
      <c r="H616" s="408" t="s">
        <v>4134</v>
      </c>
      <c r="I616" s="408">
        <f t="shared" si="10"/>
        <v>13.79</v>
      </c>
      <c r="J616" s="408">
        <f t="shared" si="12"/>
        <v>86.187499999999986</v>
      </c>
      <c r="K616" s="408">
        <f t="shared" si="11"/>
        <v>0</v>
      </c>
    </row>
    <row r="617" spans="1:11">
      <c r="A617" s="527" t="s">
        <v>1006</v>
      </c>
      <c r="B617" s="31">
        <v>85</v>
      </c>
      <c r="G617" s="409" t="s">
        <v>808</v>
      </c>
      <c r="H617" s="408" t="s">
        <v>4093</v>
      </c>
      <c r="I617" s="408">
        <f t="shared" si="10"/>
        <v>65174.81</v>
      </c>
      <c r="J617" s="408">
        <f t="shared" si="12"/>
        <v>407342.5625</v>
      </c>
      <c r="K617" s="408">
        <f t="shared" si="11"/>
        <v>0</v>
      </c>
    </row>
    <row r="618" spans="1:11">
      <c r="A618" s="527" t="s">
        <v>1006</v>
      </c>
      <c r="B618" s="31">
        <v>85</v>
      </c>
      <c r="G618" s="408" t="s">
        <v>4200</v>
      </c>
      <c r="H618" s="408" t="s">
        <v>4199</v>
      </c>
      <c r="I618" s="408">
        <f t="shared" si="10"/>
        <v>190</v>
      </c>
      <c r="J618" s="408">
        <f t="shared" si="12"/>
        <v>1187.5</v>
      </c>
      <c r="K618" s="408">
        <f t="shared" si="11"/>
        <v>0</v>
      </c>
    </row>
    <row r="619" spans="1:11">
      <c r="A619" s="527" t="s">
        <v>1006</v>
      </c>
      <c r="B619" s="31">
        <v>85</v>
      </c>
      <c r="G619" s="408" t="s">
        <v>3530</v>
      </c>
      <c r="H619" s="408" t="s">
        <v>3530</v>
      </c>
      <c r="I619" s="408">
        <f t="shared" si="10"/>
        <v>66.77000000000001</v>
      </c>
      <c r="J619" s="408">
        <f t="shared" si="12"/>
        <v>417.31250000000006</v>
      </c>
      <c r="K619" s="408">
        <f t="shared" si="11"/>
        <v>0</v>
      </c>
    </row>
    <row r="620" spans="1:11">
      <c r="A620" s="527" t="s">
        <v>1006</v>
      </c>
      <c r="B620" s="31">
        <v>85</v>
      </c>
      <c r="G620" s="409" t="s">
        <v>1773</v>
      </c>
      <c r="H620" s="408" t="s">
        <v>4081</v>
      </c>
      <c r="I620" s="408">
        <f t="shared" si="10"/>
        <v>103050.28</v>
      </c>
      <c r="J620" s="408">
        <f t="shared" si="12"/>
        <v>644064.25</v>
      </c>
      <c r="K620" s="408">
        <f t="shared" si="11"/>
        <v>0</v>
      </c>
    </row>
    <row r="621" spans="1:11">
      <c r="A621" s="527" t="s">
        <v>1006</v>
      </c>
      <c r="B621" s="31">
        <v>85</v>
      </c>
      <c r="G621" s="409" t="s">
        <v>1774</v>
      </c>
      <c r="H621" s="409" t="s">
        <v>4211</v>
      </c>
      <c r="I621" s="408">
        <f t="shared" si="10"/>
        <v>93093.69</v>
      </c>
      <c r="J621" s="408">
        <f t="shared" si="12"/>
        <v>581835.5625</v>
      </c>
      <c r="K621" s="408">
        <f t="shared" si="11"/>
        <v>0</v>
      </c>
    </row>
    <row r="622" spans="1:11">
      <c r="A622" s="527" t="s">
        <v>1006</v>
      </c>
      <c r="B622" s="31">
        <v>85</v>
      </c>
      <c r="G622" s="409" t="s">
        <v>847</v>
      </c>
      <c r="H622" s="408" t="s">
        <v>4101</v>
      </c>
      <c r="I622" s="408">
        <f t="shared" ref="I622:I685" si="13">+SUMIF($G$7:$G$540,G622,$J$7:$J$540)</f>
        <v>75147.14</v>
      </c>
      <c r="J622" s="408">
        <f t="shared" si="12"/>
        <v>469669.625</v>
      </c>
      <c r="K622" s="408">
        <f t="shared" ref="K622:K685" si="14">+SUMIF($G$7:$G$540,G622,$K$7:$K$540)</f>
        <v>0</v>
      </c>
    </row>
    <row r="623" spans="1:11">
      <c r="A623" s="527" t="s">
        <v>1006</v>
      </c>
      <c r="B623" s="31">
        <v>85</v>
      </c>
      <c r="G623" s="409" t="s">
        <v>866</v>
      </c>
      <c r="H623" s="408" t="s">
        <v>1610</v>
      </c>
      <c r="I623" s="408">
        <f t="shared" si="13"/>
        <v>64722.6</v>
      </c>
      <c r="J623" s="408">
        <f t="shared" ref="J623:J686" si="15">+I623/0.16</f>
        <v>404516.25</v>
      </c>
      <c r="K623" s="408">
        <f t="shared" si="14"/>
        <v>0</v>
      </c>
    </row>
    <row r="624" spans="1:11">
      <c r="A624" s="527" t="s">
        <v>1006</v>
      </c>
      <c r="B624" s="31">
        <v>85</v>
      </c>
      <c r="G624" s="408" t="s">
        <v>4224</v>
      </c>
      <c r="H624" s="408" t="s">
        <v>4224</v>
      </c>
      <c r="I624" s="408">
        <f t="shared" si="13"/>
        <v>3.17</v>
      </c>
      <c r="J624" s="408">
        <f t="shared" si="15"/>
        <v>19.8125</v>
      </c>
      <c r="K624" s="408">
        <f t="shared" si="14"/>
        <v>0</v>
      </c>
    </row>
    <row r="625" spans="1:11">
      <c r="A625" s="527" t="s">
        <v>1006</v>
      </c>
      <c r="B625" s="31">
        <v>85</v>
      </c>
      <c r="G625" s="408" t="s">
        <v>3535</v>
      </c>
      <c r="H625" s="408" t="s">
        <v>3535</v>
      </c>
      <c r="I625" s="408">
        <f t="shared" si="13"/>
        <v>80.959999999999994</v>
      </c>
      <c r="J625" s="408">
        <f t="shared" si="15"/>
        <v>505.99999999999994</v>
      </c>
      <c r="K625" s="408">
        <f t="shared" si="14"/>
        <v>0</v>
      </c>
    </row>
    <row r="626" spans="1:11">
      <c r="A626" s="527" t="s">
        <v>1006</v>
      </c>
      <c r="B626" s="31">
        <v>85</v>
      </c>
      <c r="G626" s="408" t="s">
        <v>4145</v>
      </c>
      <c r="H626" s="408" t="s">
        <v>4145</v>
      </c>
      <c r="I626" s="408">
        <f t="shared" si="13"/>
        <v>19.72</v>
      </c>
      <c r="J626" s="408">
        <f t="shared" si="15"/>
        <v>123.24999999999999</v>
      </c>
      <c r="K626" s="408">
        <f t="shared" si="14"/>
        <v>0</v>
      </c>
    </row>
    <row r="627" spans="1:11">
      <c r="A627" s="527" t="s">
        <v>1006</v>
      </c>
      <c r="B627" s="31">
        <v>85</v>
      </c>
      <c r="G627" s="408" t="s">
        <v>930</v>
      </c>
      <c r="H627" s="408" t="s">
        <v>931</v>
      </c>
      <c r="I627" s="408">
        <f t="shared" si="13"/>
        <v>18400</v>
      </c>
      <c r="J627" s="408">
        <f t="shared" si="15"/>
        <v>115000</v>
      </c>
      <c r="K627" s="408">
        <f t="shared" si="14"/>
        <v>0</v>
      </c>
    </row>
    <row r="628" spans="1:11">
      <c r="A628" s="527" t="s">
        <v>1006</v>
      </c>
      <c r="B628" s="31">
        <v>85</v>
      </c>
      <c r="G628" s="408" t="s">
        <v>4202</v>
      </c>
      <c r="H628" s="408" t="s">
        <v>4201</v>
      </c>
      <c r="I628" s="408">
        <f t="shared" si="13"/>
        <v>14.78</v>
      </c>
      <c r="J628" s="408">
        <f t="shared" si="15"/>
        <v>92.375</v>
      </c>
      <c r="K628" s="408">
        <f t="shared" si="14"/>
        <v>0</v>
      </c>
    </row>
    <row r="629" spans="1:11">
      <c r="A629" s="527" t="s">
        <v>1006</v>
      </c>
      <c r="B629" s="31">
        <v>85</v>
      </c>
      <c r="G629" s="408" t="s">
        <v>670</v>
      </c>
      <c r="H629" s="408" t="s">
        <v>670</v>
      </c>
      <c r="I629" s="408">
        <f t="shared" si="13"/>
        <v>275.83999999999997</v>
      </c>
      <c r="J629" s="408">
        <f t="shared" si="15"/>
        <v>1723.9999999999998</v>
      </c>
      <c r="K629" s="408">
        <f t="shared" si="14"/>
        <v>0</v>
      </c>
    </row>
    <row r="630" spans="1:11">
      <c r="A630" s="527" t="s">
        <v>1006</v>
      </c>
      <c r="B630" s="31">
        <v>85</v>
      </c>
      <c r="G630" s="408" t="s">
        <v>1665</v>
      </c>
      <c r="H630" s="408" t="s">
        <v>1665</v>
      </c>
      <c r="I630" s="408">
        <f t="shared" si="13"/>
        <v>455.04</v>
      </c>
      <c r="J630" s="408">
        <f t="shared" si="15"/>
        <v>2844</v>
      </c>
      <c r="K630" s="408">
        <f t="shared" si="14"/>
        <v>0</v>
      </c>
    </row>
    <row r="631" spans="1:11">
      <c r="A631" s="527" t="s">
        <v>1006</v>
      </c>
      <c r="B631" s="31">
        <v>85</v>
      </c>
      <c r="G631" s="408" t="s">
        <v>664</v>
      </c>
      <c r="H631" s="408" t="s">
        <v>664</v>
      </c>
      <c r="I631" s="408">
        <f t="shared" si="13"/>
        <v>372.54</v>
      </c>
      <c r="J631" s="408">
        <f t="shared" si="15"/>
        <v>2328.375</v>
      </c>
      <c r="K631" s="408">
        <f t="shared" si="14"/>
        <v>0</v>
      </c>
    </row>
    <row r="632" spans="1:11">
      <c r="A632" s="527" t="s">
        <v>1006</v>
      </c>
      <c r="B632" s="31">
        <v>85</v>
      </c>
      <c r="G632" s="408" t="s">
        <v>4113</v>
      </c>
      <c r="H632" s="408" t="s">
        <v>4113</v>
      </c>
      <c r="I632" s="408">
        <f t="shared" si="13"/>
        <v>27.43</v>
      </c>
      <c r="J632" s="408">
        <f t="shared" si="15"/>
        <v>171.4375</v>
      </c>
      <c r="K632" s="408">
        <f t="shared" si="14"/>
        <v>0</v>
      </c>
    </row>
    <row r="633" spans="1:11">
      <c r="A633" s="527" t="s">
        <v>1006</v>
      </c>
      <c r="B633" s="31">
        <v>85</v>
      </c>
      <c r="G633" s="408" t="s">
        <v>1702</v>
      </c>
      <c r="H633" s="408" t="s">
        <v>1702</v>
      </c>
      <c r="I633" s="408">
        <f t="shared" si="13"/>
        <v>46.93</v>
      </c>
      <c r="J633" s="408">
        <f t="shared" si="15"/>
        <v>293.3125</v>
      </c>
      <c r="K633" s="408">
        <f t="shared" si="14"/>
        <v>0</v>
      </c>
    </row>
    <row r="634" spans="1:11">
      <c r="A634" s="527" t="s">
        <v>1006</v>
      </c>
      <c r="B634" s="31">
        <v>85</v>
      </c>
      <c r="G634" s="414" t="s">
        <v>10839</v>
      </c>
      <c r="H634" s="414" t="s">
        <v>10840</v>
      </c>
      <c r="I634" s="408">
        <f t="shared" si="13"/>
        <v>16551.72</v>
      </c>
      <c r="J634" s="408">
        <f t="shared" si="15"/>
        <v>103448.25</v>
      </c>
      <c r="K634" s="408">
        <f t="shared" si="14"/>
        <v>0</v>
      </c>
    </row>
    <row r="635" spans="1:11">
      <c r="A635" s="527" t="s">
        <v>1006</v>
      </c>
      <c r="B635" s="31">
        <v>85</v>
      </c>
      <c r="G635" s="408" t="s">
        <v>2792</v>
      </c>
      <c r="H635" s="408" t="s">
        <v>2792</v>
      </c>
      <c r="I635" s="408">
        <f t="shared" si="13"/>
        <v>140.72</v>
      </c>
      <c r="J635" s="408">
        <f t="shared" si="15"/>
        <v>879.5</v>
      </c>
      <c r="K635" s="408">
        <f t="shared" si="14"/>
        <v>0</v>
      </c>
    </row>
    <row r="636" spans="1:11">
      <c r="A636" s="527" t="s">
        <v>1006</v>
      </c>
      <c r="B636" s="31">
        <v>85</v>
      </c>
      <c r="G636" s="408" t="s">
        <v>962</v>
      </c>
      <c r="H636" s="408" t="s">
        <v>963</v>
      </c>
      <c r="I636" s="408">
        <f t="shared" si="13"/>
        <v>806.62</v>
      </c>
      <c r="J636" s="408">
        <f t="shared" si="15"/>
        <v>5041.375</v>
      </c>
      <c r="K636" s="408">
        <f t="shared" si="14"/>
        <v>0</v>
      </c>
    </row>
    <row r="637" spans="1:11">
      <c r="A637" s="527" t="s">
        <v>1006</v>
      </c>
      <c r="B637" s="31">
        <v>85</v>
      </c>
      <c r="G637" s="412" t="s">
        <v>992</v>
      </c>
      <c r="H637" s="412" t="s">
        <v>993</v>
      </c>
      <c r="I637" s="408">
        <f t="shared" si="13"/>
        <v>31.44</v>
      </c>
      <c r="J637" s="408">
        <f t="shared" si="15"/>
        <v>196.5</v>
      </c>
      <c r="K637" s="408">
        <f t="shared" si="14"/>
        <v>0</v>
      </c>
    </row>
    <row r="638" spans="1:11">
      <c r="A638" s="527" t="s">
        <v>1006</v>
      </c>
      <c r="B638" s="31">
        <v>85</v>
      </c>
      <c r="G638" s="408" t="s">
        <v>4159</v>
      </c>
      <c r="H638" s="408" t="s">
        <v>4160</v>
      </c>
      <c r="I638" s="408">
        <f t="shared" si="13"/>
        <v>23.45</v>
      </c>
      <c r="J638" s="408">
        <f t="shared" si="15"/>
        <v>146.5625</v>
      </c>
      <c r="K638" s="408">
        <f t="shared" si="14"/>
        <v>0</v>
      </c>
    </row>
    <row r="639" spans="1:11">
      <c r="A639" s="527" t="s">
        <v>1006</v>
      </c>
      <c r="B639" s="31">
        <v>85</v>
      </c>
      <c r="G639" s="408" t="s">
        <v>829</v>
      </c>
      <c r="H639" s="408" t="s">
        <v>829</v>
      </c>
      <c r="I639" s="408">
        <f t="shared" si="13"/>
        <v>149.71</v>
      </c>
      <c r="J639" s="408">
        <f t="shared" si="15"/>
        <v>935.6875</v>
      </c>
      <c r="K639" s="408">
        <f t="shared" si="14"/>
        <v>37.43</v>
      </c>
    </row>
    <row r="640" spans="1:11">
      <c r="A640" s="527" t="s">
        <v>1006</v>
      </c>
      <c r="B640" s="31">
        <v>85</v>
      </c>
      <c r="G640" s="408" t="s">
        <v>691</v>
      </c>
      <c r="H640" s="408" t="s">
        <v>691</v>
      </c>
      <c r="I640" s="408">
        <f t="shared" si="13"/>
        <v>40.75</v>
      </c>
      <c r="J640" s="408">
        <f t="shared" si="15"/>
        <v>254.6875</v>
      </c>
      <c r="K640" s="408">
        <f t="shared" si="14"/>
        <v>0</v>
      </c>
    </row>
    <row r="641" spans="1:11">
      <c r="A641" s="527" t="s">
        <v>1006</v>
      </c>
      <c r="B641" s="31">
        <v>85</v>
      </c>
      <c r="G641" s="412" t="s">
        <v>729</v>
      </c>
      <c r="H641" s="412" t="s">
        <v>730</v>
      </c>
      <c r="I641" s="408">
        <f t="shared" si="13"/>
        <v>770.54</v>
      </c>
      <c r="J641" s="408">
        <f t="shared" si="15"/>
        <v>4815.875</v>
      </c>
      <c r="K641" s="408">
        <f t="shared" si="14"/>
        <v>0</v>
      </c>
    </row>
    <row r="642" spans="1:11">
      <c r="A642" s="527" t="s">
        <v>1006</v>
      </c>
      <c r="B642" s="31">
        <v>85</v>
      </c>
      <c r="G642" s="408" t="s">
        <v>1678</v>
      </c>
      <c r="H642" s="408" t="s">
        <v>1678</v>
      </c>
      <c r="I642" s="408">
        <f t="shared" si="13"/>
        <v>280.69</v>
      </c>
      <c r="J642" s="408">
        <f t="shared" si="15"/>
        <v>1754.3125</v>
      </c>
      <c r="K642" s="408">
        <f t="shared" si="14"/>
        <v>0</v>
      </c>
    </row>
    <row r="643" spans="1:11">
      <c r="A643" s="527" t="s">
        <v>1006</v>
      </c>
      <c r="B643" s="31">
        <v>85</v>
      </c>
      <c r="G643" s="408" t="s">
        <v>4137</v>
      </c>
      <c r="H643" s="408" t="s">
        <v>4137</v>
      </c>
      <c r="I643" s="408">
        <f t="shared" si="13"/>
        <v>234.45</v>
      </c>
      <c r="J643" s="408">
        <f t="shared" si="15"/>
        <v>1465.3125</v>
      </c>
      <c r="K643" s="408">
        <f t="shared" si="14"/>
        <v>0</v>
      </c>
    </row>
    <row r="644" spans="1:11">
      <c r="A644" s="527" t="s">
        <v>1006</v>
      </c>
      <c r="B644" s="31">
        <v>85</v>
      </c>
      <c r="G644" s="408" t="s">
        <v>3569</v>
      </c>
      <c r="H644" s="408" t="s">
        <v>3499</v>
      </c>
      <c r="I644" s="408">
        <f t="shared" si="13"/>
        <v>591.93000000000006</v>
      </c>
      <c r="J644" s="408">
        <f t="shared" si="15"/>
        <v>3699.5625000000005</v>
      </c>
      <c r="K644" s="408">
        <f t="shared" si="14"/>
        <v>0</v>
      </c>
    </row>
    <row r="645" spans="1:11">
      <c r="A645" s="527" t="s">
        <v>1006</v>
      </c>
      <c r="B645" s="31">
        <v>85</v>
      </c>
      <c r="G645" s="408" t="s">
        <v>4132</v>
      </c>
      <c r="H645" s="408" t="s">
        <v>4132</v>
      </c>
      <c r="I645" s="408">
        <f t="shared" si="13"/>
        <v>42.37</v>
      </c>
      <c r="J645" s="408">
        <f t="shared" si="15"/>
        <v>264.8125</v>
      </c>
      <c r="K645" s="408">
        <f t="shared" si="14"/>
        <v>0</v>
      </c>
    </row>
    <row r="646" spans="1:11">
      <c r="A646" s="527" t="s">
        <v>1006</v>
      </c>
      <c r="B646" s="31">
        <v>85</v>
      </c>
      <c r="G646" s="408" t="s">
        <v>674</v>
      </c>
      <c r="H646" s="408" t="s">
        <v>674</v>
      </c>
      <c r="I646" s="408">
        <f t="shared" si="13"/>
        <v>0</v>
      </c>
      <c r="J646" s="408">
        <f t="shared" si="15"/>
        <v>0</v>
      </c>
      <c r="K646" s="408">
        <f t="shared" si="14"/>
        <v>0</v>
      </c>
    </row>
    <row r="647" spans="1:11">
      <c r="A647" s="527" t="s">
        <v>1006</v>
      </c>
      <c r="B647" s="31">
        <v>85</v>
      </c>
      <c r="G647" s="408" t="s">
        <v>4146</v>
      </c>
      <c r="H647" s="408" t="s">
        <v>4146</v>
      </c>
      <c r="I647" s="408">
        <f t="shared" si="13"/>
        <v>127.05</v>
      </c>
      <c r="J647" s="408">
        <f t="shared" si="15"/>
        <v>794.0625</v>
      </c>
      <c r="K647" s="408">
        <f t="shared" si="14"/>
        <v>0</v>
      </c>
    </row>
    <row r="648" spans="1:11">
      <c r="A648" s="527" t="s">
        <v>1006</v>
      </c>
      <c r="B648" s="31">
        <v>85</v>
      </c>
      <c r="G648" s="408" t="s">
        <v>947</v>
      </c>
      <c r="H648" s="408" t="s">
        <v>948</v>
      </c>
      <c r="I648" s="408">
        <f t="shared" si="13"/>
        <v>1760.16</v>
      </c>
      <c r="J648" s="408">
        <f t="shared" si="15"/>
        <v>11001</v>
      </c>
      <c r="K648" s="408">
        <f t="shared" si="14"/>
        <v>0</v>
      </c>
    </row>
    <row r="649" spans="1:11">
      <c r="A649" s="527" t="s">
        <v>1006</v>
      </c>
      <c r="B649" s="31">
        <v>85</v>
      </c>
      <c r="G649" s="408" t="s">
        <v>4121</v>
      </c>
      <c r="H649" s="408" t="s">
        <v>4121</v>
      </c>
      <c r="I649" s="408">
        <f t="shared" si="13"/>
        <v>18.62</v>
      </c>
      <c r="J649" s="408">
        <f t="shared" si="15"/>
        <v>116.375</v>
      </c>
      <c r="K649" s="408">
        <f t="shared" si="14"/>
        <v>0</v>
      </c>
    </row>
    <row r="650" spans="1:11">
      <c r="A650" s="527" t="s">
        <v>1006</v>
      </c>
      <c r="B650" s="31">
        <v>85</v>
      </c>
      <c r="G650" s="408" t="s">
        <v>905</v>
      </c>
      <c r="H650" s="408" t="s">
        <v>906</v>
      </c>
      <c r="I650" s="408">
        <f t="shared" si="13"/>
        <v>941.67000000000007</v>
      </c>
      <c r="J650" s="408">
        <f t="shared" si="15"/>
        <v>5885.4375</v>
      </c>
      <c r="K650" s="408">
        <f t="shared" si="14"/>
        <v>0</v>
      </c>
    </row>
    <row r="651" spans="1:11">
      <c r="A651" s="527" t="s">
        <v>1006</v>
      </c>
      <c r="B651" s="31">
        <v>85</v>
      </c>
      <c r="G651" s="408" t="s">
        <v>4142</v>
      </c>
      <c r="H651" s="408" t="s">
        <v>4142</v>
      </c>
      <c r="I651" s="408">
        <f t="shared" si="13"/>
        <v>67.040000000000006</v>
      </c>
      <c r="J651" s="408">
        <f t="shared" si="15"/>
        <v>419.00000000000006</v>
      </c>
      <c r="K651" s="408">
        <f t="shared" si="14"/>
        <v>0</v>
      </c>
    </row>
    <row r="652" spans="1:11">
      <c r="A652" s="527" t="s">
        <v>1006</v>
      </c>
      <c r="B652" s="31">
        <v>85</v>
      </c>
      <c r="G652" s="408" t="s">
        <v>4109</v>
      </c>
      <c r="H652" s="408" t="s">
        <v>4109</v>
      </c>
      <c r="I652" s="408">
        <f t="shared" si="13"/>
        <v>17.66</v>
      </c>
      <c r="J652" s="408">
        <f t="shared" si="15"/>
        <v>110.375</v>
      </c>
      <c r="K652" s="408">
        <f t="shared" si="14"/>
        <v>0</v>
      </c>
    </row>
    <row r="653" spans="1:11">
      <c r="A653" s="527" t="s">
        <v>1006</v>
      </c>
      <c r="B653" s="31">
        <v>85</v>
      </c>
      <c r="G653" s="408" t="s">
        <v>1718</v>
      </c>
      <c r="H653" s="408" t="s">
        <v>1718</v>
      </c>
      <c r="I653" s="408">
        <f t="shared" si="13"/>
        <v>29.65</v>
      </c>
      <c r="J653" s="408">
        <f t="shared" si="15"/>
        <v>185.3125</v>
      </c>
      <c r="K653" s="408">
        <f t="shared" si="14"/>
        <v>0</v>
      </c>
    </row>
    <row r="654" spans="1:11">
      <c r="A654" s="527" t="s">
        <v>1006</v>
      </c>
      <c r="B654" s="31">
        <v>85</v>
      </c>
      <c r="G654" s="408" t="s">
        <v>4123</v>
      </c>
      <c r="H654" s="408" t="s">
        <v>4123</v>
      </c>
      <c r="I654" s="408">
        <f t="shared" si="13"/>
        <v>26.82</v>
      </c>
      <c r="J654" s="408">
        <f t="shared" si="15"/>
        <v>167.625</v>
      </c>
      <c r="K654" s="408">
        <f t="shared" si="14"/>
        <v>0</v>
      </c>
    </row>
    <row r="655" spans="1:11">
      <c r="A655" s="527" t="s">
        <v>1006</v>
      </c>
      <c r="B655" s="31">
        <v>85</v>
      </c>
      <c r="G655" s="408" t="s">
        <v>4189</v>
      </c>
      <c r="H655" s="408" t="s">
        <v>4188</v>
      </c>
      <c r="I655" s="408">
        <f t="shared" si="13"/>
        <v>55.17</v>
      </c>
      <c r="J655" s="408">
        <f t="shared" si="15"/>
        <v>344.8125</v>
      </c>
      <c r="K655" s="408">
        <f t="shared" si="14"/>
        <v>0</v>
      </c>
    </row>
    <row r="656" spans="1:11">
      <c r="A656" s="527" t="s">
        <v>1006</v>
      </c>
      <c r="B656" s="31">
        <v>85</v>
      </c>
      <c r="G656" s="408" t="s">
        <v>4129</v>
      </c>
      <c r="H656" s="408" t="s">
        <v>4129</v>
      </c>
      <c r="I656" s="408">
        <f t="shared" si="13"/>
        <v>73.09</v>
      </c>
      <c r="J656" s="408">
        <f t="shared" si="15"/>
        <v>456.8125</v>
      </c>
      <c r="K656" s="408">
        <f t="shared" si="14"/>
        <v>0</v>
      </c>
    </row>
    <row r="657" spans="1:11">
      <c r="A657" s="527" t="s">
        <v>1006</v>
      </c>
      <c r="B657" s="31">
        <v>85</v>
      </c>
      <c r="G657" s="408" t="s">
        <v>2846</v>
      </c>
      <c r="H657" s="408" t="s">
        <v>2847</v>
      </c>
      <c r="I657" s="408">
        <f t="shared" si="13"/>
        <v>557.24</v>
      </c>
      <c r="J657" s="408">
        <f t="shared" si="15"/>
        <v>3482.75</v>
      </c>
      <c r="K657" s="408">
        <f t="shared" si="14"/>
        <v>0</v>
      </c>
    </row>
    <row r="658" spans="1:11">
      <c r="A658" s="527" t="s">
        <v>1006</v>
      </c>
      <c r="B658" s="31">
        <v>85</v>
      </c>
      <c r="G658" s="408" t="s">
        <v>740</v>
      </c>
      <c r="H658" s="408" t="s">
        <v>740</v>
      </c>
      <c r="I658" s="408">
        <f t="shared" si="13"/>
        <v>73.55</v>
      </c>
      <c r="J658" s="408">
        <f t="shared" si="15"/>
        <v>459.6875</v>
      </c>
      <c r="K658" s="408">
        <f t="shared" si="14"/>
        <v>0</v>
      </c>
    </row>
    <row r="659" spans="1:11">
      <c r="A659" s="527" t="s">
        <v>1006</v>
      </c>
      <c r="B659" s="31">
        <v>85</v>
      </c>
      <c r="G659" s="408" t="s">
        <v>1729</v>
      </c>
      <c r="H659" s="408" t="s">
        <v>1729</v>
      </c>
      <c r="I659" s="408">
        <f t="shared" si="13"/>
        <v>218.42000000000002</v>
      </c>
      <c r="J659" s="408">
        <f t="shared" si="15"/>
        <v>1365.125</v>
      </c>
      <c r="K659" s="408">
        <f t="shared" si="14"/>
        <v>0</v>
      </c>
    </row>
    <row r="660" spans="1:11">
      <c r="A660" s="527" t="s">
        <v>1006</v>
      </c>
      <c r="B660" s="31">
        <v>85</v>
      </c>
      <c r="G660" s="408" t="s">
        <v>4135</v>
      </c>
      <c r="H660" s="408" t="s">
        <v>4135</v>
      </c>
      <c r="I660" s="408">
        <f t="shared" si="13"/>
        <v>9.6</v>
      </c>
      <c r="J660" s="408">
        <f t="shared" si="15"/>
        <v>60</v>
      </c>
      <c r="K660" s="408">
        <f t="shared" si="14"/>
        <v>0</v>
      </c>
    </row>
    <row r="661" spans="1:11">
      <c r="A661" s="527" t="s">
        <v>1006</v>
      </c>
      <c r="B661" s="31">
        <v>85</v>
      </c>
      <c r="G661" s="408" t="s">
        <v>826</v>
      </c>
      <c r="H661" s="408" t="s">
        <v>1620</v>
      </c>
      <c r="I661" s="408">
        <f t="shared" si="13"/>
        <v>2752</v>
      </c>
      <c r="J661" s="408">
        <f t="shared" si="15"/>
        <v>17200</v>
      </c>
      <c r="K661" s="408">
        <f t="shared" si="14"/>
        <v>0</v>
      </c>
    </row>
    <row r="662" spans="1:11">
      <c r="A662" s="527" t="s">
        <v>1006</v>
      </c>
      <c r="B662" s="31">
        <v>85</v>
      </c>
      <c r="G662" s="409" t="s">
        <v>865</v>
      </c>
      <c r="H662" s="410" t="s">
        <v>3492</v>
      </c>
      <c r="I662" s="408">
        <f t="shared" si="13"/>
        <v>60604.14</v>
      </c>
      <c r="J662" s="408">
        <f t="shared" si="15"/>
        <v>378775.875</v>
      </c>
      <c r="K662" s="408">
        <f t="shared" si="14"/>
        <v>0</v>
      </c>
    </row>
    <row r="663" spans="1:11">
      <c r="A663" s="527" t="s">
        <v>1006</v>
      </c>
      <c r="B663" s="31">
        <v>85</v>
      </c>
      <c r="G663" s="408" t="s">
        <v>1697</v>
      </c>
      <c r="H663" s="408" t="s">
        <v>1697</v>
      </c>
      <c r="I663" s="408">
        <f t="shared" si="13"/>
        <v>19.310000000000002</v>
      </c>
      <c r="J663" s="408">
        <f t="shared" si="15"/>
        <v>120.68750000000001</v>
      </c>
      <c r="K663" s="408">
        <f t="shared" si="14"/>
        <v>0</v>
      </c>
    </row>
    <row r="664" spans="1:11">
      <c r="A664" s="527" t="s">
        <v>1006</v>
      </c>
      <c r="B664" s="31">
        <v>85</v>
      </c>
      <c r="G664" s="408" t="s">
        <v>3558</v>
      </c>
      <c r="H664" s="408" t="s">
        <v>3483</v>
      </c>
      <c r="I664" s="408">
        <f t="shared" si="13"/>
        <v>257178.12000000002</v>
      </c>
      <c r="J664" s="408">
        <f t="shared" si="15"/>
        <v>1607363.2500000002</v>
      </c>
      <c r="K664" s="408">
        <f t="shared" si="14"/>
        <v>0</v>
      </c>
    </row>
    <row r="665" spans="1:11">
      <c r="A665" s="527" t="s">
        <v>1006</v>
      </c>
      <c r="B665" s="31">
        <v>85</v>
      </c>
      <c r="G665" s="408" t="s">
        <v>4184</v>
      </c>
      <c r="H665" s="408" t="s">
        <v>4185</v>
      </c>
      <c r="I665" s="408">
        <f t="shared" si="13"/>
        <v>68.959999999999994</v>
      </c>
      <c r="J665" s="408">
        <f t="shared" si="15"/>
        <v>430.99999999999994</v>
      </c>
      <c r="K665" s="408">
        <f t="shared" si="14"/>
        <v>0</v>
      </c>
    </row>
    <row r="666" spans="1:11">
      <c r="A666" s="527" t="s">
        <v>1006</v>
      </c>
      <c r="B666" s="31">
        <v>85</v>
      </c>
      <c r="G666" s="408" t="s">
        <v>1766</v>
      </c>
      <c r="H666" s="408" t="s">
        <v>1638</v>
      </c>
      <c r="I666" s="408">
        <f t="shared" si="13"/>
        <v>1902.3</v>
      </c>
      <c r="J666" s="408">
        <f t="shared" si="15"/>
        <v>11889.375</v>
      </c>
      <c r="K666" s="408">
        <f t="shared" si="14"/>
        <v>0</v>
      </c>
    </row>
    <row r="667" spans="1:11">
      <c r="A667" s="527" t="s">
        <v>1006</v>
      </c>
      <c r="B667" s="31">
        <v>85</v>
      </c>
      <c r="G667" s="408" t="s">
        <v>2476</v>
      </c>
      <c r="H667" s="408" t="s">
        <v>2476</v>
      </c>
      <c r="I667" s="408">
        <f t="shared" si="13"/>
        <v>44.32</v>
      </c>
      <c r="J667" s="408">
        <f t="shared" si="15"/>
        <v>277</v>
      </c>
      <c r="K667" s="408">
        <f t="shared" si="14"/>
        <v>0</v>
      </c>
    </row>
    <row r="668" spans="1:11">
      <c r="A668" s="527" t="s">
        <v>1006</v>
      </c>
      <c r="B668" s="31">
        <v>85</v>
      </c>
      <c r="G668" s="408" t="s">
        <v>1008</v>
      </c>
      <c r="H668" s="408" t="s">
        <v>1008</v>
      </c>
      <c r="I668" s="408">
        <f t="shared" si="13"/>
        <v>9.26</v>
      </c>
      <c r="J668" s="408">
        <f t="shared" si="15"/>
        <v>57.875</v>
      </c>
      <c r="K668" s="408">
        <f t="shared" si="14"/>
        <v>0</v>
      </c>
    </row>
    <row r="669" spans="1:11">
      <c r="A669" s="527" t="s">
        <v>1006</v>
      </c>
      <c r="B669" s="31">
        <v>85</v>
      </c>
      <c r="G669" s="408" t="s">
        <v>660</v>
      </c>
      <c r="H669" s="408" t="s">
        <v>660</v>
      </c>
      <c r="I669" s="408">
        <f t="shared" si="13"/>
        <v>37.25</v>
      </c>
      <c r="J669" s="408">
        <f t="shared" si="15"/>
        <v>232.8125</v>
      </c>
      <c r="K669" s="408">
        <f t="shared" si="14"/>
        <v>0</v>
      </c>
    </row>
    <row r="670" spans="1:11">
      <c r="A670" s="527" t="s">
        <v>1006</v>
      </c>
      <c r="B670" s="31">
        <v>85</v>
      </c>
      <c r="G670" s="408" t="s">
        <v>4110</v>
      </c>
      <c r="H670" s="408" t="s">
        <v>4110</v>
      </c>
      <c r="I670" s="408">
        <f t="shared" si="13"/>
        <v>14.9</v>
      </c>
      <c r="J670" s="408">
        <f t="shared" si="15"/>
        <v>93.125</v>
      </c>
      <c r="K670" s="408">
        <f t="shared" si="14"/>
        <v>0</v>
      </c>
    </row>
    <row r="671" spans="1:11">
      <c r="A671" s="527" t="s">
        <v>1006</v>
      </c>
      <c r="B671" s="31">
        <v>85</v>
      </c>
      <c r="G671" s="414" t="s">
        <v>10837</v>
      </c>
      <c r="H671" s="414" t="s">
        <v>10838</v>
      </c>
      <c r="I671" s="408">
        <f t="shared" si="13"/>
        <v>48275.86</v>
      </c>
      <c r="J671" s="408">
        <f t="shared" si="15"/>
        <v>301724.125</v>
      </c>
      <c r="K671" s="408">
        <f t="shared" si="14"/>
        <v>0</v>
      </c>
    </row>
    <row r="672" spans="1:11">
      <c r="A672" s="527" t="s">
        <v>1006</v>
      </c>
      <c r="B672" s="31">
        <v>85</v>
      </c>
      <c r="G672" s="408" t="s">
        <v>822</v>
      </c>
      <c r="H672" s="408" t="s">
        <v>902</v>
      </c>
      <c r="I672" s="408">
        <f t="shared" si="13"/>
        <v>1032.26</v>
      </c>
      <c r="J672" s="408">
        <f t="shared" si="15"/>
        <v>6451.625</v>
      </c>
      <c r="K672" s="408">
        <f t="shared" si="14"/>
        <v>0</v>
      </c>
    </row>
    <row r="673" spans="1:11">
      <c r="A673" s="527" t="s">
        <v>1006</v>
      </c>
      <c r="B673" s="31">
        <v>85</v>
      </c>
      <c r="G673" s="408" t="s">
        <v>4144</v>
      </c>
      <c r="H673" s="408" t="s">
        <v>4144</v>
      </c>
      <c r="I673" s="408">
        <f t="shared" si="13"/>
        <v>99.99</v>
      </c>
      <c r="J673" s="408">
        <f t="shared" si="15"/>
        <v>624.9375</v>
      </c>
      <c r="K673" s="408">
        <f t="shared" si="14"/>
        <v>0</v>
      </c>
    </row>
    <row r="674" spans="1:11">
      <c r="A674" s="527" t="s">
        <v>1006</v>
      </c>
      <c r="B674" s="31">
        <v>85</v>
      </c>
      <c r="G674" s="408" t="s">
        <v>926</v>
      </c>
      <c r="H674" s="408" t="s">
        <v>927</v>
      </c>
      <c r="I674" s="408">
        <f t="shared" si="13"/>
        <v>1468.8</v>
      </c>
      <c r="J674" s="408">
        <f t="shared" si="15"/>
        <v>9180</v>
      </c>
      <c r="K674" s="408">
        <f t="shared" si="14"/>
        <v>0</v>
      </c>
    </row>
    <row r="675" spans="1:11">
      <c r="A675" s="527" t="s">
        <v>1006</v>
      </c>
      <c r="B675" s="31">
        <v>85</v>
      </c>
      <c r="G675" s="408" t="s">
        <v>4171</v>
      </c>
      <c r="H675" s="408" t="s">
        <v>4154</v>
      </c>
      <c r="I675" s="408">
        <f t="shared" si="13"/>
        <v>79341.8</v>
      </c>
      <c r="J675" s="408">
        <f t="shared" si="15"/>
        <v>495886.25</v>
      </c>
      <c r="K675" s="408">
        <f t="shared" si="14"/>
        <v>0</v>
      </c>
    </row>
    <row r="676" spans="1:11">
      <c r="A676" s="527" t="s">
        <v>1006</v>
      </c>
      <c r="B676" s="31">
        <v>85</v>
      </c>
      <c r="G676" s="408" t="s">
        <v>2899</v>
      </c>
      <c r="H676" s="408" t="s">
        <v>2899</v>
      </c>
      <c r="I676" s="408">
        <f t="shared" si="13"/>
        <v>105.87</v>
      </c>
      <c r="J676" s="408">
        <f t="shared" si="15"/>
        <v>661.6875</v>
      </c>
      <c r="K676" s="408">
        <f t="shared" si="14"/>
        <v>0</v>
      </c>
    </row>
    <row r="677" spans="1:11">
      <c r="A677" s="527" t="s">
        <v>1006</v>
      </c>
      <c r="B677" s="31">
        <v>85</v>
      </c>
      <c r="G677" s="408" t="s">
        <v>713</v>
      </c>
      <c r="H677" s="408" t="s">
        <v>713</v>
      </c>
      <c r="I677" s="408">
        <f t="shared" si="13"/>
        <v>318.62</v>
      </c>
      <c r="J677" s="408">
        <f t="shared" si="15"/>
        <v>1991.375</v>
      </c>
      <c r="K677" s="408">
        <f t="shared" si="14"/>
        <v>0</v>
      </c>
    </row>
    <row r="678" spans="1:11">
      <c r="A678" s="527" t="s">
        <v>1006</v>
      </c>
      <c r="B678" s="31">
        <v>85</v>
      </c>
      <c r="G678" s="412" t="s">
        <v>987</v>
      </c>
      <c r="H678" s="412" t="s">
        <v>2875</v>
      </c>
      <c r="I678" s="408">
        <f t="shared" si="13"/>
        <v>1945.79</v>
      </c>
      <c r="J678" s="408">
        <f t="shared" si="15"/>
        <v>12161.1875</v>
      </c>
      <c r="K678" s="408">
        <f t="shared" si="14"/>
        <v>0</v>
      </c>
    </row>
    <row r="679" spans="1:11">
      <c r="A679" s="527" t="s">
        <v>1006</v>
      </c>
      <c r="B679" s="31">
        <v>85</v>
      </c>
      <c r="G679" s="408" t="s">
        <v>4143</v>
      </c>
      <c r="H679" s="408" t="s">
        <v>4143</v>
      </c>
      <c r="I679" s="408">
        <f t="shared" si="13"/>
        <v>46.72</v>
      </c>
      <c r="J679" s="408">
        <f t="shared" si="15"/>
        <v>292</v>
      </c>
      <c r="K679" s="408">
        <f t="shared" si="14"/>
        <v>0</v>
      </c>
    </row>
    <row r="680" spans="1:11">
      <c r="A680" s="527" t="s">
        <v>1006</v>
      </c>
      <c r="B680" s="31">
        <v>85</v>
      </c>
      <c r="G680" s="408" t="s">
        <v>964</v>
      </c>
      <c r="H680" s="408" t="s">
        <v>965</v>
      </c>
      <c r="I680" s="408">
        <f t="shared" si="13"/>
        <v>37.26</v>
      </c>
      <c r="J680" s="408">
        <f t="shared" si="15"/>
        <v>232.87499999999997</v>
      </c>
      <c r="K680" s="408">
        <f t="shared" si="14"/>
        <v>4.0999999999999996</v>
      </c>
    </row>
    <row r="681" spans="1:11">
      <c r="A681" s="527" t="s">
        <v>1006</v>
      </c>
      <c r="B681" s="31">
        <v>85</v>
      </c>
      <c r="G681" s="408" t="s">
        <v>915</v>
      </c>
      <c r="H681" s="408" t="s">
        <v>916</v>
      </c>
      <c r="I681" s="408">
        <f t="shared" si="13"/>
        <v>1359.38</v>
      </c>
      <c r="J681" s="408">
        <f t="shared" si="15"/>
        <v>8496.125</v>
      </c>
      <c r="K681" s="408">
        <f t="shared" si="14"/>
        <v>0</v>
      </c>
    </row>
    <row r="682" spans="1:11">
      <c r="A682" s="527" t="s">
        <v>1006</v>
      </c>
      <c r="B682" s="31">
        <v>85</v>
      </c>
      <c r="G682" s="408" t="s">
        <v>968</v>
      </c>
      <c r="H682" s="408" t="s">
        <v>968</v>
      </c>
      <c r="I682" s="408">
        <f t="shared" si="13"/>
        <v>12.9</v>
      </c>
      <c r="J682" s="408">
        <f t="shared" si="15"/>
        <v>80.625</v>
      </c>
      <c r="K682" s="408">
        <f t="shared" si="14"/>
        <v>0</v>
      </c>
    </row>
    <row r="683" spans="1:11">
      <c r="A683" s="527" t="s">
        <v>1006</v>
      </c>
      <c r="B683" s="31">
        <v>85</v>
      </c>
      <c r="G683" s="409" t="s">
        <v>1776</v>
      </c>
      <c r="H683" s="408" t="s">
        <v>4076</v>
      </c>
      <c r="I683" s="408">
        <f t="shared" si="13"/>
        <v>115060.66</v>
      </c>
      <c r="J683" s="408">
        <f t="shared" si="15"/>
        <v>719129.125</v>
      </c>
      <c r="K683" s="408">
        <f t="shared" si="14"/>
        <v>0</v>
      </c>
    </row>
    <row r="684" spans="1:11">
      <c r="A684" s="527" t="s">
        <v>1006</v>
      </c>
      <c r="B684" s="31">
        <v>85</v>
      </c>
      <c r="G684" s="408" t="s">
        <v>891</v>
      </c>
      <c r="H684" s="408" t="s">
        <v>890</v>
      </c>
      <c r="I684" s="408">
        <f t="shared" si="13"/>
        <v>1028.8</v>
      </c>
      <c r="J684" s="408">
        <f t="shared" si="15"/>
        <v>6430</v>
      </c>
      <c r="K684" s="408">
        <f t="shared" si="14"/>
        <v>0</v>
      </c>
    </row>
    <row r="685" spans="1:11">
      <c r="A685" s="527" t="s">
        <v>1006</v>
      </c>
      <c r="B685" s="527" t="s">
        <v>1007</v>
      </c>
      <c r="G685" s="408" t="s">
        <v>972</v>
      </c>
      <c r="H685" s="408" t="s">
        <v>1642</v>
      </c>
      <c r="I685" s="408">
        <f t="shared" si="13"/>
        <v>21428.58</v>
      </c>
      <c r="J685" s="408">
        <f t="shared" si="15"/>
        <v>133928.625</v>
      </c>
      <c r="K685" s="408">
        <f t="shared" si="14"/>
        <v>14285.72</v>
      </c>
    </row>
    <row r="686" spans="1:11">
      <c r="A686" s="527" t="s">
        <v>1006</v>
      </c>
      <c r="B686" s="31">
        <v>85</v>
      </c>
      <c r="G686" s="408" t="s">
        <v>680</v>
      </c>
      <c r="H686" s="408" t="s">
        <v>680</v>
      </c>
      <c r="I686" s="408">
        <f t="shared" ref="I686:I749" si="16">+SUMIF($G$7:$G$540,G686,$J$7:$J$540)</f>
        <v>56</v>
      </c>
      <c r="J686" s="408">
        <f t="shared" si="15"/>
        <v>350</v>
      </c>
      <c r="K686" s="408">
        <f t="shared" ref="K686:K749" si="17">+SUMIF($G$7:$G$540,G686,$K$7:$K$540)</f>
        <v>0</v>
      </c>
    </row>
    <row r="687" spans="1:11">
      <c r="A687" s="527" t="s">
        <v>1006</v>
      </c>
      <c r="B687" s="31">
        <v>85</v>
      </c>
      <c r="G687" s="408" t="s">
        <v>4166</v>
      </c>
      <c r="H687" s="408" t="s">
        <v>4165</v>
      </c>
      <c r="I687" s="408">
        <f t="shared" si="16"/>
        <v>740.69</v>
      </c>
      <c r="J687" s="408">
        <f t="shared" ref="J687:J750" si="18">+I687/0.16</f>
        <v>4629.3125</v>
      </c>
      <c r="K687" s="408">
        <f t="shared" si="17"/>
        <v>0</v>
      </c>
    </row>
    <row r="688" spans="1:11">
      <c r="A688" s="527" t="s">
        <v>1006</v>
      </c>
      <c r="B688" s="31">
        <v>85</v>
      </c>
      <c r="G688" s="408" t="s">
        <v>4174</v>
      </c>
      <c r="H688" s="408" t="s">
        <v>923</v>
      </c>
      <c r="I688" s="408">
        <f t="shared" si="16"/>
        <v>879.71</v>
      </c>
      <c r="J688" s="408">
        <f t="shared" si="18"/>
        <v>5498.1875</v>
      </c>
      <c r="K688" s="408">
        <f t="shared" si="17"/>
        <v>0</v>
      </c>
    </row>
    <row r="689" spans="1:11">
      <c r="A689" s="527" t="s">
        <v>1006</v>
      </c>
      <c r="B689" s="31">
        <v>85</v>
      </c>
      <c r="G689" s="408" t="s">
        <v>4169</v>
      </c>
      <c r="H689" s="408" t="s">
        <v>4168</v>
      </c>
      <c r="I689" s="408">
        <f t="shared" si="16"/>
        <v>112</v>
      </c>
      <c r="J689" s="408">
        <f t="shared" si="18"/>
        <v>700</v>
      </c>
      <c r="K689" s="408">
        <f t="shared" si="17"/>
        <v>0</v>
      </c>
    </row>
    <row r="690" spans="1:11">
      <c r="A690" s="527" t="s">
        <v>1006</v>
      </c>
      <c r="B690" s="31">
        <v>85</v>
      </c>
      <c r="G690" s="408" t="s">
        <v>672</v>
      </c>
      <c r="H690" s="408" t="s">
        <v>672</v>
      </c>
      <c r="I690" s="408">
        <f t="shared" si="16"/>
        <v>80.53</v>
      </c>
      <c r="J690" s="408">
        <f t="shared" si="18"/>
        <v>503.3125</v>
      </c>
      <c r="K690" s="408">
        <f t="shared" si="17"/>
        <v>0</v>
      </c>
    </row>
    <row r="691" spans="1:11">
      <c r="A691" s="527" t="s">
        <v>1006</v>
      </c>
      <c r="B691" s="31">
        <v>85</v>
      </c>
      <c r="G691" s="408" t="s">
        <v>4116</v>
      </c>
      <c r="H691" s="408" t="s">
        <v>4116</v>
      </c>
      <c r="I691" s="408">
        <f t="shared" si="16"/>
        <v>102.34</v>
      </c>
      <c r="J691" s="408">
        <f t="shared" si="18"/>
        <v>639.625</v>
      </c>
      <c r="K691" s="408">
        <f t="shared" si="17"/>
        <v>0</v>
      </c>
    </row>
    <row r="692" spans="1:11">
      <c r="A692" s="527" t="s">
        <v>1006</v>
      </c>
      <c r="B692" s="31">
        <v>85</v>
      </c>
      <c r="G692" s="408" t="s">
        <v>701</v>
      </c>
      <c r="H692" s="408" t="s">
        <v>701</v>
      </c>
      <c r="I692" s="408">
        <f t="shared" si="16"/>
        <v>168.81</v>
      </c>
      <c r="J692" s="408">
        <f t="shared" si="18"/>
        <v>1055.0625</v>
      </c>
      <c r="K692" s="408">
        <f t="shared" si="17"/>
        <v>0</v>
      </c>
    </row>
    <row r="693" spans="1:11">
      <c r="A693" s="527" t="s">
        <v>1006</v>
      </c>
      <c r="B693" s="31">
        <v>85</v>
      </c>
      <c r="G693" s="409" t="s">
        <v>856</v>
      </c>
      <c r="H693" s="408" t="s">
        <v>4078</v>
      </c>
      <c r="I693" s="408">
        <f t="shared" si="16"/>
        <v>40171.050000000003</v>
      </c>
      <c r="J693" s="408">
        <f t="shared" si="18"/>
        <v>251069.0625</v>
      </c>
      <c r="K693" s="408">
        <f t="shared" si="17"/>
        <v>0</v>
      </c>
    </row>
    <row r="694" spans="1:11">
      <c r="A694" s="527" t="s">
        <v>1006</v>
      </c>
      <c r="B694" s="31">
        <v>85</v>
      </c>
      <c r="G694" s="408" t="s">
        <v>1761</v>
      </c>
      <c r="H694" s="408" t="s">
        <v>1617</v>
      </c>
      <c r="I694" s="408">
        <f t="shared" si="16"/>
        <v>1176</v>
      </c>
      <c r="J694" s="408">
        <f t="shared" si="18"/>
        <v>7350</v>
      </c>
      <c r="K694" s="408">
        <f t="shared" si="17"/>
        <v>0</v>
      </c>
    </row>
    <row r="695" spans="1:11">
      <c r="A695" s="527" t="s">
        <v>1006</v>
      </c>
      <c r="B695" s="31">
        <v>85</v>
      </c>
      <c r="G695" s="408" t="s">
        <v>4131</v>
      </c>
      <c r="H695" s="408" t="s">
        <v>4131</v>
      </c>
      <c r="I695" s="408">
        <f t="shared" si="16"/>
        <v>6.61</v>
      </c>
      <c r="J695" s="408">
        <f t="shared" si="18"/>
        <v>41.3125</v>
      </c>
      <c r="K695" s="408">
        <f t="shared" si="17"/>
        <v>0</v>
      </c>
    </row>
    <row r="696" spans="1:11">
      <c r="A696" s="527" t="s">
        <v>1006</v>
      </c>
      <c r="B696" s="31">
        <v>85</v>
      </c>
      <c r="G696" s="408" t="s">
        <v>920</v>
      </c>
      <c r="H696" s="408" t="s">
        <v>921</v>
      </c>
      <c r="I696" s="408">
        <f t="shared" si="16"/>
        <v>2753.52</v>
      </c>
      <c r="J696" s="408">
        <f t="shared" si="18"/>
        <v>17209.5</v>
      </c>
      <c r="K696" s="408">
        <f t="shared" si="17"/>
        <v>0</v>
      </c>
    </row>
    <row r="697" spans="1:11">
      <c r="A697" s="527" t="s">
        <v>1006</v>
      </c>
      <c r="B697" s="31">
        <v>85</v>
      </c>
      <c r="G697" s="408" t="s">
        <v>831</v>
      </c>
      <c r="H697" s="408" t="s">
        <v>832</v>
      </c>
      <c r="I697" s="408">
        <f t="shared" si="16"/>
        <v>304</v>
      </c>
      <c r="J697" s="408">
        <f t="shared" si="18"/>
        <v>1900</v>
      </c>
      <c r="K697" s="408">
        <f t="shared" si="17"/>
        <v>0</v>
      </c>
    </row>
    <row r="698" spans="1:11">
      <c r="A698" s="527" t="s">
        <v>1006</v>
      </c>
      <c r="B698" s="31">
        <v>85</v>
      </c>
      <c r="G698" s="408" t="s">
        <v>1693</v>
      </c>
      <c r="H698" s="408" t="s">
        <v>1693</v>
      </c>
      <c r="I698" s="408">
        <f t="shared" si="16"/>
        <v>16.28</v>
      </c>
      <c r="J698" s="408">
        <f t="shared" si="18"/>
        <v>101.75</v>
      </c>
      <c r="K698" s="408">
        <f t="shared" si="17"/>
        <v>0</v>
      </c>
    </row>
    <row r="699" spans="1:11">
      <c r="A699" s="527" t="s">
        <v>1006</v>
      </c>
      <c r="B699" s="527" t="s">
        <v>1007</v>
      </c>
      <c r="G699" s="408" t="s">
        <v>971</v>
      </c>
      <c r="H699" s="408" t="s">
        <v>970</v>
      </c>
      <c r="I699" s="408">
        <f t="shared" si="16"/>
        <v>21428.58</v>
      </c>
      <c r="J699" s="408">
        <f t="shared" si="18"/>
        <v>133928.625</v>
      </c>
      <c r="K699" s="408">
        <f t="shared" si="17"/>
        <v>14285.72</v>
      </c>
    </row>
    <row r="700" spans="1:11">
      <c r="A700" s="527" t="s">
        <v>1006</v>
      </c>
      <c r="B700" s="31">
        <v>85</v>
      </c>
      <c r="G700" s="408" t="s">
        <v>4111</v>
      </c>
      <c r="H700" s="408" t="s">
        <v>4111</v>
      </c>
      <c r="I700" s="408">
        <f t="shared" si="16"/>
        <v>18.62</v>
      </c>
      <c r="J700" s="408">
        <f t="shared" si="18"/>
        <v>116.375</v>
      </c>
      <c r="K700" s="408">
        <f t="shared" si="17"/>
        <v>0</v>
      </c>
    </row>
    <row r="701" spans="1:11">
      <c r="A701" s="527" t="s">
        <v>1006</v>
      </c>
      <c r="B701" s="31">
        <v>85</v>
      </c>
      <c r="G701" s="408" t="s">
        <v>4176</v>
      </c>
      <c r="H701" s="408" t="s">
        <v>4155</v>
      </c>
      <c r="I701" s="408">
        <f t="shared" si="16"/>
        <v>2206.3200000000002</v>
      </c>
      <c r="J701" s="408">
        <f t="shared" si="18"/>
        <v>13789.5</v>
      </c>
      <c r="K701" s="408">
        <f t="shared" si="17"/>
        <v>0</v>
      </c>
    </row>
    <row r="702" spans="1:11">
      <c r="A702" s="527" t="s">
        <v>1006</v>
      </c>
      <c r="B702" s="31">
        <v>85</v>
      </c>
      <c r="G702" s="408" t="s">
        <v>4190</v>
      </c>
      <c r="H702" s="408" t="s">
        <v>4191</v>
      </c>
      <c r="I702" s="408">
        <f t="shared" si="16"/>
        <v>21.03</v>
      </c>
      <c r="J702" s="408">
        <f t="shared" si="18"/>
        <v>131.4375</v>
      </c>
      <c r="K702" s="408">
        <f t="shared" si="17"/>
        <v>0</v>
      </c>
    </row>
    <row r="703" spans="1:11">
      <c r="A703" s="527" t="s">
        <v>1006</v>
      </c>
      <c r="B703" s="31">
        <v>85</v>
      </c>
      <c r="G703" s="409" t="s">
        <v>4182</v>
      </c>
      <c r="H703" s="412" t="s">
        <v>4183</v>
      </c>
      <c r="I703" s="408">
        <f t="shared" si="16"/>
        <v>21.38</v>
      </c>
      <c r="J703" s="408">
        <f t="shared" si="18"/>
        <v>133.625</v>
      </c>
      <c r="K703" s="408">
        <f t="shared" si="17"/>
        <v>0</v>
      </c>
    </row>
    <row r="704" spans="1:11">
      <c r="A704" s="527" t="s">
        <v>1006</v>
      </c>
      <c r="B704" s="31">
        <v>85</v>
      </c>
      <c r="G704" s="408" t="s">
        <v>683</v>
      </c>
      <c r="H704" s="408" t="s">
        <v>683</v>
      </c>
      <c r="I704" s="408">
        <f t="shared" si="16"/>
        <v>200.89999999999998</v>
      </c>
      <c r="J704" s="408">
        <f t="shared" si="18"/>
        <v>1255.6249999999998</v>
      </c>
      <c r="K704" s="408">
        <f t="shared" si="17"/>
        <v>0</v>
      </c>
    </row>
    <row r="705" spans="1:11">
      <c r="A705" s="527" t="s">
        <v>1006</v>
      </c>
      <c r="B705" s="31">
        <v>85</v>
      </c>
      <c r="G705" s="409" t="s">
        <v>1771</v>
      </c>
      <c r="H705" s="408" t="s">
        <v>1990</v>
      </c>
      <c r="I705" s="408">
        <f t="shared" si="16"/>
        <v>22572.67</v>
      </c>
      <c r="J705" s="408">
        <f t="shared" si="18"/>
        <v>141079.1875</v>
      </c>
      <c r="K705" s="408">
        <f t="shared" si="17"/>
        <v>0</v>
      </c>
    </row>
    <row r="706" spans="1:11">
      <c r="A706" s="527" t="s">
        <v>1006</v>
      </c>
      <c r="B706" s="31">
        <v>85</v>
      </c>
      <c r="G706" s="409" t="s">
        <v>834</v>
      </c>
      <c r="H706" s="410" t="s">
        <v>3489</v>
      </c>
      <c r="I706" s="408">
        <f t="shared" si="16"/>
        <v>61060.69</v>
      </c>
      <c r="J706" s="408">
        <f t="shared" si="18"/>
        <v>381629.3125</v>
      </c>
      <c r="K706" s="408">
        <f t="shared" si="17"/>
        <v>0</v>
      </c>
    </row>
    <row r="707" spans="1:11">
      <c r="A707" s="527" t="s">
        <v>1006</v>
      </c>
      <c r="B707" s="31">
        <v>85</v>
      </c>
      <c r="G707" s="408" t="s">
        <v>685</v>
      </c>
      <c r="H707" s="408" t="s">
        <v>685</v>
      </c>
      <c r="I707" s="408">
        <f t="shared" si="16"/>
        <v>1474.12</v>
      </c>
      <c r="J707" s="408">
        <f t="shared" si="18"/>
        <v>9213.25</v>
      </c>
      <c r="K707" s="408">
        <f t="shared" si="17"/>
        <v>0</v>
      </c>
    </row>
    <row r="708" spans="1:11">
      <c r="A708" s="527" t="s">
        <v>1006</v>
      </c>
      <c r="B708" s="31">
        <v>85</v>
      </c>
      <c r="G708" s="408" t="s">
        <v>2796</v>
      </c>
      <c r="H708" s="408" t="s">
        <v>2796</v>
      </c>
      <c r="I708" s="408">
        <f t="shared" si="16"/>
        <v>17.600000000000001</v>
      </c>
      <c r="J708" s="408">
        <f t="shared" si="18"/>
        <v>110</v>
      </c>
      <c r="K708" s="408">
        <f t="shared" si="17"/>
        <v>0</v>
      </c>
    </row>
    <row r="709" spans="1:11">
      <c r="A709" s="527" t="s">
        <v>1006</v>
      </c>
      <c r="B709" s="31">
        <v>85</v>
      </c>
      <c r="G709" s="408" t="s">
        <v>723</v>
      </c>
      <c r="H709" s="408" t="s">
        <v>917</v>
      </c>
      <c r="I709" s="408">
        <f t="shared" si="16"/>
        <v>4208</v>
      </c>
      <c r="J709" s="408">
        <f t="shared" si="18"/>
        <v>26300</v>
      </c>
      <c r="K709" s="408">
        <f t="shared" si="17"/>
        <v>0</v>
      </c>
    </row>
    <row r="710" spans="1:11">
      <c r="A710" s="527" t="s">
        <v>1006</v>
      </c>
      <c r="B710" s="31">
        <v>85</v>
      </c>
      <c r="G710" s="408" t="s">
        <v>2915</v>
      </c>
      <c r="H710" s="408" t="s">
        <v>2915</v>
      </c>
      <c r="I710" s="408">
        <f t="shared" si="16"/>
        <v>33.659999999999997</v>
      </c>
      <c r="J710" s="408">
        <f t="shared" si="18"/>
        <v>210.37499999999997</v>
      </c>
      <c r="K710" s="408">
        <f t="shared" si="17"/>
        <v>0</v>
      </c>
    </row>
    <row r="711" spans="1:11">
      <c r="A711" s="527" t="s">
        <v>1006</v>
      </c>
      <c r="B711" s="31">
        <v>85</v>
      </c>
      <c r="G711" s="408" t="s">
        <v>4112</v>
      </c>
      <c r="H711" s="408" t="s">
        <v>4112</v>
      </c>
      <c r="I711" s="408">
        <f t="shared" si="16"/>
        <v>80.45</v>
      </c>
      <c r="J711" s="408">
        <f t="shared" si="18"/>
        <v>502.8125</v>
      </c>
      <c r="K711" s="408">
        <f t="shared" si="17"/>
        <v>0</v>
      </c>
    </row>
    <row r="712" spans="1:11">
      <c r="A712" s="527" t="s">
        <v>1006</v>
      </c>
      <c r="B712" s="31">
        <v>85</v>
      </c>
      <c r="G712" s="408" t="s">
        <v>2849</v>
      </c>
      <c r="H712" s="408" t="s">
        <v>2850</v>
      </c>
      <c r="I712" s="408">
        <f t="shared" si="16"/>
        <v>192.14</v>
      </c>
      <c r="J712" s="408">
        <f t="shared" si="18"/>
        <v>1200.875</v>
      </c>
      <c r="K712" s="408">
        <f t="shared" si="17"/>
        <v>0</v>
      </c>
    </row>
    <row r="713" spans="1:11">
      <c r="A713" s="527" t="s">
        <v>1006</v>
      </c>
      <c r="B713" s="31">
        <v>85</v>
      </c>
      <c r="G713" s="408" t="s">
        <v>4196</v>
      </c>
      <c r="H713" s="408" t="s">
        <v>4197</v>
      </c>
      <c r="I713" s="408">
        <f t="shared" si="16"/>
        <v>2220.61</v>
      </c>
      <c r="J713" s="408">
        <f t="shared" si="18"/>
        <v>13878.8125</v>
      </c>
      <c r="K713" s="408">
        <f t="shared" si="17"/>
        <v>0</v>
      </c>
    </row>
    <row r="714" spans="1:11">
      <c r="A714" s="527" t="s">
        <v>1006</v>
      </c>
      <c r="B714" s="31">
        <v>85</v>
      </c>
      <c r="G714" s="409" t="s">
        <v>4179</v>
      </c>
      <c r="H714" s="408" t="s">
        <v>4089</v>
      </c>
      <c r="I714" s="408">
        <f t="shared" si="16"/>
        <v>31047.01</v>
      </c>
      <c r="J714" s="408">
        <f t="shared" si="18"/>
        <v>194043.8125</v>
      </c>
      <c r="K714" s="408">
        <f t="shared" si="17"/>
        <v>0</v>
      </c>
    </row>
    <row r="715" spans="1:11">
      <c r="A715" s="527" t="s">
        <v>1006</v>
      </c>
      <c r="B715" s="31">
        <v>85</v>
      </c>
      <c r="G715" s="408" t="s">
        <v>820</v>
      </c>
      <c r="H715" s="408" t="s">
        <v>820</v>
      </c>
      <c r="I715" s="408">
        <f t="shared" si="16"/>
        <v>16.829999999999998</v>
      </c>
      <c r="J715" s="408">
        <f t="shared" si="18"/>
        <v>105.18749999999999</v>
      </c>
      <c r="K715" s="408">
        <f t="shared" si="17"/>
        <v>0</v>
      </c>
    </row>
    <row r="716" spans="1:11">
      <c r="A716" s="527" t="s">
        <v>1006</v>
      </c>
      <c r="B716" s="31">
        <v>85</v>
      </c>
      <c r="G716" s="408" t="s">
        <v>4140</v>
      </c>
      <c r="H716" s="408" t="s">
        <v>4140</v>
      </c>
      <c r="I716" s="408">
        <f t="shared" si="16"/>
        <v>49.93</v>
      </c>
      <c r="J716" s="408">
        <f t="shared" si="18"/>
        <v>312.0625</v>
      </c>
      <c r="K716" s="408">
        <f t="shared" si="17"/>
        <v>0</v>
      </c>
    </row>
    <row r="717" spans="1:11">
      <c r="A717" s="527" t="s">
        <v>1006</v>
      </c>
      <c r="B717" s="31">
        <v>85</v>
      </c>
      <c r="G717" s="408" t="s">
        <v>4209</v>
      </c>
      <c r="H717" s="408" t="s">
        <v>4210</v>
      </c>
      <c r="I717" s="408">
        <f t="shared" si="16"/>
        <v>7283.09</v>
      </c>
      <c r="J717" s="408">
        <f t="shared" si="18"/>
        <v>45519.3125</v>
      </c>
      <c r="K717" s="408">
        <f t="shared" si="17"/>
        <v>0</v>
      </c>
    </row>
    <row r="718" spans="1:11">
      <c r="A718" s="527" t="s">
        <v>1006</v>
      </c>
      <c r="B718" s="31">
        <v>85</v>
      </c>
      <c r="G718" s="409" t="s">
        <v>4180</v>
      </c>
      <c r="H718" s="408" t="s">
        <v>4181</v>
      </c>
      <c r="I718" s="408">
        <f t="shared" si="16"/>
        <v>689.66</v>
      </c>
      <c r="J718" s="408">
        <f t="shared" si="18"/>
        <v>4310.375</v>
      </c>
      <c r="K718" s="408">
        <f t="shared" si="17"/>
        <v>0</v>
      </c>
    </row>
    <row r="719" spans="1:11">
      <c r="A719" s="527" t="s">
        <v>1006</v>
      </c>
      <c r="B719" s="31">
        <v>85</v>
      </c>
      <c r="G719" s="408" t="s">
        <v>735</v>
      </c>
      <c r="H719" s="408" t="s">
        <v>735</v>
      </c>
      <c r="I719" s="408">
        <f t="shared" si="16"/>
        <v>540.91999999999996</v>
      </c>
      <c r="J719" s="408">
        <f t="shared" si="18"/>
        <v>3380.7499999999995</v>
      </c>
      <c r="K719" s="408">
        <f t="shared" si="17"/>
        <v>0</v>
      </c>
    </row>
    <row r="720" spans="1:11">
      <c r="A720" s="527" t="s">
        <v>1006</v>
      </c>
      <c r="B720" s="31">
        <v>85</v>
      </c>
      <c r="G720" s="408" t="s">
        <v>4130</v>
      </c>
      <c r="H720" s="408" t="s">
        <v>4130</v>
      </c>
      <c r="I720" s="408">
        <f t="shared" si="16"/>
        <v>63.74</v>
      </c>
      <c r="J720" s="408">
        <f t="shared" si="18"/>
        <v>398.375</v>
      </c>
      <c r="K720" s="408">
        <f t="shared" si="17"/>
        <v>0</v>
      </c>
    </row>
    <row r="721" spans="1:11">
      <c r="A721" s="527" t="s">
        <v>1006</v>
      </c>
      <c r="B721" s="31">
        <v>85</v>
      </c>
      <c r="G721" s="408" t="s">
        <v>894</v>
      </c>
      <c r="H721" s="408" t="s">
        <v>895</v>
      </c>
      <c r="I721" s="408">
        <f t="shared" si="16"/>
        <v>1766.1399999999999</v>
      </c>
      <c r="J721" s="408">
        <f t="shared" si="18"/>
        <v>11038.374999999998</v>
      </c>
      <c r="K721" s="408">
        <f t="shared" si="17"/>
        <v>0</v>
      </c>
    </row>
    <row r="722" spans="1:11">
      <c r="A722" s="527" t="s">
        <v>1006</v>
      </c>
      <c r="B722" s="31">
        <v>85</v>
      </c>
      <c r="G722" s="408" t="s">
        <v>697</v>
      </c>
      <c r="H722" s="408" t="s">
        <v>697</v>
      </c>
      <c r="I722" s="408">
        <f t="shared" si="16"/>
        <v>26.49</v>
      </c>
      <c r="J722" s="408">
        <f t="shared" si="18"/>
        <v>165.5625</v>
      </c>
      <c r="K722" s="408">
        <f t="shared" si="17"/>
        <v>0</v>
      </c>
    </row>
    <row r="723" spans="1:11">
      <c r="A723" s="527" t="s">
        <v>1006</v>
      </c>
      <c r="B723" s="31">
        <v>85</v>
      </c>
      <c r="G723" s="408" t="s">
        <v>4141</v>
      </c>
      <c r="H723" s="408" t="s">
        <v>4141</v>
      </c>
      <c r="I723" s="408">
        <f t="shared" si="16"/>
        <v>5.24</v>
      </c>
      <c r="J723" s="408">
        <f t="shared" si="18"/>
        <v>32.75</v>
      </c>
      <c r="K723" s="408">
        <f t="shared" si="17"/>
        <v>0</v>
      </c>
    </row>
    <row r="724" spans="1:11">
      <c r="A724" s="527" t="s">
        <v>1006</v>
      </c>
      <c r="B724" s="31">
        <v>85</v>
      </c>
      <c r="G724" s="408" t="s">
        <v>4162</v>
      </c>
      <c r="H724" s="408" t="s">
        <v>4151</v>
      </c>
      <c r="I724" s="408">
        <f t="shared" si="16"/>
        <v>1040</v>
      </c>
      <c r="J724" s="408">
        <f t="shared" si="18"/>
        <v>6500</v>
      </c>
      <c r="K724" s="408">
        <f t="shared" si="17"/>
        <v>0</v>
      </c>
    </row>
    <row r="725" spans="1:11">
      <c r="A725" s="527" t="s">
        <v>1006</v>
      </c>
      <c r="B725" s="31">
        <v>85</v>
      </c>
      <c r="G725" s="408" t="s">
        <v>715</v>
      </c>
      <c r="H725" s="408" t="s">
        <v>715</v>
      </c>
      <c r="I725" s="408">
        <f t="shared" si="16"/>
        <v>143.44999999999999</v>
      </c>
      <c r="J725" s="408">
        <f t="shared" si="18"/>
        <v>896.56249999999989</v>
      </c>
      <c r="K725" s="408">
        <f t="shared" si="17"/>
        <v>0</v>
      </c>
    </row>
    <row r="726" spans="1:11">
      <c r="A726" s="527" t="s">
        <v>1006</v>
      </c>
      <c r="B726" s="31">
        <v>85</v>
      </c>
      <c r="G726" s="408" t="s">
        <v>3564</v>
      </c>
      <c r="H726" s="408" t="s">
        <v>4148</v>
      </c>
      <c r="I726" s="408">
        <f t="shared" si="16"/>
        <v>8784</v>
      </c>
      <c r="J726" s="408">
        <f t="shared" si="18"/>
        <v>54900</v>
      </c>
      <c r="K726" s="408">
        <f t="shared" si="17"/>
        <v>0</v>
      </c>
    </row>
    <row r="727" spans="1:11">
      <c r="A727" s="527" t="s">
        <v>1006</v>
      </c>
      <c r="B727" s="31">
        <v>85</v>
      </c>
      <c r="G727" s="408" t="s">
        <v>793</v>
      </c>
      <c r="H727" s="408" t="s">
        <v>793</v>
      </c>
      <c r="I727" s="408">
        <f t="shared" si="16"/>
        <v>59.32</v>
      </c>
      <c r="J727" s="408">
        <f t="shared" si="18"/>
        <v>370.75</v>
      </c>
      <c r="K727" s="408">
        <f t="shared" si="17"/>
        <v>0</v>
      </c>
    </row>
    <row r="728" spans="1:11">
      <c r="A728" s="527" t="s">
        <v>1006</v>
      </c>
      <c r="B728" s="31">
        <v>85</v>
      </c>
      <c r="G728" s="408" t="s">
        <v>3511</v>
      </c>
      <c r="H728" s="408" t="s">
        <v>3485</v>
      </c>
      <c r="I728" s="408">
        <f t="shared" si="16"/>
        <v>601.6</v>
      </c>
      <c r="J728" s="408">
        <f t="shared" si="18"/>
        <v>3760</v>
      </c>
      <c r="K728" s="408">
        <f t="shared" si="17"/>
        <v>0</v>
      </c>
    </row>
    <row r="729" spans="1:11">
      <c r="A729" s="527" t="s">
        <v>1006</v>
      </c>
      <c r="B729" s="31">
        <v>85</v>
      </c>
      <c r="G729" s="408" t="s">
        <v>4117</v>
      </c>
      <c r="H729" s="408" t="s">
        <v>4117</v>
      </c>
      <c r="I729" s="408">
        <f t="shared" si="16"/>
        <v>12</v>
      </c>
      <c r="J729" s="408">
        <f t="shared" si="18"/>
        <v>75</v>
      </c>
      <c r="K729" s="408">
        <f t="shared" si="17"/>
        <v>0</v>
      </c>
    </row>
    <row r="730" spans="1:11">
      <c r="A730" s="527" t="s">
        <v>1006</v>
      </c>
      <c r="B730" s="31">
        <v>85</v>
      </c>
      <c r="G730" s="408" t="s">
        <v>4192</v>
      </c>
      <c r="H730" s="408" t="s">
        <v>4193</v>
      </c>
      <c r="I730" s="408">
        <f t="shared" si="16"/>
        <v>20.69</v>
      </c>
      <c r="J730" s="408">
        <f t="shared" si="18"/>
        <v>129.3125</v>
      </c>
      <c r="K730" s="408">
        <f t="shared" si="17"/>
        <v>0</v>
      </c>
    </row>
    <row r="731" spans="1:11">
      <c r="A731" s="527" t="s">
        <v>1006</v>
      </c>
      <c r="B731" s="31">
        <v>85</v>
      </c>
      <c r="G731" s="408" t="s">
        <v>718</v>
      </c>
      <c r="H731" s="408" t="s">
        <v>719</v>
      </c>
      <c r="I731" s="408">
        <f t="shared" si="16"/>
        <v>360.53</v>
      </c>
      <c r="J731" s="408">
        <f t="shared" si="18"/>
        <v>2253.3125</v>
      </c>
      <c r="K731" s="408">
        <f t="shared" si="17"/>
        <v>0</v>
      </c>
    </row>
    <row r="732" spans="1:11">
      <c r="A732" s="527" t="s">
        <v>1006</v>
      </c>
      <c r="B732" s="31">
        <v>85</v>
      </c>
      <c r="G732" s="408" t="s">
        <v>4133</v>
      </c>
      <c r="H732" s="408" t="s">
        <v>4133</v>
      </c>
      <c r="I732" s="408">
        <f t="shared" si="16"/>
        <v>6.7</v>
      </c>
      <c r="J732" s="408">
        <f t="shared" si="18"/>
        <v>41.875</v>
      </c>
      <c r="K732" s="408">
        <f t="shared" si="17"/>
        <v>0</v>
      </c>
    </row>
    <row r="733" spans="1:11">
      <c r="A733" s="527" t="s">
        <v>1006</v>
      </c>
      <c r="B733" s="31">
        <v>85</v>
      </c>
      <c r="G733" s="408" t="s">
        <v>4122</v>
      </c>
      <c r="H733" s="408" t="s">
        <v>4122</v>
      </c>
      <c r="I733" s="408">
        <f t="shared" si="16"/>
        <v>13.41</v>
      </c>
      <c r="J733" s="408">
        <f t="shared" si="18"/>
        <v>83.8125</v>
      </c>
      <c r="K733" s="408">
        <f t="shared" si="17"/>
        <v>0</v>
      </c>
    </row>
    <row r="734" spans="1:11">
      <c r="A734" s="527" t="s">
        <v>1006</v>
      </c>
      <c r="B734" s="31">
        <v>85</v>
      </c>
      <c r="G734" s="408" t="s">
        <v>907</v>
      </c>
      <c r="H734" s="408" t="s">
        <v>908</v>
      </c>
      <c r="I734" s="408">
        <f t="shared" si="16"/>
        <v>19912.289999999997</v>
      </c>
      <c r="J734" s="408">
        <f t="shared" si="18"/>
        <v>124451.81249999999</v>
      </c>
      <c r="K734" s="408">
        <f t="shared" si="17"/>
        <v>0</v>
      </c>
    </row>
    <row r="735" spans="1:11">
      <c r="A735" s="527" t="s">
        <v>1006</v>
      </c>
      <c r="B735" s="31">
        <v>85</v>
      </c>
      <c r="G735" s="408" t="s">
        <v>765</v>
      </c>
      <c r="H735" s="408" t="s">
        <v>765</v>
      </c>
      <c r="I735" s="408">
        <f t="shared" si="16"/>
        <v>58.33</v>
      </c>
      <c r="J735" s="408">
        <f t="shared" si="18"/>
        <v>364.5625</v>
      </c>
      <c r="K735" s="408">
        <f t="shared" si="17"/>
        <v>0</v>
      </c>
    </row>
    <row r="736" spans="1:11">
      <c r="A736" s="527" t="s">
        <v>1006</v>
      </c>
      <c r="B736" s="31">
        <v>85</v>
      </c>
      <c r="G736" s="408" t="s">
        <v>4205</v>
      </c>
      <c r="H736" s="408" t="s">
        <v>4206</v>
      </c>
      <c r="I736" s="408">
        <f t="shared" si="16"/>
        <v>15.4</v>
      </c>
      <c r="J736" s="408">
        <f t="shared" si="18"/>
        <v>96.25</v>
      </c>
      <c r="K736" s="408">
        <f t="shared" si="17"/>
        <v>0</v>
      </c>
    </row>
    <row r="737" spans="1:11">
      <c r="A737" s="527" t="s">
        <v>1006</v>
      </c>
      <c r="B737" s="31">
        <v>85</v>
      </c>
      <c r="G737" s="408" t="s">
        <v>939</v>
      </c>
      <c r="H737" s="408" t="s">
        <v>940</v>
      </c>
      <c r="I737" s="408">
        <f t="shared" si="16"/>
        <v>315.86</v>
      </c>
      <c r="J737" s="408">
        <f t="shared" si="18"/>
        <v>1974.125</v>
      </c>
      <c r="K737" s="408">
        <f t="shared" si="17"/>
        <v>0</v>
      </c>
    </row>
    <row r="738" spans="1:11">
      <c r="A738" s="527" t="s">
        <v>1006</v>
      </c>
      <c r="B738" s="31">
        <v>85</v>
      </c>
      <c r="G738" s="408" t="s">
        <v>4147</v>
      </c>
      <c r="H738" s="408" t="s">
        <v>4147</v>
      </c>
      <c r="I738" s="408">
        <f t="shared" si="16"/>
        <v>132.75</v>
      </c>
      <c r="J738" s="408">
        <f t="shared" si="18"/>
        <v>829.6875</v>
      </c>
      <c r="K738" s="408">
        <f t="shared" si="17"/>
        <v>0</v>
      </c>
    </row>
    <row r="739" spans="1:11">
      <c r="A739" s="527" t="s">
        <v>1006</v>
      </c>
      <c r="B739" s="31">
        <v>85</v>
      </c>
      <c r="G739" s="408" t="s">
        <v>1701</v>
      </c>
      <c r="H739" s="408" t="s">
        <v>1701</v>
      </c>
      <c r="I739" s="408">
        <f t="shared" si="16"/>
        <v>88.23</v>
      </c>
      <c r="J739" s="408">
        <f t="shared" si="18"/>
        <v>551.4375</v>
      </c>
      <c r="K739" s="408">
        <f t="shared" si="17"/>
        <v>0</v>
      </c>
    </row>
    <row r="740" spans="1:11">
      <c r="A740" s="527" t="s">
        <v>1006</v>
      </c>
      <c r="B740" s="31">
        <v>85</v>
      </c>
      <c r="G740" s="409" t="s">
        <v>4178</v>
      </c>
      <c r="H740" s="408" t="s">
        <v>4096</v>
      </c>
      <c r="I740" s="408">
        <f t="shared" si="16"/>
        <v>40919.39</v>
      </c>
      <c r="J740" s="408">
        <f t="shared" si="18"/>
        <v>255746.1875</v>
      </c>
      <c r="K740" s="408">
        <f t="shared" si="17"/>
        <v>0</v>
      </c>
    </row>
    <row r="741" spans="1:11">
      <c r="A741" s="527" t="s">
        <v>1006</v>
      </c>
      <c r="B741" s="31">
        <v>85</v>
      </c>
      <c r="G741" s="409" t="s">
        <v>4177</v>
      </c>
      <c r="H741" s="408" t="s">
        <v>4098</v>
      </c>
      <c r="I741" s="408">
        <f t="shared" si="16"/>
        <v>27922.95</v>
      </c>
      <c r="J741" s="408">
        <f t="shared" si="18"/>
        <v>174518.4375</v>
      </c>
      <c r="K741" s="408">
        <f t="shared" si="17"/>
        <v>0</v>
      </c>
    </row>
    <row r="742" spans="1:11">
      <c r="A742" s="527" t="s">
        <v>1006</v>
      </c>
      <c r="B742" s="31">
        <v>85</v>
      </c>
      <c r="G742" s="408" t="s">
        <v>4158</v>
      </c>
      <c r="H742" s="408" t="s">
        <v>4157</v>
      </c>
      <c r="I742" s="408">
        <f t="shared" si="16"/>
        <v>66.78</v>
      </c>
      <c r="J742" s="408">
        <f t="shared" si="18"/>
        <v>417.375</v>
      </c>
      <c r="K742" s="408">
        <f t="shared" si="17"/>
        <v>0</v>
      </c>
    </row>
    <row r="743" spans="1:11">
      <c r="A743" s="527" t="s">
        <v>1006</v>
      </c>
      <c r="B743" s="31">
        <v>85</v>
      </c>
      <c r="G743" s="408" t="s">
        <v>4118</v>
      </c>
      <c r="H743" s="408" t="s">
        <v>4118</v>
      </c>
      <c r="I743" s="408">
        <f t="shared" si="16"/>
        <v>103.26</v>
      </c>
      <c r="J743" s="408">
        <f t="shared" si="18"/>
        <v>645.375</v>
      </c>
      <c r="K743" s="408">
        <f t="shared" si="17"/>
        <v>0</v>
      </c>
    </row>
    <row r="744" spans="1:11">
      <c r="A744" s="527" t="s">
        <v>1006</v>
      </c>
      <c r="B744" s="31">
        <v>85</v>
      </c>
      <c r="G744" s="408" t="s">
        <v>2717</v>
      </c>
      <c r="H744" s="408" t="s">
        <v>4219</v>
      </c>
      <c r="I744" s="408">
        <f t="shared" si="16"/>
        <v>214.65000000000003</v>
      </c>
      <c r="J744" s="408">
        <f t="shared" si="18"/>
        <v>1341.5625000000002</v>
      </c>
      <c r="K744" s="408">
        <f t="shared" si="17"/>
        <v>0</v>
      </c>
    </row>
    <row r="745" spans="1:11">
      <c r="A745" s="527" t="s">
        <v>1006</v>
      </c>
      <c r="B745" s="31">
        <v>85</v>
      </c>
      <c r="G745" s="408" t="s">
        <v>2876</v>
      </c>
      <c r="H745" s="408" t="s">
        <v>2877</v>
      </c>
      <c r="I745" s="408">
        <f t="shared" si="16"/>
        <v>22.22</v>
      </c>
      <c r="J745" s="408">
        <f t="shared" si="18"/>
        <v>138.875</v>
      </c>
      <c r="K745" s="408">
        <f t="shared" si="17"/>
        <v>0</v>
      </c>
    </row>
    <row r="746" spans="1:11">
      <c r="A746" s="527" t="s">
        <v>1006</v>
      </c>
      <c r="B746" s="31">
        <v>85</v>
      </c>
      <c r="G746" s="412" t="s">
        <v>762</v>
      </c>
      <c r="H746" s="412" t="s">
        <v>763</v>
      </c>
      <c r="I746" s="408">
        <f t="shared" si="16"/>
        <v>107.26</v>
      </c>
      <c r="J746" s="408">
        <f t="shared" si="18"/>
        <v>670.375</v>
      </c>
      <c r="K746" s="408">
        <f t="shared" si="17"/>
        <v>0</v>
      </c>
    </row>
    <row r="747" spans="1:11">
      <c r="A747" s="527" t="s">
        <v>1006</v>
      </c>
      <c r="B747" s="31">
        <v>85</v>
      </c>
      <c r="G747" s="408" t="s">
        <v>749</v>
      </c>
      <c r="H747" s="408" t="s">
        <v>749</v>
      </c>
      <c r="I747" s="408">
        <f t="shared" si="16"/>
        <v>53.63</v>
      </c>
      <c r="J747" s="408">
        <f t="shared" si="18"/>
        <v>335.1875</v>
      </c>
      <c r="K747" s="408">
        <f t="shared" si="17"/>
        <v>0</v>
      </c>
    </row>
    <row r="748" spans="1:11">
      <c r="A748" s="527" t="s">
        <v>1006</v>
      </c>
      <c r="B748" s="31">
        <v>85</v>
      </c>
      <c r="G748" s="408" t="s">
        <v>661</v>
      </c>
      <c r="H748" s="408" t="s">
        <v>661</v>
      </c>
      <c r="I748" s="408">
        <f t="shared" si="16"/>
        <v>118.02</v>
      </c>
      <c r="J748" s="408">
        <f t="shared" si="18"/>
        <v>737.625</v>
      </c>
      <c r="K748" s="408">
        <f t="shared" si="17"/>
        <v>0</v>
      </c>
    </row>
    <row r="749" spans="1:11">
      <c r="A749" s="527" t="s">
        <v>1006</v>
      </c>
      <c r="B749" s="31">
        <v>85</v>
      </c>
      <c r="G749" s="408" t="s">
        <v>2701</v>
      </c>
      <c r="H749" s="408" t="s">
        <v>2701</v>
      </c>
      <c r="I749" s="408">
        <f t="shared" si="16"/>
        <v>74.11</v>
      </c>
      <c r="J749" s="408">
        <f t="shared" si="18"/>
        <v>463.1875</v>
      </c>
      <c r="K749" s="408">
        <f t="shared" si="17"/>
        <v>0</v>
      </c>
    </row>
    <row r="750" spans="1:11">
      <c r="A750" s="527" t="s">
        <v>1006</v>
      </c>
      <c r="B750" s="31">
        <v>85</v>
      </c>
      <c r="G750" s="408" t="s">
        <v>918</v>
      </c>
      <c r="H750" s="408" t="s">
        <v>954</v>
      </c>
      <c r="I750" s="408">
        <f t="shared" ref="I750:I768" si="19">+SUMIF($G$7:$G$540,G750,$J$7:$J$540)</f>
        <v>2688</v>
      </c>
      <c r="J750" s="408">
        <f t="shared" si="18"/>
        <v>16800</v>
      </c>
      <c r="K750" s="408">
        <f t="shared" ref="K750:K768" si="20">+SUMIF($G$7:$G$540,G750,$K$7:$K$540)</f>
        <v>0</v>
      </c>
    </row>
    <row r="751" spans="1:11">
      <c r="A751" s="527" t="s">
        <v>1006</v>
      </c>
      <c r="B751" s="31">
        <v>85</v>
      </c>
      <c r="G751" s="408" t="s">
        <v>1721</v>
      </c>
      <c r="H751" s="408" t="s">
        <v>1721</v>
      </c>
      <c r="I751" s="408">
        <f t="shared" si="19"/>
        <v>36.4</v>
      </c>
      <c r="J751" s="408">
        <f t="shared" ref="J751:J768" si="21">+I751/0.16</f>
        <v>227.5</v>
      </c>
      <c r="K751" s="408">
        <f t="shared" si="20"/>
        <v>0</v>
      </c>
    </row>
    <row r="752" spans="1:11">
      <c r="A752" s="527" t="s">
        <v>1006</v>
      </c>
      <c r="B752" s="31">
        <v>85</v>
      </c>
      <c r="G752" s="408" t="s">
        <v>957</v>
      </c>
      <c r="H752" s="408" t="s">
        <v>1813</v>
      </c>
      <c r="I752" s="408">
        <f t="shared" si="19"/>
        <v>34125.040000000001</v>
      </c>
      <c r="J752" s="408">
        <f t="shared" si="21"/>
        <v>213281.5</v>
      </c>
      <c r="K752" s="408">
        <f t="shared" si="20"/>
        <v>0</v>
      </c>
    </row>
    <row r="753" spans="1:11">
      <c r="A753" s="527" t="s">
        <v>1006</v>
      </c>
      <c r="B753" s="31">
        <v>85</v>
      </c>
      <c r="G753" s="409" t="s">
        <v>873</v>
      </c>
      <c r="H753" s="408" t="s">
        <v>4094</v>
      </c>
      <c r="I753" s="408">
        <f t="shared" si="19"/>
        <v>55895.57</v>
      </c>
      <c r="J753" s="408">
        <f t="shared" si="21"/>
        <v>349347.3125</v>
      </c>
      <c r="K753" s="408">
        <f t="shared" si="20"/>
        <v>0</v>
      </c>
    </row>
    <row r="754" spans="1:11">
      <c r="A754" s="527" t="s">
        <v>1006</v>
      </c>
      <c r="B754" s="31">
        <v>85</v>
      </c>
      <c r="G754" s="408" t="s">
        <v>4186</v>
      </c>
      <c r="H754" s="408" t="s">
        <v>4187</v>
      </c>
      <c r="I754" s="408">
        <f t="shared" si="19"/>
        <v>41.38</v>
      </c>
      <c r="J754" s="408">
        <f t="shared" si="21"/>
        <v>258.625</v>
      </c>
      <c r="K754" s="408">
        <f t="shared" si="20"/>
        <v>0</v>
      </c>
    </row>
    <row r="755" spans="1:11">
      <c r="A755" s="527" t="s">
        <v>1006</v>
      </c>
      <c r="B755" s="31">
        <v>85</v>
      </c>
      <c r="G755" s="408" t="s">
        <v>966</v>
      </c>
      <c r="H755" s="408" t="s">
        <v>967</v>
      </c>
      <c r="I755" s="408">
        <f t="shared" si="19"/>
        <v>2785.08</v>
      </c>
      <c r="J755" s="408">
        <f t="shared" si="21"/>
        <v>17406.75</v>
      </c>
      <c r="K755" s="408">
        <f t="shared" si="20"/>
        <v>0</v>
      </c>
    </row>
    <row r="756" spans="1:11">
      <c r="A756" s="527" t="s">
        <v>1006</v>
      </c>
      <c r="B756" s="31">
        <v>85</v>
      </c>
      <c r="G756" s="413" t="s">
        <v>840</v>
      </c>
      <c r="H756" s="413" t="s">
        <v>841</v>
      </c>
      <c r="I756" s="408">
        <f t="shared" si="19"/>
        <v>2429303.11</v>
      </c>
      <c r="J756" s="408">
        <f t="shared" si="21"/>
        <v>15183144.437499998</v>
      </c>
      <c r="K756" s="408">
        <f t="shared" si="20"/>
        <v>0</v>
      </c>
    </row>
    <row r="757" spans="1:11">
      <c r="A757" s="527" t="s">
        <v>1006</v>
      </c>
      <c r="B757" s="31">
        <v>85</v>
      </c>
      <c r="G757" s="409" t="s">
        <v>842</v>
      </c>
      <c r="H757" s="408" t="s">
        <v>4080</v>
      </c>
      <c r="I757" s="408">
        <f t="shared" si="19"/>
        <v>33559.74</v>
      </c>
      <c r="J757" s="408">
        <f t="shared" si="21"/>
        <v>209748.37499999997</v>
      </c>
      <c r="K757" s="408">
        <f t="shared" si="20"/>
        <v>0</v>
      </c>
    </row>
    <row r="758" spans="1:11">
      <c r="A758" s="527" t="s">
        <v>1006</v>
      </c>
      <c r="B758" s="31">
        <v>85</v>
      </c>
      <c r="G758" s="414" t="s">
        <v>1772</v>
      </c>
      <c r="H758" s="408" t="s">
        <v>2202</v>
      </c>
      <c r="I758" s="408">
        <f t="shared" si="19"/>
        <v>22572.67</v>
      </c>
      <c r="J758" s="408">
        <f t="shared" si="21"/>
        <v>141079.1875</v>
      </c>
      <c r="K758" s="408">
        <f t="shared" si="20"/>
        <v>0</v>
      </c>
    </row>
    <row r="759" spans="1:11">
      <c r="A759" s="527" t="s">
        <v>1006</v>
      </c>
      <c r="B759" s="31">
        <v>85</v>
      </c>
      <c r="G759" s="408" t="s">
        <v>676</v>
      </c>
      <c r="H759" s="408" t="s">
        <v>676</v>
      </c>
      <c r="I759" s="408">
        <f t="shared" si="19"/>
        <v>121.6</v>
      </c>
      <c r="J759" s="408">
        <f t="shared" si="21"/>
        <v>760</v>
      </c>
      <c r="K759" s="408">
        <f t="shared" si="20"/>
        <v>0</v>
      </c>
    </row>
    <row r="760" spans="1:11">
      <c r="A760" s="527" t="s">
        <v>1006</v>
      </c>
      <c r="B760" s="31">
        <v>85</v>
      </c>
      <c r="G760" s="408" t="s">
        <v>727</v>
      </c>
      <c r="H760" s="408" t="s">
        <v>727</v>
      </c>
      <c r="I760" s="408">
        <f t="shared" si="19"/>
        <v>41.37</v>
      </c>
      <c r="J760" s="408">
        <f t="shared" si="21"/>
        <v>258.5625</v>
      </c>
      <c r="K760" s="408">
        <f t="shared" si="20"/>
        <v>0</v>
      </c>
    </row>
    <row r="761" spans="1:11">
      <c r="A761" s="527" t="s">
        <v>1006</v>
      </c>
      <c r="B761" s="31">
        <v>85</v>
      </c>
      <c r="G761" s="408" t="s">
        <v>4194</v>
      </c>
      <c r="H761" s="408" t="s">
        <v>4195</v>
      </c>
      <c r="I761" s="408">
        <f t="shared" si="19"/>
        <v>43.03</v>
      </c>
      <c r="J761" s="408">
        <f t="shared" si="21"/>
        <v>268.9375</v>
      </c>
      <c r="K761" s="408">
        <f t="shared" si="20"/>
        <v>0</v>
      </c>
    </row>
    <row r="762" spans="1:11">
      <c r="A762" s="527" t="s">
        <v>1006</v>
      </c>
      <c r="B762" s="31">
        <v>85</v>
      </c>
      <c r="G762" s="409" t="s">
        <v>2857</v>
      </c>
      <c r="H762" s="408" t="s">
        <v>3495</v>
      </c>
      <c r="I762" s="408">
        <f t="shared" si="19"/>
        <v>28772.449999999997</v>
      </c>
      <c r="J762" s="408">
        <f t="shared" si="21"/>
        <v>179827.81249999997</v>
      </c>
      <c r="K762" s="408">
        <f t="shared" si="20"/>
        <v>0</v>
      </c>
    </row>
    <row r="763" spans="1:11">
      <c r="A763" s="527" t="s">
        <v>1006</v>
      </c>
      <c r="B763" s="31">
        <v>85</v>
      </c>
      <c r="G763" s="408" t="s">
        <v>928</v>
      </c>
      <c r="H763" s="408" t="s">
        <v>4152</v>
      </c>
      <c r="I763" s="408">
        <f t="shared" si="19"/>
        <v>208</v>
      </c>
      <c r="J763" s="408">
        <f t="shared" si="21"/>
        <v>1300</v>
      </c>
      <c r="K763" s="408">
        <f t="shared" si="20"/>
        <v>0</v>
      </c>
    </row>
    <row r="764" spans="1:11">
      <c r="A764" s="527" t="s">
        <v>1006</v>
      </c>
      <c r="B764" s="31">
        <v>85</v>
      </c>
      <c r="G764" s="408" t="s">
        <v>937</v>
      </c>
      <c r="H764" s="408" t="s">
        <v>938</v>
      </c>
      <c r="I764" s="408">
        <f t="shared" si="19"/>
        <v>360</v>
      </c>
      <c r="J764" s="408">
        <f t="shared" si="21"/>
        <v>2250</v>
      </c>
      <c r="K764" s="408">
        <f t="shared" si="20"/>
        <v>0</v>
      </c>
    </row>
    <row r="765" spans="1:11">
      <c r="A765" s="527" t="s">
        <v>1006</v>
      </c>
      <c r="B765" s="31">
        <v>85</v>
      </c>
      <c r="G765" s="408" t="s">
        <v>4164</v>
      </c>
      <c r="H765" s="408" t="s">
        <v>4153</v>
      </c>
      <c r="I765" s="408">
        <f t="shared" si="19"/>
        <v>1684.8</v>
      </c>
      <c r="J765" s="408">
        <f t="shared" si="21"/>
        <v>10530</v>
      </c>
      <c r="K765" s="408">
        <f t="shared" si="20"/>
        <v>0</v>
      </c>
    </row>
    <row r="766" spans="1:11">
      <c r="A766" s="527" t="s">
        <v>1006</v>
      </c>
      <c r="B766" s="31">
        <v>85</v>
      </c>
      <c r="G766" s="409" t="s">
        <v>4207</v>
      </c>
      <c r="H766" s="408" t="s">
        <v>4170</v>
      </c>
      <c r="I766" s="408">
        <f t="shared" si="19"/>
        <v>302.07</v>
      </c>
      <c r="J766" s="408">
        <f t="shared" si="21"/>
        <v>1887.9375</v>
      </c>
      <c r="K766" s="408">
        <f t="shared" si="20"/>
        <v>0</v>
      </c>
    </row>
    <row r="767" spans="1:11">
      <c r="A767" s="527" t="s">
        <v>1006</v>
      </c>
      <c r="B767" s="31">
        <v>85</v>
      </c>
      <c r="G767" s="408" t="s">
        <v>703</v>
      </c>
      <c r="H767" s="408" t="s">
        <v>703</v>
      </c>
      <c r="I767" s="408">
        <f t="shared" si="19"/>
        <v>59.31</v>
      </c>
      <c r="J767" s="408">
        <f t="shared" si="21"/>
        <v>370.6875</v>
      </c>
      <c r="K767" s="408">
        <f t="shared" si="20"/>
        <v>0</v>
      </c>
    </row>
    <row r="768" spans="1:11">
      <c r="A768" s="527" t="s">
        <v>1006</v>
      </c>
      <c r="B768" s="31">
        <v>85</v>
      </c>
      <c r="G768" s="408" t="s">
        <v>4125</v>
      </c>
      <c r="H768" s="408" t="s">
        <v>4125</v>
      </c>
      <c r="I768" s="408">
        <f t="shared" si="19"/>
        <v>15.86</v>
      </c>
      <c r="J768" s="408">
        <f t="shared" si="21"/>
        <v>99.125</v>
      </c>
      <c r="K768" s="408">
        <f t="shared" si="20"/>
        <v>0</v>
      </c>
    </row>
    <row r="769" spans="8:12">
      <c r="H769" s="423" t="s">
        <v>2843</v>
      </c>
      <c r="I769" s="40">
        <f>+SUM(I558:I768)</f>
        <v>4436780.0906896563</v>
      </c>
      <c r="J769" s="40">
        <f t="shared" ref="J769:K769" si="22">+SUM(J558:J768)</f>
        <v>27729875.566810343</v>
      </c>
      <c r="K769" s="40">
        <f t="shared" si="22"/>
        <v>32547.949999999997</v>
      </c>
      <c r="L769" s="509" t="s">
        <v>10995</v>
      </c>
    </row>
    <row r="770" spans="8:12">
      <c r="H770" s="423" t="s">
        <v>10955</v>
      </c>
      <c r="I770" s="410">
        <f>+J541</f>
        <v>4436780.0906896526</v>
      </c>
      <c r="J770" s="410">
        <f>+I541</f>
        <v>27729875.566810343</v>
      </c>
      <c r="K770">
        <f>+K541</f>
        <v>32547.949999999997</v>
      </c>
    </row>
    <row r="771" spans="8:12">
      <c r="H771" s="423" t="s">
        <v>1002</v>
      </c>
      <c r="I771" s="410">
        <f>+I769-I770</f>
        <v>0</v>
      </c>
      <c r="J771" s="410">
        <f t="shared" ref="J771:K771" si="23">+J769-J770</f>
        <v>0</v>
      </c>
      <c r="K771" s="410">
        <f t="shared" si="23"/>
        <v>0</v>
      </c>
    </row>
  </sheetData>
  <autoFilter ref="A6:K540">
    <filterColumn colId="6"/>
    <sortState ref="A7:K120">
      <sortCondition ref="C6:C541"/>
    </sortState>
  </autoFilter>
  <pageMargins left="0.70866141732283472" right="0.70866141732283472" top="0.74803149606299213" bottom="0.74803149606299213" header="0.31496062992125984" footer="0.31496062992125984"/>
  <pageSetup scale="11" fitToHeight="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3"/>
  <sheetViews>
    <sheetView topLeftCell="A789" workbookViewId="0">
      <selection activeCell="G808" sqref="G808"/>
    </sheetView>
  </sheetViews>
  <sheetFormatPr baseColWidth="10" defaultRowHeight="15"/>
  <cols>
    <col min="4" max="6" width="3" customWidth="1"/>
    <col min="7" max="7" width="40.42578125" bestFit="1" customWidth="1"/>
    <col min="8" max="8" width="40.140625" bestFit="1" customWidth="1"/>
    <col min="9" max="9" width="11.7109375" bestFit="1" customWidth="1"/>
    <col min="10" max="10" width="12.7109375" customWidth="1"/>
  </cols>
  <sheetData>
    <row r="1" spans="1:11">
      <c r="A1" s="99"/>
      <c r="B1" s="1"/>
      <c r="C1" s="1"/>
      <c r="D1" s="1"/>
      <c r="E1" s="1"/>
      <c r="F1" s="1"/>
      <c r="G1" s="46" t="s">
        <v>0</v>
      </c>
      <c r="H1" s="1"/>
      <c r="I1" s="1"/>
      <c r="J1" s="5"/>
      <c r="K1" s="99"/>
    </row>
    <row r="2" spans="1:11">
      <c r="A2" s="99"/>
      <c r="B2" s="1"/>
      <c r="C2" s="1"/>
      <c r="D2" s="1"/>
      <c r="E2" s="1"/>
      <c r="F2" s="1"/>
      <c r="G2" s="46" t="s">
        <v>4872</v>
      </c>
      <c r="H2" s="1"/>
      <c r="I2" s="1"/>
      <c r="J2" s="5"/>
      <c r="K2" s="99"/>
    </row>
    <row r="3" spans="1:11">
      <c r="A3" s="99"/>
      <c r="B3" s="1"/>
      <c r="C3" s="1"/>
      <c r="D3" s="1"/>
      <c r="E3" s="1"/>
      <c r="F3" s="1"/>
      <c r="G3" s="46" t="s">
        <v>1</v>
      </c>
      <c r="H3" s="1"/>
      <c r="I3" s="1"/>
      <c r="J3" s="5"/>
      <c r="K3" s="99"/>
    </row>
    <row r="4" spans="1:11">
      <c r="A4" s="99"/>
      <c r="B4" s="1"/>
      <c r="C4" s="1"/>
      <c r="D4" s="1"/>
      <c r="E4" s="1"/>
      <c r="F4" s="1"/>
      <c r="G4" s="327" t="s">
        <v>10779</v>
      </c>
      <c r="H4" s="1"/>
      <c r="I4" s="1"/>
      <c r="J4" s="1"/>
      <c r="K4" s="99"/>
    </row>
    <row r="5" spans="1:11">
      <c r="A5" s="99"/>
      <c r="B5" s="1"/>
      <c r="C5" s="1"/>
      <c r="D5" s="1"/>
      <c r="E5" s="1"/>
      <c r="F5" s="1"/>
      <c r="G5" s="6"/>
      <c r="H5" s="4"/>
      <c r="I5" s="4"/>
      <c r="J5" s="4"/>
      <c r="K5" s="99"/>
    </row>
    <row r="6" spans="1:11" ht="17.25" thickBot="1">
      <c r="A6" s="41" t="s">
        <v>2</v>
      </c>
      <c r="B6" s="41" t="s">
        <v>3</v>
      </c>
      <c r="C6" s="41" t="s">
        <v>4</v>
      </c>
      <c r="D6" s="41"/>
      <c r="E6" s="41"/>
      <c r="F6" s="41"/>
      <c r="G6" s="42" t="s">
        <v>5</v>
      </c>
      <c r="H6" s="43" t="s">
        <v>6</v>
      </c>
      <c r="I6" s="44" t="s">
        <v>7</v>
      </c>
      <c r="J6" s="45" t="s">
        <v>8</v>
      </c>
      <c r="K6" s="45" t="s">
        <v>1005</v>
      </c>
    </row>
    <row r="7" spans="1:11">
      <c r="A7" s="103" t="s">
        <v>4405</v>
      </c>
      <c r="B7" s="104">
        <v>42549</v>
      </c>
      <c r="C7" s="103" t="s">
        <v>4406</v>
      </c>
      <c r="G7" s="76" t="s">
        <v>840</v>
      </c>
      <c r="H7" s="76" t="s">
        <v>4849</v>
      </c>
      <c r="I7" s="108">
        <f t="shared" ref="I7:I70" si="0">+J7/0.16</f>
        <v>171831.875</v>
      </c>
      <c r="J7" s="407">
        <v>27493.1</v>
      </c>
      <c r="K7" s="300"/>
    </row>
    <row r="8" spans="1:11">
      <c r="A8" s="103" t="s">
        <v>4407</v>
      </c>
      <c r="B8" s="104">
        <v>42549</v>
      </c>
      <c r="C8" s="103" t="s">
        <v>4408</v>
      </c>
      <c r="G8" s="76" t="s">
        <v>840</v>
      </c>
      <c r="H8" s="76" t="s">
        <v>4849</v>
      </c>
      <c r="I8" s="519">
        <f t="shared" si="0"/>
        <v>171831.875</v>
      </c>
      <c r="J8" s="407">
        <v>27493.1</v>
      </c>
      <c r="K8" s="105"/>
    </row>
    <row r="9" spans="1:11">
      <c r="A9" s="103" t="s">
        <v>4068</v>
      </c>
      <c r="B9" s="104">
        <v>42551</v>
      </c>
      <c r="C9" s="103" t="s">
        <v>4758</v>
      </c>
      <c r="G9" s="175" t="s">
        <v>953</v>
      </c>
      <c r="H9" s="108" t="s">
        <v>1920</v>
      </c>
      <c r="I9" s="519">
        <f t="shared" si="0"/>
        <v>4800</v>
      </c>
      <c r="J9" s="380">
        <v>768</v>
      </c>
      <c r="K9" s="105"/>
    </row>
    <row r="10" spans="1:11">
      <c r="A10" s="103" t="s">
        <v>1809</v>
      </c>
      <c r="B10" s="104">
        <v>42522</v>
      </c>
      <c r="C10" s="103" t="s">
        <v>4607</v>
      </c>
      <c r="G10" s="108" t="s">
        <v>2530</v>
      </c>
      <c r="H10" s="108" t="s">
        <v>4826</v>
      </c>
      <c r="I10" s="519">
        <f t="shared" si="0"/>
        <v>105.18749999999999</v>
      </c>
      <c r="J10" s="380">
        <v>16.829999999999998</v>
      </c>
      <c r="K10" s="105"/>
    </row>
    <row r="11" spans="1:11">
      <c r="A11" s="103" t="s">
        <v>1809</v>
      </c>
      <c r="B11" s="104">
        <v>42522</v>
      </c>
      <c r="C11" s="103" t="s">
        <v>4607</v>
      </c>
      <c r="G11" s="108" t="s">
        <v>4158</v>
      </c>
      <c r="H11" s="108" t="s">
        <v>4827</v>
      </c>
      <c r="I11" s="519">
        <f t="shared" si="0"/>
        <v>1005.625</v>
      </c>
      <c r="J11" s="380">
        <f>67.04+93.86</f>
        <v>160.9</v>
      </c>
      <c r="K11" s="105"/>
    </row>
    <row r="12" spans="1:11">
      <c r="A12" s="103" t="s">
        <v>1809</v>
      </c>
      <c r="B12" s="104">
        <v>42522</v>
      </c>
      <c r="C12" s="103" t="s">
        <v>4607</v>
      </c>
      <c r="G12" s="176" t="s">
        <v>4828</v>
      </c>
      <c r="H12" s="108" t="s">
        <v>4829</v>
      </c>
      <c r="I12" s="519">
        <f t="shared" si="0"/>
        <v>202.56249999999997</v>
      </c>
      <c r="J12" s="380">
        <v>32.409999999999997</v>
      </c>
      <c r="K12" s="105"/>
    </row>
    <row r="13" spans="1:11">
      <c r="A13" s="103" t="s">
        <v>1814</v>
      </c>
      <c r="B13" s="104">
        <v>42522</v>
      </c>
      <c r="C13" s="103" t="s">
        <v>4608</v>
      </c>
      <c r="G13" s="175" t="s">
        <v>4171</v>
      </c>
      <c r="H13" s="108" t="s">
        <v>4154</v>
      </c>
      <c r="I13" s="519">
        <f t="shared" si="0"/>
        <v>70176</v>
      </c>
      <c r="J13" s="407">
        <v>11228.16</v>
      </c>
      <c r="K13" s="105"/>
    </row>
    <row r="14" spans="1:11">
      <c r="A14" s="103" t="s">
        <v>4609</v>
      </c>
      <c r="B14" s="104">
        <v>42523</v>
      </c>
      <c r="C14" s="103" t="s">
        <v>4610</v>
      </c>
      <c r="G14" s="108" t="s">
        <v>685</v>
      </c>
      <c r="H14" s="108" t="s">
        <v>899</v>
      </c>
      <c r="I14" s="519">
        <f t="shared" si="0"/>
        <v>1405.1875</v>
      </c>
      <c r="J14" s="406">
        <v>224.83</v>
      </c>
      <c r="K14" s="105"/>
    </row>
    <row r="15" spans="1:11">
      <c r="A15" s="103" t="s">
        <v>2933</v>
      </c>
      <c r="B15" s="104">
        <v>42523</v>
      </c>
      <c r="C15" s="103" t="s">
        <v>4611</v>
      </c>
      <c r="G15" s="108" t="s">
        <v>2530</v>
      </c>
      <c r="H15" s="108" t="s">
        <v>4826</v>
      </c>
      <c r="I15" s="519">
        <f t="shared" si="0"/>
        <v>337.0625</v>
      </c>
      <c r="J15" s="380">
        <v>53.93</v>
      </c>
      <c r="K15" s="105"/>
    </row>
    <row r="16" spans="1:11">
      <c r="A16" s="103" t="s">
        <v>1020</v>
      </c>
      <c r="B16" s="104">
        <v>42523</v>
      </c>
      <c r="C16" s="103" t="s">
        <v>4612</v>
      </c>
      <c r="G16" s="108" t="s">
        <v>3550</v>
      </c>
      <c r="H16" s="108" t="s">
        <v>3471</v>
      </c>
      <c r="I16" s="519">
        <f t="shared" si="0"/>
        <v>8726.375</v>
      </c>
      <c r="J16" s="407">
        <v>1396.22</v>
      </c>
      <c r="K16" s="105"/>
    </row>
    <row r="17" spans="1:11">
      <c r="A17" s="103" t="s">
        <v>2935</v>
      </c>
      <c r="B17" s="104">
        <v>42523</v>
      </c>
      <c r="C17" s="103" t="s">
        <v>4613</v>
      </c>
      <c r="G17" s="108" t="s">
        <v>957</v>
      </c>
      <c r="H17" s="108" t="s">
        <v>1813</v>
      </c>
      <c r="I17" s="519">
        <f t="shared" si="0"/>
        <v>60182.3125</v>
      </c>
      <c r="J17" s="407">
        <v>9629.17</v>
      </c>
      <c r="K17" s="105"/>
    </row>
    <row r="18" spans="1:11">
      <c r="A18" s="103" t="s">
        <v>1882</v>
      </c>
      <c r="B18" s="104">
        <v>42523</v>
      </c>
      <c r="C18" s="103" t="s">
        <v>4614</v>
      </c>
      <c r="G18" s="176" t="s">
        <v>957</v>
      </c>
      <c r="H18" s="108" t="s">
        <v>1813</v>
      </c>
      <c r="I18" s="519">
        <f t="shared" si="0"/>
        <v>115293.81249999999</v>
      </c>
      <c r="J18" s="407">
        <v>18447.009999999998</v>
      </c>
      <c r="K18" s="105"/>
    </row>
    <row r="19" spans="1:11">
      <c r="A19" s="103" t="s">
        <v>191</v>
      </c>
      <c r="B19" s="104">
        <v>42523</v>
      </c>
      <c r="C19" s="103" t="s">
        <v>4642</v>
      </c>
      <c r="G19" s="108" t="s">
        <v>4867</v>
      </c>
      <c r="H19" s="108" t="s">
        <v>4817</v>
      </c>
      <c r="I19" s="519">
        <f t="shared" si="0"/>
        <v>3652.0000000000005</v>
      </c>
      <c r="J19" s="380">
        <v>584.32000000000005</v>
      </c>
      <c r="K19" s="105"/>
    </row>
    <row r="20" spans="1:11">
      <c r="A20" s="103" t="s">
        <v>4689</v>
      </c>
      <c r="B20" s="104">
        <v>42523</v>
      </c>
      <c r="C20" s="103" t="s">
        <v>4690</v>
      </c>
      <c r="G20" s="108" t="s">
        <v>4830</v>
      </c>
      <c r="H20" s="108" t="s">
        <v>4821</v>
      </c>
      <c r="I20" s="519">
        <f t="shared" si="0"/>
        <v>73551.6875</v>
      </c>
      <c r="J20" s="407">
        <v>11768.27</v>
      </c>
      <c r="K20" s="105"/>
    </row>
    <row r="21" spans="1:11">
      <c r="A21" s="103" t="s">
        <v>3127</v>
      </c>
      <c r="B21" s="104">
        <v>42523</v>
      </c>
      <c r="C21" s="103" t="s">
        <v>4688</v>
      </c>
      <c r="G21" s="108" t="s">
        <v>4830</v>
      </c>
      <c r="H21" s="108" t="s">
        <v>4821</v>
      </c>
      <c r="I21" s="519">
        <f t="shared" si="0"/>
        <v>66609.75</v>
      </c>
      <c r="J21" s="407">
        <v>10657.56</v>
      </c>
      <c r="K21" s="105"/>
    </row>
    <row r="22" spans="1:11">
      <c r="A22" s="103" t="s">
        <v>448</v>
      </c>
      <c r="B22" s="104">
        <v>42549</v>
      </c>
      <c r="C22" s="103" t="s">
        <v>4409</v>
      </c>
      <c r="G22" s="76" t="s">
        <v>840</v>
      </c>
      <c r="H22" s="76" t="s">
        <v>4849</v>
      </c>
      <c r="I22" s="519">
        <f t="shared" si="0"/>
        <v>171831.875</v>
      </c>
      <c r="J22" s="407">
        <v>27493.1</v>
      </c>
      <c r="K22" s="105"/>
    </row>
    <row r="23" spans="1:11">
      <c r="A23" s="103" t="s">
        <v>4410</v>
      </c>
      <c r="B23" s="104">
        <v>42549</v>
      </c>
      <c r="C23" s="103" t="s">
        <v>4411</v>
      </c>
      <c r="G23" s="76" t="s">
        <v>840</v>
      </c>
      <c r="H23" s="76" t="s">
        <v>4849</v>
      </c>
      <c r="I23" s="519">
        <f t="shared" si="0"/>
        <v>156297.375</v>
      </c>
      <c r="J23" s="407">
        <v>25007.58</v>
      </c>
      <c r="K23" s="105"/>
    </row>
    <row r="24" spans="1:11">
      <c r="A24" s="103" t="s">
        <v>4225</v>
      </c>
      <c r="B24" s="104">
        <v>42522</v>
      </c>
      <c r="C24" s="103" t="s">
        <v>3186</v>
      </c>
      <c r="G24" s="76" t="s">
        <v>840</v>
      </c>
      <c r="H24" s="175" t="s">
        <v>4849</v>
      </c>
      <c r="I24" s="519">
        <f t="shared" si="0"/>
        <v>-324124</v>
      </c>
      <c r="J24" s="407">
        <v>-51859.839999999997</v>
      </c>
      <c r="K24" s="301"/>
    </row>
    <row r="25" spans="1:11">
      <c r="A25" s="103" t="s">
        <v>79</v>
      </c>
      <c r="B25" s="104">
        <v>42524</v>
      </c>
      <c r="C25" s="103" t="s">
        <v>4615</v>
      </c>
      <c r="G25" s="76" t="s">
        <v>4171</v>
      </c>
      <c r="H25" s="108" t="s">
        <v>4154</v>
      </c>
      <c r="I25" s="519">
        <f t="shared" si="0"/>
        <v>291087.1875</v>
      </c>
      <c r="J25" s="407">
        <v>46573.95</v>
      </c>
      <c r="K25" s="105"/>
    </row>
    <row r="26" spans="1:11">
      <c r="A26" s="103" t="s">
        <v>83</v>
      </c>
      <c r="B26" s="104">
        <v>42524</v>
      </c>
      <c r="C26" s="103" t="s">
        <v>4616</v>
      </c>
      <c r="G26" s="108" t="s">
        <v>932</v>
      </c>
      <c r="H26" s="108" t="s">
        <v>933</v>
      </c>
      <c r="I26" s="519">
        <f t="shared" si="0"/>
        <v>77220</v>
      </c>
      <c r="J26" s="407">
        <v>12355.2</v>
      </c>
      <c r="K26" s="105"/>
    </row>
    <row r="27" spans="1:11">
      <c r="A27" s="103" t="s">
        <v>3003</v>
      </c>
      <c r="B27" s="104">
        <v>42524</v>
      </c>
      <c r="C27" s="103" t="s">
        <v>4618</v>
      </c>
      <c r="G27" s="108" t="s">
        <v>3564</v>
      </c>
      <c r="H27" s="108" t="s">
        <v>4148</v>
      </c>
      <c r="I27" s="519">
        <f t="shared" si="0"/>
        <v>6400</v>
      </c>
      <c r="J27" s="407">
        <v>1024</v>
      </c>
      <c r="K27" s="105"/>
    </row>
    <row r="28" spans="1:11">
      <c r="A28" s="103" t="s">
        <v>3005</v>
      </c>
      <c r="B28" s="104">
        <v>42524</v>
      </c>
      <c r="C28" s="103" t="s">
        <v>4619</v>
      </c>
      <c r="G28" s="108" t="s">
        <v>3564</v>
      </c>
      <c r="H28" s="108" t="s">
        <v>4148</v>
      </c>
      <c r="I28" s="519">
        <f t="shared" si="0"/>
        <v>16800</v>
      </c>
      <c r="J28" s="407">
        <v>2688</v>
      </c>
      <c r="K28" s="105"/>
    </row>
    <row r="29" spans="1:11">
      <c r="A29" s="103" t="s">
        <v>1914</v>
      </c>
      <c r="B29" s="104">
        <v>42524</v>
      </c>
      <c r="C29" s="103" t="s">
        <v>4620</v>
      </c>
      <c r="G29" s="108" t="s">
        <v>3564</v>
      </c>
      <c r="H29" s="108" t="s">
        <v>917</v>
      </c>
      <c r="I29" s="519">
        <f t="shared" si="0"/>
        <v>6600</v>
      </c>
      <c r="J29" s="407">
        <v>1056</v>
      </c>
      <c r="K29" s="105"/>
    </row>
    <row r="30" spans="1:11">
      <c r="A30" s="103" t="s">
        <v>39</v>
      </c>
      <c r="B30" s="104">
        <v>42524</v>
      </c>
      <c r="C30" s="103" t="s">
        <v>4621</v>
      </c>
      <c r="G30" s="108" t="s">
        <v>3564</v>
      </c>
      <c r="H30" s="108" t="s">
        <v>917</v>
      </c>
      <c r="I30" s="519">
        <f t="shared" si="0"/>
        <v>4400</v>
      </c>
      <c r="J30" s="380">
        <v>704</v>
      </c>
      <c r="K30" s="105"/>
    </row>
    <row r="31" spans="1:11">
      <c r="A31" s="103" t="s">
        <v>3009</v>
      </c>
      <c r="B31" s="104">
        <v>42524</v>
      </c>
      <c r="C31" s="103" t="s">
        <v>4622</v>
      </c>
      <c r="G31" s="108" t="s">
        <v>826</v>
      </c>
      <c r="H31" s="108" t="s">
        <v>1620</v>
      </c>
      <c r="I31" s="519">
        <f t="shared" si="0"/>
        <v>3500</v>
      </c>
      <c r="J31" s="380">
        <v>560</v>
      </c>
      <c r="K31" s="105"/>
    </row>
    <row r="32" spans="1:11">
      <c r="A32" s="103" t="s">
        <v>85</v>
      </c>
      <c r="B32" s="104">
        <v>42524</v>
      </c>
      <c r="C32" s="103" t="s">
        <v>4623</v>
      </c>
      <c r="G32" s="108" t="s">
        <v>826</v>
      </c>
      <c r="H32" s="108" t="s">
        <v>1620</v>
      </c>
      <c r="I32" s="519">
        <f t="shared" si="0"/>
        <v>20100</v>
      </c>
      <c r="J32" s="407">
        <v>3216</v>
      </c>
      <c r="K32" s="105"/>
    </row>
    <row r="33" spans="1:11">
      <c r="A33" s="103" t="s">
        <v>1037</v>
      </c>
      <c r="B33" s="104">
        <v>42524</v>
      </c>
      <c r="C33" s="103" t="s">
        <v>4624</v>
      </c>
      <c r="G33" s="108" t="s">
        <v>822</v>
      </c>
      <c r="H33" s="108" t="s">
        <v>902</v>
      </c>
      <c r="I33" s="519">
        <f t="shared" si="0"/>
        <v>2241.375</v>
      </c>
      <c r="J33" s="380">
        <v>358.62</v>
      </c>
      <c r="K33" s="105"/>
    </row>
    <row r="34" spans="1:11">
      <c r="A34" s="103" t="s">
        <v>1039</v>
      </c>
      <c r="B34" s="104">
        <v>42524</v>
      </c>
      <c r="C34" s="103" t="s">
        <v>4625</v>
      </c>
      <c r="G34" s="108" t="s">
        <v>900</v>
      </c>
      <c r="H34" s="108" t="s">
        <v>901</v>
      </c>
      <c r="I34" s="519">
        <f t="shared" si="0"/>
        <v>1900</v>
      </c>
      <c r="J34" s="380">
        <v>304</v>
      </c>
      <c r="K34" s="105"/>
    </row>
    <row r="35" spans="1:11">
      <c r="A35" s="103" t="s">
        <v>1041</v>
      </c>
      <c r="B35" s="104">
        <v>42524</v>
      </c>
      <c r="C35" s="103" t="s">
        <v>4626</v>
      </c>
      <c r="G35" s="108" t="s">
        <v>831</v>
      </c>
      <c r="H35" s="108" t="s">
        <v>832</v>
      </c>
      <c r="I35" s="519">
        <f t="shared" si="0"/>
        <v>800</v>
      </c>
      <c r="J35" s="380">
        <v>128</v>
      </c>
      <c r="K35" s="105"/>
    </row>
    <row r="36" spans="1:11">
      <c r="A36" s="103" t="s">
        <v>1043</v>
      </c>
      <c r="B36" s="104">
        <v>42524</v>
      </c>
      <c r="C36" s="103" t="s">
        <v>4627</v>
      </c>
      <c r="G36" s="108" t="s">
        <v>894</v>
      </c>
      <c r="H36" s="108" t="s">
        <v>895</v>
      </c>
      <c r="I36" s="519">
        <f t="shared" si="0"/>
        <v>3900</v>
      </c>
      <c r="J36" s="380">
        <v>624</v>
      </c>
      <c r="K36" s="105"/>
    </row>
    <row r="37" spans="1:11">
      <c r="A37" s="103" t="s">
        <v>1845</v>
      </c>
      <c r="B37" s="104">
        <v>42524</v>
      </c>
      <c r="C37" s="103" t="s">
        <v>4628</v>
      </c>
      <c r="G37" s="108" t="s">
        <v>893</v>
      </c>
      <c r="H37" s="108" t="s">
        <v>892</v>
      </c>
      <c r="I37" s="519">
        <f t="shared" si="0"/>
        <v>13068.937500000002</v>
      </c>
      <c r="J37" s="407">
        <v>2091.0300000000002</v>
      </c>
      <c r="K37" s="105"/>
    </row>
    <row r="38" spans="1:11">
      <c r="A38" s="103" t="s">
        <v>1848</v>
      </c>
      <c r="B38" s="104">
        <v>42524</v>
      </c>
      <c r="C38" s="103" t="s">
        <v>4629</v>
      </c>
      <c r="G38" s="108" t="s">
        <v>915</v>
      </c>
      <c r="H38" s="108" t="s">
        <v>916</v>
      </c>
      <c r="I38" s="519">
        <f t="shared" si="0"/>
        <v>3069.5</v>
      </c>
      <c r="J38" s="380">
        <v>491.12</v>
      </c>
      <c r="K38" s="105"/>
    </row>
    <row r="39" spans="1:11">
      <c r="A39" s="103" t="s">
        <v>105</v>
      </c>
      <c r="B39" s="104">
        <v>42524</v>
      </c>
      <c r="C39" s="103" t="s">
        <v>4630</v>
      </c>
      <c r="G39" s="108" t="s">
        <v>924</v>
      </c>
      <c r="H39" s="108" t="s">
        <v>925</v>
      </c>
      <c r="I39" s="519">
        <f t="shared" si="0"/>
        <v>12000</v>
      </c>
      <c r="J39" s="407">
        <v>1920</v>
      </c>
      <c r="K39" s="105"/>
    </row>
    <row r="40" spans="1:11">
      <c r="A40" s="103" t="s">
        <v>109</v>
      </c>
      <c r="B40" s="104">
        <v>42524</v>
      </c>
      <c r="C40" s="103" t="s">
        <v>4631</v>
      </c>
      <c r="G40" s="108" t="s">
        <v>926</v>
      </c>
      <c r="H40" s="108" t="s">
        <v>927</v>
      </c>
      <c r="I40" s="519">
        <f t="shared" si="0"/>
        <v>11250</v>
      </c>
      <c r="J40" s="407">
        <v>1800</v>
      </c>
      <c r="K40" s="105"/>
    </row>
    <row r="41" spans="1:11">
      <c r="A41" s="103" t="s">
        <v>111</v>
      </c>
      <c r="B41" s="104">
        <v>42524</v>
      </c>
      <c r="C41" s="103" t="s">
        <v>4632</v>
      </c>
      <c r="G41" s="108" t="s">
        <v>3569</v>
      </c>
      <c r="H41" s="108" t="s">
        <v>3499</v>
      </c>
      <c r="I41" s="519">
        <f t="shared" si="0"/>
        <v>1440</v>
      </c>
      <c r="J41" s="380">
        <v>230.4</v>
      </c>
      <c r="K41" s="105"/>
    </row>
    <row r="42" spans="1:11">
      <c r="A42" s="103" t="s">
        <v>1860</v>
      </c>
      <c r="B42" s="104">
        <v>42524</v>
      </c>
      <c r="C42" s="103" t="s">
        <v>4633</v>
      </c>
      <c r="G42" s="108" t="s">
        <v>4845</v>
      </c>
      <c r="H42" s="108" t="s">
        <v>4815</v>
      </c>
      <c r="I42" s="519">
        <f t="shared" si="0"/>
        <v>3786</v>
      </c>
      <c r="J42" s="380">
        <v>605.76</v>
      </c>
      <c r="K42" s="105"/>
    </row>
    <row r="43" spans="1:11">
      <c r="A43" s="103" t="s">
        <v>1863</v>
      </c>
      <c r="B43" s="104">
        <v>42524</v>
      </c>
      <c r="C43" s="103" t="s">
        <v>4634</v>
      </c>
      <c r="G43" s="108" t="s">
        <v>685</v>
      </c>
      <c r="H43" s="108" t="s">
        <v>899</v>
      </c>
      <c r="I43" s="519">
        <f t="shared" si="0"/>
        <v>2319.5625</v>
      </c>
      <c r="J43" s="380">
        <v>371.13</v>
      </c>
      <c r="K43" s="105"/>
    </row>
    <row r="44" spans="1:11">
      <c r="A44" s="103" t="s">
        <v>41</v>
      </c>
      <c r="B44" s="104">
        <v>42524</v>
      </c>
      <c r="C44" s="103" t="s">
        <v>4635</v>
      </c>
      <c r="G44" s="108" t="s">
        <v>905</v>
      </c>
      <c r="H44" s="108" t="s">
        <v>906</v>
      </c>
      <c r="I44" s="519">
        <f t="shared" si="0"/>
        <v>3805.4375</v>
      </c>
      <c r="J44" s="380">
        <v>608.87</v>
      </c>
      <c r="K44" s="105"/>
    </row>
    <row r="45" spans="1:11">
      <c r="A45" s="103" t="s">
        <v>43</v>
      </c>
      <c r="B45" s="104">
        <v>42524</v>
      </c>
      <c r="C45" s="103" t="s">
        <v>4636</v>
      </c>
      <c r="G45" s="108" t="s">
        <v>3558</v>
      </c>
      <c r="H45" s="108" t="s">
        <v>3483</v>
      </c>
      <c r="I45" s="519">
        <f t="shared" si="0"/>
        <v>5714.25</v>
      </c>
      <c r="J45" s="380">
        <v>914.28</v>
      </c>
      <c r="K45" s="105"/>
    </row>
    <row r="46" spans="1:11">
      <c r="A46" s="103" t="s">
        <v>4226</v>
      </c>
      <c r="B46" s="104">
        <v>42522</v>
      </c>
      <c r="C46" s="103" t="s">
        <v>3186</v>
      </c>
      <c r="G46" s="76" t="s">
        <v>840</v>
      </c>
      <c r="H46" s="76" t="s">
        <v>4849</v>
      </c>
      <c r="I46" s="519">
        <f t="shared" si="0"/>
        <v>328279.875</v>
      </c>
      <c r="J46" s="407">
        <v>52524.78</v>
      </c>
      <c r="K46" s="105"/>
    </row>
    <row r="47" spans="1:11">
      <c r="A47" s="103" t="s">
        <v>4301</v>
      </c>
      <c r="B47" s="104">
        <v>42537</v>
      </c>
      <c r="C47" s="103" t="s">
        <v>3624</v>
      </c>
      <c r="G47" s="76" t="s">
        <v>840</v>
      </c>
      <c r="H47" s="76" t="s">
        <v>4849</v>
      </c>
      <c r="I47" s="519">
        <f t="shared" si="0"/>
        <v>-216379.6875</v>
      </c>
      <c r="J47" s="407">
        <v>-34620.75</v>
      </c>
      <c r="K47" s="301"/>
    </row>
    <row r="48" spans="1:11">
      <c r="A48" s="103" t="s">
        <v>4302</v>
      </c>
      <c r="B48" s="104">
        <v>42537</v>
      </c>
      <c r="C48" s="103" t="s">
        <v>3624</v>
      </c>
      <c r="G48" s="175" t="s">
        <v>840</v>
      </c>
      <c r="H48" s="175" t="s">
        <v>4849</v>
      </c>
      <c r="I48" s="519">
        <f t="shared" si="0"/>
        <v>218513.8125</v>
      </c>
      <c r="J48" s="407">
        <v>34962.21</v>
      </c>
      <c r="K48" s="105"/>
    </row>
    <row r="49" spans="1:11" s="300" customFormat="1">
      <c r="A49" s="302" t="s">
        <v>10859</v>
      </c>
      <c r="B49" s="303">
        <v>42551</v>
      </c>
      <c r="C49" s="302" t="s">
        <v>3624</v>
      </c>
      <c r="D49" s="302"/>
      <c r="E49" s="302"/>
      <c r="F49" s="302"/>
      <c r="G49" s="76" t="s">
        <v>840</v>
      </c>
      <c r="H49" s="76" t="s">
        <v>4849</v>
      </c>
      <c r="I49" s="519">
        <f t="shared" si="0"/>
        <v>-2134.125</v>
      </c>
      <c r="J49" s="411">
        <v>-341.46</v>
      </c>
    </row>
    <row r="50" spans="1:11" s="300" customFormat="1">
      <c r="A50" s="302" t="s">
        <v>6978</v>
      </c>
      <c r="B50" s="303">
        <v>42551</v>
      </c>
      <c r="C50" s="302" t="s">
        <v>3641</v>
      </c>
      <c r="D50" s="302"/>
      <c r="E50" s="302"/>
      <c r="F50" s="302"/>
      <c r="G50" s="175" t="s">
        <v>840</v>
      </c>
      <c r="H50" s="175" t="s">
        <v>4849</v>
      </c>
      <c r="I50" s="519">
        <f t="shared" si="0"/>
        <v>-232.75</v>
      </c>
      <c r="J50" s="411">
        <v>-37.24</v>
      </c>
    </row>
    <row r="51" spans="1:11">
      <c r="A51" s="103" t="s">
        <v>4227</v>
      </c>
      <c r="B51" s="104">
        <v>42524</v>
      </c>
      <c r="C51" s="103" t="s">
        <v>4228</v>
      </c>
      <c r="G51" s="76" t="s">
        <v>840</v>
      </c>
      <c r="H51" s="76" t="s">
        <v>4849</v>
      </c>
      <c r="I51" s="519">
        <f t="shared" si="0"/>
        <v>354123.625</v>
      </c>
      <c r="J51" s="407">
        <v>56659.78</v>
      </c>
      <c r="K51" s="105"/>
    </row>
    <row r="52" spans="1:11">
      <c r="A52" s="103" t="s">
        <v>4229</v>
      </c>
      <c r="B52" s="104">
        <v>42524</v>
      </c>
      <c r="C52" s="103" t="s">
        <v>4230</v>
      </c>
      <c r="G52" s="76" t="s">
        <v>840</v>
      </c>
      <c r="H52" s="76" t="s">
        <v>4849</v>
      </c>
      <c r="I52" s="519">
        <f t="shared" si="0"/>
        <v>354123.8125</v>
      </c>
      <c r="J52" s="407">
        <v>56659.81</v>
      </c>
      <c r="K52" s="105"/>
    </row>
    <row r="53" spans="1:11">
      <c r="A53" s="103" t="s">
        <v>1033</v>
      </c>
      <c r="B53" s="104">
        <v>42523</v>
      </c>
      <c r="C53" s="103" t="s">
        <v>4617</v>
      </c>
      <c r="G53" s="175" t="s">
        <v>4171</v>
      </c>
      <c r="H53" s="108" t="s">
        <v>4154</v>
      </c>
      <c r="I53" s="519">
        <f t="shared" si="0"/>
        <v>302127.6875</v>
      </c>
      <c r="J53" s="407">
        <v>48340.43</v>
      </c>
      <c r="K53" s="105"/>
    </row>
    <row r="54" spans="1:11">
      <c r="A54" s="103" t="s">
        <v>47</v>
      </c>
      <c r="B54" s="104">
        <v>42527</v>
      </c>
      <c r="C54" s="103" t="s">
        <v>4637</v>
      </c>
      <c r="G54" s="176" t="s">
        <v>960</v>
      </c>
      <c r="H54" s="108" t="s">
        <v>961</v>
      </c>
      <c r="I54" s="519">
        <f t="shared" si="0"/>
        <v>18711.25</v>
      </c>
      <c r="J54" s="407">
        <v>2993.8</v>
      </c>
      <c r="K54" s="105"/>
    </row>
    <row r="55" spans="1:11">
      <c r="A55" s="103" t="s">
        <v>1873</v>
      </c>
      <c r="B55" s="104">
        <v>42524</v>
      </c>
      <c r="C55" s="103" t="s">
        <v>4231</v>
      </c>
      <c r="G55" s="76" t="s">
        <v>1773</v>
      </c>
      <c r="H55" s="176" t="s">
        <v>4766</v>
      </c>
      <c r="I55" s="519">
        <f t="shared" si="0"/>
        <v>424616.4375</v>
      </c>
      <c r="J55" s="407">
        <v>67938.63</v>
      </c>
      <c r="K55" s="105"/>
    </row>
    <row r="56" spans="1:11">
      <c r="A56" s="103" t="s">
        <v>197</v>
      </c>
      <c r="B56" s="104">
        <v>42528</v>
      </c>
      <c r="C56" s="103" t="s">
        <v>4644</v>
      </c>
      <c r="G56" s="108" t="s">
        <v>4846</v>
      </c>
      <c r="H56" s="108" t="s">
        <v>4818</v>
      </c>
      <c r="I56" s="519">
        <f t="shared" si="0"/>
        <v>21531.8125</v>
      </c>
      <c r="J56" s="407">
        <v>3445.09</v>
      </c>
      <c r="K56" s="105"/>
    </row>
    <row r="57" spans="1:11">
      <c r="A57" s="103" t="s">
        <v>199</v>
      </c>
      <c r="B57" s="104">
        <v>42528</v>
      </c>
      <c r="C57" s="103" t="s">
        <v>4645</v>
      </c>
      <c r="G57" s="108" t="s">
        <v>4846</v>
      </c>
      <c r="H57" s="108" t="s">
        <v>4818</v>
      </c>
      <c r="I57" s="519">
        <f t="shared" si="0"/>
        <v>23067.875</v>
      </c>
      <c r="J57" s="407">
        <v>3690.86</v>
      </c>
      <c r="K57" s="105"/>
    </row>
    <row r="58" spans="1:11">
      <c r="A58" s="103" t="s">
        <v>2955</v>
      </c>
      <c r="B58" s="104">
        <v>42527</v>
      </c>
      <c r="C58" s="103" t="s">
        <v>4236</v>
      </c>
      <c r="G58" s="76" t="s">
        <v>840</v>
      </c>
      <c r="H58" s="175" t="s">
        <v>4849</v>
      </c>
      <c r="I58" s="519">
        <f t="shared" si="0"/>
        <v>195335.43749999997</v>
      </c>
      <c r="J58" s="407">
        <v>31253.67</v>
      </c>
      <c r="K58" s="105"/>
    </row>
    <row r="59" spans="1:11" s="297" customFormat="1">
      <c r="A59" s="298" t="s">
        <v>2058</v>
      </c>
      <c r="B59" s="299">
        <v>42535</v>
      </c>
      <c r="C59" s="298" t="s">
        <v>10854</v>
      </c>
      <c r="D59" s="298"/>
      <c r="E59" s="298"/>
      <c r="F59" s="298"/>
      <c r="G59" s="178" t="s">
        <v>10855</v>
      </c>
      <c r="H59" s="178" t="s">
        <v>10856</v>
      </c>
      <c r="I59" s="519">
        <f t="shared" si="0"/>
        <v>181034.5</v>
      </c>
      <c r="J59" s="314">
        <v>28965.52</v>
      </c>
    </row>
    <row r="60" spans="1:11">
      <c r="A60" s="103" t="s">
        <v>4071</v>
      </c>
      <c r="B60" s="104">
        <v>42529</v>
      </c>
      <c r="C60" s="103" t="s">
        <v>4762</v>
      </c>
      <c r="G60" s="76" t="s">
        <v>4171</v>
      </c>
      <c r="H60" s="108" t="s">
        <v>4154</v>
      </c>
      <c r="I60" s="519">
        <f t="shared" si="0"/>
        <v>39577.375</v>
      </c>
      <c r="J60" s="407">
        <v>6332.38</v>
      </c>
      <c r="K60" s="105"/>
    </row>
    <row r="61" spans="1:11">
      <c r="A61" s="103" t="s">
        <v>139</v>
      </c>
      <c r="B61" s="104">
        <v>42531</v>
      </c>
      <c r="C61" s="103" t="s">
        <v>4236</v>
      </c>
      <c r="G61" s="76" t="s">
        <v>840</v>
      </c>
      <c r="H61" s="76" t="s">
        <v>4849</v>
      </c>
      <c r="I61" s="519">
        <f t="shared" si="0"/>
        <v>-195335.43749999997</v>
      </c>
      <c r="J61" s="407">
        <v>-31253.67</v>
      </c>
      <c r="K61" s="301"/>
    </row>
    <row r="62" spans="1:11">
      <c r="A62" s="103" t="s">
        <v>4256</v>
      </c>
      <c r="B62" s="104">
        <v>42531</v>
      </c>
      <c r="C62" s="103" t="s">
        <v>4236</v>
      </c>
      <c r="G62" s="76" t="s">
        <v>840</v>
      </c>
      <c r="H62" s="76" t="s">
        <v>4849</v>
      </c>
      <c r="I62" s="519">
        <f t="shared" si="0"/>
        <v>218513.8125</v>
      </c>
      <c r="J62" s="407">
        <v>34962.21</v>
      </c>
      <c r="K62" s="105"/>
    </row>
    <row r="63" spans="1:11">
      <c r="A63" s="103" t="s">
        <v>4248</v>
      </c>
      <c r="B63" s="104">
        <v>42530</v>
      </c>
      <c r="C63" s="103" t="s">
        <v>4249</v>
      </c>
      <c r="G63" s="76" t="s">
        <v>957</v>
      </c>
      <c r="H63" s="76" t="s">
        <v>4856</v>
      </c>
      <c r="I63" s="519">
        <f t="shared" si="0"/>
        <v>14964.4375</v>
      </c>
      <c r="J63" s="407">
        <v>2394.31</v>
      </c>
      <c r="K63" s="105"/>
    </row>
    <row r="64" spans="1:11">
      <c r="A64" s="103" t="s">
        <v>4250</v>
      </c>
      <c r="B64" s="104">
        <v>42530</v>
      </c>
      <c r="C64" s="103" t="s">
        <v>4251</v>
      </c>
      <c r="G64" s="76" t="s">
        <v>957</v>
      </c>
      <c r="H64" s="76" t="s">
        <v>4856</v>
      </c>
      <c r="I64" s="519">
        <f t="shared" si="0"/>
        <v>5566.8125</v>
      </c>
      <c r="J64" s="380">
        <v>890.69</v>
      </c>
      <c r="K64" s="105"/>
    </row>
    <row r="65" spans="1:12">
      <c r="A65" s="103" t="s">
        <v>4244</v>
      </c>
      <c r="B65" s="104">
        <v>42530</v>
      </c>
      <c r="C65" s="103" t="s">
        <v>4245</v>
      </c>
      <c r="G65" s="76" t="s">
        <v>840</v>
      </c>
      <c r="H65" s="175" t="s">
        <v>4849</v>
      </c>
      <c r="I65" s="519">
        <f t="shared" si="0"/>
        <v>288094.9375</v>
      </c>
      <c r="J65" s="407">
        <v>46095.19</v>
      </c>
      <c r="K65" s="105"/>
    </row>
    <row r="66" spans="1:12">
      <c r="A66" s="103" t="s">
        <v>169</v>
      </c>
      <c r="B66" s="104">
        <v>42531</v>
      </c>
      <c r="C66" s="103" t="s">
        <v>4260</v>
      </c>
      <c r="G66" s="76" t="s">
        <v>840</v>
      </c>
      <c r="H66" s="175" t="s">
        <v>4849</v>
      </c>
      <c r="I66" s="519">
        <f t="shared" si="0"/>
        <v>404205.875</v>
      </c>
      <c r="J66" s="407">
        <v>64672.94</v>
      </c>
      <c r="K66" s="105"/>
    </row>
    <row r="67" spans="1:12">
      <c r="A67" s="103" t="s">
        <v>1927</v>
      </c>
      <c r="B67" s="104">
        <v>42527</v>
      </c>
      <c r="C67" s="103" t="s">
        <v>4638</v>
      </c>
      <c r="G67" s="175" t="s">
        <v>4171</v>
      </c>
      <c r="H67" s="108" t="s">
        <v>4154</v>
      </c>
      <c r="I67" s="519">
        <f t="shared" si="0"/>
        <v>367.6875</v>
      </c>
      <c r="J67" s="380">
        <v>58.83</v>
      </c>
      <c r="K67" s="105"/>
    </row>
    <row r="68" spans="1:12">
      <c r="A68" s="103" t="s">
        <v>1980</v>
      </c>
      <c r="B68" s="104">
        <v>42530</v>
      </c>
      <c r="C68" s="103" t="s">
        <v>4639</v>
      </c>
      <c r="G68" s="108" t="s">
        <v>957</v>
      </c>
      <c r="H68" s="108" t="s">
        <v>1813</v>
      </c>
      <c r="I68" s="519">
        <f t="shared" si="0"/>
        <v>14964.125000000002</v>
      </c>
      <c r="J68" s="407">
        <v>2394.2600000000002</v>
      </c>
      <c r="K68" s="105"/>
    </row>
    <row r="69" spans="1:12">
      <c r="A69" s="288" t="s">
        <v>113</v>
      </c>
      <c r="B69" s="289">
        <v>42530</v>
      </c>
      <c r="C69" s="288" t="s">
        <v>4640</v>
      </c>
      <c r="D69" s="288"/>
      <c r="E69" s="288"/>
      <c r="F69" s="288"/>
      <c r="G69" s="176" t="s">
        <v>957</v>
      </c>
      <c r="H69" s="176" t="s">
        <v>1813</v>
      </c>
      <c r="I69" s="519">
        <f t="shared" si="0"/>
        <v>5566.9375</v>
      </c>
      <c r="J69" s="380">
        <v>890.71</v>
      </c>
      <c r="K69" s="105"/>
      <c r="L69" s="129" t="s">
        <v>5236</v>
      </c>
    </row>
    <row r="70" spans="1:12">
      <c r="A70" s="103" t="s">
        <v>1361</v>
      </c>
      <c r="B70" s="104">
        <v>42530</v>
      </c>
      <c r="C70" s="103" t="s">
        <v>4726</v>
      </c>
      <c r="G70" s="175" t="s">
        <v>840</v>
      </c>
      <c r="H70" s="175" t="s">
        <v>4849</v>
      </c>
      <c r="I70" s="519">
        <f t="shared" si="0"/>
        <v>883028.125</v>
      </c>
      <c r="J70" s="407">
        <v>141284.5</v>
      </c>
      <c r="K70" s="105"/>
    </row>
    <row r="71" spans="1:12">
      <c r="A71" s="103" t="s">
        <v>1365</v>
      </c>
      <c r="B71" s="104">
        <v>42530</v>
      </c>
      <c r="C71" s="103" t="s">
        <v>4727</v>
      </c>
      <c r="G71" s="176" t="s">
        <v>4831</v>
      </c>
      <c r="H71" s="108" t="s">
        <v>4824</v>
      </c>
      <c r="I71" s="519">
        <f t="shared" ref="I71:I134" si="1">+J71/0.16</f>
        <v>2847.4375</v>
      </c>
      <c r="J71" s="380">
        <v>455.59</v>
      </c>
      <c r="K71" s="105"/>
    </row>
    <row r="72" spans="1:12">
      <c r="A72" s="103" t="s">
        <v>201</v>
      </c>
      <c r="B72" s="104">
        <v>42530</v>
      </c>
      <c r="C72" s="103" t="s">
        <v>4646</v>
      </c>
      <c r="G72" s="76" t="s">
        <v>4171</v>
      </c>
      <c r="H72" s="176" t="s">
        <v>4154</v>
      </c>
      <c r="I72" s="519">
        <f t="shared" si="1"/>
        <v>89419</v>
      </c>
      <c r="J72" s="407">
        <v>14307.04</v>
      </c>
      <c r="K72" s="105"/>
    </row>
    <row r="73" spans="1:12">
      <c r="A73" s="103" t="s">
        <v>4234</v>
      </c>
      <c r="B73" s="104">
        <v>42525</v>
      </c>
      <c r="C73" s="103" t="s">
        <v>4235</v>
      </c>
      <c r="G73" s="76" t="s">
        <v>840</v>
      </c>
      <c r="H73" s="76" t="s">
        <v>4849</v>
      </c>
      <c r="I73" s="519">
        <f t="shared" si="1"/>
        <v>183776.3125</v>
      </c>
      <c r="J73" s="407">
        <v>29404.21</v>
      </c>
      <c r="K73" s="300"/>
    </row>
    <row r="74" spans="1:12">
      <c r="A74" s="103" t="s">
        <v>1142</v>
      </c>
      <c r="B74" s="104">
        <v>42531</v>
      </c>
      <c r="C74" s="103" t="s">
        <v>4257</v>
      </c>
      <c r="G74" s="76" t="s">
        <v>840</v>
      </c>
      <c r="H74" s="76" t="s">
        <v>4849</v>
      </c>
      <c r="I74" s="519">
        <f t="shared" si="1"/>
        <v>218513.8125</v>
      </c>
      <c r="J74" s="407">
        <v>34962.21</v>
      </c>
      <c r="K74" s="105"/>
    </row>
    <row r="75" spans="1:12">
      <c r="A75" s="103" t="s">
        <v>165</v>
      </c>
      <c r="B75" s="104">
        <v>42531</v>
      </c>
      <c r="C75" s="103" t="s">
        <v>4258</v>
      </c>
      <c r="G75" s="76" t="s">
        <v>840</v>
      </c>
      <c r="H75" s="76" t="s">
        <v>4849</v>
      </c>
      <c r="I75" s="519">
        <f t="shared" si="1"/>
        <v>218513.8125</v>
      </c>
      <c r="J75" s="407">
        <v>34962.21</v>
      </c>
      <c r="K75" s="105"/>
    </row>
    <row r="76" spans="1:12">
      <c r="A76" s="103" t="s">
        <v>3670</v>
      </c>
      <c r="B76" s="104">
        <v>42531</v>
      </c>
      <c r="C76" s="103" t="s">
        <v>4259</v>
      </c>
      <c r="G76" s="76" t="s">
        <v>840</v>
      </c>
      <c r="H76" s="76" t="s">
        <v>4849</v>
      </c>
      <c r="I76" s="519">
        <f t="shared" si="1"/>
        <v>218513.8125</v>
      </c>
      <c r="J76" s="407">
        <v>34962.21</v>
      </c>
      <c r="K76" s="105"/>
    </row>
    <row r="77" spans="1:12">
      <c r="A77" s="103" t="s">
        <v>2971</v>
      </c>
      <c r="B77" s="104">
        <v>42528</v>
      </c>
      <c r="C77" s="103" t="s">
        <v>4241</v>
      </c>
      <c r="G77" s="76" t="s">
        <v>840</v>
      </c>
      <c r="H77" s="76" t="s">
        <v>4849</v>
      </c>
      <c r="I77" s="519">
        <f t="shared" si="1"/>
        <v>195335.43749999997</v>
      </c>
      <c r="J77" s="407">
        <v>31253.67</v>
      </c>
      <c r="K77" s="105"/>
    </row>
    <row r="78" spans="1:12">
      <c r="A78" s="103" t="s">
        <v>4232</v>
      </c>
      <c r="B78" s="104">
        <v>42525</v>
      </c>
      <c r="C78" s="103" t="s">
        <v>4233</v>
      </c>
      <c r="G78" s="76" t="s">
        <v>840</v>
      </c>
      <c r="H78" s="76" t="s">
        <v>4849</v>
      </c>
      <c r="I78" s="519">
        <f t="shared" si="1"/>
        <v>196457.0625</v>
      </c>
      <c r="J78" s="407">
        <v>31433.13</v>
      </c>
      <c r="K78" s="105"/>
    </row>
    <row r="79" spans="1:12">
      <c r="A79" s="103" t="s">
        <v>4237</v>
      </c>
      <c r="B79" s="104">
        <v>42527</v>
      </c>
      <c r="C79" s="103" t="s">
        <v>4238</v>
      </c>
      <c r="G79" s="76" t="s">
        <v>840</v>
      </c>
      <c r="H79" s="76" t="s">
        <v>4849</v>
      </c>
      <c r="I79" s="519">
        <f t="shared" si="1"/>
        <v>247280.3125</v>
      </c>
      <c r="J79" s="407">
        <v>39564.85</v>
      </c>
      <c r="K79" s="105"/>
    </row>
    <row r="80" spans="1:12">
      <c r="A80" s="103" t="s">
        <v>4239</v>
      </c>
      <c r="B80" s="104">
        <v>42527</v>
      </c>
      <c r="C80" s="103" t="s">
        <v>4240</v>
      </c>
      <c r="G80" s="76" t="s">
        <v>840</v>
      </c>
      <c r="H80" s="175" t="s">
        <v>4849</v>
      </c>
      <c r="I80" s="519">
        <f t="shared" si="1"/>
        <v>247280.3125</v>
      </c>
      <c r="J80" s="407">
        <v>39564.85</v>
      </c>
      <c r="K80" s="105"/>
    </row>
    <row r="81" spans="1:12">
      <c r="A81" s="103" t="s">
        <v>4243</v>
      </c>
      <c r="B81" s="104">
        <v>42529</v>
      </c>
      <c r="C81" s="103" t="s">
        <v>4242</v>
      </c>
      <c r="G81" s="76" t="s">
        <v>858</v>
      </c>
      <c r="H81" s="176" t="s">
        <v>4767</v>
      </c>
      <c r="I81" s="519">
        <f t="shared" si="1"/>
        <v>288405.25</v>
      </c>
      <c r="J81" s="407">
        <v>46144.84</v>
      </c>
      <c r="K81" s="105"/>
    </row>
    <row r="82" spans="1:12">
      <c r="A82" s="103" t="s">
        <v>4246</v>
      </c>
      <c r="B82" s="104">
        <v>42530</v>
      </c>
      <c r="C82" s="103" t="s">
        <v>4247</v>
      </c>
      <c r="G82" s="76" t="s">
        <v>840</v>
      </c>
      <c r="H82" s="76" t="s">
        <v>4849</v>
      </c>
      <c r="I82" s="519">
        <f t="shared" si="1"/>
        <v>288094.9375</v>
      </c>
      <c r="J82" s="407">
        <v>46095.19</v>
      </c>
      <c r="K82" s="105"/>
    </row>
    <row r="83" spans="1:12">
      <c r="A83" s="103" t="s">
        <v>4252</v>
      </c>
      <c r="B83" s="104">
        <v>42530</v>
      </c>
      <c r="C83" s="103" t="s">
        <v>4253</v>
      </c>
      <c r="G83" s="76" t="s">
        <v>834</v>
      </c>
      <c r="H83" s="176" t="s">
        <v>4768</v>
      </c>
      <c r="I83" s="519">
        <f t="shared" si="1"/>
        <v>253195.5625</v>
      </c>
      <c r="J83" s="407">
        <v>40511.29</v>
      </c>
      <c r="K83" s="105"/>
    </row>
    <row r="84" spans="1:12">
      <c r="A84" s="103" t="s">
        <v>4271</v>
      </c>
      <c r="B84" s="104">
        <v>42534</v>
      </c>
      <c r="C84" s="103" t="s">
        <v>4272</v>
      </c>
      <c r="G84" s="76" t="s">
        <v>4857</v>
      </c>
      <c r="H84" s="108" t="s">
        <v>4858</v>
      </c>
      <c r="I84" s="519">
        <f t="shared" si="1"/>
        <v>59.499999999999993</v>
      </c>
      <c r="J84" s="407">
        <v>9.52</v>
      </c>
      <c r="K84" s="105"/>
    </row>
    <row r="85" spans="1:12">
      <c r="A85" s="103" t="s">
        <v>4271</v>
      </c>
      <c r="B85" s="104">
        <v>42534</v>
      </c>
      <c r="C85" s="103" t="s">
        <v>4272</v>
      </c>
      <c r="G85" s="76" t="s">
        <v>729</v>
      </c>
      <c r="H85" s="108" t="s">
        <v>730</v>
      </c>
      <c r="I85" s="519">
        <f t="shared" si="1"/>
        <v>47.4375</v>
      </c>
      <c r="J85" s="407">
        <v>7.59</v>
      </c>
      <c r="K85" s="105"/>
    </row>
    <row r="86" spans="1:12">
      <c r="A86" s="103" t="s">
        <v>4271</v>
      </c>
      <c r="B86" s="104">
        <v>42534</v>
      </c>
      <c r="C86" s="103" t="s">
        <v>4272</v>
      </c>
      <c r="G86" s="76" t="s">
        <v>4860</v>
      </c>
      <c r="H86" s="76" t="s">
        <v>4859</v>
      </c>
      <c r="I86" s="519">
        <f t="shared" si="1"/>
        <v>137.9375</v>
      </c>
      <c r="J86" s="407">
        <v>22.07</v>
      </c>
      <c r="K86" s="105"/>
    </row>
    <row r="87" spans="1:12">
      <c r="A87" s="103" t="s">
        <v>4254</v>
      </c>
      <c r="B87" s="104">
        <v>42530</v>
      </c>
      <c r="C87" s="103" t="s">
        <v>4255</v>
      </c>
      <c r="G87" s="76" t="s">
        <v>866</v>
      </c>
      <c r="H87" s="108" t="s">
        <v>4769</v>
      </c>
      <c r="I87" s="519">
        <f t="shared" si="1"/>
        <v>356496</v>
      </c>
      <c r="J87" s="407">
        <v>57039.360000000001</v>
      </c>
      <c r="K87" s="105"/>
    </row>
    <row r="88" spans="1:12">
      <c r="A88" s="103" t="s">
        <v>4261</v>
      </c>
      <c r="B88" s="104">
        <v>42531</v>
      </c>
      <c r="C88" s="103" t="s">
        <v>4262</v>
      </c>
      <c r="G88" s="76" t="s">
        <v>840</v>
      </c>
      <c r="H88" s="175" t="s">
        <v>4849</v>
      </c>
      <c r="I88" s="519">
        <f t="shared" si="1"/>
        <v>198355.0625</v>
      </c>
      <c r="J88" s="407">
        <v>31736.81</v>
      </c>
      <c r="K88" s="105"/>
    </row>
    <row r="89" spans="1:12">
      <c r="A89" s="103" t="s">
        <v>195</v>
      </c>
      <c r="B89" s="104">
        <v>42530</v>
      </c>
      <c r="C89" s="103" t="s">
        <v>4643</v>
      </c>
      <c r="G89" s="108" t="s">
        <v>2849</v>
      </c>
      <c r="H89" s="108" t="s">
        <v>3464</v>
      </c>
      <c r="I89" s="519">
        <f t="shared" si="1"/>
        <v>1273.25</v>
      </c>
      <c r="J89" s="380">
        <v>203.72</v>
      </c>
      <c r="K89" s="288"/>
      <c r="L89" s="105" t="s">
        <v>1005</v>
      </c>
    </row>
    <row r="90" spans="1:12">
      <c r="A90" s="103" t="s">
        <v>2027</v>
      </c>
      <c r="B90" s="104">
        <v>42534</v>
      </c>
      <c r="C90" s="103" t="s">
        <v>4647</v>
      </c>
      <c r="G90" s="108" t="s">
        <v>972</v>
      </c>
      <c r="H90" s="108" t="s">
        <v>1642</v>
      </c>
      <c r="I90" s="519">
        <f t="shared" si="1"/>
        <v>133928.625</v>
      </c>
      <c r="J90" s="407">
        <v>21428.58</v>
      </c>
      <c r="K90" s="110">
        <v>14285.72</v>
      </c>
      <c r="L90" s="105" t="s">
        <v>1005</v>
      </c>
    </row>
    <row r="91" spans="1:12">
      <c r="A91" s="103" t="s">
        <v>1117</v>
      </c>
      <c r="B91" s="104">
        <v>42534</v>
      </c>
      <c r="C91" s="103" t="s">
        <v>4648</v>
      </c>
      <c r="G91" s="176" t="s">
        <v>971</v>
      </c>
      <c r="H91" s="108" t="s">
        <v>970</v>
      </c>
      <c r="I91" s="519">
        <f t="shared" si="1"/>
        <v>133928.625</v>
      </c>
      <c r="J91" s="407">
        <v>21428.58</v>
      </c>
      <c r="K91" s="110">
        <v>14285.72</v>
      </c>
    </row>
    <row r="92" spans="1:12">
      <c r="A92" s="103" t="s">
        <v>1119</v>
      </c>
      <c r="B92" s="104">
        <v>42534</v>
      </c>
      <c r="C92" s="103" t="s">
        <v>4649</v>
      </c>
      <c r="G92" s="175" t="s">
        <v>4171</v>
      </c>
      <c r="H92" s="108" t="s">
        <v>4154</v>
      </c>
      <c r="I92" s="519">
        <f t="shared" si="1"/>
        <v>4208.875</v>
      </c>
      <c r="J92" s="380">
        <v>673.42</v>
      </c>
      <c r="K92" s="105"/>
    </row>
    <row r="93" spans="1:12">
      <c r="A93" s="103" t="s">
        <v>1122</v>
      </c>
      <c r="B93" s="104">
        <v>42534</v>
      </c>
      <c r="C93" s="103" t="s">
        <v>4650</v>
      </c>
      <c r="G93" s="108" t="s">
        <v>3558</v>
      </c>
      <c r="H93" s="108" t="s">
        <v>3483</v>
      </c>
      <c r="I93" s="519">
        <f t="shared" si="1"/>
        <v>9121.1875</v>
      </c>
      <c r="J93" s="407">
        <v>1459.39</v>
      </c>
      <c r="K93" s="105"/>
    </row>
    <row r="94" spans="1:12">
      <c r="A94" s="103" t="s">
        <v>1124</v>
      </c>
      <c r="B94" s="104">
        <v>42534</v>
      </c>
      <c r="C94" s="103" t="s">
        <v>4651</v>
      </c>
      <c r="G94" s="108" t="s">
        <v>3558</v>
      </c>
      <c r="H94" s="108" t="s">
        <v>3483</v>
      </c>
      <c r="I94" s="519">
        <f t="shared" si="1"/>
        <v>11652.8125</v>
      </c>
      <c r="J94" s="407">
        <v>1864.45</v>
      </c>
      <c r="K94" s="105"/>
    </row>
    <row r="95" spans="1:12">
      <c r="A95" s="103" t="s">
        <v>4263</v>
      </c>
      <c r="B95" s="104">
        <v>42532</v>
      </c>
      <c r="C95" s="103" t="s">
        <v>4264</v>
      </c>
      <c r="G95" s="76" t="s">
        <v>1774</v>
      </c>
      <c r="H95" s="108" t="s">
        <v>4770</v>
      </c>
      <c r="I95" s="519">
        <f t="shared" si="1"/>
        <v>169088.8125</v>
      </c>
      <c r="J95" s="314">
        <v>27054.21</v>
      </c>
      <c r="K95" s="105"/>
    </row>
    <row r="96" spans="1:12">
      <c r="A96" s="103" t="s">
        <v>4265</v>
      </c>
      <c r="B96" s="104">
        <v>42532</v>
      </c>
      <c r="C96" s="103" t="s">
        <v>4266</v>
      </c>
      <c r="G96" s="76" t="s">
        <v>840</v>
      </c>
      <c r="H96" s="76" t="s">
        <v>4849</v>
      </c>
      <c r="I96" s="519">
        <f t="shared" si="1"/>
        <v>506198.25</v>
      </c>
      <c r="J96" s="407">
        <v>80991.72</v>
      </c>
      <c r="K96" s="105"/>
    </row>
    <row r="97" spans="1:11">
      <c r="A97" s="103" t="s">
        <v>4267</v>
      </c>
      <c r="B97" s="104">
        <v>42532</v>
      </c>
      <c r="C97" s="103" t="s">
        <v>4268</v>
      </c>
      <c r="G97" s="76" t="s">
        <v>840</v>
      </c>
      <c r="H97" s="76" t="s">
        <v>4849</v>
      </c>
      <c r="I97" s="519">
        <f t="shared" si="1"/>
        <v>449398.9375</v>
      </c>
      <c r="J97" s="407">
        <v>71903.83</v>
      </c>
      <c r="K97" s="105"/>
    </row>
    <row r="98" spans="1:11">
      <c r="A98" s="103" t="s">
        <v>4269</v>
      </c>
      <c r="B98" s="104">
        <v>42532</v>
      </c>
      <c r="C98" s="103" t="s">
        <v>4270</v>
      </c>
      <c r="G98" s="76" t="s">
        <v>840</v>
      </c>
      <c r="H98" s="76" t="s">
        <v>4849</v>
      </c>
      <c r="I98" s="519">
        <f t="shared" si="1"/>
        <v>218513.8125</v>
      </c>
      <c r="J98" s="407">
        <v>34962.21</v>
      </c>
      <c r="K98" s="105"/>
    </row>
    <row r="99" spans="1:11">
      <c r="A99" s="103" t="s">
        <v>4273</v>
      </c>
      <c r="B99" s="104">
        <v>42534</v>
      </c>
      <c r="C99" s="103" t="s">
        <v>4274</v>
      </c>
      <c r="G99" s="175" t="s">
        <v>2859</v>
      </c>
      <c r="H99" s="176" t="s">
        <v>4771</v>
      </c>
      <c r="I99" s="519">
        <f t="shared" si="1"/>
        <v>253505.875</v>
      </c>
      <c r="J99" s="407">
        <v>40560.94</v>
      </c>
      <c r="K99" s="105"/>
    </row>
    <row r="100" spans="1:11">
      <c r="A100" s="103" t="s">
        <v>4276</v>
      </c>
      <c r="B100" s="104">
        <v>42534</v>
      </c>
      <c r="C100" s="103" t="s">
        <v>4275</v>
      </c>
      <c r="G100" s="76" t="s">
        <v>884</v>
      </c>
      <c r="H100" s="176" t="s">
        <v>1901</v>
      </c>
      <c r="I100" s="519">
        <f t="shared" si="1"/>
        <v>222724.49999999997</v>
      </c>
      <c r="J100" s="407">
        <v>35635.919999999998</v>
      </c>
      <c r="K100" s="105"/>
    </row>
    <row r="101" spans="1:11">
      <c r="A101" s="103" t="s">
        <v>4277</v>
      </c>
      <c r="B101" s="104">
        <v>42535</v>
      </c>
      <c r="C101" s="103" t="s">
        <v>4278</v>
      </c>
      <c r="G101" s="76" t="s">
        <v>840</v>
      </c>
      <c r="H101" s="176" t="s">
        <v>4765</v>
      </c>
      <c r="I101" s="519">
        <f t="shared" si="1"/>
        <v>328279.875</v>
      </c>
      <c r="J101" s="407">
        <v>52524.78</v>
      </c>
      <c r="K101" s="105"/>
    </row>
    <row r="102" spans="1:11">
      <c r="A102" s="103" t="s">
        <v>3395</v>
      </c>
      <c r="B102" s="104">
        <v>42535</v>
      </c>
      <c r="C102" s="103" t="s">
        <v>4446</v>
      </c>
      <c r="G102" s="108" t="s">
        <v>676</v>
      </c>
      <c r="H102" s="108" t="s">
        <v>676</v>
      </c>
      <c r="I102" s="519">
        <f t="shared" si="1"/>
        <v>380</v>
      </c>
      <c r="J102" s="380">
        <v>60.8</v>
      </c>
      <c r="K102" s="105"/>
    </row>
    <row r="103" spans="1:11">
      <c r="A103" s="103" t="s">
        <v>3076</v>
      </c>
      <c r="B103" s="104">
        <v>42534</v>
      </c>
      <c r="C103" s="103" t="s">
        <v>4652</v>
      </c>
      <c r="G103" s="108" t="s">
        <v>3558</v>
      </c>
      <c r="H103" s="108" t="s">
        <v>3483</v>
      </c>
      <c r="I103" s="519">
        <f t="shared" si="1"/>
        <v>60708.75</v>
      </c>
      <c r="J103" s="407">
        <v>9713.4</v>
      </c>
      <c r="K103" s="105"/>
    </row>
    <row r="104" spans="1:11" s="473" customFormat="1">
      <c r="A104" s="487" t="s">
        <v>10908</v>
      </c>
      <c r="B104" s="165">
        <v>42674</v>
      </c>
      <c r="C104" s="487" t="s">
        <v>10909</v>
      </c>
      <c r="D104" s="487">
        <v>1</v>
      </c>
      <c r="E104" s="487" t="s">
        <v>10910</v>
      </c>
      <c r="F104" s="487" t="s">
        <v>1808</v>
      </c>
      <c r="G104" s="488" t="s">
        <v>3558</v>
      </c>
      <c r="H104" s="488" t="s">
        <v>10913</v>
      </c>
      <c r="I104" s="519">
        <f t="shared" si="1"/>
        <v>-1939.4375</v>
      </c>
      <c r="J104" s="166">
        <v>-310.31</v>
      </c>
      <c r="K104" s="487" t="s">
        <v>10978</v>
      </c>
    </row>
    <row r="105" spans="1:11">
      <c r="A105" s="103" t="s">
        <v>1129</v>
      </c>
      <c r="B105" s="104">
        <v>42535</v>
      </c>
      <c r="C105" s="103" t="s">
        <v>4653</v>
      </c>
      <c r="G105" s="108" t="s">
        <v>966</v>
      </c>
      <c r="H105" s="108" t="s">
        <v>967</v>
      </c>
      <c r="I105" s="519">
        <f t="shared" si="1"/>
        <v>6445</v>
      </c>
      <c r="J105" s="407">
        <v>1031.2</v>
      </c>
      <c r="K105" s="105"/>
    </row>
    <row r="106" spans="1:11" s="105" customFormat="1">
      <c r="A106" s="105" t="s">
        <v>1131</v>
      </c>
      <c r="B106" s="106">
        <v>42535</v>
      </c>
      <c r="C106" s="105" t="s">
        <v>4654</v>
      </c>
      <c r="G106" s="108" t="s">
        <v>966</v>
      </c>
      <c r="H106" s="108" t="s">
        <v>967</v>
      </c>
      <c r="I106" s="519">
        <f t="shared" si="1"/>
        <v>11015.9375</v>
      </c>
      <c r="J106" s="407">
        <v>1762.55</v>
      </c>
    </row>
    <row r="107" spans="1:11" s="105" customFormat="1">
      <c r="A107" s="105" t="s">
        <v>3051</v>
      </c>
      <c r="B107" s="106">
        <v>42535</v>
      </c>
      <c r="C107" s="105" t="s">
        <v>4655</v>
      </c>
      <c r="G107" s="176" t="s">
        <v>4832</v>
      </c>
      <c r="H107" s="108" t="s">
        <v>4819</v>
      </c>
      <c r="I107" s="519">
        <f t="shared" si="1"/>
        <v>220.6875</v>
      </c>
      <c r="J107" s="380">
        <v>35.31</v>
      </c>
    </row>
    <row r="108" spans="1:11" s="105" customFormat="1">
      <c r="A108" s="105" t="s">
        <v>3055</v>
      </c>
      <c r="B108" s="106">
        <v>42535</v>
      </c>
      <c r="C108" s="105" t="s">
        <v>4656</v>
      </c>
      <c r="G108" s="76" t="s">
        <v>4171</v>
      </c>
      <c r="H108" s="108" t="s">
        <v>4154</v>
      </c>
      <c r="I108" s="519">
        <f t="shared" si="1"/>
        <v>2640</v>
      </c>
      <c r="J108" s="380">
        <v>422.4</v>
      </c>
    </row>
    <row r="109" spans="1:11">
      <c r="A109" s="103" t="s">
        <v>1163</v>
      </c>
      <c r="B109" s="104">
        <v>42535</v>
      </c>
      <c r="C109" s="103" t="s">
        <v>4657</v>
      </c>
      <c r="G109" s="76" t="s">
        <v>4171</v>
      </c>
      <c r="H109" s="108" t="s">
        <v>4154</v>
      </c>
      <c r="I109" s="519">
        <f t="shared" si="1"/>
        <v>13167.75</v>
      </c>
      <c r="J109" s="407">
        <v>2106.84</v>
      </c>
      <c r="K109" s="105"/>
    </row>
    <row r="110" spans="1:11">
      <c r="A110" s="103" t="s">
        <v>4763</v>
      </c>
      <c r="B110" s="104">
        <v>42535</v>
      </c>
      <c r="C110" s="103" t="s">
        <v>4764</v>
      </c>
      <c r="G110" s="108" t="s">
        <v>4208</v>
      </c>
      <c r="H110" s="108" t="s">
        <v>4156</v>
      </c>
      <c r="I110" s="519">
        <f t="shared" si="1"/>
        <v>1350</v>
      </c>
      <c r="J110" s="380">
        <v>216</v>
      </c>
      <c r="K110" s="105"/>
    </row>
    <row r="111" spans="1:11">
      <c r="A111" s="103" t="s">
        <v>4279</v>
      </c>
      <c r="B111" s="104">
        <v>42535</v>
      </c>
      <c r="C111" s="103" t="s">
        <v>4280</v>
      </c>
      <c r="G111" s="76" t="s">
        <v>840</v>
      </c>
      <c r="H111" s="76" t="s">
        <v>4849</v>
      </c>
      <c r="I111" s="519">
        <f t="shared" si="1"/>
        <v>247026.43750000003</v>
      </c>
      <c r="J111" s="407">
        <v>39524.230000000003</v>
      </c>
      <c r="K111" s="105"/>
    </row>
    <row r="112" spans="1:11">
      <c r="A112" s="103" t="s">
        <v>4325</v>
      </c>
      <c r="B112" s="104">
        <v>42541</v>
      </c>
      <c r="C112" s="103" t="s">
        <v>4280</v>
      </c>
      <c r="G112" s="76" t="s">
        <v>840</v>
      </c>
      <c r="H112" s="76" t="s">
        <v>4849</v>
      </c>
      <c r="I112" s="519">
        <f t="shared" si="1"/>
        <v>-247026.43750000003</v>
      </c>
      <c r="J112" s="407">
        <v>-39524.230000000003</v>
      </c>
      <c r="K112" s="301"/>
    </row>
    <row r="113" spans="1:11">
      <c r="A113" s="103" t="s">
        <v>4326</v>
      </c>
      <c r="B113" s="104">
        <v>42541</v>
      </c>
      <c r="C113" s="103" t="s">
        <v>4280</v>
      </c>
      <c r="G113" s="76" t="s">
        <v>840</v>
      </c>
      <c r="H113" s="76" t="s">
        <v>4849</v>
      </c>
      <c r="I113" s="519">
        <f t="shared" si="1"/>
        <v>271910.9375</v>
      </c>
      <c r="J113" s="407">
        <v>43505.75</v>
      </c>
      <c r="K113" s="105"/>
    </row>
    <row r="114" spans="1:11">
      <c r="A114" s="103" t="s">
        <v>4281</v>
      </c>
      <c r="B114" s="104">
        <v>42535</v>
      </c>
      <c r="C114" s="103" t="s">
        <v>4282</v>
      </c>
      <c r="G114" s="76" t="s">
        <v>840</v>
      </c>
      <c r="H114" s="175" t="s">
        <v>4849</v>
      </c>
      <c r="I114" s="519">
        <f t="shared" si="1"/>
        <v>266096.4375</v>
      </c>
      <c r="J114" s="407">
        <v>42575.43</v>
      </c>
      <c r="K114" s="105"/>
    </row>
    <row r="115" spans="1:11">
      <c r="A115" s="103" t="s">
        <v>4286</v>
      </c>
      <c r="B115" s="104">
        <v>42535</v>
      </c>
      <c r="C115" s="103" t="s">
        <v>4283</v>
      </c>
      <c r="G115" s="311" t="s">
        <v>840</v>
      </c>
      <c r="H115" s="175" t="s">
        <v>4849</v>
      </c>
      <c r="I115" s="519">
        <f t="shared" si="1"/>
        <v>266096.4375</v>
      </c>
      <c r="J115" s="407">
        <v>42575.43</v>
      </c>
      <c r="K115" s="105"/>
    </row>
    <row r="116" spans="1:11">
      <c r="A116" s="103" t="s">
        <v>3058</v>
      </c>
      <c r="B116" s="104">
        <v>42535</v>
      </c>
      <c r="C116" s="103" t="s">
        <v>4658</v>
      </c>
      <c r="G116" s="76" t="s">
        <v>4171</v>
      </c>
      <c r="H116" s="108" t="s">
        <v>4154</v>
      </c>
      <c r="I116" s="519">
        <f t="shared" si="1"/>
        <v>769371.125</v>
      </c>
      <c r="J116" s="407">
        <v>123099.38</v>
      </c>
      <c r="K116" s="105"/>
    </row>
    <row r="117" spans="1:11">
      <c r="A117" s="103" t="s">
        <v>4660</v>
      </c>
      <c r="B117" s="104">
        <v>42536</v>
      </c>
      <c r="C117" s="103" t="s">
        <v>4661</v>
      </c>
      <c r="G117" s="108" t="s">
        <v>4847</v>
      </c>
      <c r="H117" s="108" t="s">
        <v>938</v>
      </c>
      <c r="I117" s="519">
        <f t="shared" si="1"/>
        <v>2250</v>
      </c>
      <c r="J117" s="380">
        <v>360</v>
      </c>
      <c r="K117" s="105"/>
    </row>
    <row r="118" spans="1:11">
      <c r="A118" s="103" t="s">
        <v>252</v>
      </c>
      <c r="B118" s="104">
        <v>42536</v>
      </c>
      <c r="C118" s="103" t="s">
        <v>4662</v>
      </c>
      <c r="G118" s="108" t="s">
        <v>718</v>
      </c>
      <c r="H118" s="108" t="s">
        <v>719</v>
      </c>
      <c r="I118" s="519">
        <f t="shared" si="1"/>
        <v>1335</v>
      </c>
      <c r="J118" s="380">
        <v>213.6</v>
      </c>
      <c r="K118" s="105"/>
    </row>
    <row r="119" spans="1:11">
      <c r="A119" s="103" t="s">
        <v>2106</v>
      </c>
      <c r="B119" s="104">
        <v>42536</v>
      </c>
      <c r="C119" s="103" t="s">
        <v>4663</v>
      </c>
      <c r="G119" s="108" t="s">
        <v>918</v>
      </c>
      <c r="H119" s="108" t="s">
        <v>954</v>
      </c>
      <c r="I119" s="519">
        <f t="shared" si="1"/>
        <v>9000</v>
      </c>
      <c r="J119" s="407">
        <v>1440</v>
      </c>
      <c r="K119" s="105"/>
    </row>
    <row r="120" spans="1:11">
      <c r="A120" s="103" t="s">
        <v>2109</v>
      </c>
      <c r="B120" s="104">
        <v>42536</v>
      </c>
      <c r="C120" s="103" t="s">
        <v>4664</v>
      </c>
      <c r="G120" s="108" t="s">
        <v>939</v>
      </c>
      <c r="H120" s="108" t="s">
        <v>940</v>
      </c>
      <c r="I120" s="519">
        <f t="shared" si="1"/>
        <v>1674.125</v>
      </c>
      <c r="J120" s="380">
        <v>267.86</v>
      </c>
      <c r="K120" s="105"/>
    </row>
    <row r="121" spans="1:11">
      <c r="A121" s="103" t="s">
        <v>2112</v>
      </c>
      <c r="B121" s="104">
        <v>42536</v>
      </c>
      <c r="C121" s="103" t="s">
        <v>4665</v>
      </c>
      <c r="G121" s="108" t="s">
        <v>907</v>
      </c>
      <c r="H121" s="108" t="s">
        <v>908</v>
      </c>
      <c r="I121" s="519">
        <f t="shared" si="1"/>
        <v>28085.6875</v>
      </c>
      <c r="J121" s="407">
        <v>4493.71</v>
      </c>
      <c r="K121" s="105"/>
    </row>
    <row r="122" spans="1:11">
      <c r="A122" s="103" t="s">
        <v>3979</v>
      </c>
      <c r="B122" s="104">
        <v>42536</v>
      </c>
      <c r="C122" s="103" t="s">
        <v>4666</v>
      </c>
      <c r="G122" s="108" t="s">
        <v>905</v>
      </c>
      <c r="H122" s="108" t="s">
        <v>906</v>
      </c>
      <c r="I122" s="519">
        <f t="shared" si="1"/>
        <v>451.31249999999994</v>
      </c>
      <c r="J122" s="380">
        <v>72.209999999999994</v>
      </c>
      <c r="K122" s="105"/>
    </row>
    <row r="123" spans="1:11">
      <c r="A123" s="103" t="s">
        <v>3981</v>
      </c>
      <c r="B123" s="104">
        <v>42536</v>
      </c>
      <c r="C123" s="103" t="s">
        <v>4667</v>
      </c>
      <c r="G123" s="108" t="s">
        <v>4848</v>
      </c>
      <c r="H123" s="108" t="s">
        <v>4820</v>
      </c>
      <c r="I123" s="519">
        <f t="shared" si="1"/>
        <v>700</v>
      </c>
      <c r="J123" s="380">
        <v>112</v>
      </c>
      <c r="K123" s="105"/>
    </row>
    <row r="124" spans="1:11">
      <c r="A124" s="103" t="s">
        <v>1917</v>
      </c>
      <c r="B124" s="104">
        <v>42536</v>
      </c>
      <c r="C124" s="103" t="s">
        <v>4668</v>
      </c>
      <c r="G124" s="108" t="s">
        <v>947</v>
      </c>
      <c r="H124" s="108" t="s">
        <v>948</v>
      </c>
      <c r="I124" s="519">
        <f t="shared" si="1"/>
        <v>4930</v>
      </c>
      <c r="J124" s="380">
        <v>788.8</v>
      </c>
      <c r="K124" s="105"/>
    </row>
    <row r="125" spans="1:11">
      <c r="A125" s="103" t="s">
        <v>254</v>
      </c>
      <c r="B125" s="104">
        <v>42536</v>
      </c>
      <c r="C125" s="103" t="s">
        <v>4669</v>
      </c>
      <c r="G125" s="76" t="s">
        <v>3569</v>
      </c>
      <c r="H125" s="108" t="s">
        <v>3499</v>
      </c>
      <c r="I125" s="519">
        <f t="shared" si="1"/>
        <v>1332.75</v>
      </c>
      <c r="J125" s="380">
        <v>213.24</v>
      </c>
      <c r="K125" s="105"/>
    </row>
    <row r="126" spans="1:11">
      <c r="A126" s="103" t="s">
        <v>267</v>
      </c>
      <c r="B126" s="104">
        <v>42536</v>
      </c>
      <c r="C126" s="103" t="s">
        <v>4670</v>
      </c>
      <c r="G126" s="108" t="s">
        <v>685</v>
      </c>
      <c r="H126" s="108" t="s">
        <v>899</v>
      </c>
      <c r="I126" s="519">
        <f t="shared" si="1"/>
        <v>4587</v>
      </c>
      <c r="J126" s="380">
        <v>733.92</v>
      </c>
      <c r="K126" s="105"/>
    </row>
    <row r="127" spans="1:11">
      <c r="A127" s="103" t="s">
        <v>1177</v>
      </c>
      <c r="B127" s="104">
        <v>42536</v>
      </c>
      <c r="C127" s="103" t="s">
        <v>4671</v>
      </c>
      <c r="G127" s="108" t="s">
        <v>904</v>
      </c>
      <c r="H127" s="108" t="s">
        <v>903</v>
      </c>
      <c r="I127" s="519">
        <f t="shared" si="1"/>
        <v>13400</v>
      </c>
      <c r="J127" s="407">
        <v>2144</v>
      </c>
      <c r="K127" s="105"/>
    </row>
    <row r="128" spans="1:11">
      <c r="A128" s="103" t="s">
        <v>271</v>
      </c>
      <c r="B128" s="104">
        <v>42536</v>
      </c>
      <c r="C128" s="103" t="s">
        <v>4672</v>
      </c>
      <c r="G128" s="108" t="s">
        <v>723</v>
      </c>
      <c r="H128" s="108" t="s">
        <v>917</v>
      </c>
      <c r="I128" s="519">
        <f t="shared" si="1"/>
        <v>19100</v>
      </c>
      <c r="J128" s="407">
        <v>3056</v>
      </c>
      <c r="K128" s="105"/>
    </row>
    <row r="129" spans="1:11">
      <c r="A129" s="103" t="s">
        <v>273</v>
      </c>
      <c r="B129" s="104">
        <v>42536</v>
      </c>
      <c r="C129" s="103" t="s">
        <v>4673</v>
      </c>
      <c r="G129" s="108" t="s">
        <v>3564</v>
      </c>
      <c r="H129" s="108" t="s">
        <v>4148</v>
      </c>
      <c r="I129" s="519">
        <f t="shared" si="1"/>
        <v>2800</v>
      </c>
      <c r="J129" s="380">
        <v>448</v>
      </c>
      <c r="K129" s="105"/>
    </row>
    <row r="130" spans="1:11">
      <c r="A130" s="103" t="s">
        <v>275</v>
      </c>
      <c r="B130" s="104">
        <v>42536</v>
      </c>
      <c r="C130" s="103" t="s">
        <v>4674</v>
      </c>
      <c r="G130" s="108" t="s">
        <v>831</v>
      </c>
      <c r="H130" s="108" t="s">
        <v>832</v>
      </c>
      <c r="I130" s="519">
        <f t="shared" si="1"/>
        <v>900</v>
      </c>
      <c r="J130" s="380">
        <v>144</v>
      </c>
      <c r="K130" s="105"/>
    </row>
    <row r="131" spans="1:11">
      <c r="A131" s="103" t="s">
        <v>277</v>
      </c>
      <c r="B131" s="104">
        <v>42536</v>
      </c>
      <c r="C131" s="103" t="s">
        <v>4675</v>
      </c>
      <c r="G131" s="108" t="s">
        <v>822</v>
      </c>
      <c r="H131" s="108" t="s">
        <v>902</v>
      </c>
      <c r="I131" s="519">
        <f t="shared" si="1"/>
        <v>4482.75</v>
      </c>
      <c r="J131" s="380">
        <v>717.24</v>
      </c>
      <c r="K131" s="105"/>
    </row>
    <row r="132" spans="1:11">
      <c r="A132" s="103" t="s">
        <v>279</v>
      </c>
      <c r="B132" s="104">
        <v>42536</v>
      </c>
      <c r="C132" s="103" t="s">
        <v>4676</v>
      </c>
      <c r="G132" s="108" t="s">
        <v>900</v>
      </c>
      <c r="H132" s="108" t="s">
        <v>901</v>
      </c>
      <c r="I132" s="519">
        <f t="shared" si="1"/>
        <v>4000</v>
      </c>
      <c r="J132" s="380">
        <v>640</v>
      </c>
      <c r="K132" s="105"/>
    </row>
    <row r="133" spans="1:11" s="293" customFormat="1">
      <c r="A133" s="295" t="s">
        <v>283</v>
      </c>
      <c r="B133" s="296">
        <v>42537</v>
      </c>
      <c r="C133" s="295" t="s">
        <v>10853</v>
      </c>
      <c r="D133" s="295"/>
      <c r="E133" s="295"/>
      <c r="F133" s="295"/>
      <c r="G133" s="178" t="s">
        <v>10857</v>
      </c>
      <c r="H133" s="178" t="s">
        <v>10858</v>
      </c>
      <c r="I133" s="519">
        <f t="shared" si="1"/>
        <v>127586.1875</v>
      </c>
      <c r="J133" s="314">
        <v>20413.79</v>
      </c>
    </row>
    <row r="134" spans="1:11">
      <c r="A134" s="103" t="s">
        <v>281</v>
      </c>
      <c r="B134" s="104">
        <v>42536</v>
      </c>
      <c r="C134" s="103" t="s">
        <v>4677</v>
      </c>
      <c r="G134" s="108" t="s">
        <v>3564</v>
      </c>
      <c r="H134" s="108" t="s">
        <v>4148</v>
      </c>
      <c r="I134" s="519">
        <f t="shared" si="1"/>
        <v>1300</v>
      </c>
      <c r="J134" s="380">
        <v>208</v>
      </c>
      <c r="K134" s="105"/>
    </row>
    <row r="135" spans="1:11">
      <c r="A135" s="103" t="s">
        <v>242</v>
      </c>
      <c r="B135" s="104">
        <v>42536</v>
      </c>
      <c r="C135" s="103" t="s">
        <v>4659</v>
      </c>
      <c r="G135" s="175" t="s">
        <v>4171</v>
      </c>
      <c r="H135" s="108" t="s">
        <v>4154</v>
      </c>
      <c r="I135" s="519">
        <f t="shared" ref="I135:I198" si="2">+J135/0.16</f>
        <v>3530.1875</v>
      </c>
      <c r="J135" s="380">
        <v>564.83000000000004</v>
      </c>
      <c r="K135" s="105"/>
    </row>
    <row r="136" spans="1:11">
      <c r="A136" s="103" t="s">
        <v>4284</v>
      </c>
      <c r="B136" s="104">
        <v>42535</v>
      </c>
      <c r="C136" s="103" t="s">
        <v>4285</v>
      </c>
      <c r="G136" s="76" t="s">
        <v>840</v>
      </c>
      <c r="H136" s="175" t="s">
        <v>4849</v>
      </c>
      <c r="I136" s="519">
        <f t="shared" si="2"/>
        <v>266096.4375</v>
      </c>
      <c r="J136" s="407">
        <v>42575.43</v>
      </c>
      <c r="K136" s="105"/>
    </row>
    <row r="137" spans="1:11">
      <c r="A137" s="103" t="s">
        <v>3070</v>
      </c>
      <c r="B137" s="104">
        <v>42535</v>
      </c>
      <c r="C137" s="103" t="s">
        <v>4287</v>
      </c>
      <c r="G137" s="76" t="s">
        <v>840</v>
      </c>
      <c r="H137" s="76" t="s">
        <v>4849</v>
      </c>
      <c r="I137" s="519">
        <f t="shared" si="2"/>
        <v>198355.0625</v>
      </c>
      <c r="J137" s="407">
        <v>31736.81</v>
      </c>
      <c r="K137" s="300"/>
    </row>
    <row r="138" spans="1:11">
      <c r="A138" s="103" t="s">
        <v>4290</v>
      </c>
      <c r="B138" s="104">
        <v>42536</v>
      </c>
      <c r="C138" s="103" t="s">
        <v>4291</v>
      </c>
      <c r="G138" s="76" t="s">
        <v>840</v>
      </c>
      <c r="H138" s="76" t="s">
        <v>4849</v>
      </c>
      <c r="I138" s="519">
        <f t="shared" si="2"/>
        <v>198355.0625</v>
      </c>
      <c r="J138" s="407">
        <v>31736.81</v>
      </c>
      <c r="K138" s="105"/>
    </row>
    <row r="139" spans="1:11">
      <c r="A139" s="103" t="s">
        <v>299</v>
      </c>
      <c r="B139" s="104">
        <v>42537</v>
      </c>
      <c r="C139" s="103" t="s">
        <v>4680</v>
      </c>
      <c r="G139" s="108" t="s">
        <v>909</v>
      </c>
      <c r="H139" s="108" t="s">
        <v>910</v>
      </c>
      <c r="I139" s="519">
        <f t="shared" si="2"/>
        <v>17500</v>
      </c>
      <c r="J139" s="407">
        <v>2800</v>
      </c>
      <c r="K139" s="105"/>
    </row>
    <row r="140" spans="1:11">
      <c r="A140" s="103" t="s">
        <v>1213</v>
      </c>
      <c r="B140" s="104">
        <v>42537</v>
      </c>
      <c r="C140" s="103" t="s">
        <v>4681</v>
      </c>
      <c r="G140" s="108" t="s">
        <v>1766</v>
      </c>
      <c r="H140" s="108" t="s">
        <v>1638</v>
      </c>
      <c r="I140" s="519">
        <f t="shared" si="2"/>
        <v>11889.375</v>
      </c>
      <c r="J140" s="407">
        <v>1902.3</v>
      </c>
      <c r="K140" s="105"/>
    </row>
    <row r="141" spans="1:11">
      <c r="A141" s="103" t="s">
        <v>1215</v>
      </c>
      <c r="B141" s="104">
        <v>42537</v>
      </c>
      <c r="C141" s="103" t="s">
        <v>4682</v>
      </c>
      <c r="G141" s="108" t="s">
        <v>891</v>
      </c>
      <c r="H141" s="108" t="s">
        <v>890</v>
      </c>
      <c r="I141" s="519">
        <f t="shared" si="2"/>
        <v>6429.625</v>
      </c>
      <c r="J141" s="407">
        <v>1028.74</v>
      </c>
      <c r="K141" s="105"/>
    </row>
    <row r="142" spans="1:11">
      <c r="A142" s="103" t="s">
        <v>1217</v>
      </c>
      <c r="B142" s="104">
        <v>42537</v>
      </c>
      <c r="C142" s="103" t="s">
        <v>4683</v>
      </c>
      <c r="G142" s="108" t="s">
        <v>893</v>
      </c>
      <c r="H142" s="108" t="s">
        <v>892</v>
      </c>
      <c r="I142" s="519">
        <f t="shared" si="2"/>
        <v>11213.8125</v>
      </c>
      <c r="J142" s="407">
        <v>1794.21</v>
      </c>
      <c r="K142" s="105"/>
    </row>
    <row r="143" spans="1:11">
      <c r="A143" s="103" t="s">
        <v>1219</v>
      </c>
      <c r="B143" s="104">
        <v>42537</v>
      </c>
      <c r="C143" s="103" t="s">
        <v>4684</v>
      </c>
      <c r="G143" s="108" t="s">
        <v>915</v>
      </c>
      <c r="H143" s="108" t="s">
        <v>916</v>
      </c>
      <c r="I143" s="519">
        <f t="shared" si="2"/>
        <v>523.25</v>
      </c>
      <c r="J143" s="380">
        <v>83.72</v>
      </c>
      <c r="K143" s="105"/>
    </row>
    <row r="144" spans="1:11">
      <c r="A144" s="103" t="s">
        <v>1221</v>
      </c>
      <c r="B144" s="104">
        <v>42537</v>
      </c>
      <c r="C144" s="103" t="s">
        <v>4685</v>
      </c>
      <c r="G144" s="108" t="s">
        <v>894</v>
      </c>
      <c r="H144" s="108" t="s">
        <v>895</v>
      </c>
      <c r="I144" s="519">
        <f t="shared" si="2"/>
        <v>900</v>
      </c>
      <c r="J144" s="380">
        <v>144</v>
      </c>
      <c r="K144" s="105"/>
    </row>
    <row r="145" spans="1:11">
      <c r="A145" s="103" t="s">
        <v>4678</v>
      </c>
      <c r="B145" s="104">
        <v>42536</v>
      </c>
      <c r="C145" s="103" t="s">
        <v>4679</v>
      </c>
      <c r="G145" s="108" t="s">
        <v>962</v>
      </c>
      <c r="H145" s="108" t="s">
        <v>963</v>
      </c>
      <c r="I145" s="519">
        <f t="shared" si="2"/>
        <v>5041.375</v>
      </c>
      <c r="J145" s="380">
        <v>806.62</v>
      </c>
      <c r="K145" s="105"/>
    </row>
    <row r="146" spans="1:11">
      <c r="A146" s="103" t="s">
        <v>1179</v>
      </c>
      <c r="B146" s="104">
        <v>42536</v>
      </c>
      <c r="C146" s="103" t="s">
        <v>4292</v>
      </c>
      <c r="G146" s="76" t="s">
        <v>840</v>
      </c>
      <c r="H146" s="76" t="s">
        <v>4849</v>
      </c>
      <c r="I146" s="519">
        <f t="shared" si="2"/>
        <v>179465.6875</v>
      </c>
      <c r="J146" s="407">
        <v>28714.51</v>
      </c>
      <c r="K146" s="105"/>
    </row>
    <row r="147" spans="1:11">
      <c r="A147" s="103" t="s">
        <v>4293</v>
      </c>
      <c r="B147" s="104">
        <v>42536</v>
      </c>
      <c r="C147" s="103" t="s">
        <v>4294</v>
      </c>
      <c r="G147" s="76" t="s">
        <v>840</v>
      </c>
      <c r="H147" s="76" t="s">
        <v>4849</v>
      </c>
      <c r="I147" s="519">
        <f t="shared" si="2"/>
        <v>196457.0625</v>
      </c>
      <c r="J147" s="407">
        <v>31433.13</v>
      </c>
      <c r="K147" s="105"/>
    </row>
    <row r="148" spans="1:11">
      <c r="A148" s="103" t="s">
        <v>4303</v>
      </c>
      <c r="B148" s="104">
        <v>42538</v>
      </c>
      <c r="C148" s="103" t="s">
        <v>4304</v>
      </c>
      <c r="G148" s="76" t="s">
        <v>840</v>
      </c>
      <c r="H148" s="175" t="s">
        <v>4849</v>
      </c>
      <c r="I148" s="519">
        <f t="shared" si="2"/>
        <v>196457.0625</v>
      </c>
      <c r="J148" s="407">
        <v>31433.13</v>
      </c>
      <c r="K148" s="105"/>
    </row>
    <row r="149" spans="1:11">
      <c r="A149" s="103" t="s">
        <v>1239</v>
      </c>
      <c r="B149" s="104">
        <v>42538</v>
      </c>
      <c r="C149" s="103" t="s">
        <v>4686</v>
      </c>
      <c r="G149" s="76" t="s">
        <v>4171</v>
      </c>
      <c r="H149" s="108" t="s">
        <v>4154</v>
      </c>
      <c r="I149" s="519">
        <f t="shared" si="2"/>
        <v>53065.3125</v>
      </c>
      <c r="J149" s="407">
        <v>8490.4500000000007</v>
      </c>
      <c r="K149" s="105"/>
    </row>
    <row r="150" spans="1:11">
      <c r="A150" s="103" t="s">
        <v>2177</v>
      </c>
      <c r="B150" s="104">
        <v>42538</v>
      </c>
      <c r="C150" s="103" t="s">
        <v>4687</v>
      </c>
      <c r="G150" s="76" t="s">
        <v>4171</v>
      </c>
      <c r="H150" s="108" t="s">
        <v>4154</v>
      </c>
      <c r="I150" s="519">
        <f t="shared" si="2"/>
        <v>200810.9375</v>
      </c>
      <c r="J150" s="407">
        <v>32129.75</v>
      </c>
      <c r="K150" s="105"/>
    </row>
    <row r="151" spans="1:11">
      <c r="A151" s="103" t="s">
        <v>4288</v>
      </c>
      <c r="B151" s="104">
        <v>42535</v>
      </c>
      <c r="C151" s="103" t="s">
        <v>4289</v>
      </c>
      <c r="G151" s="76" t="s">
        <v>840</v>
      </c>
      <c r="H151" s="76" t="s">
        <v>4849</v>
      </c>
      <c r="I151" s="519">
        <f t="shared" si="2"/>
        <v>247026.43750000003</v>
      </c>
      <c r="J151" s="407">
        <v>39524.230000000003</v>
      </c>
      <c r="K151" s="105"/>
    </row>
    <row r="152" spans="1:11">
      <c r="A152" s="103" t="s">
        <v>4305</v>
      </c>
      <c r="B152" s="104">
        <v>42538</v>
      </c>
      <c r="C152" s="103" t="s">
        <v>4306</v>
      </c>
      <c r="G152" s="76" t="s">
        <v>840</v>
      </c>
      <c r="H152" s="76" t="s">
        <v>4849</v>
      </c>
      <c r="I152" s="519">
        <f t="shared" si="2"/>
        <v>349037</v>
      </c>
      <c r="J152" s="407">
        <v>55845.919999999998</v>
      </c>
      <c r="K152" s="105"/>
    </row>
    <row r="153" spans="1:11">
      <c r="A153" s="103" t="s">
        <v>4297</v>
      </c>
      <c r="B153" s="104">
        <v>42536</v>
      </c>
      <c r="C153" s="103" t="s">
        <v>4298</v>
      </c>
      <c r="G153" s="76" t="s">
        <v>4179</v>
      </c>
      <c r="H153" s="176" t="s">
        <v>4772</v>
      </c>
      <c r="I153" s="519">
        <f t="shared" si="2"/>
        <v>194043.8125</v>
      </c>
      <c r="J153" s="407">
        <v>31047.01</v>
      </c>
      <c r="K153" s="105"/>
    </row>
    <row r="154" spans="1:11">
      <c r="A154" s="103" t="s">
        <v>4295</v>
      </c>
      <c r="B154" s="104">
        <v>42536</v>
      </c>
      <c r="C154" s="103" t="s">
        <v>4296</v>
      </c>
      <c r="G154" s="76" t="s">
        <v>877</v>
      </c>
      <c r="H154" s="176" t="s">
        <v>1625</v>
      </c>
      <c r="I154" s="519">
        <f t="shared" si="2"/>
        <v>255746.1875</v>
      </c>
      <c r="J154" s="407">
        <v>40919.39</v>
      </c>
      <c r="K154" s="105"/>
    </row>
    <row r="155" spans="1:11">
      <c r="A155" s="103" t="s">
        <v>4299</v>
      </c>
      <c r="B155" s="104">
        <v>42537</v>
      </c>
      <c r="C155" s="103" t="s">
        <v>4300</v>
      </c>
      <c r="G155" s="76" t="s">
        <v>842</v>
      </c>
      <c r="H155" s="176" t="s">
        <v>4080</v>
      </c>
      <c r="I155" s="519">
        <f t="shared" si="2"/>
        <v>247590.6875</v>
      </c>
      <c r="J155" s="407">
        <v>39614.51</v>
      </c>
      <c r="K155" s="105"/>
    </row>
    <row r="156" spans="1:11">
      <c r="A156" s="103" t="s">
        <v>4307</v>
      </c>
      <c r="B156" s="104">
        <v>42538</v>
      </c>
      <c r="C156" s="103" t="s">
        <v>4308</v>
      </c>
      <c r="G156" s="76" t="s">
        <v>1776</v>
      </c>
      <c r="H156" s="176" t="s">
        <v>4773</v>
      </c>
      <c r="I156" s="519">
        <f t="shared" si="2"/>
        <v>157217.125</v>
      </c>
      <c r="J156" s="407">
        <v>25154.74</v>
      </c>
      <c r="K156" s="105"/>
    </row>
    <row r="157" spans="1:11">
      <c r="A157" s="103" t="s">
        <v>3098</v>
      </c>
      <c r="B157" s="104">
        <v>42539</v>
      </c>
      <c r="C157" s="103" t="s">
        <v>4309</v>
      </c>
      <c r="G157" s="76" t="s">
        <v>840</v>
      </c>
      <c r="H157" s="76" t="s">
        <v>4849</v>
      </c>
      <c r="I157" s="519">
        <f t="shared" si="2"/>
        <v>271210.875</v>
      </c>
      <c r="J157" s="407">
        <v>43393.74</v>
      </c>
      <c r="K157" s="105"/>
    </row>
    <row r="158" spans="1:11">
      <c r="A158" s="103" t="s">
        <v>4310</v>
      </c>
      <c r="B158" s="104">
        <v>42539</v>
      </c>
      <c r="C158" s="103" t="s">
        <v>4311</v>
      </c>
      <c r="G158" s="76" t="s">
        <v>840</v>
      </c>
      <c r="H158" s="76" t="s">
        <v>4849</v>
      </c>
      <c r="I158" s="519">
        <f t="shared" si="2"/>
        <v>328279.875</v>
      </c>
      <c r="J158" s="407">
        <v>52524.78</v>
      </c>
      <c r="K158" s="105"/>
    </row>
    <row r="159" spans="1:11">
      <c r="A159" s="103" t="s">
        <v>2191</v>
      </c>
      <c r="B159" s="104">
        <v>42539</v>
      </c>
      <c r="C159" s="103" t="s">
        <v>4312</v>
      </c>
      <c r="G159" s="76" t="s">
        <v>840</v>
      </c>
      <c r="H159" s="175" t="s">
        <v>4849</v>
      </c>
      <c r="I159" s="519">
        <f t="shared" si="2"/>
        <v>196457.0625</v>
      </c>
      <c r="J159" s="407">
        <v>31433.13</v>
      </c>
      <c r="K159" s="105"/>
    </row>
    <row r="160" spans="1:11">
      <c r="A160" s="103" t="s">
        <v>4313</v>
      </c>
      <c r="B160" s="104">
        <v>42539</v>
      </c>
      <c r="C160" s="103" t="s">
        <v>4314</v>
      </c>
      <c r="G160" s="76" t="s">
        <v>840</v>
      </c>
      <c r="H160" s="76" t="s">
        <v>4849</v>
      </c>
      <c r="I160" s="519">
        <f t="shared" si="2"/>
        <v>196457.0625</v>
      </c>
      <c r="J160" s="407">
        <v>31433.13</v>
      </c>
      <c r="K160" s="300"/>
    </row>
    <row r="161" spans="1:11">
      <c r="A161" s="103" t="s">
        <v>4321</v>
      </c>
      <c r="B161" s="104">
        <v>42539</v>
      </c>
      <c r="C161" s="103" t="s">
        <v>4322</v>
      </c>
      <c r="G161" s="76" t="s">
        <v>840</v>
      </c>
      <c r="H161" s="76" t="s">
        <v>4849</v>
      </c>
      <c r="I161" s="519">
        <f t="shared" si="2"/>
        <v>253195.5625</v>
      </c>
      <c r="J161" s="407">
        <v>40511.29</v>
      </c>
      <c r="K161" s="105"/>
    </row>
    <row r="162" spans="1:11">
      <c r="A162" s="103" t="s">
        <v>4317</v>
      </c>
      <c r="B162" s="104">
        <v>42539</v>
      </c>
      <c r="C162" s="103" t="s">
        <v>4318</v>
      </c>
      <c r="G162" s="76" t="s">
        <v>840</v>
      </c>
      <c r="H162" s="76" t="s">
        <v>4849</v>
      </c>
      <c r="I162" s="519">
        <f t="shared" si="2"/>
        <v>179465.6875</v>
      </c>
      <c r="J162" s="407">
        <v>28714.51</v>
      </c>
      <c r="K162" s="105"/>
    </row>
    <row r="163" spans="1:11">
      <c r="A163" s="103" t="s">
        <v>4315</v>
      </c>
      <c r="B163" s="104">
        <v>42539</v>
      </c>
      <c r="C163" s="103" t="s">
        <v>4316</v>
      </c>
      <c r="G163" s="76" t="s">
        <v>840</v>
      </c>
      <c r="H163" s="76" t="s">
        <v>4849</v>
      </c>
      <c r="I163" s="519">
        <f t="shared" si="2"/>
        <v>196457.0625</v>
      </c>
      <c r="J163" s="407">
        <v>31433.13</v>
      </c>
      <c r="K163" s="105"/>
    </row>
    <row r="164" spans="1:11">
      <c r="A164" s="103" t="s">
        <v>4319</v>
      </c>
      <c r="B164" s="104">
        <v>42539</v>
      </c>
      <c r="C164" s="103" t="s">
        <v>4320</v>
      </c>
      <c r="G164" s="76" t="s">
        <v>840</v>
      </c>
      <c r="H164" s="76" t="s">
        <v>4849</v>
      </c>
      <c r="I164" s="519">
        <f t="shared" si="2"/>
        <v>271210.8125</v>
      </c>
      <c r="J164" s="407">
        <v>43393.73</v>
      </c>
      <c r="K164" s="105"/>
    </row>
    <row r="165" spans="1:11">
      <c r="A165" s="103" t="s">
        <v>4323</v>
      </c>
      <c r="B165" s="104">
        <v>42541</v>
      </c>
      <c r="C165" s="103" t="s">
        <v>4324</v>
      </c>
      <c r="G165" s="76" t="s">
        <v>834</v>
      </c>
      <c r="H165" s="176" t="s">
        <v>4774</v>
      </c>
      <c r="I165" s="519">
        <f t="shared" si="2"/>
        <v>222724.49999999997</v>
      </c>
      <c r="J165" s="407">
        <v>35635.919999999998</v>
      </c>
      <c r="K165" s="105"/>
    </row>
    <row r="166" spans="1:11">
      <c r="A166" s="103" t="s">
        <v>4327</v>
      </c>
      <c r="B166" s="104">
        <v>42541</v>
      </c>
      <c r="C166" s="103" t="s">
        <v>4328</v>
      </c>
      <c r="G166" s="76" t="s">
        <v>840</v>
      </c>
      <c r="H166" s="76" t="s">
        <v>4849</v>
      </c>
      <c r="I166" s="519">
        <f t="shared" si="2"/>
        <v>328279.875</v>
      </c>
      <c r="J166" s="407">
        <v>52524.78</v>
      </c>
      <c r="K166" s="105"/>
    </row>
    <row r="167" spans="1:11">
      <c r="A167" s="103" t="s">
        <v>4329</v>
      </c>
      <c r="B167" s="104">
        <v>42542</v>
      </c>
      <c r="C167" s="103" t="s">
        <v>4330</v>
      </c>
      <c r="G167" s="76" t="s">
        <v>840</v>
      </c>
      <c r="H167" s="76" t="s">
        <v>4849</v>
      </c>
      <c r="I167" s="519">
        <f t="shared" si="2"/>
        <v>328279.875</v>
      </c>
      <c r="J167" s="407">
        <v>52524.78</v>
      </c>
      <c r="K167" s="105"/>
    </row>
    <row r="168" spans="1:11">
      <c r="A168" s="103" t="s">
        <v>4331</v>
      </c>
      <c r="B168" s="104">
        <v>42542</v>
      </c>
      <c r="C168" s="103" t="s">
        <v>4332</v>
      </c>
      <c r="G168" s="76" t="s">
        <v>840</v>
      </c>
      <c r="H168" s="76" t="s">
        <v>4849</v>
      </c>
      <c r="I168" s="519">
        <f t="shared" si="2"/>
        <v>328279.875</v>
      </c>
      <c r="J168" s="407">
        <v>52524.78</v>
      </c>
      <c r="K168" s="105"/>
    </row>
    <row r="169" spans="1:11">
      <c r="A169" s="103" t="s">
        <v>4333</v>
      </c>
      <c r="B169" s="104">
        <v>42542</v>
      </c>
      <c r="C169" s="103" t="s">
        <v>4334</v>
      </c>
      <c r="G169" s="76" t="s">
        <v>840</v>
      </c>
      <c r="H169" s="76" t="s">
        <v>4849</v>
      </c>
      <c r="I169" s="519">
        <f t="shared" si="2"/>
        <v>174208.5</v>
      </c>
      <c r="J169" s="407">
        <v>27873.360000000001</v>
      </c>
      <c r="K169" s="105"/>
    </row>
    <row r="170" spans="1:11">
      <c r="A170" s="103" t="s">
        <v>1276</v>
      </c>
      <c r="B170" s="104">
        <v>42542</v>
      </c>
      <c r="C170" s="103" t="s">
        <v>4335</v>
      </c>
      <c r="G170" s="76" t="s">
        <v>840</v>
      </c>
      <c r="H170" s="76" t="s">
        <v>4849</v>
      </c>
      <c r="I170" s="519">
        <f t="shared" si="2"/>
        <v>247280.3125</v>
      </c>
      <c r="J170" s="407">
        <v>39564.85</v>
      </c>
      <c r="K170" s="105"/>
    </row>
    <row r="171" spans="1:11">
      <c r="A171" s="103" t="s">
        <v>1278</v>
      </c>
      <c r="B171" s="104">
        <v>42542</v>
      </c>
      <c r="C171" s="103" t="s">
        <v>4336</v>
      </c>
      <c r="G171" s="76" t="s">
        <v>840</v>
      </c>
      <c r="H171" s="76" t="s">
        <v>4849</v>
      </c>
      <c r="I171" s="519">
        <f t="shared" si="2"/>
        <v>247280.3125</v>
      </c>
      <c r="J171" s="407">
        <v>39564.85</v>
      </c>
      <c r="K171" s="105"/>
    </row>
    <row r="172" spans="1:11">
      <c r="A172" s="103" t="s">
        <v>374</v>
      </c>
      <c r="B172" s="104">
        <v>42537</v>
      </c>
      <c r="C172" s="103" t="s">
        <v>4693</v>
      </c>
      <c r="G172" s="108" t="s">
        <v>826</v>
      </c>
      <c r="H172" s="108" t="s">
        <v>1620</v>
      </c>
      <c r="I172" s="519">
        <f t="shared" si="2"/>
        <v>21000</v>
      </c>
      <c r="J172" s="407">
        <v>3360</v>
      </c>
      <c r="K172" s="105"/>
    </row>
    <row r="173" spans="1:11">
      <c r="A173" s="103" t="s">
        <v>1202</v>
      </c>
      <c r="B173" s="104">
        <v>42542</v>
      </c>
      <c r="C173" s="103" t="s">
        <v>4691</v>
      </c>
      <c r="G173" s="108" t="s">
        <v>4158</v>
      </c>
      <c r="H173" s="108" t="s">
        <v>4827</v>
      </c>
      <c r="I173" s="519">
        <f t="shared" si="2"/>
        <v>419.00000000000006</v>
      </c>
      <c r="J173" s="407">
        <v>67.040000000000006</v>
      </c>
      <c r="K173" s="105"/>
    </row>
    <row r="174" spans="1:11">
      <c r="A174" s="103" t="s">
        <v>1202</v>
      </c>
      <c r="B174" s="104">
        <v>42542</v>
      </c>
      <c r="C174" s="103" t="s">
        <v>4691</v>
      </c>
      <c r="G174" s="108" t="s">
        <v>4158</v>
      </c>
      <c r="H174" s="108" t="s">
        <v>4827</v>
      </c>
      <c r="I174" s="519">
        <f t="shared" si="2"/>
        <v>417.25</v>
      </c>
      <c r="J174" s="407">
        <v>66.760000000000005</v>
      </c>
      <c r="K174" s="105"/>
    </row>
    <row r="175" spans="1:11">
      <c r="A175" s="103" t="s">
        <v>1202</v>
      </c>
      <c r="B175" s="104">
        <v>42542</v>
      </c>
      <c r="C175" s="103" t="s">
        <v>4691</v>
      </c>
      <c r="G175" s="108" t="s">
        <v>2476</v>
      </c>
      <c r="H175" s="108" t="s">
        <v>4833</v>
      </c>
      <c r="I175" s="519">
        <f t="shared" si="2"/>
        <v>104.3125</v>
      </c>
      <c r="J175" s="407">
        <v>16.690000000000001</v>
      </c>
      <c r="K175" s="105"/>
    </row>
    <row r="176" spans="1:11">
      <c r="A176" s="103" t="s">
        <v>4338</v>
      </c>
      <c r="B176" s="104">
        <v>42542</v>
      </c>
      <c r="C176" s="103" t="s">
        <v>4337</v>
      </c>
      <c r="G176" s="76" t="s">
        <v>840</v>
      </c>
      <c r="H176" s="175" t="s">
        <v>4849</v>
      </c>
      <c r="I176" s="519">
        <f t="shared" si="2"/>
        <v>247280.3125</v>
      </c>
      <c r="J176" s="407">
        <v>39564.85</v>
      </c>
      <c r="K176" s="105"/>
    </row>
    <row r="177" spans="1:12">
      <c r="A177" s="103" t="s">
        <v>336</v>
      </c>
      <c r="B177" s="104">
        <v>42542</v>
      </c>
      <c r="C177" s="103" t="s">
        <v>4339</v>
      </c>
      <c r="G177" s="76" t="s">
        <v>840</v>
      </c>
      <c r="H177" s="76" t="s">
        <v>4849</v>
      </c>
      <c r="I177" s="519">
        <f t="shared" si="2"/>
        <v>266096.4375</v>
      </c>
      <c r="J177" s="407">
        <v>42575.43</v>
      </c>
      <c r="K177" s="105"/>
    </row>
    <row r="178" spans="1:12">
      <c r="A178" s="103" t="s">
        <v>4341</v>
      </c>
      <c r="B178" s="104">
        <v>42542</v>
      </c>
      <c r="C178" s="103" t="s">
        <v>4342</v>
      </c>
      <c r="G178" s="76" t="s">
        <v>840</v>
      </c>
      <c r="H178" s="175" t="s">
        <v>4849</v>
      </c>
      <c r="I178" s="519">
        <f t="shared" si="2"/>
        <v>305874</v>
      </c>
      <c r="J178" s="407">
        <v>48939.839999999997</v>
      </c>
      <c r="K178" s="105"/>
    </row>
    <row r="179" spans="1:12">
      <c r="A179" s="103" t="s">
        <v>2404</v>
      </c>
      <c r="B179" s="104">
        <v>42542</v>
      </c>
      <c r="C179" s="103" t="s">
        <v>4705</v>
      </c>
      <c r="G179" s="176" t="s">
        <v>1763</v>
      </c>
      <c r="H179" s="108" t="s">
        <v>1619</v>
      </c>
      <c r="I179" s="519">
        <f t="shared" si="2"/>
        <v>24000</v>
      </c>
      <c r="J179" s="407">
        <v>3840</v>
      </c>
      <c r="K179" s="105"/>
    </row>
    <row r="180" spans="1:12">
      <c r="A180" s="103" t="s">
        <v>384</v>
      </c>
      <c r="B180" s="104">
        <v>42543</v>
      </c>
      <c r="C180" s="103" t="s">
        <v>4694</v>
      </c>
      <c r="G180" s="108" t="s">
        <v>897</v>
      </c>
      <c r="H180" s="108" t="s">
        <v>898</v>
      </c>
      <c r="I180" s="519">
        <f t="shared" si="2"/>
        <v>14750</v>
      </c>
      <c r="J180" s="407">
        <v>2360</v>
      </c>
      <c r="K180" s="105"/>
    </row>
    <row r="181" spans="1:12">
      <c r="A181" s="103" t="s">
        <v>386</v>
      </c>
      <c r="B181" s="104">
        <v>42543</v>
      </c>
      <c r="C181" s="103" t="s">
        <v>4695</v>
      </c>
      <c r="G181" s="108" t="s">
        <v>900</v>
      </c>
      <c r="H181" s="108" t="s">
        <v>901</v>
      </c>
      <c r="I181" s="519">
        <f t="shared" si="2"/>
        <v>3800</v>
      </c>
      <c r="J181" s="380">
        <v>608</v>
      </c>
      <c r="K181" s="105"/>
    </row>
    <row r="182" spans="1:12">
      <c r="A182" s="103" t="s">
        <v>388</v>
      </c>
      <c r="B182" s="104">
        <v>42543</v>
      </c>
      <c r="C182" s="103" t="s">
        <v>4696</v>
      </c>
      <c r="G182" s="108" t="s">
        <v>894</v>
      </c>
      <c r="H182" s="108" t="s">
        <v>895</v>
      </c>
      <c r="I182" s="519">
        <f t="shared" si="2"/>
        <v>600</v>
      </c>
      <c r="J182" s="380">
        <v>96</v>
      </c>
      <c r="K182" s="105"/>
    </row>
    <row r="183" spans="1:12">
      <c r="A183" s="103" t="s">
        <v>390</v>
      </c>
      <c r="B183" s="104">
        <v>42543</v>
      </c>
      <c r="C183" s="103" t="s">
        <v>4697</v>
      </c>
      <c r="G183" s="108" t="s">
        <v>826</v>
      </c>
      <c r="H183" s="108" t="s">
        <v>1620</v>
      </c>
      <c r="I183" s="519">
        <f t="shared" si="2"/>
        <v>4000</v>
      </c>
      <c r="J183" s="380">
        <v>640</v>
      </c>
      <c r="K183" s="105"/>
    </row>
    <row r="184" spans="1:12">
      <c r="A184" s="103" t="s">
        <v>4023</v>
      </c>
      <c r="B184" s="104">
        <v>42543</v>
      </c>
      <c r="C184" s="103" t="s">
        <v>4698</v>
      </c>
      <c r="G184" s="108" t="s">
        <v>942</v>
      </c>
      <c r="H184" s="108" t="s">
        <v>941</v>
      </c>
      <c r="I184" s="519">
        <f t="shared" si="2"/>
        <v>47491.1875</v>
      </c>
      <c r="J184" s="407">
        <v>7598.59</v>
      </c>
      <c r="K184" s="110">
        <v>5065.7299999999996</v>
      </c>
      <c r="L184" s="105" t="s">
        <v>1005</v>
      </c>
    </row>
    <row r="185" spans="1:12">
      <c r="A185" s="103" t="s">
        <v>392</v>
      </c>
      <c r="B185" s="104">
        <v>42543</v>
      </c>
      <c r="C185" s="103" t="s">
        <v>4699</v>
      </c>
      <c r="G185" s="108" t="s">
        <v>930</v>
      </c>
      <c r="H185" s="108" t="s">
        <v>931</v>
      </c>
      <c r="I185" s="519">
        <f t="shared" si="2"/>
        <v>106000</v>
      </c>
      <c r="J185" s="407">
        <v>16960</v>
      </c>
      <c r="K185" s="105"/>
    </row>
    <row r="186" spans="1:12">
      <c r="A186" s="103" t="s">
        <v>394</v>
      </c>
      <c r="B186" s="104">
        <v>42543</v>
      </c>
      <c r="C186" s="103" t="s">
        <v>4700</v>
      </c>
      <c r="G186" s="108" t="s">
        <v>922</v>
      </c>
      <c r="H186" s="108" t="s">
        <v>923</v>
      </c>
      <c r="I186" s="519">
        <f t="shared" si="2"/>
        <v>5806.1875</v>
      </c>
      <c r="J186" s="380">
        <v>928.99</v>
      </c>
      <c r="K186" s="105"/>
    </row>
    <row r="187" spans="1:12">
      <c r="A187" s="103" t="s">
        <v>396</v>
      </c>
      <c r="B187" s="104">
        <v>42543</v>
      </c>
      <c r="C187" s="103" t="s">
        <v>4701</v>
      </c>
      <c r="G187" s="108" t="s">
        <v>947</v>
      </c>
      <c r="H187" s="108" t="s">
        <v>948</v>
      </c>
      <c r="I187" s="519">
        <f t="shared" si="2"/>
        <v>1794</v>
      </c>
      <c r="J187" s="380">
        <v>287.04000000000002</v>
      </c>
      <c r="K187" s="105"/>
    </row>
    <row r="188" spans="1:12">
      <c r="A188" s="103" t="s">
        <v>398</v>
      </c>
      <c r="B188" s="104">
        <v>42543</v>
      </c>
      <c r="C188" s="103" t="s">
        <v>4702</v>
      </c>
      <c r="G188" s="108" t="s">
        <v>685</v>
      </c>
      <c r="H188" s="108" t="s">
        <v>899</v>
      </c>
      <c r="I188" s="519">
        <f t="shared" si="2"/>
        <v>1348.6875</v>
      </c>
      <c r="J188" s="380">
        <v>215.79</v>
      </c>
      <c r="K188" s="105"/>
    </row>
    <row r="189" spans="1:12">
      <c r="A189" s="103" t="s">
        <v>2407</v>
      </c>
      <c r="B189" s="104">
        <v>42543</v>
      </c>
      <c r="C189" s="103" t="s">
        <v>4706</v>
      </c>
      <c r="G189" s="108" t="s">
        <v>907</v>
      </c>
      <c r="H189" s="108" t="s">
        <v>908</v>
      </c>
      <c r="I189" s="519">
        <f t="shared" si="2"/>
        <v>16049.125</v>
      </c>
      <c r="J189" s="407">
        <v>2567.86</v>
      </c>
      <c r="K189" s="105"/>
    </row>
    <row r="190" spans="1:12">
      <c r="A190" s="103" t="s">
        <v>420</v>
      </c>
      <c r="B190" s="104">
        <v>42543</v>
      </c>
      <c r="C190" s="103" t="s">
        <v>4707</v>
      </c>
      <c r="G190" s="108" t="s">
        <v>1761</v>
      </c>
      <c r="H190" s="108" t="s">
        <v>1617</v>
      </c>
      <c r="I190" s="519">
        <f t="shared" si="2"/>
        <v>7350</v>
      </c>
      <c r="J190" s="407">
        <v>1176</v>
      </c>
      <c r="K190" s="105"/>
    </row>
    <row r="191" spans="1:12">
      <c r="A191" s="103" t="s">
        <v>4031</v>
      </c>
      <c r="B191" s="104">
        <v>42543</v>
      </c>
      <c r="C191" s="103" t="s">
        <v>4711</v>
      </c>
      <c r="G191" s="108" t="s">
        <v>3564</v>
      </c>
      <c r="H191" s="108" t="s">
        <v>4148</v>
      </c>
      <c r="I191" s="519">
        <f t="shared" si="2"/>
        <v>20400</v>
      </c>
      <c r="J191" s="407">
        <v>3264</v>
      </c>
      <c r="K191" s="105"/>
    </row>
    <row r="192" spans="1:12">
      <c r="A192" s="103" t="s">
        <v>4712</v>
      </c>
      <c r="B192" s="104">
        <v>42543</v>
      </c>
      <c r="C192" s="103" t="s">
        <v>4713</v>
      </c>
      <c r="G192" s="108" t="s">
        <v>3564</v>
      </c>
      <c r="H192" s="108" t="s">
        <v>4148</v>
      </c>
      <c r="I192" s="519">
        <f t="shared" si="2"/>
        <v>5100</v>
      </c>
      <c r="J192" s="380">
        <v>816</v>
      </c>
      <c r="K192" s="105"/>
    </row>
    <row r="193" spans="1:11">
      <c r="A193" s="103" t="s">
        <v>3221</v>
      </c>
      <c r="B193" s="104">
        <v>42543</v>
      </c>
      <c r="C193" s="103" t="s">
        <v>4714</v>
      </c>
      <c r="G193" s="108" t="s">
        <v>723</v>
      </c>
      <c r="H193" s="108" t="s">
        <v>917</v>
      </c>
      <c r="I193" s="519">
        <f t="shared" si="2"/>
        <v>10600</v>
      </c>
      <c r="J193" s="407">
        <v>1696</v>
      </c>
      <c r="K193" s="105"/>
    </row>
    <row r="194" spans="1:11">
      <c r="A194" s="103" t="s">
        <v>3136</v>
      </c>
      <c r="B194" s="104">
        <v>42542</v>
      </c>
      <c r="C194" s="103" t="s">
        <v>4340</v>
      </c>
      <c r="G194" s="76" t="s">
        <v>840</v>
      </c>
      <c r="H194" s="175" t="s">
        <v>4849</v>
      </c>
      <c r="I194" s="519">
        <f t="shared" si="2"/>
        <v>564488.8125</v>
      </c>
      <c r="J194" s="407">
        <v>90318.21</v>
      </c>
      <c r="K194" s="105"/>
    </row>
    <row r="195" spans="1:11">
      <c r="A195" s="103" t="s">
        <v>4343</v>
      </c>
      <c r="B195" s="104">
        <v>42543</v>
      </c>
      <c r="C195" s="103" t="s">
        <v>4344</v>
      </c>
      <c r="G195" s="76" t="s">
        <v>863</v>
      </c>
      <c r="H195" s="108" t="s">
        <v>864</v>
      </c>
      <c r="I195" s="519">
        <f t="shared" si="2"/>
        <v>404516.25</v>
      </c>
      <c r="J195" s="407">
        <v>64722.6</v>
      </c>
      <c r="K195" s="105"/>
    </row>
    <row r="196" spans="1:11">
      <c r="A196" s="103" t="s">
        <v>3172</v>
      </c>
      <c r="B196" s="104">
        <v>42543</v>
      </c>
      <c r="C196" s="103" t="s">
        <v>4692</v>
      </c>
      <c r="G196" s="175" t="s">
        <v>4171</v>
      </c>
      <c r="H196" s="108" t="s">
        <v>4154</v>
      </c>
      <c r="I196" s="519">
        <f t="shared" si="2"/>
        <v>30797.4375</v>
      </c>
      <c r="J196" s="407">
        <v>4927.59</v>
      </c>
      <c r="K196" s="105"/>
    </row>
    <row r="197" spans="1:11">
      <c r="A197" s="103" t="s">
        <v>2397</v>
      </c>
      <c r="B197" s="104">
        <v>42544</v>
      </c>
      <c r="C197" s="103" t="s">
        <v>4703</v>
      </c>
      <c r="G197" s="108" t="s">
        <v>826</v>
      </c>
      <c r="H197" s="108" t="s">
        <v>1620</v>
      </c>
      <c r="I197" s="519">
        <f t="shared" si="2"/>
        <v>9500</v>
      </c>
      <c r="J197" s="407">
        <v>1520</v>
      </c>
      <c r="K197" s="105"/>
    </row>
    <row r="198" spans="1:11">
      <c r="A198" s="103" t="s">
        <v>1303</v>
      </c>
      <c r="B198" s="104">
        <v>42544</v>
      </c>
      <c r="C198" s="103" t="s">
        <v>4708</v>
      </c>
      <c r="G198" s="108" t="s">
        <v>932</v>
      </c>
      <c r="H198" s="108" t="s">
        <v>933</v>
      </c>
      <c r="I198" s="519">
        <f t="shared" si="2"/>
        <v>11681</v>
      </c>
      <c r="J198" s="407">
        <v>1868.96</v>
      </c>
      <c r="K198" s="105"/>
    </row>
    <row r="199" spans="1:11">
      <c r="A199" s="103" t="s">
        <v>1305</v>
      </c>
      <c r="B199" s="104">
        <v>42544</v>
      </c>
      <c r="C199" s="103" t="s">
        <v>4709</v>
      </c>
      <c r="G199" s="108" t="s">
        <v>907</v>
      </c>
      <c r="H199" s="108" t="s">
        <v>908</v>
      </c>
      <c r="I199" s="519">
        <f t="shared" ref="I199:I262" si="3">+J199/0.16</f>
        <v>24805.3125</v>
      </c>
      <c r="J199" s="407">
        <v>3968.85</v>
      </c>
      <c r="K199" s="105"/>
    </row>
    <row r="200" spans="1:11">
      <c r="A200" s="103" t="s">
        <v>4029</v>
      </c>
      <c r="B200" s="104">
        <v>42544</v>
      </c>
      <c r="C200" s="103" t="s">
        <v>4710</v>
      </c>
      <c r="G200" s="108" t="s">
        <v>697</v>
      </c>
      <c r="H200" s="108" t="s">
        <v>896</v>
      </c>
      <c r="I200" s="519">
        <f t="shared" si="3"/>
        <v>4684.625</v>
      </c>
      <c r="J200" s="380">
        <v>749.54</v>
      </c>
      <c r="K200" s="105"/>
    </row>
    <row r="201" spans="1:11">
      <c r="A201" s="103" t="s">
        <v>3223</v>
      </c>
      <c r="B201" s="104">
        <v>42544</v>
      </c>
      <c r="C201" s="103" t="s">
        <v>4715</v>
      </c>
      <c r="G201" s="108" t="s">
        <v>723</v>
      </c>
      <c r="H201" s="108" t="s">
        <v>917</v>
      </c>
      <c r="I201" s="519">
        <f t="shared" si="3"/>
        <v>2500</v>
      </c>
      <c r="J201" s="380">
        <v>400</v>
      </c>
      <c r="K201" s="105"/>
    </row>
    <row r="202" spans="1:11">
      <c r="A202" s="103" t="s">
        <v>4345</v>
      </c>
      <c r="B202" s="104">
        <v>42543</v>
      </c>
      <c r="C202" s="103" t="s">
        <v>4346</v>
      </c>
      <c r="G202" s="76" t="s">
        <v>840</v>
      </c>
      <c r="H202" s="175" t="s">
        <v>4849</v>
      </c>
      <c r="I202" s="519">
        <f t="shared" si="3"/>
        <v>218513.8125</v>
      </c>
      <c r="J202" s="407">
        <v>34962.21</v>
      </c>
      <c r="K202" s="105"/>
    </row>
    <row r="203" spans="1:11">
      <c r="A203" s="103" t="s">
        <v>4347</v>
      </c>
      <c r="B203" s="104">
        <v>42543</v>
      </c>
      <c r="C203" s="103" t="s">
        <v>4348</v>
      </c>
      <c r="G203" s="76" t="s">
        <v>808</v>
      </c>
      <c r="H203" s="176" t="s">
        <v>4775</v>
      </c>
      <c r="I203" s="519">
        <f t="shared" si="3"/>
        <v>235676.5625</v>
      </c>
      <c r="J203" s="407">
        <v>37708.25</v>
      </c>
      <c r="K203" s="105"/>
    </row>
    <row r="204" spans="1:11">
      <c r="A204" s="103" t="s">
        <v>4365</v>
      </c>
      <c r="B204" s="104">
        <v>42545</v>
      </c>
      <c r="C204" s="103" t="s">
        <v>4366</v>
      </c>
      <c r="G204" s="76" t="s">
        <v>840</v>
      </c>
      <c r="H204" s="175" t="s">
        <v>4849</v>
      </c>
      <c r="I204" s="519">
        <f t="shared" si="3"/>
        <v>179465.6875</v>
      </c>
      <c r="J204" s="407">
        <v>28714.51</v>
      </c>
      <c r="K204" s="105"/>
    </row>
    <row r="205" spans="1:11">
      <c r="A205" s="103" t="s">
        <v>4367</v>
      </c>
      <c r="B205" s="104">
        <v>42545</v>
      </c>
      <c r="C205" s="103" t="s">
        <v>4368</v>
      </c>
      <c r="G205" s="76" t="s">
        <v>840</v>
      </c>
      <c r="H205" s="76" t="s">
        <v>4849</v>
      </c>
      <c r="I205" s="519">
        <f t="shared" si="3"/>
        <v>196457.0625</v>
      </c>
      <c r="J205" s="407">
        <v>31433.13</v>
      </c>
      <c r="K205" s="105"/>
    </row>
    <row r="206" spans="1:11">
      <c r="A206" s="103" t="s">
        <v>4369</v>
      </c>
      <c r="B206" s="104">
        <v>42545</v>
      </c>
      <c r="C206" s="103" t="s">
        <v>4370</v>
      </c>
      <c r="G206" s="76" t="s">
        <v>840</v>
      </c>
      <c r="H206" s="76" t="s">
        <v>4849</v>
      </c>
      <c r="I206" s="519">
        <f t="shared" si="3"/>
        <v>196457.0625</v>
      </c>
      <c r="J206" s="407">
        <v>31433.13</v>
      </c>
      <c r="K206" s="105"/>
    </row>
    <row r="207" spans="1:11">
      <c r="A207" s="103" t="s">
        <v>368</v>
      </c>
      <c r="B207" s="104">
        <v>42545</v>
      </c>
      <c r="C207" s="103" t="s">
        <v>4358</v>
      </c>
      <c r="G207" s="76" t="s">
        <v>840</v>
      </c>
      <c r="H207" s="76" t="s">
        <v>4849</v>
      </c>
      <c r="I207" s="519">
        <f t="shared" si="3"/>
        <v>328279.875</v>
      </c>
      <c r="J207" s="407">
        <v>52524.78</v>
      </c>
      <c r="K207" s="105"/>
    </row>
    <row r="208" spans="1:11">
      <c r="A208" s="103" t="s">
        <v>4355</v>
      </c>
      <c r="B208" s="104">
        <v>42545</v>
      </c>
      <c r="C208" s="103" t="s">
        <v>4356</v>
      </c>
      <c r="G208" s="76" t="s">
        <v>840</v>
      </c>
      <c r="H208" s="175" t="s">
        <v>4849</v>
      </c>
      <c r="I208" s="519">
        <f t="shared" si="3"/>
        <v>168777.5</v>
      </c>
      <c r="J208" s="407">
        <v>27004.400000000001</v>
      </c>
      <c r="K208" s="105"/>
    </row>
    <row r="209" spans="1:11">
      <c r="A209" s="103" t="s">
        <v>4371</v>
      </c>
      <c r="B209" s="104">
        <v>42546</v>
      </c>
      <c r="C209" s="103" t="s">
        <v>4372</v>
      </c>
      <c r="G209" s="76" t="s">
        <v>840</v>
      </c>
      <c r="H209" s="76" t="s">
        <v>4849</v>
      </c>
      <c r="I209" s="519">
        <f t="shared" si="3"/>
        <v>266096.4375</v>
      </c>
      <c r="J209" s="407">
        <v>42575.43</v>
      </c>
      <c r="K209" s="105"/>
    </row>
    <row r="210" spans="1:11">
      <c r="A210" s="103" t="s">
        <v>4373</v>
      </c>
      <c r="B210" s="104">
        <v>42546</v>
      </c>
      <c r="C210" s="103" t="s">
        <v>4374</v>
      </c>
      <c r="G210" s="76" t="s">
        <v>840</v>
      </c>
      <c r="H210" s="76" t="s">
        <v>4849</v>
      </c>
      <c r="I210" s="519">
        <f t="shared" si="3"/>
        <v>266096.4375</v>
      </c>
      <c r="J210" s="407">
        <v>42575.43</v>
      </c>
      <c r="K210" s="105"/>
    </row>
    <row r="211" spans="1:11">
      <c r="A211" s="103" t="s">
        <v>4362</v>
      </c>
      <c r="B211" s="104">
        <v>42545</v>
      </c>
      <c r="C211" s="103" t="s">
        <v>4361</v>
      </c>
      <c r="G211" s="76" t="s">
        <v>840</v>
      </c>
      <c r="H211" s="76" t="s">
        <v>4849</v>
      </c>
      <c r="I211" s="519">
        <f t="shared" si="3"/>
        <v>266096.4375</v>
      </c>
      <c r="J211" s="407">
        <v>42575.43</v>
      </c>
      <c r="K211" s="105"/>
    </row>
    <row r="212" spans="1:11">
      <c r="A212" s="103" t="s">
        <v>2401</v>
      </c>
      <c r="B212" s="104">
        <v>42544</v>
      </c>
      <c r="C212" s="103" t="s">
        <v>4704</v>
      </c>
      <c r="G212" s="108" t="s">
        <v>826</v>
      </c>
      <c r="H212" s="108" t="s">
        <v>1620</v>
      </c>
      <c r="I212" s="519">
        <f t="shared" si="3"/>
        <v>3500</v>
      </c>
      <c r="J212" s="380">
        <v>560</v>
      </c>
      <c r="K212" s="105"/>
    </row>
    <row r="213" spans="1:11">
      <c r="A213" s="103" t="s">
        <v>436</v>
      </c>
      <c r="B213" s="104">
        <v>42545</v>
      </c>
      <c r="C213" s="103" t="s">
        <v>4718</v>
      </c>
      <c r="G213" s="176" t="s">
        <v>4835</v>
      </c>
      <c r="H213" s="108" t="s">
        <v>4823</v>
      </c>
      <c r="I213" s="519">
        <f t="shared" si="3"/>
        <v>8620.6875</v>
      </c>
      <c r="J213" s="407">
        <v>1379.31</v>
      </c>
      <c r="K213" s="105"/>
    </row>
    <row r="214" spans="1:11">
      <c r="A214" s="103" t="s">
        <v>450</v>
      </c>
      <c r="B214" s="104">
        <v>42545</v>
      </c>
      <c r="C214" s="103" t="s">
        <v>4719</v>
      </c>
      <c r="G214" s="175" t="s">
        <v>4171</v>
      </c>
      <c r="H214" s="108" t="s">
        <v>4154</v>
      </c>
      <c r="I214" s="519">
        <f t="shared" si="3"/>
        <v>194424.5625</v>
      </c>
      <c r="J214" s="407">
        <v>31107.93</v>
      </c>
      <c r="K214" s="105"/>
    </row>
    <row r="215" spans="1:11">
      <c r="A215" s="103" t="s">
        <v>2421</v>
      </c>
      <c r="B215" s="104">
        <v>42545</v>
      </c>
      <c r="C215" s="103" t="s">
        <v>4716</v>
      </c>
      <c r="G215" s="108" t="s">
        <v>4836</v>
      </c>
      <c r="H215" s="108" t="s">
        <v>4837</v>
      </c>
      <c r="I215" s="519">
        <f t="shared" si="3"/>
        <v>433.62499999999994</v>
      </c>
      <c r="J215" s="380">
        <v>69.38</v>
      </c>
      <c r="K215" s="105"/>
    </row>
    <row r="216" spans="1:11">
      <c r="A216" s="103" t="s">
        <v>2421</v>
      </c>
      <c r="B216" s="104">
        <v>42545</v>
      </c>
      <c r="C216" s="103" t="s">
        <v>4716</v>
      </c>
      <c r="G216" s="175" t="s">
        <v>4843</v>
      </c>
      <c r="H216" s="108" t="s">
        <v>4838</v>
      </c>
      <c r="I216" s="519">
        <f t="shared" si="3"/>
        <v>227.56249999999997</v>
      </c>
      <c r="J216" s="380">
        <v>36.409999999999997</v>
      </c>
      <c r="K216" s="105"/>
    </row>
    <row r="217" spans="1:11">
      <c r="A217" s="103" t="s">
        <v>2421</v>
      </c>
      <c r="B217" s="104">
        <v>42545</v>
      </c>
      <c r="C217" s="103" t="s">
        <v>4716</v>
      </c>
      <c r="G217" s="108" t="s">
        <v>4839</v>
      </c>
      <c r="H217" s="108" t="s">
        <v>4840</v>
      </c>
      <c r="I217" s="519">
        <f t="shared" si="3"/>
        <v>22</v>
      </c>
      <c r="J217" s="380">
        <v>3.52</v>
      </c>
      <c r="K217" s="105"/>
    </row>
    <row r="218" spans="1:11">
      <c r="A218" s="103" t="s">
        <v>2421</v>
      </c>
      <c r="B218" s="104">
        <v>42545</v>
      </c>
      <c r="C218" s="103" t="s">
        <v>4716</v>
      </c>
      <c r="G218" s="176" t="s">
        <v>4158</v>
      </c>
      <c r="H218" s="108" t="s">
        <v>4827</v>
      </c>
      <c r="I218" s="519">
        <f t="shared" si="3"/>
        <v>419.00000000000006</v>
      </c>
      <c r="J218" s="380">
        <v>67.040000000000006</v>
      </c>
      <c r="K218" s="105"/>
    </row>
    <row r="219" spans="1:11">
      <c r="A219" s="103" t="s">
        <v>2421</v>
      </c>
      <c r="B219" s="104">
        <v>42545</v>
      </c>
      <c r="C219" s="103" t="s">
        <v>4716</v>
      </c>
      <c r="G219" s="108" t="s">
        <v>4841</v>
      </c>
      <c r="H219" s="108" t="s">
        <v>4842</v>
      </c>
      <c r="I219" s="519">
        <f t="shared" si="3"/>
        <v>157.75</v>
      </c>
      <c r="J219" s="380">
        <v>25.24</v>
      </c>
      <c r="K219" s="105"/>
    </row>
    <row r="220" spans="1:11">
      <c r="A220" s="103" t="s">
        <v>2421</v>
      </c>
      <c r="B220" s="104">
        <v>42545</v>
      </c>
      <c r="C220" s="103" t="s">
        <v>4716</v>
      </c>
      <c r="G220" s="176" t="s">
        <v>2849</v>
      </c>
      <c r="H220" s="108" t="s">
        <v>2850</v>
      </c>
      <c r="I220" s="519">
        <f t="shared" si="3"/>
        <v>1366.375</v>
      </c>
      <c r="J220" s="380">
        <v>218.62</v>
      </c>
      <c r="K220" s="105"/>
    </row>
    <row r="221" spans="1:11">
      <c r="A221" s="103" t="s">
        <v>4375</v>
      </c>
      <c r="B221" s="104">
        <v>42546</v>
      </c>
      <c r="C221" s="103" t="s">
        <v>4376</v>
      </c>
      <c r="G221" s="76" t="s">
        <v>840</v>
      </c>
      <c r="H221" s="76" t="s">
        <v>4849</v>
      </c>
      <c r="I221" s="519">
        <f t="shared" si="3"/>
        <v>266096.4375</v>
      </c>
      <c r="J221" s="407">
        <v>42575.43</v>
      </c>
      <c r="K221" s="105"/>
    </row>
    <row r="222" spans="1:11">
      <c r="A222" s="103" t="s">
        <v>4349</v>
      </c>
      <c r="B222" s="104">
        <v>42544</v>
      </c>
      <c r="C222" s="103" t="s">
        <v>4350</v>
      </c>
      <c r="G222" s="76" t="s">
        <v>865</v>
      </c>
      <c r="H222" s="176" t="s">
        <v>4776</v>
      </c>
      <c r="I222" s="519">
        <f t="shared" si="3"/>
        <v>198665.375</v>
      </c>
      <c r="J222" s="407">
        <v>31786.46</v>
      </c>
      <c r="K222" s="105"/>
    </row>
    <row r="223" spans="1:11">
      <c r="A223" s="103" t="s">
        <v>4351</v>
      </c>
      <c r="B223" s="104">
        <v>42544</v>
      </c>
      <c r="C223" s="103" t="s">
        <v>4352</v>
      </c>
      <c r="G223" s="76" t="s">
        <v>808</v>
      </c>
      <c r="H223" s="176" t="s">
        <v>3469</v>
      </c>
      <c r="I223" s="519">
        <f t="shared" si="3"/>
        <v>194043.8125</v>
      </c>
      <c r="J223" s="407">
        <v>31047.01</v>
      </c>
      <c r="K223" s="105"/>
    </row>
    <row r="224" spans="1:11">
      <c r="A224" s="103" t="s">
        <v>4353</v>
      </c>
      <c r="B224" s="104">
        <v>42545</v>
      </c>
      <c r="C224" s="103" t="s">
        <v>4354</v>
      </c>
      <c r="G224" s="76" t="s">
        <v>888</v>
      </c>
      <c r="H224" s="108" t="s">
        <v>4777</v>
      </c>
      <c r="I224" s="519">
        <f t="shared" si="3"/>
        <v>222724.49999999997</v>
      </c>
      <c r="J224" s="407">
        <v>35635.919999999998</v>
      </c>
      <c r="K224" s="105"/>
    </row>
    <row r="225" spans="1:11">
      <c r="A225" s="103" t="s">
        <v>3178</v>
      </c>
      <c r="B225" s="104">
        <v>42545</v>
      </c>
      <c r="C225" s="103" t="s">
        <v>4357</v>
      </c>
      <c r="G225" s="76" t="s">
        <v>1776</v>
      </c>
      <c r="H225" s="108" t="s">
        <v>4778</v>
      </c>
      <c r="I225" s="519">
        <f t="shared" si="3"/>
        <v>174518.875</v>
      </c>
      <c r="J225" s="407">
        <v>27923.02</v>
      </c>
      <c r="K225" s="105"/>
    </row>
    <row r="226" spans="1:11">
      <c r="A226" s="103" t="s">
        <v>4381</v>
      </c>
      <c r="B226" s="104">
        <v>42548</v>
      </c>
      <c r="C226" s="103" t="s">
        <v>3679</v>
      </c>
      <c r="G226" s="76" t="s">
        <v>4868</v>
      </c>
      <c r="H226" s="108" t="s">
        <v>4869</v>
      </c>
      <c r="I226" s="519">
        <f t="shared" si="3"/>
        <v>502.9375</v>
      </c>
      <c r="J226" s="407">
        <v>80.47</v>
      </c>
      <c r="K226" s="105"/>
    </row>
    <row r="227" spans="1:11">
      <c r="A227" s="103" t="s">
        <v>4381</v>
      </c>
      <c r="B227" s="104">
        <v>42548</v>
      </c>
      <c r="C227" s="103" t="s">
        <v>3679</v>
      </c>
      <c r="G227" s="76" t="s">
        <v>4870</v>
      </c>
      <c r="H227" s="108" t="s">
        <v>4871</v>
      </c>
      <c r="I227" s="519">
        <f t="shared" si="3"/>
        <v>959.375</v>
      </c>
      <c r="J227" s="407">
        <v>153.5</v>
      </c>
      <c r="K227" s="105"/>
    </row>
    <row r="228" spans="1:11">
      <c r="A228" s="103" t="s">
        <v>4381</v>
      </c>
      <c r="B228" s="104">
        <v>42548</v>
      </c>
      <c r="C228" s="103" t="s">
        <v>3679</v>
      </c>
      <c r="G228" s="76" t="s">
        <v>987</v>
      </c>
      <c r="H228" s="108" t="s">
        <v>2875</v>
      </c>
      <c r="I228" s="519">
        <f t="shared" si="3"/>
        <v>2464.1875</v>
      </c>
      <c r="J228" s="407">
        <v>394.27</v>
      </c>
      <c r="K228" s="105"/>
    </row>
    <row r="229" spans="1:11">
      <c r="A229" s="103" t="s">
        <v>4377</v>
      </c>
      <c r="B229" s="104">
        <v>42546</v>
      </c>
      <c r="C229" s="103" t="s">
        <v>4378</v>
      </c>
      <c r="G229" s="175" t="s">
        <v>4179</v>
      </c>
      <c r="H229" s="108" t="s">
        <v>4779</v>
      </c>
      <c r="I229" s="519">
        <f t="shared" si="3"/>
        <v>149613.6875</v>
      </c>
      <c r="J229" s="407">
        <v>23938.19</v>
      </c>
      <c r="K229" s="105"/>
    </row>
    <row r="230" spans="1:11">
      <c r="A230" s="103" t="s">
        <v>4363</v>
      </c>
      <c r="B230" s="104">
        <v>42545</v>
      </c>
      <c r="C230" s="103" t="s">
        <v>4364</v>
      </c>
      <c r="G230" s="76" t="s">
        <v>1776</v>
      </c>
      <c r="H230" s="108" t="s">
        <v>3478</v>
      </c>
      <c r="I230" s="519">
        <f t="shared" si="3"/>
        <v>174518.875</v>
      </c>
      <c r="J230" s="407">
        <v>27923.02</v>
      </c>
      <c r="K230" s="105"/>
    </row>
    <row r="231" spans="1:11">
      <c r="A231" s="103" t="s">
        <v>4359</v>
      </c>
      <c r="B231" s="104">
        <v>42545</v>
      </c>
      <c r="C231" s="103" t="s">
        <v>4360</v>
      </c>
      <c r="G231" s="76" t="s">
        <v>840</v>
      </c>
      <c r="H231" s="76" t="s">
        <v>4849</v>
      </c>
      <c r="I231" s="519">
        <f t="shared" si="3"/>
        <v>209436.99999999997</v>
      </c>
      <c r="J231" s="407">
        <v>33509.919999999998</v>
      </c>
      <c r="K231" s="105" t="s">
        <v>3604</v>
      </c>
    </row>
    <row r="232" spans="1:11">
      <c r="A232" s="103" t="s">
        <v>4379</v>
      </c>
      <c r="B232" s="104">
        <v>42548</v>
      </c>
      <c r="C232" s="103" t="s">
        <v>4380</v>
      </c>
      <c r="G232" s="76" t="s">
        <v>858</v>
      </c>
      <c r="H232" s="176" t="s">
        <v>4780</v>
      </c>
      <c r="I232" s="519">
        <f t="shared" si="3"/>
        <v>311260.375</v>
      </c>
      <c r="J232" s="407">
        <v>49801.66</v>
      </c>
      <c r="K232" s="300"/>
    </row>
    <row r="233" spans="1:11">
      <c r="A233" s="103" t="s">
        <v>4384</v>
      </c>
      <c r="B233" s="104">
        <v>42548</v>
      </c>
      <c r="C233" s="103" t="s">
        <v>4385</v>
      </c>
      <c r="G233" s="76" t="s">
        <v>2857</v>
      </c>
      <c r="H233" s="176" t="s">
        <v>4782</v>
      </c>
      <c r="I233" s="519">
        <f t="shared" si="3"/>
        <v>222724.49999999997</v>
      </c>
      <c r="J233" s="407">
        <v>35635.919999999998</v>
      </c>
      <c r="K233" s="105"/>
    </row>
    <row r="234" spans="1:11">
      <c r="A234" s="103" t="s">
        <v>4382</v>
      </c>
      <c r="B234" s="104">
        <v>42548</v>
      </c>
      <c r="C234" s="103" t="s">
        <v>4383</v>
      </c>
      <c r="G234" s="176" t="s">
        <v>4861</v>
      </c>
      <c r="H234" s="108" t="s">
        <v>4781</v>
      </c>
      <c r="I234" s="519">
        <f t="shared" si="3"/>
        <v>288405.25</v>
      </c>
      <c r="J234" s="407">
        <v>46144.84</v>
      </c>
      <c r="K234" s="105"/>
    </row>
    <row r="235" spans="1:11">
      <c r="A235" s="103" t="s">
        <v>4386</v>
      </c>
      <c r="B235" s="104">
        <v>42549</v>
      </c>
      <c r="C235" s="103" t="s">
        <v>4387</v>
      </c>
      <c r="G235" s="76" t="s">
        <v>840</v>
      </c>
      <c r="H235" s="175" t="s">
        <v>4849</v>
      </c>
      <c r="I235" s="519">
        <f t="shared" si="3"/>
        <v>305874</v>
      </c>
      <c r="J235" s="407">
        <v>48939.839999999997</v>
      </c>
      <c r="K235" s="105"/>
    </row>
    <row r="236" spans="1:11">
      <c r="A236" s="103" t="s">
        <v>4388</v>
      </c>
      <c r="B236" s="104">
        <v>42549</v>
      </c>
      <c r="C236" s="103" t="s">
        <v>4387</v>
      </c>
      <c r="G236" s="76" t="s">
        <v>840</v>
      </c>
      <c r="H236" s="76" t="s">
        <v>4849</v>
      </c>
      <c r="I236" s="519">
        <f t="shared" si="3"/>
        <v>-305874</v>
      </c>
      <c r="J236" s="407">
        <v>-48939.839999999997</v>
      </c>
      <c r="K236" s="301"/>
    </row>
    <row r="237" spans="1:11">
      <c r="A237" s="103" t="s">
        <v>1415</v>
      </c>
      <c r="B237" s="104">
        <v>42549</v>
      </c>
      <c r="C237" s="103" t="s">
        <v>4387</v>
      </c>
      <c r="G237" s="76" t="s">
        <v>840</v>
      </c>
      <c r="H237" s="76" t="s">
        <v>4849</v>
      </c>
      <c r="I237" s="519">
        <f t="shared" si="3"/>
        <v>305874</v>
      </c>
      <c r="J237" s="407">
        <v>48939.839999999997</v>
      </c>
      <c r="K237" s="105"/>
    </row>
    <row r="238" spans="1:11">
      <c r="A238" s="103" t="s">
        <v>4389</v>
      </c>
      <c r="B238" s="104">
        <v>42549</v>
      </c>
      <c r="C238" s="103" t="s">
        <v>4390</v>
      </c>
      <c r="G238" s="14" t="s">
        <v>865</v>
      </c>
      <c r="H238" s="176" t="s">
        <v>4783</v>
      </c>
      <c r="I238" s="519">
        <f t="shared" si="3"/>
        <v>247590.6875</v>
      </c>
      <c r="J238" s="407">
        <v>39614.51</v>
      </c>
      <c r="K238" s="105"/>
    </row>
    <row r="239" spans="1:11">
      <c r="A239" s="103" t="s">
        <v>3779</v>
      </c>
      <c r="B239" s="104">
        <v>42549</v>
      </c>
      <c r="C239" s="103" t="s">
        <v>4393</v>
      </c>
      <c r="G239" s="76" t="s">
        <v>840</v>
      </c>
      <c r="H239" s="76" t="s">
        <v>4849</v>
      </c>
      <c r="I239" s="519">
        <f t="shared" si="3"/>
        <v>174208.5</v>
      </c>
      <c r="J239" s="407">
        <v>27873.360000000001</v>
      </c>
      <c r="K239" s="105"/>
    </row>
    <row r="240" spans="1:11">
      <c r="A240" s="103" t="s">
        <v>3781</v>
      </c>
      <c r="B240" s="104">
        <v>42549</v>
      </c>
      <c r="C240" s="103" t="s">
        <v>4394</v>
      </c>
      <c r="G240" s="76" t="s">
        <v>840</v>
      </c>
      <c r="H240" s="175" t="s">
        <v>4849</v>
      </c>
      <c r="I240" s="519">
        <f t="shared" si="3"/>
        <v>305874</v>
      </c>
      <c r="J240" s="407">
        <v>48939.839999999997</v>
      </c>
      <c r="K240" s="105"/>
    </row>
    <row r="241" spans="1:11">
      <c r="A241" s="103" t="s">
        <v>4395</v>
      </c>
      <c r="B241" s="104">
        <v>42549</v>
      </c>
      <c r="C241" s="103" t="s">
        <v>4396</v>
      </c>
      <c r="G241" s="76" t="s">
        <v>840</v>
      </c>
      <c r="H241" s="76" t="s">
        <v>4849</v>
      </c>
      <c r="I241" s="519">
        <f t="shared" si="3"/>
        <v>174208.5</v>
      </c>
      <c r="J241" s="407">
        <v>27873.360000000001</v>
      </c>
      <c r="K241" s="105"/>
    </row>
    <row r="242" spans="1:11">
      <c r="A242" s="103" t="s">
        <v>3783</v>
      </c>
      <c r="B242" s="104">
        <v>42549</v>
      </c>
      <c r="C242" s="103" t="s">
        <v>4397</v>
      </c>
      <c r="G242" s="76" t="s">
        <v>840</v>
      </c>
      <c r="H242" s="76" t="s">
        <v>4849</v>
      </c>
      <c r="I242" s="519">
        <f t="shared" si="3"/>
        <v>174208.5</v>
      </c>
      <c r="J242" s="407">
        <v>27873.360000000001</v>
      </c>
      <c r="K242" s="105"/>
    </row>
    <row r="243" spans="1:11">
      <c r="A243" s="103" t="s">
        <v>4391</v>
      </c>
      <c r="B243" s="104">
        <v>42549</v>
      </c>
      <c r="C243" s="103" t="s">
        <v>4392</v>
      </c>
      <c r="G243" s="76" t="s">
        <v>861</v>
      </c>
      <c r="H243" s="176" t="s">
        <v>4784</v>
      </c>
      <c r="I243" s="519">
        <f t="shared" si="3"/>
        <v>328590.25</v>
      </c>
      <c r="J243" s="407">
        <v>52574.44</v>
      </c>
      <c r="K243" s="300"/>
    </row>
    <row r="244" spans="1:11">
      <c r="A244" s="103" t="s">
        <v>4400</v>
      </c>
      <c r="B244" s="104">
        <v>42549</v>
      </c>
      <c r="C244" s="103" t="s">
        <v>4401</v>
      </c>
      <c r="G244" s="76" t="s">
        <v>840</v>
      </c>
      <c r="H244" s="76" t="s">
        <v>4849</v>
      </c>
      <c r="I244" s="519">
        <f t="shared" si="3"/>
        <v>171831.875</v>
      </c>
      <c r="J244" s="407">
        <v>27493.1</v>
      </c>
      <c r="K244" s="300"/>
    </row>
    <row r="245" spans="1:11">
      <c r="A245" s="103" t="s">
        <v>4404</v>
      </c>
      <c r="B245" s="104">
        <v>42549</v>
      </c>
      <c r="C245" s="103" t="s">
        <v>4401</v>
      </c>
      <c r="G245" s="76" t="s">
        <v>840</v>
      </c>
      <c r="H245" s="76" t="s">
        <v>4849</v>
      </c>
      <c r="I245" s="519">
        <f t="shared" si="3"/>
        <v>-171831.875</v>
      </c>
      <c r="J245" s="407">
        <v>-27493.1</v>
      </c>
      <c r="K245" s="301"/>
    </row>
    <row r="246" spans="1:11">
      <c r="A246" s="103" t="s">
        <v>446</v>
      </c>
      <c r="B246" s="104">
        <v>42549</v>
      </c>
      <c r="C246" s="103" t="s">
        <v>4402</v>
      </c>
      <c r="G246" s="76" t="s">
        <v>840</v>
      </c>
      <c r="H246" s="76" t="s">
        <v>4849</v>
      </c>
      <c r="I246" s="519">
        <f t="shared" si="3"/>
        <v>171831.875</v>
      </c>
      <c r="J246" s="407">
        <v>27493.1</v>
      </c>
      <c r="K246" s="105"/>
    </row>
    <row r="247" spans="1:11">
      <c r="A247" s="103" t="s">
        <v>4403</v>
      </c>
      <c r="B247" s="104">
        <v>42549</v>
      </c>
      <c r="C247" s="103" t="s">
        <v>4402</v>
      </c>
      <c r="G247" s="76" t="s">
        <v>840</v>
      </c>
      <c r="H247" s="76" t="s">
        <v>4849</v>
      </c>
      <c r="I247" s="519">
        <f t="shared" si="3"/>
        <v>-171831.875</v>
      </c>
      <c r="J247" s="407">
        <v>-27493.1</v>
      </c>
      <c r="K247" s="301"/>
    </row>
    <row r="248" spans="1:11">
      <c r="A248" s="103" t="s">
        <v>4398</v>
      </c>
      <c r="B248" s="104">
        <v>42549</v>
      </c>
      <c r="C248" s="103" t="s">
        <v>4399</v>
      </c>
      <c r="G248" s="76" t="s">
        <v>863</v>
      </c>
      <c r="H248" s="176" t="s">
        <v>4785</v>
      </c>
      <c r="I248" s="519">
        <f t="shared" si="3"/>
        <v>247590.6875</v>
      </c>
      <c r="J248" s="314">
        <v>39614.51</v>
      </c>
      <c r="K248" s="105"/>
    </row>
    <row r="249" spans="1:11">
      <c r="A249" s="103" t="s">
        <v>4496</v>
      </c>
      <c r="B249" s="104">
        <v>42549</v>
      </c>
      <c r="C249" s="103" t="s">
        <v>4497</v>
      </c>
      <c r="G249" s="108" t="s">
        <v>670</v>
      </c>
      <c r="H249" s="108" t="s">
        <v>670</v>
      </c>
      <c r="I249" s="519">
        <f t="shared" si="3"/>
        <v>350</v>
      </c>
      <c r="J249" s="380">
        <v>56</v>
      </c>
      <c r="K249" s="105"/>
    </row>
    <row r="250" spans="1:11" s="288" customFormat="1">
      <c r="A250" s="291" t="s">
        <v>646</v>
      </c>
      <c r="B250" s="292">
        <v>42548</v>
      </c>
      <c r="C250" s="291" t="s">
        <v>10847</v>
      </c>
      <c r="D250" s="291"/>
      <c r="E250" s="291"/>
      <c r="F250" s="291"/>
      <c r="G250" s="178" t="s">
        <v>10849</v>
      </c>
      <c r="H250" s="178" t="s">
        <v>10850</v>
      </c>
      <c r="I250" s="519">
        <f t="shared" si="3"/>
        <v>74138</v>
      </c>
      <c r="J250" s="314">
        <v>11862.08</v>
      </c>
    </row>
    <row r="251" spans="1:11">
      <c r="A251" s="103" t="s">
        <v>422</v>
      </c>
      <c r="B251" s="104">
        <v>42545</v>
      </c>
      <c r="C251" s="103" t="s">
        <v>4717</v>
      </c>
      <c r="G251" s="76" t="s">
        <v>4844</v>
      </c>
      <c r="H251" s="108" t="s">
        <v>4822</v>
      </c>
      <c r="I251" s="519">
        <f t="shared" si="3"/>
        <v>4508.3125</v>
      </c>
      <c r="J251" s="380">
        <v>721.33</v>
      </c>
      <c r="K251" s="105"/>
    </row>
    <row r="252" spans="1:11">
      <c r="A252" s="103" t="s">
        <v>1315</v>
      </c>
      <c r="B252" s="104">
        <v>42549</v>
      </c>
      <c r="C252" s="103" t="s">
        <v>4720</v>
      </c>
      <c r="G252" s="175" t="s">
        <v>4171</v>
      </c>
      <c r="H252" s="108" t="s">
        <v>4154</v>
      </c>
      <c r="I252" s="519">
        <f t="shared" si="3"/>
        <v>31107.937500000004</v>
      </c>
      <c r="J252" s="407">
        <v>4977.2700000000004</v>
      </c>
      <c r="K252" s="105"/>
    </row>
    <row r="253" spans="1:11">
      <c r="A253" s="103" t="s">
        <v>1433</v>
      </c>
      <c r="B253" s="104">
        <v>42550</v>
      </c>
      <c r="C253" s="103" t="s">
        <v>4412</v>
      </c>
      <c r="G253" s="108" t="s">
        <v>4209</v>
      </c>
      <c r="H253" s="108" t="s">
        <v>4834</v>
      </c>
      <c r="I253" s="519">
        <f t="shared" si="3"/>
        <v>1587.625</v>
      </c>
      <c r="J253" s="411">
        <v>254.02</v>
      </c>
      <c r="K253" s="105"/>
    </row>
    <row r="254" spans="1:11">
      <c r="A254" s="103" t="s">
        <v>4413</v>
      </c>
      <c r="B254" s="104">
        <v>42550</v>
      </c>
      <c r="C254" s="103" t="s">
        <v>4414</v>
      </c>
      <c r="G254" s="108" t="s">
        <v>4209</v>
      </c>
      <c r="H254" s="108" t="s">
        <v>4834</v>
      </c>
      <c r="I254" s="519">
        <f t="shared" si="3"/>
        <v>3571.125</v>
      </c>
      <c r="J254" s="380">
        <v>571.38</v>
      </c>
      <c r="K254" s="105"/>
    </row>
    <row r="255" spans="1:11">
      <c r="A255" s="103" t="s">
        <v>1439</v>
      </c>
      <c r="B255" s="104">
        <v>42550</v>
      </c>
      <c r="C255" s="103" t="s">
        <v>4415</v>
      </c>
      <c r="G255" s="108" t="s">
        <v>4209</v>
      </c>
      <c r="H255" s="108" t="s">
        <v>4834</v>
      </c>
      <c r="I255" s="519">
        <f t="shared" si="3"/>
        <v>4210.3125</v>
      </c>
      <c r="J255" s="380">
        <v>673.65</v>
      </c>
      <c r="K255" s="105"/>
    </row>
    <row r="256" spans="1:11">
      <c r="A256" s="103" t="s">
        <v>4721</v>
      </c>
      <c r="B256" s="104">
        <v>42549</v>
      </c>
      <c r="C256" s="103" t="s">
        <v>4722</v>
      </c>
      <c r="G256" s="176" t="s">
        <v>957</v>
      </c>
      <c r="H256" s="108" t="s">
        <v>1813</v>
      </c>
      <c r="I256" s="519">
        <f t="shared" si="3"/>
        <v>6500</v>
      </c>
      <c r="J256" s="407">
        <v>1040</v>
      </c>
      <c r="K256" s="105"/>
    </row>
    <row r="257" spans="1:12" s="291" customFormat="1">
      <c r="A257" s="293" t="s">
        <v>4038</v>
      </c>
      <c r="B257" s="294">
        <v>42550</v>
      </c>
      <c r="C257" s="293" t="s">
        <v>10848</v>
      </c>
      <c r="D257" s="293"/>
      <c r="E257" s="293"/>
      <c r="F257" s="293"/>
      <c r="G257" s="178" t="s">
        <v>10852</v>
      </c>
      <c r="H257" s="178" t="s">
        <v>10851</v>
      </c>
      <c r="I257" s="519">
        <f t="shared" si="3"/>
        <v>366379.3125</v>
      </c>
      <c r="J257" s="314">
        <v>58620.69</v>
      </c>
    </row>
    <row r="258" spans="1:12">
      <c r="A258" s="103" t="s">
        <v>4040</v>
      </c>
      <c r="B258" s="104">
        <v>42550</v>
      </c>
      <c r="C258" s="103" t="s">
        <v>4723</v>
      </c>
      <c r="G258" s="76" t="s">
        <v>4171</v>
      </c>
      <c r="H258" s="108" t="s">
        <v>4154</v>
      </c>
      <c r="I258" s="519">
        <f t="shared" si="3"/>
        <v>365.9375</v>
      </c>
      <c r="J258" s="380">
        <v>58.55</v>
      </c>
      <c r="K258" s="105"/>
    </row>
    <row r="259" spans="1:12">
      <c r="A259" s="103" t="s">
        <v>3460</v>
      </c>
      <c r="B259" s="104">
        <v>42550</v>
      </c>
      <c r="C259" s="103" t="s">
        <v>4725</v>
      </c>
      <c r="G259" s="77" t="s">
        <v>998</v>
      </c>
      <c r="H259" s="19" t="s">
        <v>980</v>
      </c>
      <c r="I259" s="519">
        <f t="shared" si="3"/>
        <v>1425</v>
      </c>
      <c r="J259" s="380">
        <v>228</v>
      </c>
      <c r="K259" s="105"/>
    </row>
    <row r="260" spans="1:12">
      <c r="A260" s="103" t="s">
        <v>1317</v>
      </c>
      <c r="B260" s="104">
        <v>42550</v>
      </c>
      <c r="C260" s="103" t="s">
        <v>4728</v>
      </c>
      <c r="G260" s="76" t="s">
        <v>4171</v>
      </c>
      <c r="H260" s="108" t="s">
        <v>4154</v>
      </c>
      <c r="I260" s="519">
        <f t="shared" si="3"/>
        <v>217622.1875</v>
      </c>
      <c r="J260" s="407">
        <v>34819.550000000003</v>
      </c>
      <c r="K260" s="105"/>
    </row>
    <row r="261" spans="1:12">
      <c r="A261" s="103" t="s">
        <v>1319</v>
      </c>
      <c r="B261" s="104">
        <v>42550</v>
      </c>
      <c r="C261" s="103" t="s">
        <v>4729</v>
      </c>
      <c r="G261" s="76" t="s">
        <v>4171</v>
      </c>
      <c r="H261" s="108" t="s">
        <v>4154</v>
      </c>
      <c r="I261" s="519">
        <f t="shared" si="3"/>
        <v>3584.5624999999995</v>
      </c>
      <c r="J261" s="380">
        <v>573.53</v>
      </c>
      <c r="K261" s="105"/>
    </row>
    <row r="262" spans="1:12">
      <c r="A262" s="103" t="s">
        <v>1325</v>
      </c>
      <c r="B262" s="104">
        <v>42550</v>
      </c>
      <c r="C262" s="103" t="s">
        <v>4730</v>
      </c>
      <c r="G262" s="108" t="s">
        <v>831</v>
      </c>
      <c r="H262" s="108" t="s">
        <v>832</v>
      </c>
      <c r="I262" s="519">
        <f t="shared" si="3"/>
        <v>1800</v>
      </c>
      <c r="J262" s="380">
        <v>288</v>
      </c>
      <c r="K262" s="105"/>
    </row>
    <row r="263" spans="1:12">
      <c r="A263" s="103" t="s">
        <v>1327</v>
      </c>
      <c r="B263" s="104">
        <v>42550</v>
      </c>
      <c r="C263" s="103" t="s">
        <v>4731</v>
      </c>
      <c r="G263" s="108" t="s">
        <v>723</v>
      </c>
      <c r="H263" s="108" t="s">
        <v>917</v>
      </c>
      <c r="I263" s="519">
        <f t="shared" ref="I263:I326" si="4">+J263/0.16</f>
        <v>3300</v>
      </c>
      <c r="J263" s="380">
        <v>528</v>
      </c>
      <c r="K263" s="105"/>
    </row>
    <row r="264" spans="1:12">
      <c r="A264" s="103" t="s">
        <v>1329</v>
      </c>
      <c r="B264" s="104">
        <v>42550</v>
      </c>
      <c r="C264" s="103" t="s">
        <v>4732</v>
      </c>
      <c r="G264" s="108" t="s">
        <v>3564</v>
      </c>
      <c r="H264" s="108" t="s">
        <v>4148</v>
      </c>
      <c r="I264" s="519">
        <f t="shared" si="4"/>
        <v>17100</v>
      </c>
      <c r="J264" s="407">
        <v>2736</v>
      </c>
      <c r="K264" s="105"/>
    </row>
    <row r="265" spans="1:12">
      <c r="A265" s="103" t="s">
        <v>1331</v>
      </c>
      <c r="B265" s="104">
        <v>42550</v>
      </c>
      <c r="C265" s="103" t="s">
        <v>4733</v>
      </c>
      <c r="G265" s="108" t="s">
        <v>894</v>
      </c>
      <c r="H265" s="108" t="s">
        <v>895</v>
      </c>
      <c r="I265" s="519">
        <f t="shared" si="4"/>
        <v>900</v>
      </c>
      <c r="J265" s="380">
        <v>144</v>
      </c>
      <c r="K265" s="105"/>
    </row>
    <row r="266" spans="1:12">
      <c r="A266" s="103" t="s">
        <v>4734</v>
      </c>
      <c r="B266" s="104">
        <v>42550</v>
      </c>
      <c r="C266" s="103" t="s">
        <v>4735</v>
      </c>
      <c r="G266" s="108" t="s">
        <v>918</v>
      </c>
      <c r="H266" s="108" t="s">
        <v>954</v>
      </c>
      <c r="I266" s="519">
        <f t="shared" si="4"/>
        <v>6900</v>
      </c>
      <c r="J266" s="407">
        <v>1104</v>
      </c>
      <c r="K266" s="105"/>
    </row>
    <row r="267" spans="1:12">
      <c r="A267" s="103" t="s">
        <v>4055</v>
      </c>
      <c r="B267" s="104">
        <v>42550</v>
      </c>
      <c r="C267" s="103" t="s">
        <v>4736</v>
      </c>
      <c r="G267" s="108" t="s">
        <v>942</v>
      </c>
      <c r="H267" s="108" t="s">
        <v>941</v>
      </c>
      <c r="I267" s="519">
        <f t="shared" si="4"/>
        <v>47491.1875</v>
      </c>
      <c r="J267" s="407">
        <v>7598.59</v>
      </c>
      <c r="K267" s="110">
        <v>5065.7299999999996</v>
      </c>
      <c r="L267" s="105" t="s">
        <v>1005</v>
      </c>
    </row>
    <row r="268" spans="1:12">
      <c r="A268" s="103" t="s">
        <v>4737</v>
      </c>
      <c r="B268" s="104">
        <v>42550</v>
      </c>
      <c r="C268" s="103" t="s">
        <v>4738</v>
      </c>
      <c r="G268" s="76" t="s">
        <v>3569</v>
      </c>
      <c r="H268" s="108" t="s">
        <v>3499</v>
      </c>
      <c r="I268" s="519">
        <f t="shared" si="4"/>
        <v>1970</v>
      </c>
      <c r="J268" s="380">
        <v>315.2</v>
      </c>
      <c r="K268" s="105"/>
    </row>
    <row r="269" spans="1:12">
      <c r="A269" s="103" t="s">
        <v>1605</v>
      </c>
      <c r="B269" s="104">
        <v>42550</v>
      </c>
      <c r="C269" s="103" t="s">
        <v>4739</v>
      </c>
      <c r="G269" s="108" t="s">
        <v>932</v>
      </c>
      <c r="H269" s="108" t="s">
        <v>933</v>
      </c>
      <c r="I269" s="519">
        <f t="shared" si="4"/>
        <v>1482</v>
      </c>
      <c r="J269" s="380">
        <v>237.12</v>
      </c>
      <c r="K269" s="105"/>
    </row>
    <row r="270" spans="1:12">
      <c r="A270" s="103" t="s">
        <v>4740</v>
      </c>
      <c r="B270" s="104">
        <v>42550</v>
      </c>
      <c r="C270" s="103" t="s">
        <v>4741</v>
      </c>
      <c r="G270" s="108" t="s">
        <v>947</v>
      </c>
      <c r="H270" s="108" t="s">
        <v>948</v>
      </c>
      <c r="I270" s="519">
        <f t="shared" si="4"/>
        <v>1689.5</v>
      </c>
      <c r="J270" s="380">
        <v>270.32</v>
      </c>
      <c r="K270" s="105"/>
    </row>
    <row r="271" spans="1:12">
      <c r="A271" s="103" t="s">
        <v>1090</v>
      </c>
      <c r="B271" s="104">
        <v>42550</v>
      </c>
      <c r="C271" s="103" t="s">
        <v>4744</v>
      </c>
      <c r="G271" s="108" t="s">
        <v>905</v>
      </c>
      <c r="H271" s="108" t="s">
        <v>906</v>
      </c>
      <c r="I271" s="519">
        <f t="shared" si="4"/>
        <v>4165.6875</v>
      </c>
      <c r="J271" s="380">
        <v>666.51</v>
      </c>
      <c r="K271" s="105"/>
    </row>
    <row r="272" spans="1:12">
      <c r="A272" s="103" t="s">
        <v>1606</v>
      </c>
      <c r="B272" s="104">
        <v>42550</v>
      </c>
      <c r="C272" s="103" t="s">
        <v>4745</v>
      </c>
      <c r="G272" s="108" t="s">
        <v>718</v>
      </c>
      <c r="H272" s="108" t="s">
        <v>719</v>
      </c>
      <c r="I272" s="519">
        <f t="shared" si="4"/>
        <v>419.00000000000006</v>
      </c>
      <c r="J272" s="380">
        <v>67.040000000000006</v>
      </c>
      <c r="K272" s="105"/>
    </row>
    <row r="273" spans="1:11">
      <c r="A273" s="103" t="s">
        <v>1047</v>
      </c>
      <c r="B273" s="104">
        <v>42550</v>
      </c>
      <c r="C273" s="103" t="s">
        <v>4746</v>
      </c>
      <c r="G273" s="108" t="s">
        <v>907</v>
      </c>
      <c r="H273" s="108" t="s">
        <v>908</v>
      </c>
      <c r="I273" s="519">
        <f t="shared" si="4"/>
        <v>15584.437500000002</v>
      </c>
      <c r="J273" s="380">
        <f>933.6+1559.91</f>
        <v>2493.5100000000002</v>
      </c>
      <c r="K273" s="105"/>
    </row>
    <row r="274" spans="1:11">
      <c r="A274" s="103" t="s">
        <v>4062</v>
      </c>
      <c r="B274" s="104">
        <v>42550</v>
      </c>
      <c r="C274" s="103" t="s">
        <v>4747</v>
      </c>
      <c r="G274" s="108" t="s">
        <v>924</v>
      </c>
      <c r="H274" s="108" t="s">
        <v>925</v>
      </c>
      <c r="I274" s="519">
        <f t="shared" si="4"/>
        <v>860</v>
      </c>
      <c r="J274" s="380">
        <v>137.6</v>
      </c>
      <c r="K274" s="105"/>
    </row>
    <row r="275" spans="1:11">
      <c r="A275" s="103" t="s">
        <v>4064</v>
      </c>
      <c r="B275" s="104">
        <v>42550</v>
      </c>
      <c r="C275" s="103" t="s">
        <v>4748</v>
      </c>
      <c r="G275" s="108" t="s">
        <v>947</v>
      </c>
      <c r="H275" s="108" t="s">
        <v>948</v>
      </c>
      <c r="I275" s="519">
        <f t="shared" si="4"/>
        <v>3660</v>
      </c>
      <c r="J275" s="380">
        <v>585.6</v>
      </c>
      <c r="K275" s="105"/>
    </row>
    <row r="276" spans="1:11">
      <c r="A276" s="103" t="s">
        <v>4066</v>
      </c>
      <c r="B276" s="104">
        <v>42550</v>
      </c>
      <c r="C276" s="103" t="s">
        <v>4749</v>
      </c>
      <c r="G276" s="108" t="s">
        <v>685</v>
      </c>
      <c r="H276" s="108" t="s">
        <v>899</v>
      </c>
      <c r="I276" s="519">
        <f t="shared" si="4"/>
        <v>877.5625</v>
      </c>
      <c r="J276" s="380">
        <v>140.41</v>
      </c>
      <c r="K276" s="105"/>
    </row>
    <row r="277" spans="1:11">
      <c r="A277" s="103" t="s">
        <v>4750</v>
      </c>
      <c r="B277" s="104">
        <v>42550</v>
      </c>
      <c r="C277" s="103" t="s">
        <v>4751</v>
      </c>
      <c r="G277" s="108" t="s">
        <v>1763</v>
      </c>
      <c r="H277" s="108" t="s">
        <v>1619</v>
      </c>
      <c r="I277" s="519">
        <f t="shared" si="4"/>
        <v>24000</v>
      </c>
      <c r="J277" s="407">
        <v>3840</v>
      </c>
      <c r="K277" s="105"/>
    </row>
    <row r="278" spans="1:11">
      <c r="A278" s="103" t="s">
        <v>4752</v>
      </c>
      <c r="B278" s="104">
        <v>42550</v>
      </c>
      <c r="C278" s="103" t="s">
        <v>4753</v>
      </c>
      <c r="G278" s="76" t="s">
        <v>4171</v>
      </c>
      <c r="H278" s="108" t="s">
        <v>4154</v>
      </c>
      <c r="I278" s="519">
        <f t="shared" si="4"/>
        <v>5714.25</v>
      </c>
      <c r="J278" s="380">
        <v>914.28</v>
      </c>
      <c r="K278" s="105"/>
    </row>
    <row r="279" spans="1:11">
      <c r="A279" s="103" t="s">
        <v>4754</v>
      </c>
      <c r="B279" s="104">
        <v>42550</v>
      </c>
      <c r="C279" s="103" t="s">
        <v>4755</v>
      </c>
      <c r="G279" s="108" t="s">
        <v>909</v>
      </c>
      <c r="H279" s="108" t="s">
        <v>910</v>
      </c>
      <c r="I279" s="519">
        <f t="shared" si="4"/>
        <v>1610</v>
      </c>
      <c r="J279" s="380">
        <v>257.60000000000002</v>
      </c>
      <c r="K279" s="105"/>
    </row>
    <row r="280" spans="1:11">
      <c r="A280" s="103" t="s">
        <v>4756</v>
      </c>
      <c r="B280" s="104">
        <v>42550</v>
      </c>
      <c r="C280" s="103" t="s">
        <v>4757</v>
      </c>
      <c r="G280" s="108" t="s">
        <v>1776</v>
      </c>
      <c r="H280" s="108" t="s">
        <v>4825</v>
      </c>
      <c r="I280" s="519">
        <f t="shared" si="4"/>
        <v>1034.5</v>
      </c>
      <c r="J280" s="380">
        <v>165.52</v>
      </c>
      <c r="K280" s="105"/>
    </row>
    <row r="281" spans="1:11">
      <c r="A281" s="103" t="s">
        <v>4759</v>
      </c>
      <c r="B281" s="104">
        <v>42550</v>
      </c>
      <c r="C281" s="103" t="s">
        <v>4760</v>
      </c>
      <c r="G281" s="108" t="s">
        <v>826</v>
      </c>
      <c r="H281" s="108" t="s">
        <v>1620</v>
      </c>
      <c r="I281" s="519">
        <f t="shared" si="4"/>
        <v>9200</v>
      </c>
      <c r="J281" s="407">
        <v>1472</v>
      </c>
      <c r="K281" s="105"/>
    </row>
    <row r="282" spans="1:11">
      <c r="A282" s="103" t="s">
        <v>542</v>
      </c>
      <c r="B282" s="104">
        <v>42551</v>
      </c>
      <c r="C282" s="103" t="s">
        <v>4416</v>
      </c>
      <c r="G282" s="76" t="s">
        <v>4178</v>
      </c>
      <c r="H282" s="108" t="s">
        <v>4786</v>
      </c>
      <c r="I282" s="519">
        <f t="shared" si="4"/>
        <v>273833.125</v>
      </c>
      <c r="J282" s="407">
        <v>43813.3</v>
      </c>
      <c r="K282" s="105"/>
    </row>
    <row r="283" spans="1:11">
      <c r="A283" s="103" t="s">
        <v>1582</v>
      </c>
      <c r="B283" s="104">
        <v>42551</v>
      </c>
      <c r="C283" s="103" t="s">
        <v>4417</v>
      </c>
      <c r="G283" s="76" t="s">
        <v>2857</v>
      </c>
      <c r="H283" s="108" t="s">
        <v>4787</v>
      </c>
      <c r="I283" s="519">
        <f t="shared" si="4"/>
        <v>288405.25</v>
      </c>
      <c r="J283" s="407">
        <v>46144.84</v>
      </c>
      <c r="K283" s="105"/>
    </row>
    <row r="284" spans="1:11">
      <c r="A284" s="103" t="s">
        <v>1595</v>
      </c>
      <c r="B284" s="104">
        <v>42551</v>
      </c>
      <c r="C284" s="103" t="s">
        <v>4418</v>
      </c>
      <c r="G284" s="76" t="s">
        <v>1776</v>
      </c>
      <c r="H284" s="108" t="s">
        <v>4778</v>
      </c>
      <c r="I284" s="519">
        <f t="shared" si="4"/>
        <v>157217.125</v>
      </c>
      <c r="J284" s="407">
        <v>25154.74</v>
      </c>
      <c r="K284" s="105"/>
    </row>
    <row r="285" spans="1:11">
      <c r="A285" s="103" t="s">
        <v>3858</v>
      </c>
      <c r="B285" s="104">
        <v>42551</v>
      </c>
      <c r="C285" s="103" t="s">
        <v>4419</v>
      </c>
      <c r="G285" s="76" t="s">
        <v>840</v>
      </c>
      <c r="H285" s="76" t="s">
        <v>4849</v>
      </c>
      <c r="I285" s="519">
        <f t="shared" si="4"/>
        <v>288094.9375</v>
      </c>
      <c r="J285" s="407">
        <v>46095.19</v>
      </c>
      <c r="K285" s="105"/>
    </row>
    <row r="286" spans="1:11">
      <c r="A286" s="103" t="s">
        <v>3864</v>
      </c>
      <c r="B286" s="104">
        <v>42551</v>
      </c>
      <c r="C286" s="103" t="s">
        <v>4420</v>
      </c>
      <c r="G286" s="76" t="s">
        <v>840</v>
      </c>
      <c r="H286" s="76" t="s">
        <v>4849</v>
      </c>
      <c r="I286" s="519">
        <f t="shared" si="4"/>
        <v>310950.0625</v>
      </c>
      <c r="J286" s="407">
        <v>49752.01</v>
      </c>
      <c r="K286" s="105"/>
    </row>
    <row r="287" spans="1:11">
      <c r="A287" s="103" t="s">
        <v>2603</v>
      </c>
      <c r="B287" s="104">
        <v>42551</v>
      </c>
      <c r="C287" s="103" t="s">
        <v>4421</v>
      </c>
      <c r="G287" s="76" t="s">
        <v>842</v>
      </c>
      <c r="H287" s="108" t="s">
        <v>844</v>
      </c>
      <c r="I287" s="519">
        <f t="shared" si="4"/>
        <v>209747.375</v>
      </c>
      <c r="J287" s="407">
        <v>33559.58</v>
      </c>
      <c r="K287" s="105"/>
    </row>
    <row r="288" spans="1:11">
      <c r="A288" s="103" t="s">
        <v>2647</v>
      </c>
      <c r="B288" s="104">
        <v>42551</v>
      </c>
      <c r="C288" s="103" t="s">
        <v>4422</v>
      </c>
      <c r="G288" s="76" t="s">
        <v>888</v>
      </c>
      <c r="H288" s="108" t="s">
        <v>4788</v>
      </c>
      <c r="I288" s="519">
        <f t="shared" si="4"/>
        <v>424616.4375</v>
      </c>
      <c r="J288" s="407">
        <v>67938.63</v>
      </c>
      <c r="K288" s="105"/>
    </row>
    <row r="289" spans="1:11">
      <c r="A289" s="103" t="s">
        <v>2774</v>
      </c>
      <c r="B289" s="104">
        <v>42551</v>
      </c>
      <c r="C289" s="103" t="s">
        <v>4423</v>
      </c>
      <c r="G289" s="77" t="s">
        <v>996</v>
      </c>
      <c r="H289" s="19" t="s">
        <v>995</v>
      </c>
      <c r="I289" s="519">
        <f t="shared" si="4"/>
        <v>243</v>
      </c>
      <c r="J289" s="380">
        <v>38.880000000000003</v>
      </c>
      <c r="K289" s="105"/>
    </row>
    <row r="290" spans="1:11">
      <c r="A290" s="103" t="s">
        <v>2777</v>
      </c>
      <c r="B290" s="104">
        <v>42551</v>
      </c>
      <c r="C290" s="103" t="s">
        <v>4424</v>
      </c>
      <c r="G290" s="108" t="s">
        <v>4196</v>
      </c>
      <c r="H290" s="108" t="s">
        <v>4197</v>
      </c>
      <c r="I290" s="519">
        <f t="shared" si="4"/>
        <v>14154.624999999998</v>
      </c>
      <c r="J290" s="407">
        <v>2264.7399999999998</v>
      </c>
      <c r="K290" s="105"/>
    </row>
    <row r="291" spans="1:11">
      <c r="A291" s="103" t="s">
        <v>2801</v>
      </c>
      <c r="B291" s="104">
        <v>42551</v>
      </c>
      <c r="C291" s="103" t="s">
        <v>649</v>
      </c>
      <c r="G291" s="76" t="s">
        <v>981</v>
      </c>
      <c r="H291" s="76" t="s">
        <v>982</v>
      </c>
      <c r="I291" s="519">
        <f t="shared" si="4"/>
        <v>2672.6875</v>
      </c>
      <c r="J291" s="411">
        <v>427.63</v>
      </c>
      <c r="K291" s="105"/>
    </row>
    <row r="292" spans="1:11">
      <c r="A292" s="103" t="s">
        <v>4425</v>
      </c>
      <c r="B292" s="104">
        <v>42551</v>
      </c>
      <c r="C292" s="103" t="s">
        <v>4426</v>
      </c>
      <c r="G292" s="108" t="s">
        <v>733</v>
      </c>
      <c r="H292" s="108" t="s">
        <v>733</v>
      </c>
      <c r="I292" s="519">
        <f t="shared" si="4"/>
        <v>377.125</v>
      </c>
      <c r="J292" s="380">
        <v>60.34</v>
      </c>
      <c r="K292" s="105"/>
    </row>
    <row r="293" spans="1:11">
      <c r="A293" s="103" t="s">
        <v>4425</v>
      </c>
      <c r="B293" s="104">
        <v>42551</v>
      </c>
      <c r="C293" s="103" t="s">
        <v>4426</v>
      </c>
      <c r="G293" s="108" t="s">
        <v>659</v>
      </c>
      <c r="H293" s="108" t="s">
        <v>659</v>
      </c>
      <c r="I293" s="519">
        <f t="shared" si="4"/>
        <v>396.5625</v>
      </c>
      <c r="J293" s="380">
        <v>63.45</v>
      </c>
      <c r="K293" s="105"/>
    </row>
    <row r="294" spans="1:11">
      <c r="A294" s="103" t="s">
        <v>4425</v>
      </c>
      <c r="B294" s="104">
        <v>42551</v>
      </c>
      <c r="C294" s="103" t="s">
        <v>4426</v>
      </c>
      <c r="G294" s="108" t="s">
        <v>731</v>
      </c>
      <c r="H294" s="108" t="s">
        <v>731</v>
      </c>
      <c r="I294" s="519">
        <f t="shared" si="4"/>
        <v>37.9375</v>
      </c>
      <c r="J294" s="380">
        <v>6.07</v>
      </c>
      <c r="K294" s="105"/>
    </row>
    <row r="295" spans="1:11">
      <c r="A295" s="103" t="s">
        <v>4425</v>
      </c>
      <c r="B295" s="104">
        <v>42551</v>
      </c>
      <c r="C295" s="103" t="s">
        <v>4426</v>
      </c>
      <c r="G295" s="108" t="s">
        <v>729</v>
      </c>
      <c r="H295" s="108" t="s">
        <v>729</v>
      </c>
      <c r="I295" s="519">
        <f t="shared" si="4"/>
        <v>30.1875</v>
      </c>
      <c r="J295" s="380">
        <v>4.83</v>
      </c>
      <c r="K295" s="105"/>
    </row>
    <row r="296" spans="1:11">
      <c r="A296" s="103" t="s">
        <v>4425</v>
      </c>
      <c r="B296" s="104">
        <v>42551</v>
      </c>
      <c r="C296" s="103" t="s">
        <v>4426</v>
      </c>
      <c r="G296" s="108" t="s">
        <v>735</v>
      </c>
      <c r="H296" s="108" t="s">
        <v>735</v>
      </c>
      <c r="I296" s="519">
        <f t="shared" si="4"/>
        <v>398.25</v>
      </c>
      <c r="J296" s="380">
        <v>63.72</v>
      </c>
      <c r="K296" s="105"/>
    </row>
    <row r="297" spans="1:11">
      <c r="A297" s="103" t="s">
        <v>4425</v>
      </c>
      <c r="B297" s="104">
        <v>42551</v>
      </c>
      <c r="C297" s="103" t="s">
        <v>4426</v>
      </c>
      <c r="G297" s="108" t="s">
        <v>793</v>
      </c>
      <c r="H297" s="108" t="s">
        <v>793</v>
      </c>
      <c r="I297" s="519">
        <f t="shared" si="4"/>
        <v>69</v>
      </c>
      <c r="J297" s="380">
        <v>11.04</v>
      </c>
      <c r="K297" s="105"/>
    </row>
    <row r="298" spans="1:11">
      <c r="A298" s="103" t="s">
        <v>3357</v>
      </c>
      <c r="B298" s="104">
        <v>42551</v>
      </c>
      <c r="C298" s="103" t="s">
        <v>4427</v>
      </c>
      <c r="G298" s="108" t="s">
        <v>729</v>
      </c>
      <c r="H298" s="108" t="s">
        <v>729</v>
      </c>
      <c r="I298" s="519">
        <f t="shared" si="4"/>
        <v>176.8125</v>
      </c>
      <c r="J298" s="380">
        <v>28.29</v>
      </c>
      <c r="K298" s="105"/>
    </row>
    <row r="299" spans="1:11">
      <c r="A299" s="103" t="s">
        <v>3357</v>
      </c>
      <c r="B299" s="104">
        <v>42551</v>
      </c>
      <c r="C299" s="103" t="s">
        <v>4427</v>
      </c>
      <c r="G299" s="108" t="s">
        <v>2717</v>
      </c>
      <c r="H299" s="108" t="s">
        <v>2717</v>
      </c>
      <c r="I299" s="519">
        <f t="shared" si="4"/>
        <v>441.375</v>
      </c>
      <c r="J299" s="380">
        <v>70.62</v>
      </c>
      <c r="K299" s="105"/>
    </row>
    <row r="300" spans="1:11">
      <c r="A300" s="103" t="s">
        <v>3357</v>
      </c>
      <c r="B300" s="104">
        <v>42551</v>
      </c>
      <c r="C300" s="103" t="s">
        <v>4427</v>
      </c>
      <c r="G300" s="108" t="s">
        <v>727</v>
      </c>
      <c r="H300" s="108" t="s">
        <v>727</v>
      </c>
      <c r="I300" s="519">
        <f t="shared" si="4"/>
        <v>86.187499999999986</v>
      </c>
      <c r="J300" s="380">
        <v>13.79</v>
      </c>
      <c r="K300" s="105"/>
    </row>
    <row r="301" spans="1:11">
      <c r="A301" s="103" t="s">
        <v>3359</v>
      </c>
      <c r="B301" s="104">
        <v>42551</v>
      </c>
      <c r="C301" s="103" t="s">
        <v>4428</v>
      </c>
      <c r="G301" s="108" t="s">
        <v>670</v>
      </c>
      <c r="H301" s="108" t="s">
        <v>670</v>
      </c>
      <c r="I301" s="519">
        <f t="shared" si="4"/>
        <v>215.49999999999997</v>
      </c>
      <c r="J301" s="380">
        <v>34.479999999999997</v>
      </c>
      <c r="K301" s="105"/>
    </row>
    <row r="302" spans="1:11">
      <c r="A302" s="103" t="s">
        <v>3361</v>
      </c>
      <c r="B302" s="104">
        <v>42551</v>
      </c>
      <c r="C302" s="103" t="s">
        <v>4429</v>
      </c>
      <c r="G302" s="108" t="s">
        <v>670</v>
      </c>
      <c r="H302" s="108" t="s">
        <v>670</v>
      </c>
      <c r="I302" s="519">
        <f t="shared" si="4"/>
        <v>215.49999999999997</v>
      </c>
      <c r="J302" s="380">
        <v>34.479999999999997</v>
      </c>
      <c r="K302" s="105"/>
    </row>
    <row r="303" spans="1:11">
      <c r="A303" s="103" t="s">
        <v>3363</v>
      </c>
      <c r="B303" s="104">
        <v>42551</v>
      </c>
      <c r="C303" s="103" t="s">
        <v>4430</v>
      </c>
      <c r="G303" s="108" t="s">
        <v>670</v>
      </c>
      <c r="H303" s="108" t="s">
        <v>670</v>
      </c>
      <c r="I303" s="519">
        <f t="shared" si="4"/>
        <v>517.25</v>
      </c>
      <c r="J303" s="380">
        <v>82.76</v>
      </c>
      <c r="K303" s="105"/>
    </row>
    <row r="304" spans="1:11">
      <c r="A304" s="103" t="s">
        <v>3365</v>
      </c>
      <c r="B304" s="104">
        <v>42551</v>
      </c>
      <c r="C304" s="103" t="s">
        <v>4431</v>
      </c>
      <c r="G304" s="108" t="s">
        <v>3510</v>
      </c>
      <c r="H304" s="108" t="s">
        <v>3510</v>
      </c>
      <c r="I304" s="519">
        <f t="shared" si="4"/>
        <v>50</v>
      </c>
      <c r="J304" s="380">
        <v>8</v>
      </c>
      <c r="K304" s="105"/>
    </row>
    <row r="305" spans="1:12">
      <c r="A305" s="103" t="s">
        <v>3367</v>
      </c>
      <c r="B305" s="104">
        <v>42551</v>
      </c>
      <c r="C305" s="103" t="s">
        <v>4432</v>
      </c>
      <c r="G305" s="108" t="s">
        <v>3573</v>
      </c>
      <c r="H305" s="108" t="s">
        <v>3573</v>
      </c>
      <c r="I305" s="519">
        <f t="shared" si="4"/>
        <v>850</v>
      </c>
      <c r="J305" s="380">
        <v>136</v>
      </c>
      <c r="K305" s="105"/>
    </row>
    <row r="306" spans="1:12">
      <c r="A306" s="103" t="s">
        <v>3369</v>
      </c>
      <c r="B306" s="104">
        <v>42551</v>
      </c>
      <c r="C306" s="103" t="s">
        <v>4433</v>
      </c>
      <c r="G306" s="108" t="s">
        <v>829</v>
      </c>
      <c r="H306" s="108" t="s">
        <v>829</v>
      </c>
      <c r="I306" s="519">
        <f t="shared" si="4"/>
        <v>310.6875</v>
      </c>
      <c r="J306" s="380">
        <v>49.71</v>
      </c>
      <c r="K306" s="55">
        <v>12.43</v>
      </c>
      <c r="L306" s="55" t="s">
        <v>1005</v>
      </c>
    </row>
    <row r="307" spans="1:12">
      <c r="A307" s="103" t="s">
        <v>4434</v>
      </c>
      <c r="B307" s="104">
        <v>42551</v>
      </c>
      <c r="C307" s="103" t="s">
        <v>4435</v>
      </c>
      <c r="G307" s="108" t="s">
        <v>3510</v>
      </c>
      <c r="H307" s="108" t="s">
        <v>3510</v>
      </c>
      <c r="I307" s="519">
        <f t="shared" si="4"/>
        <v>50</v>
      </c>
      <c r="J307" s="380">
        <v>8</v>
      </c>
      <c r="K307" s="105"/>
    </row>
    <row r="308" spans="1:12">
      <c r="A308" s="103" t="s">
        <v>3373</v>
      </c>
      <c r="B308" s="104">
        <v>42551</v>
      </c>
      <c r="C308" s="103" t="s">
        <v>4436</v>
      </c>
      <c r="G308" s="108" t="s">
        <v>4137</v>
      </c>
      <c r="H308" s="108" t="s">
        <v>4137</v>
      </c>
      <c r="I308" s="519">
        <f t="shared" si="4"/>
        <v>344.8125</v>
      </c>
      <c r="J308" s="380">
        <v>55.17</v>
      </c>
      <c r="K308" s="105"/>
    </row>
    <row r="309" spans="1:12">
      <c r="A309" s="103" t="s">
        <v>3375</v>
      </c>
      <c r="B309" s="104">
        <v>42551</v>
      </c>
      <c r="C309" s="103" t="s">
        <v>4437</v>
      </c>
      <c r="G309" s="108" t="s">
        <v>1678</v>
      </c>
      <c r="H309" s="108" t="s">
        <v>1678</v>
      </c>
      <c r="I309" s="519">
        <f t="shared" si="4"/>
        <v>301.75</v>
      </c>
      <c r="J309" s="380">
        <v>48.28</v>
      </c>
      <c r="K309" s="105"/>
    </row>
    <row r="310" spans="1:12">
      <c r="A310" s="103" t="s">
        <v>3377</v>
      </c>
      <c r="B310" s="104">
        <v>42551</v>
      </c>
      <c r="C310" s="103" t="s">
        <v>4438</v>
      </c>
      <c r="G310" s="108" t="s">
        <v>820</v>
      </c>
      <c r="H310" s="108" t="s">
        <v>820</v>
      </c>
      <c r="I310" s="519">
        <f t="shared" si="4"/>
        <v>210.3125</v>
      </c>
      <c r="J310" s="380">
        <v>33.65</v>
      </c>
      <c r="K310" s="105"/>
    </row>
    <row r="311" spans="1:12">
      <c r="A311" s="103" t="s">
        <v>3379</v>
      </c>
      <c r="B311" s="104">
        <v>42551</v>
      </c>
      <c r="C311" s="103" t="s">
        <v>4439</v>
      </c>
      <c r="G311" s="108" t="s">
        <v>665</v>
      </c>
      <c r="H311" s="108" t="s">
        <v>665</v>
      </c>
      <c r="I311" s="519">
        <f t="shared" si="4"/>
        <v>69.8125</v>
      </c>
      <c r="J311" s="380">
        <v>11.17</v>
      </c>
      <c r="K311" s="105"/>
    </row>
    <row r="312" spans="1:12">
      <c r="A312" s="103" t="s">
        <v>3381</v>
      </c>
      <c r="B312" s="104">
        <v>42551</v>
      </c>
      <c r="C312" s="103" t="s">
        <v>4440</v>
      </c>
      <c r="G312" s="108" t="s">
        <v>668</v>
      </c>
      <c r="H312" s="108" t="s">
        <v>668</v>
      </c>
      <c r="I312" s="519">
        <f t="shared" si="4"/>
        <v>258.375</v>
      </c>
      <c r="J312" s="380">
        <v>41.34</v>
      </c>
      <c r="K312" s="105"/>
    </row>
    <row r="313" spans="1:12">
      <c r="A313" s="103" t="s">
        <v>3389</v>
      </c>
      <c r="B313" s="104">
        <v>42551</v>
      </c>
      <c r="C313" s="103" t="s">
        <v>4441</v>
      </c>
      <c r="G313" s="108" t="s">
        <v>691</v>
      </c>
      <c r="H313" s="108" t="s">
        <v>691</v>
      </c>
      <c r="I313" s="519">
        <f t="shared" si="4"/>
        <v>252.99999999999997</v>
      </c>
      <c r="J313" s="380">
        <v>40.479999999999997</v>
      </c>
      <c r="K313" s="105"/>
    </row>
    <row r="314" spans="1:12">
      <c r="A314" s="103" t="s">
        <v>3391</v>
      </c>
      <c r="B314" s="104">
        <v>42551</v>
      </c>
      <c r="C314" s="103" t="s">
        <v>4442</v>
      </c>
      <c r="G314" s="108" t="s">
        <v>2559</v>
      </c>
      <c r="H314" s="108" t="s">
        <v>2559</v>
      </c>
      <c r="I314" s="519">
        <f t="shared" si="4"/>
        <v>205.18749999999997</v>
      </c>
      <c r="J314" s="380">
        <v>32.83</v>
      </c>
      <c r="K314" s="105"/>
    </row>
    <row r="315" spans="1:12">
      <c r="A315" s="103" t="s">
        <v>4443</v>
      </c>
      <c r="B315" s="104">
        <v>42551</v>
      </c>
      <c r="C315" s="103" t="s">
        <v>4444</v>
      </c>
      <c r="G315" s="108" t="s">
        <v>691</v>
      </c>
      <c r="H315" s="108" t="s">
        <v>691</v>
      </c>
      <c r="I315" s="519">
        <f t="shared" si="4"/>
        <v>850</v>
      </c>
      <c r="J315" s="380">
        <v>136</v>
      </c>
      <c r="K315" s="105"/>
    </row>
    <row r="316" spans="1:12">
      <c r="A316" s="103" t="s">
        <v>3393</v>
      </c>
      <c r="B316" s="104">
        <v>42551</v>
      </c>
      <c r="C316" s="103" t="s">
        <v>4445</v>
      </c>
      <c r="G316" s="108" t="s">
        <v>715</v>
      </c>
      <c r="H316" s="108" t="s">
        <v>715</v>
      </c>
      <c r="I316" s="519">
        <f t="shared" si="4"/>
        <v>939.6875</v>
      </c>
      <c r="J316" s="380">
        <v>150.35</v>
      </c>
      <c r="K316" s="105"/>
    </row>
    <row r="317" spans="1:12">
      <c r="A317" s="103" t="s">
        <v>4447</v>
      </c>
      <c r="B317" s="104">
        <v>42551</v>
      </c>
      <c r="C317" s="103" t="s">
        <v>4448</v>
      </c>
      <c r="G317" s="108" t="s">
        <v>701</v>
      </c>
      <c r="H317" s="108" t="s">
        <v>701</v>
      </c>
      <c r="I317" s="519">
        <f t="shared" si="4"/>
        <v>127.37499999999999</v>
      </c>
      <c r="J317" s="380">
        <v>20.38</v>
      </c>
      <c r="K317" s="105"/>
    </row>
    <row r="318" spans="1:12">
      <c r="A318" s="103" t="s">
        <v>4449</v>
      </c>
      <c r="B318" s="104">
        <v>42551</v>
      </c>
      <c r="C318" s="103" t="s">
        <v>4450</v>
      </c>
      <c r="G318" s="108" t="s">
        <v>672</v>
      </c>
      <c r="H318" s="108" t="s">
        <v>672</v>
      </c>
      <c r="I318" s="519">
        <f t="shared" si="4"/>
        <v>644.25</v>
      </c>
      <c r="J318" s="380">
        <v>103.08</v>
      </c>
      <c r="K318" s="105"/>
    </row>
    <row r="319" spans="1:12">
      <c r="A319" s="103" t="s">
        <v>3399</v>
      </c>
      <c r="B319" s="104">
        <v>42551</v>
      </c>
      <c r="C319" s="103" t="s">
        <v>4451</v>
      </c>
      <c r="G319" s="108" t="s">
        <v>685</v>
      </c>
      <c r="H319" s="108" t="s">
        <v>685</v>
      </c>
      <c r="I319" s="519">
        <f t="shared" si="4"/>
        <v>438.81249999999994</v>
      </c>
      <c r="J319" s="380">
        <v>70.209999999999994</v>
      </c>
      <c r="K319" s="105"/>
    </row>
    <row r="320" spans="1:12">
      <c r="A320" s="103" t="s">
        <v>3401</v>
      </c>
      <c r="B320" s="104">
        <v>42551</v>
      </c>
      <c r="C320" s="103" t="s">
        <v>4452</v>
      </c>
      <c r="G320" s="108" t="s">
        <v>691</v>
      </c>
      <c r="H320" s="108" t="s">
        <v>691</v>
      </c>
      <c r="I320" s="519">
        <f t="shared" si="4"/>
        <v>264</v>
      </c>
      <c r="J320" s="380">
        <v>42.24</v>
      </c>
      <c r="K320" s="105"/>
    </row>
    <row r="321" spans="1:12">
      <c r="A321" s="103" t="s">
        <v>3405</v>
      </c>
      <c r="B321" s="104">
        <v>42551</v>
      </c>
      <c r="C321" s="103" t="s">
        <v>4453</v>
      </c>
      <c r="G321" s="108" t="s">
        <v>683</v>
      </c>
      <c r="H321" s="108" t="s">
        <v>683</v>
      </c>
      <c r="I321" s="519">
        <f t="shared" si="4"/>
        <v>400.75</v>
      </c>
      <c r="J321" s="380">
        <v>64.12</v>
      </c>
      <c r="K321" s="105"/>
    </row>
    <row r="322" spans="1:12">
      <c r="A322" s="103" t="s">
        <v>3407</v>
      </c>
      <c r="B322" s="104">
        <v>42551</v>
      </c>
      <c r="C322" s="103" t="s">
        <v>4454</v>
      </c>
      <c r="G322" s="108" t="s">
        <v>670</v>
      </c>
      <c r="H322" s="108" t="s">
        <v>670</v>
      </c>
      <c r="I322" s="519">
        <f t="shared" si="4"/>
        <v>215.49999999999997</v>
      </c>
      <c r="J322" s="380">
        <v>34.479999999999997</v>
      </c>
      <c r="K322" s="105"/>
    </row>
    <row r="323" spans="1:12">
      <c r="A323" s="103" t="s">
        <v>3409</v>
      </c>
      <c r="B323" s="104">
        <v>42551</v>
      </c>
      <c r="C323" s="103" t="s">
        <v>4455</v>
      </c>
      <c r="G323" s="108" t="s">
        <v>2536</v>
      </c>
      <c r="H323" s="108" t="s">
        <v>2536</v>
      </c>
      <c r="I323" s="519">
        <f t="shared" si="4"/>
        <v>330.1875</v>
      </c>
      <c r="J323" s="380">
        <v>52.83</v>
      </c>
      <c r="K323" s="105"/>
    </row>
    <row r="324" spans="1:12">
      <c r="A324" s="103" t="s">
        <v>3411</v>
      </c>
      <c r="B324" s="104">
        <v>42551</v>
      </c>
      <c r="C324" s="103" t="s">
        <v>4456</v>
      </c>
      <c r="G324" s="108" t="s">
        <v>4789</v>
      </c>
      <c r="H324" s="108" t="s">
        <v>4789</v>
      </c>
      <c r="I324" s="519">
        <f t="shared" si="4"/>
        <v>500</v>
      </c>
      <c r="J324" s="380">
        <v>80</v>
      </c>
      <c r="K324" s="105"/>
    </row>
    <row r="325" spans="1:12">
      <c r="A325" s="103" t="s">
        <v>4457</v>
      </c>
      <c r="B325" s="104">
        <v>42551</v>
      </c>
      <c r="C325" s="103" t="s">
        <v>4458</v>
      </c>
      <c r="G325" s="108" t="s">
        <v>4789</v>
      </c>
      <c r="H325" s="108" t="s">
        <v>4789</v>
      </c>
      <c r="I325" s="519">
        <f t="shared" si="4"/>
        <v>400</v>
      </c>
      <c r="J325" s="380">
        <v>64</v>
      </c>
      <c r="K325" s="105"/>
    </row>
    <row r="326" spans="1:12">
      <c r="A326" s="103" t="s">
        <v>3413</v>
      </c>
      <c r="B326" s="104">
        <v>42551</v>
      </c>
      <c r="C326" s="103" t="s">
        <v>4459</v>
      </c>
      <c r="G326" s="108" t="s">
        <v>829</v>
      </c>
      <c r="H326" s="108" t="s">
        <v>829</v>
      </c>
      <c r="I326" s="519">
        <f t="shared" si="4"/>
        <v>312.5</v>
      </c>
      <c r="J326" s="380">
        <v>50</v>
      </c>
      <c r="K326" s="55">
        <v>12.5</v>
      </c>
      <c r="L326" s="55" t="s">
        <v>1005</v>
      </c>
    </row>
    <row r="327" spans="1:12">
      <c r="A327" s="103" t="s">
        <v>3415</v>
      </c>
      <c r="B327" s="104">
        <v>42551</v>
      </c>
      <c r="C327" s="103" t="s">
        <v>4460</v>
      </c>
      <c r="G327" s="108" t="s">
        <v>829</v>
      </c>
      <c r="H327" s="108" t="s">
        <v>829</v>
      </c>
      <c r="I327" s="519">
        <f t="shared" ref="I327:I390" si="5">+J327/0.16</f>
        <v>313</v>
      </c>
      <c r="J327" s="380">
        <v>50.08</v>
      </c>
      <c r="K327" s="55">
        <v>12.52</v>
      </c>
      <c r="L327" s="55" t="s">
        <v>1005</v>
      </c>
    </row>
    <row r="328" spans="1:12">
      <c r="A328" s="103" t="s">
        <v>4461</v>
      </c>
      <c r="B328" s="104">
        <v>42551</v>
      </c>
      <c r="C328" s="103" t="s">
        <v>4462</v>
      </c>
      <c r="G328" s="108" t="s">
        <v>670</v>
      </c>
      <c r="H328" s="108" t="s">
        <v>670</v>
      </c>
      <c r="I328" s="519">
        <f t="shared" si="5"/>
        <v>215.49999999999997</v>
      </c>
      <c r="J328" s="380">
        <v>34.479999999999997</v>
      </c>
      <c r="K328" s="105"/>
    </row>
    <row r="329" spans="1:12">
      <c r="A329" s="103" t="s">
        <v>4463</v>
      </c>
      <c r="B329" s="104">
        <v>42551</v>
      </c>
      <c r="C329" s="103" t="s">
        <v>4464</v>
      </c>
      <c r="G329" s="108" t="s">
        <v>2536</v>
      </c>
      <c r="H329" s="108" t="s">
        <v>2536</v>
      </c>
      <c r="I329" s="519">
        <f t="shared" si="5"/>
        <v>727.5625</v>
      </c>
      <c r="J329" s="380">
        <v>116.41</v>
      </c>
      <c r="K329" s="105"/>
    </row>
    <row r="330" spans="1:12">
      <c r="A330" s="103" t="s">
        <v>3417</v>
      </c>
      <c r="B330" s="104">
        <v>42551</v>
      </c>
      <c r="C330" s="103" t="s">
        <v>4465</v>
      </c>
      <c r="G330" s="108" t="s">
        <v>683</v>
      </c>
      <c r="H330" s="108" t="s">
        <v>683</v>
      </c>
      <c r="I330" s="519">
        <f t="shared" si="5"/>
        <v>29.249999999999996</v>
      </c>
      <c r="J330" s="380">
        <v>4.68</v>
      </c>
      <c r="K330" s="105"/>
    </row>
    <row r="331" spans="1:12">
      <c r="A331" s="103" t="s">
        <v>3419</v>
      </c>
      <c r="B331" s="104">
        <v>42551</v>
      </c>
      <c r="C331" s="103" t="s">
        <v>4466</v>
      </c>
      <c r="G331" s="108" t="s">
        <v>1008</v>
      </c>
      <c r="H331" s="108" t="s">
        <v>1008</v>
      </c>
      <c r="I331" s="519">
        <f t="shared" si="5"/>
        <v>177.75</v>
      </c>
      <c r="J331" s="380">
        <v>28.44</v>
      </c>
      <c r="K331" s="105"/>
    </row>
    <row r="332" spans="1:12">
      <c r="A332" s="103" t="s">
        <v>3421</v>
      </c>
      <c r="B332" s="104">
        <v>42551</v>
      </c>
      <c r="C332" s="103" t="s">
        <v>4467</v>
      </c>
      <c r="G332" s="108" t="s">
        <v>668</v>
      </c>
      <c r="H332" s="108" t="s">
        <v>668</v>
      </c>
      <c r="I332" s="519">
        <f t="shared" si="5"/>
        <v>310</v>
      </c>
      <c r="J332" s="380">
        <v>49.6</v>
      </c>
      <c r="K332" s="105"/>
    </row>
    <row r="333" spans="1:12">
      <c r="A333" s="103" t="s">
        <v>3423</v>
      </c>
      <c r="B333" s="104">
        <v>42551</v>
      </c>
      <c r="C333" s="103" t="s">
        <v>4468</v>
      </c>
      <c r="G333" s="108" t="s">
        <v>1683</v>
      </c>
      <c r="H333" s="108" t="s">
        <v>1683</v>
      </c>
      <c r="I333" s="519">
        <f t="shared" si="5"/>
        <v>162.875</v>
      </c>
      <c r="J333" s="380">
        <v>26.06</v>
      </c>
      <c r="K333" s="105"/>
    </row>
    <row r="334" spans="1:12">
      <c r="A334" s="103" t="s">
        <v>3425</v>
      </c>
      <c r="B334" s="104">
        <v>42551</v>
      </c>
      <c r="C334" s="103" t="s">
        <v>4469</v>
      </c>
      <c r="G334" s="108" t="s">
        <v>968</v>
      </c>
      <c r="H334" s="108" t="s">
        <v>968</v>
      </c>
      <c r="I334" s="519">
        <f t="shared" si="5"/>
        <v>76.125</v>
      </c>
      <c r="J334" s="380">
        <v>12.18</v>
      </c>
      <c r="K334" s="105"/>
    </row>
    <row r="335" spans="1:12">
      <c r="A335" s="103" t="s">
        <v>3427</v>
      </c>
      <c r="B335" s="104">
        <v>42551</v>
      </c>
      <c r="C335" s="103" t="s">
        <v>4470</v>
      </c>
      <c r="G335" s="108" t="s">
        <v>4113</v>
      </c>
      <c r="H335" s="108" t="s">
        <v>4113</v>
      </c>
      <c r="I335" s="519">
        <f t="shared" si="5"/>
        <v>199.125</v>
      </c>
      <c r="J335" s="380">
        <v>31.86</v>
      </c>
      <c r="K335" s="105"/>
    </row>
    <row r="336" spans="1:12">
      <c r="A336" s="103" t="s">
        <v>3429</v>
      </c>
      <c r="B336" s="104">
        <v>42551</v>
      </c>
      <c r="C336" s="103" t="s">
        <v>4471</v>
      </c>
      <c r="G336" s="108" t="s">
        <v>680</v>
      </c>
      <c r="H336" s="108" t="s">
        <v>680</v>
      </c>
      <c r="I336" s="519">
        <f t="shared" si="5"/>
        <v>297.625</v>
      </c>
      <c r="J336" s="380">
        <v>47.62</v>
      </c>
      <c r="K336" s="105"/>
    </row>
    <row r="337" spans="1:11">
      <c r="A337" s="103" t="s">
        <v>3431</v>
      </c>
      <c r="B337" s="104">
        <v>42551</v>
      </c>
      <c r="C337" s="103" t="s">
        <v>4472</v>
      </c>
      <c r="G337" s="108" t="s">
        <v>3520</v>
      </c>
      <c r="H337" s="108" t="s">
        <v>3520</v>
      </c>
      <c r="I337" s="519">
        <f t="shared" si="5"/>
        <v>74.125</v>
      </c>
      <c r="J337" s="380">
        <v>11.86</v>
      </c>
      <c r="K337" s="105"/>
    </row>
    <row r="338" spans="1:11">
      <c r="A338" s="103" t="s">
        <v>3433</v>
      </c>
      <c r="B338" s="104">
        <v>42551</v>
      </c>
      <c r="C338" s="103" t="s">
        <v>4473</v>
      </c>
      <c r="G338" s="108" t="s">
        <v>1678</v>
      </c>
      <c r="H338" s="108" t="s">
        <v>1678</v>
      </c>
      <c r="I338" s="519">
        <f t="shared" si="5"/>
        <v>68.9375</v>
      </c>
      <c r="J338" s="380">
        <v>11.03</v>
      </c>
      <c r="K338" s="105"/>
    </row>
    <row r="339" spans="1:11">
      <c r="A339" s="103" t="s">
        <v>3435</v>
      </c>
      <c r="B339" s="104">
        <v>42551</v>
      </c>
      <c r="C339" s="103" t="s">
        <v>4474</v>
      </c>
      <c r="G339" s="108" t="s">
        <v>689</v>
      </c>
      <c r="H339" s="108" t="s">
        <v>689</v>
      </c>
      <c r="I339" s="519">
        <f t="shared" si="5"/>
        <v>1601.7499999999998</v>
      </c>
      <c r="J339" s="380">
        <v>256.27999999999997</v>
      </c>
      <c r="K339" s="105"/>
    </row>
    <row r="340" spans="1:11">
      <c r="A340" s="103" t="s">
        <v>3437</v>
      </c>
      <c r="B340" s="104">
        <v>42551</v>
      </c>
      <c r="C340" s="103" t="s">
        <v>4475</v>
      </c>
      <c r="G340" s="108" t="s">
        <v>683</v>
      </c>
      <c r="H340" s="108" t="s">
        <v>683</v>
      </c>
      <c r="I340" s="519">
        <f t="shared" si="5"/>
        <v>77</v>
      </c>
      <c r="J340" s="380">
        <v>12.32</v>
      </c>
      <c r="K340" s="105"/>
    </row>
    <row r="341" spans="1:11">
      <c r="A341" s="103" t="s">
        <v>4476</v>
      </c>
      <c r="B341" s="104">
        <v>42551</v>
      </c>
      <c r="C341" s="103" t="s">
        <v>4477</v>
      </c>
      <c r="G341" s="108" t="s">
        <v>664</v>
      </c>
      <c r="H341" s="108" t="s">
        <v>664</v>
      </c>
      <c r="I341" s="519">
        <f t="shared" si="5"/>
        <v>532.3125</v>
      </c>
      <c r="J341" s="380">
        <v>85.17</v>
      </c>
      <c r="K341" s="105"/>
    </row>
    <row r="342" spans="1:11">
      <c r="A342" s="103" t="s">
        <v>3439</v>
      </c>
      <c r="B342" s="104">
        <v>42551</v>
      </c>
      <c r="C342" s="103" t="s">
        <v>4478</v>
      </c>
      <c r="G342" s="108" t="s">
        <v>4137</v>
      </c>
      <c r="H342" s="108" t="s">
        <v>4137</v>
      </c>
      <c r="I342" s="519">
        <f t="shared" si="5"/>
        <v>258.5625</v>
      </c>
      <c r="J342" s="380">
        <v>41.37</v>
      </c>
      <c r="K342" s="105"/>
    </row>
    <row r="343" spans="1:11">
      <c r="A343" s="103" t="s">
        <v>3441</v>
      </c>
      <c r="B343" s="104">
        <v>42551</v>
      </c>
      <c r="C343" s="103" t="s">
        <v>4479</v>
      </c>
      <c r="G343" s="108" t="s">
        <v>701</v>
      </c>
      <c r="H343" s="108" t="s">
        <v>701</v>
      </c>
      <c r="I343" s="519">
        <f t="shared" si="5"/>
        <v>378.25</v>
      </c>
      <c r="J343" s="380">
        <v>60.52</v>
      </c>
      <c r="K343" s="105"/>
    </row>
    <row r="344" spans="1:11">
      <c r="A344" s="103" t="s">
        <v>3449</v>
      </c>
      <c r="B344" s="104">
        <v>42551</v>
      </c>
      <c r="C344" s="103" t="s">
        <v>4480</v>
      </c>
      <c r="G344" s="108" t="s">
        <v>4850</v>
      </c>
      <c r="H344" s="108" t="s">
        <v>4850</v>
      </c>
      <c r="I344" s="519">
        <f t="shared" si="5"/>
        <v>110</v>
      </c>
      <c r="J344" s="380">
        <v>17.600000000000001</v>
      </c>
      <c r="K344" s="105"/>
    </row>
    <row r="345" spans="1:11">
      <c r="A345" s="103" t="s">
        <v>3451</v>
      </c>
      <c r="B345" s="104">
        <v>42551</v>
      </c>
      <c r="C345" s="103" t="s">
        <v>4481</v>
      </c>
      <c r="G345" s="108" t="s">
        <v>4851</v>
      </c>
      <c r="H345" s="108" t="s">
        <v>4851</v>
      </c>
      <c r="I345" s="519">
        <f t="shared" si="5"/>
        <v>387.9375</v>
      </c>
      <c r="J345" s="380">
        <v>62.07</v>
      </c>
      <c r="K345" s="105"/>
    </row>
    <row r="346" spans="1:11">
      <c r="A346" s="103" t="s">
        <v>3453</v>
      </c>
      <c r="B346" s="104">
        <v>42551</v>
      </c>
      <c r="C346" s="103" t="s">
        <v>4482</v>
      </c>
      <c r="G346" s="108" t="s">
        <v>683</v>
      </c>
      <c r="H346" s="108" t="s">
        <v>683</v>
      </c>
      <c r="I346" s="519">
        <f t="shared" si="5"/>
        <v>74.125</v>
      </c>
      <c r="J346" s="380">
        <v>11.86</v>
      </c>
      <c r="K346" s="105"/>
    </row>
    <row r="347" spans="1:11">
      <c r="A347" s="103" t="s">
        <v>3457</v>
      </c>
      <c r="B347" s="104">
        <v>42551</v>
      </c>
      <c r="C347" s="103" t="s">
        <v>4483</v>
      </c>
      <c r="G347" s="108" t="s">
        <v>703</v>
      </c>
      <c r="H347" s="108" t="s">
        <v>703</v>
      </c>
      <c r="I347" s="519">
        <f t="shared" si="5"/>
        <v>370.6875</v>
      </c>
      <c r="J347" s="380">
        <v>59.31</v>
      </c>
      <c r="K347" s="105"/>
    </row>
    <row r="348" spans="1:11">
      <c r="A348" s="103" t="s">
        <v>4484</v>
      </c>
      <c r="B348" s="104">
        <v>42551</v>
      </c>
      <c r="C348" s="103" t="s">
        <v>4485</v>
      </c>
      <c r="G348" s="108" t="s">
        <v>668</v>
      </c>
      <c r="H348" s="108" t="s">
        <v>668</v>
      </c>
      <c r="I348" s="519">
        <f t="shared" si="5"/>
        <v>258.375</v>
      </c>
      <c r="J348" s="380">
        <v>41.34</v>
      </c>
      <c r="K348" s="105"/>
    </row>
    <row r="349" spans="1:11">
      <c r="A349" s="103" t="s">
        <v>4486</v>
      </c>
      <c r="B349" s="104">
        <v>42551</v>
      </c>
      <c r="C349" s="103" t="s">
        <v>4487</v>
      </c>
      <c r="G349" s="108" t="s">
        <v>691</v>
      </c>
      <c r="H349" s="108" t="s">
        <v>691</v>
      </c>
      <c r="I349" s="519">
        <f t="shared" si="5"/>
        <v>136.0625</v>
      </c>
      <c r="J349" s="380">
        <v>21.77</v>
      </c>
      <c r="K349" s="105"/>
    </row>
    <row r="350" spans="1:11">
      <c r="A350" s="103" t="s">
        <v>4488</v>
      </c>
      <c r="B350" s="104">
        <v>42551</v>
      </c>
      <c r="C350" s="103" t="s">
        <v>4489</v>
      </c>
      <c r="G350" s="108" t="s">
        <v>1679</v>
      </c>
      <c r="H350" s="108" t="s">
        <v>1679</v>
      </c>
      <c r="I350" s="519">
        <f t="shared" si="5"/>
        <v>63.812500000000007</v>
      </c>
      <c r="J350" s="380">
        <v>10.210000000000001</v>
      </c>
      <c r="K350" s="105"/>
    </row>
    <row r="351" spans="1:11">
      <c r="A351" s="103" t="s">
        <v>4490</v>
      </c>
      <c r="B351" s="104">
        <v>42551</v>
      </c>
      <c r="C351" s="103" t="s">
        <v>4491</v>
      </c>
      <c r="G351" s="108" t="s">
        <v>668</v>
      </c>
      <c r="H351" s="108" t="s">
        <v>668</v>
      </c>
      <c r="I351" s="519">
        <f t="shared" si="5"/>
        <v>172.37499999999997</v>
      </c>
      <c r="J351" s="380">
        <v>27.58</v>
      </c>
      <c r="K351" s="105"/>
    </row>
    <row r="352" spans="1:11">
      <c r="A352" s="103" t="s">
        <v>4492</v>
      </c>
      <c r="B352" s="104">
        <v>42551</v>
      </c>
      <c r="C352" s="103" t="s">
        <v>4493</v>
      </c>
      <c r="G352" s="108" t="s">
        <v>676</v>
      </c>
      <c r="H352" s="108" t="s">
        <v>676</v>
      </c>
      <c r="I352" s="519">
        <f t="shared" si="5"/>
        <v>380</v>
      </c>
      <c r="J352" s="380">
        <v>60.8</v>
      </c>
      <c r="K352" s="105"/>
    </row>
    <row r="353" spans="1:11">
      <c r="A353" s="103" t="s">
        <v>4494</v>
      </c>
      <c r="B353" s="104">
        <v>42551</v>
      </c>
      <c r="C353" s="103" t="s">
        <v>4495</v>
      </c>
      <c r="G353" s="108" t="s">
        <v>4137</v>
      </c>
      <c r="H353" s="108" t="s">
        <v>4137</v>
      </c>
      <c r="I353" s="519">
        <f t="shared" si="5"/>
        <v>603.375</v>
      </c>
      <c r="J353" s="380">
        <v>96.54</v>
      </c>
      <c r="K353" s="105"/>
    </row>
    <row r="354" spans="1:11">
      <c r="A354" s="103" t="s">
        <v>4498</v>
      </c>
      <c r="B354" s="104">
        <v>42551</v>
      </c>
      <c r="C354" s="103" t="s">
        <v>4499</v>
      </c>
      <c r="G354" s="108" t="s">
        <v>735</v>
      </c>
      <c r="H354" s="108" t="s">
        <v>735</v>
      </c>
      <c r="I354" s="519">
        <f t="shared" si="5"/>
        <v>21.5625</v>
      </c>
      <c r="J354" s="380">
        <v>3.45</v>
      </c>
      <c r="K354" s="105"/>
    </row>
    <row r="355" spans="1:11">
      <c r="A355" s="103" t="s">
        <v>4500</v>
      </c>
      <c r="B355" s="104">
        <v>42551</v>
      </c>
      <c r="C355" s="103" t="s">
        <v>4501</v>
      </c>
      <c r="G355" s="108" t="s">
        <v>729</v>
      </c>
      <c r="H355" s="108" t="s">
        <v>729</v>
      </c>
      <c r="I355" s="519">
        <f t="shared" si="5"/>
        <v>86.25</v>
      </c>
      <c r="J355" s="380">
        <v>13.8</v>
      </c>
      <c r="K355" s="105"/>
    </row>
    <row r="356" spans="1:11">
      <c r="A356" s="103" t="s">
        <v>4502</v>
      </c>
      <c r="B356" s="104">
        <v>42551</v>
      </c>
      <c r="C356" s="103" t="s">
        <v>4503</v>
      </c>
      <c r="G356" s="108" t="s">
        <v>731</v>
      </c>
      <c r="H356" s="108" t="s">
        <v>731</v>
      </c>
      <c r="I356" s="519">
        <f t="shared" si="5"/>
        <v>37.9375</v>
      </c>
      <c r="J356" s="380">
        <v>6.07</v>
      </c>
      <c r="K356" s="105"/>
    </row>
    <row r="357" spans="1:11">
      <c r="A357" s="103" t="s">
        <v>4504</v>
      </c>
      <c r="B357" s="104">
        <v>42551</v>
      </c>
      <c r="C357" s="103" t="s">
        <v>4505</v>
      </c>
      <c r="G357" s="108" t="s">
        <v>685</v>
      </c>
      <c r="H357" s="108" t="s">
        <v>3509</v>
      </c>
      <c r="I357" s="519">
        <f t="shared" si="5"/>
        <v>93.9375</v>
      </c>
      <c r="J357" s="380">
        <v>15.03</v>
      </c>
      <c r="K357" s="105"/>
    </row>
    <row r="358" spans="1:11">
      <c r="A358" s="103" t="s">
        <v>4506</v>
      </c>
      <c r="B358" s="104">
        <v>42551</v>
      </c>
      <c r="C358" s="103" t="s">
        <v>4507</v>
      </c>
      <c r="G358" s="108" t="s">
        <v>685</v>
      </c>
      <c r="H358" s="108" t="s">
        <v>685</v>
      </c>
      <c r="I358" s="519">
        <f t="shared" si="5"/>
        <v>170.6875</v>
      </c>
      <c r="J358" s="380">
        <v>27.31</v>
      </c>
      <c r="K358" s="105"/>
    </row>
    <row r="359" spans="1:11" s="105" customFormat="1">
      <c r="A359" s="105" t="s">
        <v>4508</v>
      </c>
      <c r="B359" s="106">
        <v>42551</v>
      </c>
      <c r="C359" s="105" t="s">
        <v>4509</v>
      </c>
      <c r="G359" s="108" t="s">
        <v>672</v>
      </c>
      <c r="H359" s="108" t="s">
        <v>672</v>
      </c>
      <c r="I359" s="519">
        <f t="shared" si="5"/>
        <v>349.6875</v>
      </c>
      <c r="J359" s="380">
        <v>55.95</v>
      </c>
    </row>
    <row r="360" spans="1:11" s="105" customFormat="1">
      <c r="A360" s="105" t="s">
        <v>4510</v>
      </c>
      <c r="B360" s="106">
        <v>42551</v>
      </c>
      <c r="C360" s="105" t="s">
        <v>4511</v>
      </c>
      <c r="G360" s="108" t="s">
        <v>701</v>
      </c>
      <c r="H360" s="108" t="s">
        <v>701</v>
      </c>
      <c r="I360" s="519">
        <f t="shared" si="5"/>
        <v>505.625</v>
      </c>
      <c r="J360" s="380">
        <v>80.900000000000006</v>
      </c>
    </row>
    <row r="361" spans="1:11" s="105" customFormat="1">
      <c r="A361" s="105" t="s">
        <v>4512</v>
      </c>
      <c r="B361" s="106">
        <v>42551</v>
      </c>
      <c r="C361" s="105" t="s">
        <v>4513</v>
      </c>
      <c r="G361" s="108" t="s">
        <v>1678</v>
      </c>
      <c r="H361" s="108" t="s">
        <v>1678</v>
      </c>
      <c r="I361" s="519">
        <f t="shared" si="5"/>
        <v>137.0625</v>
      </c>
      <c r="J361" s="380">
        <v>21.93</v>
      </c>
    </row>
    <row r="362" spans="1:11">
      <c r="A362" s="103" t="s">
        <v>4514</v>
      </c>
      <c r="B362" s="104">
        <v>42551</v>
      </c>
      <c r="C362" s="103" t="s">
        <v>4515</v>
      </c>
      <c r="G362" s="108" t="s">
        <v>665</v>
      </c>
      <c r="H362" s="108" t="s">
        <v>665</v>
      </c>
      <c r="I362" s="519">
        <f t="shared" si="5"/>
        <v>79.3125</v>
      </c>
      <c r="J362" s="380">
        <v>12.69</v>
      </c>
      <c r="K362" s="105"/>
    </row>
    <row r="363" spans="1:11">
      <c r="A363" s="103" t="s">
        <v>4516</v>
      </c>
      <c r="B363" s="104">
        <v>42551</v>
      </c>
      <c r="C363" s="103" t="s">
        <v>4517</v>
      </c>
      <c r="G363" s="108" t="s">
        <v>1665</v>
      </c>
      <c r="H363" s="108" t="s">
        <v>1665</v>
      </c>
      <c r="I363" s="519">
        <f t="shared" si="5"/>
        <v>1191.875</v>
      </c>
      <c r="J363" s="380">
        <v>190.7</v>
      </c>
      <c r="K363" s="105"/>
    </row>
    <row r="364" spans="1:11">
      <c r="A364" s="103" t="s">
        <v>4518</v>
      </c>
      <c r="B364" s="104">
        <v>42551</v>
      </c>
      <c r="C364" s="103" t="s">
        <v>4519</v>
      </c>
      <c r="G364" s="108" t="s">
        <v>2536</v>
      </c>
      <c r="H364" s="108" t="s">
        <v>2536</v>
      </c>
      <c r="I364" s="519">
        <f t="shared" si="5"/>
        <v>1353.4375</v>
      </c>
      <c r="J364" s="380">
        <v>216.55</v>
      </c>
      <c r="K364" s="105"/>
    </row>
    <row r="365" spans="1:11">
      <c r="A365" s="103" t="s">
        <v>4520</v>
      </c>
      <c r="B365" s="104">
        <v>42551</v>
      </c>
      <c r="C365" s="103" t="s">
        <v>4521</v>
      </c>
      <c r="G365" s="108" t="s">
        <v>4790</v>
      </c>
      <c r="H365" s="108" t="s">
        <v>4790</v>
      </c>
      <c r="I365" s="519">
        <f t="shared" si="5"/>
        <v>1000</v>
      </c>
      <c r="J365" s="380">
        <v>160</v>
      </c>
      <c r="K365" s="105"/>
    </row>
    <row r="366" spans="1:11">
      <c r="A366" s="103" t="s">
        <v>4522</v>
      </c>
      <c r="B366" s="104">
        <v>42551</v>
      </c>
      <c r="C366" s="103" t="s">
        <v>4523</v>
      </c>
      <c r="G366" s="108" t="s">
        <v>4791</v>
      </c>
      <c r="H366" s="108" t="s">
        <v>4791</v>
      </c>
      <c r="I366" s="519">
        <f t="shared" si="5"/>
        <v>86.187499999999986</v>
      </c>
      <c r="J366" s="380">
        <v>13.79</v>
      </c>
      <c r="K366" s="105"/>
    </row>
    <row r="367" spans="1:11">
      <c r="A367" s="103" t="s">
        <v>4524</v>
      </c>
      <c r="B367" s="104">
        <v>42551</v>
      </c>
      <c r="C367" s="103" t="s">
        <v>4525</v>
      </c>
      <c r="G367" s="108" t="s">
        <v>670</v>
      </c>
      <c r="H367" s="108" t="s">
        <v>670</v>
      </c>
      <c r="I367" s="519">
        <f t="shared" si="5"/>
        <v>215.49999999999997</v>
      </c>
      <c r="J367" s="380">
        <v>34.479999999999997</v>
      </c>
      <c r="K367" s="105"/>
    </row>
    <row r="368" spans="1:11">
      <c r="A368" s="103" t="s">
        <v>4526</v>
      </c>
      <c r="B368" s="104">
        <v>42551</v>
      </c>
      <c r="C368" s="103" t="s">
        <v>4527</v>
      </c>
      <c r="G368" s="108" t="s">
        <v>670</v>
      </c>
      <c r="H368" s="108" t="s">
        <v>670</v>
      </c>
      <c r="I368" s="519">
        <f t="shared" si="5"/>
        <v>215.49999999999997</v>
      </c>
      <c r="J368" s="380">
        <v>34.479999999999997</v>
      </c>
      <c r="K368" s="105"/>
    </row>
    <row r="369" spans="1:11">
      <c r="A369" s="103" t="s">
        <v>4528</v>
      </c>
      <c r="B369" s="104">
        <v>42551</v>
      </c>
      <c r="C369" s="103" t="s">
        <v>4529</v>
      </c>
      <c r="G369" s="108" t="s">
        <v>683</v>
      </c>
      <c r="H369" s="108" t="s">
        <v>683</v>
      </c>
      <c r="I369" s="519">
        <f t="shared" si="5"/>
        <v>149.125</v>
      </c>
      <c r="J369" s="380">
        <v>23.86</v>
      </c>
      <c r="K369" s="105"/>
    </row>
    <row r="370" spans="1:11">
      <c r="A370" s="103" t="s">
        <v>4530</v>
      </c>
      <c r="B370" s="104">
        <v>42551</v>
      </c>
      <c r="C370" s="103" t="s">
        <v>4531</v>
      </c>
      <c r="G370" s="108" t="s">
        <v>1675</v>
      </c>
      <c r="H370" s="108" t="s">
        <v>1675</v>
      </c>
      <c r="I370" s="519">
        <f t="shared" si="5"/>
        <v>403.125</v>
      </c>
      <c r="J370" s="380">
        <v>64.5</v>
      </c>
      <c r="K370" s="105"/>
    </row>
    <row r="371" spans="1:11">
      <c r="A371" s="103" t="s">
        <v>4532</v>
      </c>
      <c r="B371" s="104">
        <v>42551</v>
      </c>
      <c r="C371" s="103" t="s">
        <v>4533</v>
      </c>
      <c r="G371" s="108" t="s">
        <v>1675</v>
      </c>
      <c r="H371" s="108" t="s">
        <v>1675</v>
      </c>
      <c r="I371" s="519">
        <f t="shared" si="5"/>
        <v>367.1875</v>
      </c>
      <c r="J371" s="380">
        <v>58.75</v>
      </c>
      <c r="K371" s="105"/>
    </row>
    <row r="372" spans="1:11">
      <c r="A372" s="103" t="s">
        <v>4534</v>
      </c>
      <c r="B372" s="104">
        <v>42551</v>
      </c>
      <c r="C372" s="103" t="s">
        <v>4535</v>
      </c>
      <c r="G372" s="108" t="s">
        <v>9</v>
      </c>
      <c r="H372" s="108" t="s">
        <v>9</v>
      </c>
      <c r="I372" s="519">
        <f t="shared" si="5"/>
        <v>219.8125</v>
      </c>
      <c r="J372" s="380">
        <v>35.17</v>
      </c>
      <c r="K372" s="105"/>
    </row>
    <row r="373" spans="1:11">
      <c r="A373" s="103" t="s">
        <v>4534</v>
      </c>
      <c r="B373" s="104">
        <v>42551</v>
      </c>
      <c r="C373" s="103" t="s">
        <v>4535</v>
      </c>
      <c r="G373" s="108" t="s">
        <v>747</v>
      </c>
      <c r="H373" s="108" t="s">
        <v>747</v>
      </c>
      <c r="I373" s="519">
        <f t="shared" si="5"/>
        <v>458.62499999999994</v>
      </c>
      <c r="J373" s="380">
        <v>73.38</v>
      </c>
      <c r="K373" s="105"/>
    </row>
    <row r="374" spans="1:11">
      <c r="A374" s="103" t="s">
        <v>4534</v>
      </c>
      <c r="B374" s="104">
        <v>42551</v>
      </c>
      <c r="C374" s="103" t="s">
        <v>4535</v>
      </c>
      <c r="G374" s="108" t="s">
        <v>659</v>
      </c>
      <c r="H374" s="108" t="s">
        <v>659</v>
      </c>
      <c r="I374" s="519">
        <f t="shared" si="5"/>
        <v>58.625000000000007</v>
      </c>
      <c r="J374" s="380">
        <v>9.3800000000000008</v>
      </c>
      <c r="K374" s="105"/>
    </row>
    <row r="375" spans="1:11">
      <c r="A375" s="103" t="s">
        <v>4534</v>
      </c>
      <c r="B375" s="104">
        <v>42551</v>
      </c>
      <c r="C375" s="103" t="s">
        <v>4535</v>
      </c>
      <c r="G375" s="108" t="s">
        <v>1739</v>
      </c>
      <c r="H375" s="108" t="s">
        <v>1739</v>
      </c>
      <c r="I375" s="519">
        <f t="shared" si="5"/>
        <v>303.5</v>
      </c>
      <c r="J375" s="380">
        <v>48.56</v>
      </c>
      <c r="K375" s="105"/>
    </row>
    <row r="376" spans="1:11">
      <c r="A376" s="103" t="s">
        <v>4534</v>
      </c>
      <c r="B376" s="104">
        <v>42551</v>
      </c>
      <c r="C376" s="103" t="s">
        <v>4535</v>
      </c>
      <c r="G376" s="108" t="s">
        <v>729</v>
      </c>
      <c r="H376" s="108" t="s">
        <v>729</v>
      </c>
      <c r="I376" s="519">
        <f t="shared" si="5"/>
        <v>116.43749999999999</v>
      </c>
      <c r="J376" s="380">
        <v>18.63</v>
      </c>
      <c r="K376" s="105"/>
    </row>
    <row r="377" spans="1:11">
      <c r="A377" s="103" t="s">
        <v>4534</v>
      </c>
      <c r="B377" s="104">
        <v>42551</v>
      </c>
      <c r="C377" s="103" t="s">
        <v>4535</v>
      </c>
      <c r="G377" s="108" t="s">
        <v>1742</v>
      </c>
      <c r="H377" s="108" t="s">
        <v>1742</v>
      </c>
      <c r="I377" s="519">
        <f t="shared" si="5"/>
        <v>441.125</v>
      </c>
      <c r="J377" s="380">
        <v>70.58</v>
      </c>
      <c r="K377" s="105"/>
    </row>
    <row r="378" spans="1:11">
      <c r="A378" s="103" t="s">
        <v>4534</v>
      </c>
      <c r="B378" s="104">
        <v>42551</v>
      </c>
      <c r="C378" s="103" t="s">
        <v>4535</v>
      </c>
      <c r="G378" s="108" t="s">
        <v>1740</v>
      </c>
      <c r="H378" s="108" t="s">
        <v>1740</v>
      </c>
      <c r="I378" s="519">
        <f t="shared" si="5"/>
        <v>515.4375</v>
      </c>
      <c r="J378" s="380">
        <v>82.47</v>
      </c>
      <c r="K378" s="105"/>
    </row>
    <row r="379" spans="1:11">
      <c r="A379" s="103" t="s">
        <v>4534</v>
      </c>
      <c r="B379" s="104">
        <v>42551</v>
      </c>
      <c r="C379" s="103" t="s">
        <v>4535</v>
      </c>
      <c r="G379" s="108" t="s">
        <v>4792</v>
      </c>
      <c r="H379" s="108" t="s">
        <v>4792</v>
      </c>
      <c r="I379" s="519">
        <f t="shared" si="5"/>
        <v>107.8125</v>
      </c>
      <c r="J379" s="380">
        <v>17.25</v>
      </c>
      <c r="K379" s="105"/>
    </row>
    <row r="380" spans="1:11">
      <c r="A380" s="103" t="s">
        <v>4536</v>
      </c>
      <c r="B380" s="104">
        <v>42551</v>
      </c>
      <c r="C380" s="103" t="s">
        <v>4537</v>
      </c>
      <c r="G380" s="108" t="s">
        <v>9</v>
      </c>
      <c r="H380" s="108" t="s">
        <v>9</v>
      </c>
      <c r="I380" s="519">
        <f t="shared" si="5"/>
        <v>271.5625</v>
      </c>
      <c r="J380" s="380">
        <v>43.45</v>
      </c>
      <c r="K380" s="105"/>
    </row>
    <row r="381" spans="1:11">
      <c r="A381" s="103" t="s">
        <v>4536</v>
      </c>
      <c r="B381" s="104">
        <v>42551</v>
      </c>
      <c r="C381" s="103" t="s">
        <v>4537</v>
      </c>
      <c r="G381" s="108" t="s">
        <v>1739</v>
      </c>
      <c r="H381" s="108" t="s">
        <v>1739</v>
      </c>
      <c r="I381" s="519">
        <f t="shared" si="5"/>
        <v>174.1875</v>
      </c>
      <c r="J381" s="380">
        <v>27.87</v>
      </c>
      <c r="K381" s="105"/>
    </row>
    <row r="382" spans="1:11">
      <c r="A382" s="103" t="s">
        <v>4536</v>
      </c>
      <c r="B382" s="104">
        <v>42551</v>
      </c>
      <c r="C382" s="103" t="s">
        <v>4537</v>
      </c>
      <c r="G382" s="108" t="s">
        <v>2865</v>
      </c>
      <c r="H382" s="108" t="s">
        <v>2865</v>
      </c>
      <c r="I382" s="519">
        <f t="shared" si="5"/>
        <v>120.68749999999999</v>
      </c>
      <c r="J382" s="380">
        <v>19.309999999999999</v>
      </c>
      <c r="K382" s="105"/>
    </row>
    <row r="383" spans="1:11">
      <c r="A383" s="103" t="s">
        <v>4536</v>
      </c>
      <c r="B383" s="104">
        <v>42551</v>
      </c>
      <c r="C383" s="103" t="s">
        <v>4537</v>
      </c>
      <c r="G383" s="108" t="s">
        <v>729</v>
      </c>
      <c r="H383" s="108" t="s">
        <v>729</v>
      </c>
      <c r="I383" s="519">
        <f t="shared" si="5"/>
        <v>305.25</v>
      </c>
      <c r="J383" s="380">
        <v>48.84</v>
      </c>
      <c r="K383" s="105"/>
    </row>
    <row r="384" spans="1:11">
      <c r="A384" s="103" t="s">
        <v>4536</v>
      </c>
      <c r="B384" s="104">
        <v>42551</v>
      </c>
      <c r="C384" s="103" t="s">
        <v>4537</v>
      </c>
      <c r="G384" s="108" t="s">
        <v>2476</v>
      </c>
      <c r="H384" s="108" t="s">
        <v>2476</v>
      </c>
      <c r="I384" s="519">
        <f t="shared" si="5"/>
        <v>27.5625</v>
      </c>
      <c r="J384" s="380">
        <v>4.41</v>
      </c>
      <c r="K384" s="105"/>
    </row>
    <row r="385" spans="1:11">
      <c r="A385" s="103" t="s">
        <v>4536</v>
      </c>
      <c r="B385" s="104">
        <v>42551</v>
      </c>
      <c r="C385" s="103" t="s">
        <v>4537</v>
      </c>
      <c r="G385" s="108" t="s">
        <v>1742</v>
      </c>
      <c r="H385" s="108" t="s">
        <v>1742</v>
      </c>
      <c r="I385" s="519">
        <f t="shared" si="5"/>
        <v>335.1875</v>
      </c>
      <c r="J385" s="380">
        <v>53.63</v>
      </c>
      <c r="K385" s="105"/>
    </row>
    <row r="386" spans="1:11">
      <c r="A386" s="103" t="s">
        <v>4536</v>
      </c>
      <c r="B386" s="104">
        <v>42551</v>
      </c>
      <c r="C386" s="103" t="s">
        <v>4537</v>
      </c>
      <c r="G386" s="108" t="s">
        <v>4793</v>
      </c>
      <c r="H386" s="108" t="s">
        <v>4793</v>
      </c>
      <c r="I386" s="519">
        <f t="shared" si="5"/>
        <v>419.00000000000006</v>
      </c>
      <c r="J386" s="380">
        <v>67.040000000000006</v>
      </c>
      <c r="K386" s="105"/>
    </row>
    <row r="387" spans="1:11">
      <c r="A387" s="103" t="s">
        <v>4538</v>
      </c>
      <c r="B387" s="104">
        <v>42551</v>
      </c>
      <c r="C387" s="103" t="s">
        <v>4539</v>
      </c>
      <c r="G387" s="108" t="s">
        <v>9</v>
      </c>
      <c r="H387" s="108" t="s">
        <v>9</v>
      </c>
      <c r="I387" s="519">
        <f t="shared" si="5"/>
        <v>271.5625</v>
      </c>
      <c r="J387" s="380">
        <v>43.45</v>
      </c>
      <c r="K387" s="105"/>
    </row>
    <row r="388" spans="1:11">
      <c r="A388" s="103" t="s">
        <v>4538</v>
      </c>
      <c r="B388" s="104">
        <v>42551</v>
      </c>
      <c r="C388" s="103" t="s">
        <v>4539</v>
      </c>
      <c r="G388" s="108" t="s">
        <v>747</v>
      </c>
      <c r="H388" s="108" t="s">
        <v>747</v>
      </c>
      <c r="I388" s="519">
        <f t="shared" si="5"/>
        <v>458.62499999999994</v>
      </c>
      <c r="J388" s="380">
        <v>73.38</v>
      </c>
      <c r="K388" s="105"/>
    </row>
    <row r="389" spans="1:11">
      <c r="A389" s="103" t="s">
        <v>4538</v>
      </c>
      <c r="B389" s="104">
        <v>42551</v>
      </c>
      <c r="C389" s="103" t="s">
        <v>4539</v>
      </c>
      <c r="G389" s="108" t="s">
        <v>659</v>
      </c>
      <c r="H389" s="108" t="s">
        <v>659</v>
      </c>
      <c r="I389" s="519">
        <f t="shared" si="5"/>
        <v>58.625000000000007</v>
      </c>
      <c r="J389" s="380">
        <v>9.3800000000000008</v>
      </c>
      <c r="K389" s="105"/>
    </row>
    <row r="390" spans="1:11">
      <c r="A390" s="103" t="s">
        <v>4538</v>
      </c>
      <c r="B390" s="104">
        <v>42551</v>
      </c>
      <c r="C390" s="103" t="s">
        <v>4539</v>
      </c>
      <c r="G390" s="108" t="s">
        <v>1739</v>
      </c>
      <c r="H390" s="108" t="s">
        <v>1739</v>
      </c>
      <c r="I390" s="519">
        <f t="shared" si="5"/>
        <v>303.5</v>
      </c>
      <c r="J390" s="380">
        <v>48.56</v>
      </c>
      <c r="K390" s="105"/>
    </row>
    <row r="391" spans="1:11">
      <c r="A391" s="103" t="s">
        <v>4538</v>
      </c>
      <c r="B391" s="104">
        <v>42551</v>
      </c>
      <c r="C391" s="103" t="s">
        <v>4539</v>
      </c>
      <c r="G391" s="108" t="s">
        <v>729</v>
      </c>
      <c r="H391" s="108" t="s">
        <v>729</v>
      </c>
      <c r="I391" s="519">
        <f t="shared" ref="I391:I454" si="6">+J391/0.16</f>
        <v>447.4375</v>
      </c>
      <c r="J391" s="380">
        <v>71.59</v>
      </c>
      <c r="K391" s="105"/>
    </row>
    <row r="392" spans="1:11">
      <c r="A392" s="103" t="s">
        <v>4538</v>
      </c>
      <c r="B392" s="104">
        <v>42551</v>
      </c>
      <c r="C392" s="103" t="s">
        <v>4539</v>
      </c>
      <c r="G392" s="108" t="s">
        <v>4794</v>
      </c>
      <c r="H392" s="108" t="s">
        <v>4794</v>
      </c>
      <c r="I392" s="519">
        <f t="shared" si="6"/>
        <v>216.75</v>
      </c>
      <c r="J392" s="380">
        <v>34.68</v>
      </c>
      <c r="K392" s="105"/>
    </row>
    <row r="393" spans="1:11">
      <c r="A393" s="103" t="s">
        <v>4538</v>
      </c>
      <c r="B393" s="104">
        <v>42551</v>
      </c>
      <c r="C393" s="103" t="s">
        <v>4539</v>
      </c>
      <c r="G393" s="108" t="s">
        <v>1740</v>
      </c>
      <c r="H393" s="108" t="s">
        <v>1740</v>
      </c>
      <c r="I393" s="519">
        <f t="shared" si="6"/>
        <v>882.25</v>
      </c>
      <c r="J393" s="380">
        <v>141.16</v>
      </c>
      <c r="K393" s="105"/>
    </row>
    <row r="394" spans="1:11">
      <c r="A394" s="103" t="s">
        <v>4538</v>
      </c>
      <c r="B394" s="104">
        <v>42551</v>
      </c>
      <c r="C394" s="103" t="s">
        <v>4539</v>
      </c>
      <c r="G394" s="108" t="s">
        <v>727</v>
      </c>
      <c r="H394" s="108" t="s">
        <v>727</v>
      </c>
      <c r="I394" s="519">
        <f t="shared" si="6"/>
        <v>86.187499999999986</v>
      </c>
      <c r="J394" s="380">
        <v>13.79</v>
      </c>
      <c r="K394" s="105"/>
    </row>
    <row r="395" spans="1:11">
      <c r="A395" s="103" t="s">
        <v>4540</v>
      </c>
      <c r="B395" s="104">
        <v>42551</v>
      </c>
      <c r="C395" s="103" t="s">
        <v>3679</v>
      </c>
      <c r="G395" s="108" t="s">
        <v>659</v>
      </c>
      <c r="H395" s="108" t="s">
        <v>717</v>
      </c>
      <c r="I395" s="519">
        <f t="shared" si="6"/>
        <v>581.875</v>
      </c>
      <c r="J395" s="380">
        <v>93.1</v>
      </c>
      <c r="K395" s="105" t="s">
        <v>3604</v>
      </c>
    </row>
    <row r="396" spans="1:11">
      <c r="A396" s="103" t="s">
        <v>4540</v>
      </c>
      <c r="B396" s="104">
        <v>42551</v>
      </c>
      <c r="C396" s="103" t="s">
        <v>3679</v>
      </c>
      <c r="G396" s="108" t="s">
        <v>4863</v>
      </c>
      <c r="H396" s="108" t="s">
        <v>4862</v>
      </c>
      <c r="I396" s="519">
        <f t="shared" si="6"/>
        <v>120.68749999999999</v>
      </c>
      <c r="J396" s="380">
        <v>19.309999999999999</v>
      </c>
      <c r="K396" s="105"/>
    </row>
    <row r="397" spans="1:11">
      <c r="A397" s="103" t="s">
        <v>4540</v>
      </c>
      <c r="B397" s="104">
        <v>42551</v>
      </c>
      <c r="C397" s="103" t="s">
        <v>3679</v>
      </c>
      <c r="G397" s="108" t="s">
        <v>4863</v>
      </c>
      <c r="H397" s="108" t="s">
        <v>4862</v>
      </c>
      <c r="I397" s="519">
        <f t="shared" si="6"/>
        <v>1529.4375</v>
      </c>
      <c r="J397" s="380">
        <v>244.71</v>
      </c>
      <c r="K397" s="105"/>
    </row>
    <row r="398" spans="1:11">
      <c r="A398" s="103" t="s">
        <v>4541</v>
      </c>
      <c r="B398" s="104">
        <v>42551</v>
      </c>
      <c r="C398" s="103" t="s">
        <v>4542</v>
      </c>
      <c r="G398" s="108" t="s">
        <v>9</v>
      </c>
      <c r="H398" s="108" t="s">
        <v>9</v>
      </c>
      <c r="I398" s="519">
        <f t="shared" si="6"/>
        <v>271.5625</v>
      </c>
      <c r="J398" s="380">
        <v>43.45</v>
      </c>
      <c r="K398" s="105"/>
    </row>
    <row r="399" spans="1:11">
      <c r="A399" s="103" t="s">
        <v>4541</v>
      </c>
      <c r="B399" s="104">
        <v>42551</v>
      </c>
      <c r="C399" s="103" t="s">
        <v>4542</v>
      </c>
      <c r="G399" s="108" t="s">
        <v>747</v>
      </c>
      <c r="H399" s="108" t="s">
        <v>747</v>
      </c>
      <c r="I399" s="519">
        <f t="shared" si="6"/>
        <v>558.625</v>
      </c>
      <c r="J399" s="380">
        <v>89.38</v>
      </c>
      <c r="K399" s="105"/>
    </row>
    <row r="400" spans="1:11">
      <c r="A400" s="103" t="s">
        <v>4541</v>
      </c>
      <c r="B400" s="104">
        <v>42551</v>
      </c>
      <c r="C400" s="103" t="s">
        <v>4542</v>
      </c>
      <c r="G400" s="108" t="s">
        <v>1739</v>
      </c>
      <c r="H400" s="108" t="s">
        <v>1739</v>
      </c>
      <c r="I400" s="519">
        <f t="shared" si="6"/>
        <v>215.5625</v>
      </c>
      <c r="J400" s="380">
        <v>34.49</v>
      </c>
      <c r="K400" s="105"/>
    </row>
    <row r="401" spans="1:11">
      <c r="A401" s="103" t="s">
        <v>4541</v>
      </c>
      <c r="B401" s="104">
        <v>42551</v>
      </c>
      <c r="C401" s="103" t="s">
        <v>4542</v>
      </c>
      <c r="G401" s="108" t="s">
        <v>4852</v>
      </c>
      <c r="H401" s="108" t="s">
        <v>4852</v>
      </c>
      <c r="I401" s="519">
        <f t="shared" si="6"/>
        <v>211.1875</v>
      </c>
      <c r="J401" s="380">
        <v>33.79</v>
      </c>
      <c r="K401" s="105"/>
    </row>
    <row r="402" spans="1:11">
      <c r="A402" s="103" t="s">
        <v>4541</v>
      </c>
      <c r="B402" s="104">
        <v>42551</v>
      </c>
      <c r="C402" s="103" t="s">
        <v>4542</v>
      </c>
      <c r="G402" s="108" t="s">
        <v>4853</v>
      </c>
      <c r="H402" s="108" t="s">
        <v>4853</v>
      </c>
      <c r="I402" s="519">
        <f t="shared" si="6"/>
        <v>438.375</v>
      </c>
      <c r="J402" s="380">
        <v>70.14</v>
      </c>
      <c r="K402" s="105"/>
    </row>
    <row r="403" spans="1:11">
      <c r="A403" s="103" t="s">
        <v>4541</v>
      </c>
      <c r="B403" s="104">
        <v>42551</v>
      </c>
      <c r="C403" s="103" t="s">
        <v>4542</v>
      </c>
      <c r="G403" s="108" t="s">
        <v>729</v>
      </c>
      <c r="H403" s="108" t="s">
        <v>729</v>
      </c>
      <c r="I403" s="519">
        <f t="shared" si="6"/>
        <v>142.3125</v>
      </c>
      <c r="J403" s="380">
        <v>22.77</v>
      </c>
      <c r="K403" s="105"/>
    </row>
    <row r="404" spans="1:11">
      <c r="A404" s="103" t="s">
        <v>4541</v>
      </c>
      <c r="B404" s="104">
        <v>42551</v>
      </c>
      <c r="C404" s="103" t="s">
        <v>4542</v>
      </c>
      <c r="G404" s="108" t="s">
        <v>4123</v>
      </c>
      <c r="H404" s="108" t="s">
        <v>4123</v>
      </c>
      <c r="I404" s="519">
        <f t="shared" si="6"/>
        <v>209.50000000000003</v>
      </c>
      <c r="J404" s="380">
        <v>33.520000000000003</v>
      </c>
      <c r="K404" s="105"/>
    </row>
    <row r="405" spans="1:11">
      <c r="A405" s="103" t="s">
        <v>4541</v>
      </c>
      <c r="B405" s="104">
        <v>42551</v>
      </c>
      <c r="C405" s="103" t="s">
        <v>4542</v>
      </c>
      <c r="G405" s="108" t="s">
        <v>727</v>
      </c>
      <c r="H405" s="108" t="s">
        <v>727</v>
      </c>
      <c r="I405" s="519">
        <f t="shared" si="6"/>
        <v>86.187499999999986</v>
      </c>
      <c r="J405" s="380">
        <v>13.79</v>
      </c>
      <c r="K405" s="105"/>
    </row>
    <row r="406" spans="1:11">
      <c r="A406" s="103" t="s">
        <v>4543</v>
      </c>
      <c r="B406" s="104">
        <v>42551</v>
      </c>
      <c r="C406" s="103" t="s">
        <v>4544</v>
      </c>
      <c r="G406" s="108" t="s">
        <v>729</v>
      </c>
      <c r="H406" s="108" t="s">
        <v>729</v>
      </c>
      <c r="I406" s="519">
        <f t="shared" si="6"/>
        <v>56.0625</v>
      </c>
      <c r="J406" s="380">
        <v>8.9700000000000006</v>
      </c>
      <c r="K406" s="105"/>
    </row>
    <row r="407" spans="1:11">
      <c r="A407" s="103" t="s">
        <v>4545</v>
      </c>
      <c r="B407" s="104">
        <v>42551</v>
      </c>
      <c r="C407" s="103" t="s">
        <v>4546</v>
      </c>
      <c r="G407" s="108" t="s">
        <v>9</v>
      </c>
      <c r="H407" s="108" t="s">
        <v>9</v>
      </c>
      <c r="I407" s="519">
        <f t="shared" si="6"/>
        <v>120.68749999999999</v>
      </c>
      <c r="J407" s="380">
        <v>19.309999999999999</v>
      </c>
      <c r="K407" s="105"/>
    </row>
    <row r="408" spans="1:11" s="105" customFormat="1">
      <c r="A408" s="105" t="s">
        <v>4545</v>
      </c>
      <c r="B408" s="106">
        <v>42551</v>
      </c>
      <c r="C408" s="105" t="s">
        <v>4546</v>
      </c>
      <c r="G408" s="108" t="s">
        <v>747</v>
      </c>
      <c r="H408" s="108" t="s">
        <v>747</v>
      </c>
      <c r="I408" s="519">
        <f t="shared" si="6"/>
        <v>281.0625</v>
      </c>
      <c r="J408" s="380">
        <v>44.97</v>
      </c>
    </row>
    <row r="409" spans="1:11" s="105" customFormat="1">
      <c r="A409" s="105" t="s">
        <v>4545</v>
      </c>
      <c r="B409" s="106">
        <v>42551</v>
      </c>
      <c r="C409" s="105" t="s">
        <v>4546</v>
      </c>
      <c r="G409" s="108" t="s">
        <v>659</v>
      </c>
      <c r="H409" s="108" t="s">
        <v>659</v>
      </c>
      <c r="I409" s="519">
        <f t="shared" si="6"/>
        <v>58.625000000000007</v>
      </c>
      <c r="J409" s="380">
        <v>9.3800000000000008</v>
      </c>
    </row>
    <row r="410" spans="1:11" s="105" customFormat="1">
      <c r="A410" s="105" t="s">
        <v>4545</v>
      </c>
      <c r="B410" s="106">
        <v>42551</v>
      </c>
      <c r="C410" s="105" t="s">
        <v>4546</v>
      </c>
      <c r="G410" s="108" t="s">
        <v>729</v>
      </c>
      <c r="H410" s="108" t="s">
        <v>729</v>
      </c>
      <c r="I410" s="519">
        <f t="shared" si="6"/>
        <v>116.43749999999999</v>
      </c>
      <c r="J410" s="380">
        <v>18.63</v>
      </c>
    </row>
    <row r="411" spans="1:11" s="105" customFormat="1">
      <c r="A411" s="105" t="s">
        <v>4545</v>
      </c>
      <c r="B411" s="106">
        <v>42551</v>
      </c>
      <c r="C411" s="105" t="s">
        <v>4546</v>
      </c>
      <c r="G411" s="108" t="s">
        <v>4795</v>
      </c>
      <c r="H411" s="108" t="s">
        <v>4795</v>
      </c>
      <c r="I411" s="519">
        <f t="shared" si="6"/>
        <v>330.875</v>
      </c>
      <c r="J411" s="380">
        <v>52.94</v>
      </c>
    </row>
    <row r="412" spans="1:11" s="105" customFormat="1">
      <c r="A412" s="105" t="s">
        <v>4545</v>
      </c>
      <c r="B412" s="106">
        <v>42551</v>
      </c>
      <c r="C412" s="105" t="s">
        <v>4546</v>
      </c>
      <c r="G412" s="108" t="s">
        <v>727</v>
      </c>
      <c r="H412" s="108" t="s">
        <v>727</v>
      </c>
      <c r="I412" s="519">
        <f t="shared" si="6"/>
        <v>86.187499999999986</v>
      </c>
      <c r="J412" s="380">
        <v>13.79</v>
      </c>
    </row>
    <row r="413" spans="1:11" s="105" customFormat="1">
      <c r="A413" s="105" t="s">
        <v>4547</v>
      </c>
      <c r="B413" s="106">
        <v>42551</v>
      </c>
      <c r="C413" s="105" t="s">
        <v>4548</v>
      </c>
      <c r="G413" s="108" t="s">
        <v>4119</v>
      </c>
      <c r="H413" s="108" t="s">
        <v>4119</v>
      </c>
      <c r="I413" s="519">
        <f t="shared" si="6"/>
        <v>125.875</v>
      </c>
      <c r="J413" s="380">
        <v>20.14</v>
      </c>
    </row>
    <row r="414" spans="1:11" s="105" customFormat="1">
      <c r="A414" s="105" t="s">
        <v>4547</v>
      </c>
      <c r="B414" s="106">
        <v>42551</v>
      </c>
      <c r="C414" s="105" t="s">
        <v>4548</v>
      </c>
      <c r="G414" s="108" t="s">
        <v>9</v>
      </c>
      <c r="H414" s="108" t="s">
        <v>9</v>
      </c>
      <c r="I414" s="519">
        <f t="shared" si="6"/>
        <v>219.8125</v>
      </c>
      <c r="J414" s="380">
        <v>35.17</v>
      </c>
    </row>
    <row r="415" spans="1:11" s="105" customFormat="1">
      <c r="A415" s="105" t="s">
        <v>4547</v>
      </c>
      <c r="B415" s="106">
        <v>42551</v>
      </c>
      <c r="C415" s="105" t="s">
        <v>4548</v>
      </c>
      <c r="G415" s="108" t="s">
        <v>659</v>
      </c>
      <c r="H415" s="108" t="s">
        <v>659</v>
      </c>
      <c r="I415" s="519">
        <f t="shared" si="6"/>
        <v>328.4375</v>
      </c>
      <c r="J415" s="380">
        <v>52.55</v>
      </c>
    </row>
    <row r="416" spans="1:11" s="105" customFormat="1">
      <c r="A416" s="105" t="s">
        <v>4547</v>
      </c>
      <c r="B416" s="106">
        <v>42551</v>
      </c>
      <c r="C416" s="105" t="s">
        <v>4548</v>
      </c>
      <c r="G416" s="108" t="s">
        <v>4796</v>
      </c>
      <c r="H416" s="108" t="s">
        <v>4796</v>
      </c>
      <c r="I416" s="519">
        <f t="shared" si="6"/>
        <v>698.375</v>
      </c>
      <c r="J416" s="380">
        <v>111.74</v>
      </c>
    </row>
    <row r="417" spans="1:11" s="105" customFormat="1">
      <c r="A417" s="105" t="s">
        <v>4547</v>
      </c>
      <c r="B417" s="106">
        <v>42551</v>
      </c>
      <c r="C417" s="105" t="s">
        <v>4548</v>
      </c>
      <c r="G417" s="108" t="s">
        <v>727</v>
      </c>
      <c r="H417" s="108" t="s">
        <v>727</v>
      </c>
      <c r="I417" s="519">
        <f t="shared" si="6"/>
        <v>86.187499999999986</v>
      </c>
      <c r="J417" s="380">
        <v>13.79</v>
      </c>
    </row>
    <row r="418" spans="1:11">
      <c r="A418" s="103" t="s">
        <v>4547</v>
      </c>
      <c r="B418" s="104">
        <v>42551</v>
      </c>
      <c r="C418" s="103" t="s">
        <v>4548</v>
      </c>
      <c r="G418" s="108" t="s">
        <v>727</v>
      </c>
      <c r="H418" s="108" t="s">
        <v>727</v>
      </c>
      <c r="I418" s="519">
        <f t="shared" si="6"/>
        <v>116.43749999999999</v>
      </c>
      <c r="J418" s="380">
        <v>18.63</v>
      </c>
      <c r="K418" s="105"/>
    </row>
    <row r="419" spans="1:11">
      <c r="A419" s="103" t="s">
        <v>4549</v>
      </c>
      <c r="B419" s="104">
        <v>42551</v>
      </c>
      <c r="C419" s="103" t="s">
        <v>4550</v>
      </c>
      <c r="G419" s="108" t="s">
        <v>729</v>
      </c>
      <c r="H419" s="108" t="s">
        <v>729</v>
      </c>
      <c r="I419" s="519">
        <f t="shared" si="6"/>
        <v>56.0625</v>
      </c>
      <c r="J419" s="380">
        <v>8.9700000000000006</v>
      </c>
      <c r="K419" s="105"/>
    </row>
    <row r="420" spans="1:11">
      <c r="A420" s="103" t="s">
        <v>4551</v>
      </c>
      <c r="B420" s="104">
        <v>42551</v>
      </c>
      <c r="C420" s="103" t="s">
        <v>4552</v>
      </c>
      <c r="G420" s="108" t="s">
        <v>9</v>
      </c>
      <c r="H420" s="108" t="s">
        <v>9</v>
      </c>
      <c r="I420" s="519">
        <f t="shared" si="6"/>
        <v>271.5625</v>
      </c>
      <c r="J420" s="380">
        <v>43.45</v>
      </c>
      <c r="K420" s="105"/>
    </row>
    <row r="421" spans="1:11">
      <c r="A421" s="103" t="s">
        <v>4551</v>
      </c>
      <c r="B421" s="104">
        <v>42551</v>
      </c>
      <c r="C421" s="103" t="s">
        <v>4552</v>
      </c>
      <c r="G421" s="108" t="s">
        <v>659</v>
      </c>
      <c r="H421" s="108" t="s">
        <v>659</v>
      </c>
      <c r="I421" s="519">
        <f t="shared" si="6"/>
        <v>328.4375</v>
      </c>
      <c r="J421" s="380">
        <v>52.55</v>
      </c>
      <c r="K421" s="105"/>
    </row>
    <row r="422" spans="1:11">
      <c r="A422" s="103" t="s">
        <v>4551</v>
      </c>
      <c r="B422" s="104">
        <v>42551</v>
      </c>
      <c r="C422" s="103" t="s">
        <v>4552</v>
      </c>
      <c r="G422" s="108" t="s">
        <v>1739</v>
      </c>
      <c r="H422" s="108" t="s">
        <v>1739</v>
      </c>
      <c r="I422" s="519">
        <f t="shared" si="6"/>
        <v>1003.5</v>
      </c>
      <c r="J422" s="380">
        <v>160.56</v>
      </c>
      <c r="K422" s="105"/>
    </row>
    <row r="423" spans="1:11">
      <c r="A423" s="103" t="s">
        <v>4551</v>
      </c>
      <c r="B423" s="104">
        <v>42551</v>
      </c>
      <c r="C423" s="103" t="s">
        <v>4552</v>
      </c>
      <c r="G423" s="108" t="s">
        <v>4797</v>
      </c>
      <c r="H423" s="108" t="s">
        <v>4797</v>
      </c>
      <c r="I423" s="519">
        <f t="shared" si="6"/>
        <v>772</v>
      </c>
      <c r="J423" s="380">
        <v>123.52</v>
      </c>
      <c r="K423" s="105"/>
    </row>
    <row r="424" spans="1:11">
      <c r="A424" s="103" t="s">
        <v>4551</v>
      </c>
      <c r="B424" s="104">
        <v>42551</v>
      </c>
      <c r="C424" s="103" t="s">
        <v>4552</v>
      </c>
      <c r="G424" s="108" t="s">
        <v>4798</v>
      </c>
      <c r="H424" s="108" t="s">
        <v>4798</v>
      </c>
      <c r="I424" s="519">
        <f t="shared" si="6"/>
        <v>754.25</v>
      </c>
      <c r="J424" s="380">
        <v>120.68</v>
      </c>
      <c r="K424" s="105"/>
    </row>
    <row r="425" spans="1:11">
      <c r="A425" s="103" t="s">
        <v>4551</v>
      </c>
      <c r="B425" s="104">
        <v>42551</v>
      </c>
      <c r="C425" s="103" t="s">
        <v>4552</v>
      </c>
      <c r="G425" s="108" t="s">
        <v>729</v>
      </c>
      <c r="H425" s="108" t="s">
        <v>729</v>
      </c>
      <c r="I425" s="519">
        <f t="shared" si="6"/>
        <v>138</v>
      </c>
      <c r="J425" s="380">
        <v>22.08</v>
      </c>
      <c r="K425" s="105"/>
    </row>
    <row r="426" spans="1:11">
      <c r="A426" s="103" t="s">
        <v>4551</v>
      </c>
      <c r="B426" s="104">
        <v>42551</v>
      </c>
      <c r="C426" s="103" t="s">
        <v>4552</v>
      </c>
      <c r="G426" s="108" t="s">
        <v>729</v>
      </c>
      <c r="H426" s="108" t="s">
        <v>729</v>
      </c>
      <c r="I426" s="519">
        <f t="shared" si="6"/>
        <v>155.25</v>
      </c>
      <c r="J426" s="380">
        <v>24.84</v>
      </c>
      <c r="K426" s="105"/>
    </row>
    <row r="427" spans="1:11">
      <c r="A427" s="103" t="s">
        <v>4551</v>
      </c>
      <c r="B427" s="104">
        <v>42551</v>
      </c>
      <c r="C427" s="103" t="s">
        <v>4552</v>
      </c>
      <c r="G427" s="108" t="s">
        <v>4799</v>
      </c>
      <c r="H427" s="108" t="s">
        <v>4799</v>
      </c>
      <c r="I427" s="519">
        <f t="shared" si="6"/>
        <v>98.25</v>
      </c>
      <c r="J427" s="380">
        <v>15.72</v>
      </c>
      <c r="K427" s="105"/>
    </row>
    <row r="428" spans="1:11">
      <c r="A428" s="103" t="s">
        <v>4551</v>
      </c>
      <c r="B428" s="104">
        <v>42551</v>
      </c>
      <c r="C428" s="103" t="s">
        <v>4552</v>
      </c>
      <c r="G428" s="108" t="s">
        <v>1622</v>
      </c>
      <c r="H428" s="108" t="s">
        <v>1622</v>
      </c>
      <c r="I428" s="519">
        <f t="shared" si="6"/>
        <v>120.68749999999999</v>
      </c>
      <c r="J428" s="380">
        <v>19.309999999999999</v>
      </c>
      <c r="K428" s="105"/>
    </row>
    <row r="429" spans="1:11">
      <c r="A429" s="103" t="s">
        <v>4551</v>
      </c>
      <c r="B429" s="104">
        <v>42551</v>
      </c>
      <c r="C429" s="103" t="s">
        <v>4552</v>
      </c>
      <c r="G429" s="108" t="s">
        <v>4800</v>
      </c>
      <c r="H429" s="108" t="s">
        <v>4800</v>
      </c>
      <c r="I429" s="519">
        <f t="shared" si="6"/>
        <v>210.0625</v>
      </c>
      <c r="J429" s="380">
        <v>33.61</v>
      </c>
      <c r="K429" s="105"/>
    </row>
    <row r="430" spans="1:11">
      <c r="A430" s="103" t="s">
        <v>4551</v>
      </c>
      <c r="B430" s="104">
        <v>42551</v>
      </c>
      <c r="C430" s="103" t="s">
        <v>4552</v>
      </c>
      <c r="G430" s="108" t="s">
        <v>775</v>
      </c>
      <c r="H430" s="108" t="s">
        <v>775</v>
      </c>
      <c r="I430" s="519">
        <f t="shared" si="6"/>
        <v>293.3125</v>
      </c>
      <c r="J430" s="380">
        <v>46.93</v>
      </c>
      <c r="K430" s="105"/>
    </row>
    <row r="431" spans="1:11">
      <c r="A431" s="103" t="s">
        <v>4551</v>
      </c>
      <c r="B431" s="104">
        <v>42551</v>
      </c>
      <c r="C431" s="103" t="s">
        <v>4552</v>
      </c>
      <c r="G431" s="108" t="s">
        <v>727</v>
      </c>
      <c r="H431" s="108" t="s">
        <v>727</v>
      </c>
      <c r="I431" s="519">
        <f t="shared" si="6"/>
        <v>86.187499999999986</v>
      </c>
      <c r="J431" s="380">
        <v>13.79</v>
      </c>
      <c r="K431" s="105"/>
    </row>
    <row r="432" spans="1:11">
      <c r="A432" s="103" t="s">
        <v>4553</v>
      </c>
      <c r="B432" s="104">
        <v>42551</v>
      </c>
      <c r="C432" s="103" t="s">
        <v>4554</v>
      </c>
      <c r="G432" s="108" t="s">
        <v>4801</v>
      </c>
      <c r="H432" s="108" t="s">
        <v>4801</v>
      </c>
      <c r="I432" s="519">
        <f t="shared" si="6"/>
        <v>50</v>
      </c>
      <c r="J432" s="380">
        <v>8</v>
      </c>
      <c r="K432" s="105"/>
    </row>
    <row r="433" spans="1:11">
      <c r="A433" s="103" t="s">
        <v>4555</v>
      </c>
      <c r="B433" s="104">
        <v>42551</v>
      </c>
      <c r="C433" s="103" t="s">
        <v>4556</v>
      </c>
      <c r="G433" s="108" t="s">
        <v>4873</v>
      </c>
      <c r="H433" s="108" t="s">
        <v>4873</v>
      </c>
      <c r="I433" s="519">
        <f t="shared" si="6"/>
        <v>386</v>
      </c>
      <c r="J433" s="380">
        <v>61.76</v>
      </c>
      <c r="K433" s="105"/>
    </row>
    <row r="434" spans="1:11">
      <c r="A434" s="103" t="s">
        <v>4555</v>
      </c>
      <c r="B434" s="104">
        <v>42551</v>
      </c>
      <c r="C434" s="103" t="s">
        <v>4556</v>
      </c>
      <c r="G434" s="108" t="s">
        <v>767</v>
      </c>
      <c r="H434" s="108" t="s">
        <v>767</v>
      </c>
      <c r="I434" s="519">
        <f t="shared" si="6"/>
        <v>86.187499999999986</v>
      </c>
      <c r="J434" s="380">
        <v>13.79</v>
      </c>
      <c r="K434" s="105"/>
    </row>
    <row r="435" spans="1:11">
      <c r="A435" s="103" t="s">
        <v>4555</v>
      </c>
      <c r="B435" s="104">
        <v>42551</v>
      </c>
      <c r="C435" s="103" t="s">
        <v>4556</v>
      </c>
      <c r="G435" s="108" t="s">
        <v>659</v>
      </c>
      <c r="H435" s="108" t="s">
        <v>659</v>
      </c>
      <c r="I435" s="519">
        <f t="shared" si="6"/>
        <v>215.49999999999997</v>
      </c>
      <c r="J435" s="380">
        <v>34.479999999999997</v>
      </c>
      <c r="K435" s="105"/>
    </row>
    <row r="436" spans="1:11">
      <c r="A436" s="103" t="s">
        <v>4555</v>
      </c>
      <c r="B436" s="104">
        <v>42551</v>
      </c>
      <c r="C436" s="103" t="s">
        <v>4556</v>
      </c>
      <c r="G436" s="108" t="s">
        <v>729</v>
      </c>
      <c r="H436" s="108" t="s">
        <v>729</v>
      </c>
      <c r="I436" s="519">
        <f t="shared" si="6"/>
        <v>176.8125</v>
      </c>
      <c r="J436" s="380">
        <v>28.29</v>
      </c>
      <c r="K436" s="105"/>
    </row>
    <row r="437" spans="1:11">
      <c r="A437" s="103" t="s">
        <v>4557</v>
      </c>
      <c r="B437" s="104">
        <v>42551</v>
      </c>
      <c r="C437" s="103" t="s">
        <v>4558</v>
      </c>
      <c r="G437" s="108" t="s">
        <v>659</v>
      </c>
      <c r="H437" s="108" t="s">
        <v>659</v>
      </c>
      <c r="I437" s="519">
        <f t="shared" si="6"/>
        <v>396.5625</v>
      </c>
      <c r="J437" s="380">
        <v>63.45</v>
      </c>
      <c r="K437" s="105"/>
    </row>
    <row r="438" spans="1:11">
      <c r="A438" s="103" t="s">
        <v>4557</v>
      </c>
      <c r="B438" s="104">
        <v>42551</v>
      </c>
      <c r="C438" s="103" t="s">
        <v>4558</v>
      </c>
      <c r="G438" s="108" t="s">
        <v>744</v>
      </c>
      <c r="H438" s="108" t="s">
        <v>744</v>
      </c>
      <c r="I438" s="519">
        <f t="shared" si="6"/>
        <v>77.5625</v>
      </c>
      <c r="J438" s="380">
        <v>12.41</v>
      </c>
      <c r="K438" s="105"/>
    </row>
    <row r="439" spans="1:11">
      <c r="A439" s="103" t="s">
        <v>4557</v>
      </c>
      <c r="B439" s="104">
        <v>42551</v>
      </c>
      <c r="C439" s="103" t="s">
        <v>4558</v>
      </c>
      <c r="G439" s="108" t="s">
        <v>4803</v>
      </c>
      <c r="H439" s="108" t="s">
        <v>4803</v>
      </c>
      <c r="I439" s="519">
        <f t="shared" si="6"/>
        <v>441.1875</v>
      </c>
      <c r="J439" s="380">
        <v>70.59</v>
      </c>
      <c r="K439" s="105"/>
    </row>
    <row r="440" spans="1:11">
      <c r="A440" s="103" t="s">
        <v>4557</v>
      </c>
      <c r="B440" s="104">
        <v>42551</v>
      </c>
      <c r="C440" s="103" t="s">
        <v>4558</v>
      </c>
      <c r="G440" s="108" t="s">
        <v>735</v>
      </c>
      <c r="H440" s="108" t="s">
        <v>735</v>
      </c>
      <c r="I440" s="519">
        <f t="shared" si="6"/>
        <v>398.25</v>
      </c>
      <c r="J440" s="380">
        <v>63.72</v>
      </c>
      <c r="K440" s="105"/>
    </row>
    <row r="441" spans="1:11">
      <c r="A441" s="103" t="s">
        <v>4559</v>
      </c>
      <c r="B441" s="104">
        <v>42551</v>
      </c>
      <c r="C441" s="103" t="s">
        <v>4560</v>
      </c>
      <c r="G441" s="108" t="s">
        <v>659</v>
      </c>
      <c r="H441" s="108" t="s">
        <v>659</v>
      </c>
      <c r="I441" s="519">
        <f t="shared" si="6"/>
        <v>328.4375</v>
      </c>
      <c r="J441" s="380">
        <v>52.55</v>
      </c>
      <c r="K441" s="105"/>
    </row>
    <row r="442" spans="1:11">
      <c r="A442" s="103" t="s">
        <v>4559</v>
      </c>
      <c r="B442" s="104">
        <v>42551</v>
      </c>
      <c r="C442" s="103" t="s">
        <v>4560</v>
      </c>
      <c r="G442" s="108" t="s">
        <v>1743</v>
      </c>
      <c r="H442" s="108" t="s">
        <v>1743</v>
      </c>
      <c r="I442" s="519">
        <f t="shared" si="6"/>
        <v>335.1875</v>
      </c>
      <c r="J442" s="380">
        <v>53.63</v>
      </c>
      <c r="K442" s="105"/>
    </row>
    <row r="443" spans="1:11">
      <c r="A443" s="103" t="s">
        <v>4559</v>
      </c>
      <c r="B443" s="104">
        <v>42551</v>
      </c>
      <c r="C443" s="103" t="s">
        <v>4560</v>
      </c>
      <c r="G443" s="108" t="s">
        <v>729</v>
      </c>
      <c r="H443" s="108" t="s">
        <v>729</v>
      </c>
      <c r="I443" s="519">
        <f t="shared" si="6"/>
        <v>176.8125</v>
      </c>
      <c r="J443" s="380">
        <v>28.29</v>
      </c>
      <c r="K443" s="105"/>
    </row>
    <row r="444" spans="1:11">
      <c r="A444" s="103" t="s">
        <v>4559</v>
      </c>
      <c r="B444" s="104">
        <v>42551</v>
      </c>
      <c r="C444" s="103" t="s">
        <v>4560</v>
      </c>
      <c r="G444" s="108" t="s">
        <v>727</v>
      </c>
      <c r="H444" s="108" t="s">
        <v>727</v>
      </c>
      <c r="I444" s="519">
        <f t="shared" si="6"/>
        <v>86.187499999999986</v>
      </c>
      <c r="J444" s="380">
        <v>13.79</v>
      </c>
      <c r="K444" s="105"/>
    </row>
    <row r="445" spans="1:11">
      <c r="A445" s="103" t="s">
        <v>4561</v>
      </c>
      <c r="B445" s="104">
        <v>42551</v>
      </c>
      <c r="C445" s="103" t="s">
        <v>4562</v>
      </c>
      <c r="G445" s="108" t="s">
        <v>659</v>
      </c>
      <c r="H445" s="108" t="s">
        <v>659</v>
      </c>
      <c r="I445" s="519">
        <f t="shared" si="6"/>
        <v>315.5</v>
      </c>
      <c r="J445" s="380">
        <v>50.48</v>
      </c>
      <c r="K445" s="105"/>
    </row>
    <row r="446" spans="1:11">
      <c r="A446" s="103" t="s">
        <v>4561</v>
      </c>
      <c r="B446" s="104">
        <v>42551</v>
      </c>
      <c r="C446" s="103" t="s">
        <v>4562</v>
      </c>
      <c r="G446" s="108" t="s">
        <v>816</v>
      </c>
      <c r="H446" s="108" t="s">
        <v>816</v>
      </c>
      <c r="I446" s="519">
        <f t="shared" si="6"/>
        <v>86.187499999999986</v>
      </c>
      <c r="J446" s="380">
        <v>13.79</v>
      </c>
      <c r="K446" s="105"/>
    </row>
    <row r="447" spans="1:11">
      <c r="A447" s="103" t="s">
        <v>4561</v>
      </c>
      <c r="B447" s="104">
        <v>42551</v>
      </c>
      <c r="C447" s="103" t="s">
        <v>4562</v>
      </c>
      <c r="G447" s="108" t="s">
        <v>762</v>
      </c>
      <c r="H447" s="108" t="s">
        <v>762</v>
      </c>
      <c r="I447" s="519">
        <f t="shared" si="6"/>
        <v>335.1875</v>
      </c>
      <c r="J447" s="380">
        <v>53.63</v>
      </c>
      <c r="K447" s="105"/>
    </row>
    <row r="448" spans="1:11">
      <c r="A448" s="103" t="s">
        <v>4563</v>
      </c>
      <c r="B448" s="104">
        <v>42551</v>
      </c>
      <c r="C448" s="103" t="s">
        <v>4564</v>
      </c>
      <c r="G448" s="108" t="s">
        <v>9</v>
      </c>
      <c r="H448" s="108" t="s">
        <v>9</v>
      </c>
      <c r="I448" s="519">
        <f t="shared" si="6"/>
        <v>271.5625</v>
      </c>
      <c r="J448" s="380">
        <v>43.45</v>
      </c>
      <c r="K448" s="105"/>
    </row>
    <row r="449" spans="1:11">
      <c r="A449" s="103" t="s">
        <v>4563</v>
      </c>
      <c r="B449" s="104">
        <v>42551</v>
      </c>
      <c r="C449" s="103" t="s">
        <v>4564</v>
      </c>
      <c r="G449" s="108" t="s">
        <v>659</v>
      </c>
      <c r="H449" s="108" t="s">
        <v>659</v>
      </c>
      <c r="I449" s="519">
        <f t="shared" si="6"/>
        <v>253.43749999999997</v>
      </c>
      <c r="J449" s="380">
        <v>40.549999999999997</v>
      </c>
      <c r="K449" s="105"/>
    </row>
    <row r="450" spans="1:11">
      <c r="A450" s="103" t="s">
        <v>4563</v>
      </c>
      <c r="B450" s="104">
        <v>42551</v>
      </c>
      <c r="C450" s="103" t="s">
        <v>4564</v>
      </c>
      <c r="G450" s="108" t="s">
        <v>1739</v>
      </c>
      <c r="H450" s="108" t="s">
        <v>1739</v>
      </c>
      <c r="I450" s="519">
        <f t="shared" si="6"/>
        <v>448.3125</v>
      </c>
      <c r="J450" s="380">
        <v>71.73</v>
      </c>
      <c r="K450" s="105"/>
    </row>
    <row r="451" spans="1:11" s="105" customFormat="1">
      <c r="A451" s="105" t="s">
        <v>4563</v>
      </c>
      <c r="B451" s="106">
        <v>42551</v>
      </c>
      <c r="C451" s="105" t="s">
        <v>4564</v>
      </c>
      <c r="G451" s="108" t="s">
        <v>2865</v>
      </c>
      <c r="H451" s="108" t="s">
        <v>2865</v>
      </c>
      <c r="I451" s="519">
        <f t="shared" si="6"/>
        <v>81.875</v>
      </c>
      <c r="J451" s="380">
        <v>13.1</v>
      </c>
    </row>
    <row r="452" spans="1:11" s="105" customFormat="1">
      <c r="A452" s="105" t="s">
        <v>4563</v>
      </c>
      <c r="B452" s="106">
        <v>42551</v>
      </c>
      <c r="C452" s="105" t="s">
        <v>4564</v>
      </c>
      <c r="G452" s="108" t="s">
        <v>2862</v>
      </c>
      <c r="H452" s="108" t="s">
        <v>2862</v>
      </c>
      <c r="I452" s="519">
        <f t="shared" si="6"/>
        <v>335.1875</v>
      </c>
      <c r="J452" s="380">
        <v>53.63</v>
      </c>
    </row>
    <row r="453" spans="1:11" s="105" customFormat="1">
      <c r="A453" s="105" t="s">
        <v>4563</v>
      </c>
      <c r="B453" s="106">
        <v>42551</v>
      </c>
      <c r="C453" s="105" t="s">
        <v>4564</v>
      </c>
      <c r="G453" s="108" t="s">
        <v>729</v>
      </c>
      <c r="H453" s="108" t="s">
        <v>729</v>
      </c>
      <c r="I453" s="519">
        <f t="shared" si="6"/>
        <v>68.9375</v>
      </c>
      <c r="J453" s="380">
        <v>11.03</v>
      </c>
    </row>
    <row r="454" spans="1:11" s="105" customFormat="1">
      <c r="A454" s="105" t="s">
        <v>4563</v>
      </c>
      <c r="B454" s="106">
        <v>42551</v>
      </c>
      <c r="C454" s="105" t="s">
        <v>4564</v>
      </c>
      <c r="G454" s="108" t="s">
        <v>729</v>
      </c>
      <c r="H454" s="108" t="s">
        <v>729</v>
      </c>
      <c r="I454" s="519">
        <f t="shared" si="6"/>
        <v>352.625</v>
      </c>
      <c r="J454" s="380">
        <v>56.42</v>
      </c>
    </row>
    <row r="455" spans="1:11" s="105" customFormat="1">
      <c r="A455" s="105" t="s">
        <v>4563</v>
      </c>
      <c r="B455" s="106">
        <v>42551</v>
      </c>
      <c r="C455" s="105" t="s">
        <v>4564</v>
      </c>
      <c r="G455" s="108" t="s">
        <v>4804</v>
      </c>
      <c r="H455" s="108" t="s">
        <v>4804</v>
      </c>
      <c r="I455" s="519">
        <f t="shared" ref="I455:I518" si="7">+J455/0.16</f>
        <v>463.1875</v>
      </c>
      <c r="J455" s="380">
        <v>74.11</v>
      </c>
    </row>
    <row r="456" spans="1:11" s="105" customFormat="1">
      <c r="A456" s="105" t="s">
        <v>4565</v>
      </c>
      <c r="B456" s="106">
        <v>42551</v>
      </c>
      <c r="C456" s="105" t="s">
        <v>4566</v>
      </c>
      <c r="G456" s="108" t="s">
        <v>2857</v>
      </c>
      <c r="H456" s="108" t="s">
        <v>2857</v>
      </c>
      <c r="I456" s="519">
        <f t="shared" si="7"/>
        <v>51.749999999999993</v>
      </c>
      <c r="J456" s="380">
        <v>8.2799999999999994</v>
      </c>
    </row>
    <row r="457" spans="1:11">
      <c r="A457" s="103" t="s">
        <v>4567</v>
      </c>
      <c r="B457" s="104">
        <v>42551</v>
      </c>
      <c r="C457" s="103" t="s">
        <v>4568</v>
      </c>
      <c r="G457" s="108" t="s">
        <v>1689</v>
      </c>
      <c r="H457" s="108" t="s">
        <v>1689</v>
      </c>
      <c r="I457" s="519">
        <f t="shared" si="7"/>
        <v>21.5625</v>
      </c>
      <c r="J457" s="380">
        <v>3.45</v>
      </c>
      <c r="K457" s="105"/>
    </row>
    <row r="458" spans="1:11">
      <c r="A458" s="103" t="s">
        <v>4567</v>
      </c>
      <c r="B458" s="104">
        <v>42551</v>
      </c>
      <c r="C458" s="103" t="s">
        <v>4568</v>
      </c>
      <c r="G458" s="108" t="s">
        <v>1690</v>
      </c>
      <c r="H458" s="108" t="s">
        <v>1690</v>
      </c>
      <c r="I458" s="519">
        <f t="shared" si="7"/>
        <v>19.8125</v>
      </c>
      <c r="J458" s="380">
        <v>3.17</v>
      </c>
      <c r="K458" s="105"/>
    </row>
    <row r="459" spans="1:11">
      <c r="A459" s="103" t="s">
        <v>4567</v>
      </c>
      <c r="B459" s="104">
        <v>42551</v>
      </c>
      <c r="C459" s="103" t="s">
        <v>4568</v>
      </c>
      <c r="G459" s="108" t="s">
        <v>729</v>
      </c>
      <c r="H459" s="108" t="s">
        <v>729</v>
      </c>
      <c r="I459" s="519">
        <f t="shared" si="7"/>
        <v>77.625</v>
      </c>
      <c r="J459" s="380">
        <v>12.42</v>
      </c>
      <c r="K459" s="105"/>
    </row>
    <row r="460" spans="1:11">
      <c r="A460" s="103" t="s">
        <v>4567</v>
      </c>
      <c r="B460" s="104">
        <v>42551</v>
      </c>
      <c r="C460" s="103" t="s">
        <v>4568</v>
      </c>
      <c r="G460" s="108" t="s">
        <v>1693</v>
      </c>
      <c r="H460" s="108" t="s">
        <v>1693</v>
      </c>
      <c r="I460" s="519">
        <f t="shared" si="7"/>
        <v>50.875</v>
      </c>
      <c r="J460" s="380">
        <v>8.14</v>
      </c>
      <c r="K460" s="105"/>
    </row>
    <row r="461" spans="1:11">
      <c r="A461" s="103" t="s">
        <v>4567</v>
      </c>
      <c r="B461" s="104">
        <v>42551</v>
      </c>
      <c r="C461" s="103" t="s">
        <v>4568</v>
      </c>
      <c r="G461" s="108" t="s">
        <v>805</v>
      </c>
      <c r="H461" s="108" t="s">
        <v>805</v>
      </c>
      <c r="I461" s="519">
        <f t="shared" si="7"/>
        <v>775.875</v>
      </c>
      <c r="J461" s="380">
        <v>124.14</v>
      </c>
      <c r="K461" s="105"/>
    </row>
    <row r="462" spans="1:11">
      <c r="A462" s="103" t="s">
        <v>4567</v>
      </c>
      <c r="B462" s="104">
        <v>42551</v>
      </c>
      <c r="C462" s="103" t="s">
        <v>4568</v>
      </c>
      <c r="G462" s="108" t="s">
        <v>3529</v>
      </c>
      <c r="H462" s="108" t="s">
        <v>3529</v>
      </c>
      <c r="I462" s="519">
        <f t="shared" si="7"/>
        <v>112.0625</v>
      </c>
      <c r="J462" s="380">
        <v>17.93</v>
      </c>
      <c r="K462" s="105"/>
    </row>
    <row r="463" spans="1:11">
      <c r="A463" s="103" t="s">
        <v>4567</v>
      </c>
      <c r="B463" s="104">
        <v>42551</v>
      </c>
      <c r="C463" s="103" t="s">
        <v>4568</v>
      </c>
      <c r="G463" s="108" t="s">
        <v>1706</v>
      </c>
      <c r="H463" s="108" t="s">
        <v>1706</v>
      </c>
      <c r="I463" s="519">
        <f t="shared" si="7"/>
        <v>417.5</v>
      </c>
      <c r="J463" s="380">
        <v>66.8</v>
      </c>
      <c r="K463" s="105"/>
    </row>
    <row r="464" spans="1:11">
      <c r="A464" s="103" t="s">
        <v>4567</v>
      </c>
      <c r="B464" s="104">
        <v>42551</v>
      </c>
      <c r="C464" s="103" t="s">
        <v>4568</v>
      </c>
      <c r="G464" s="108" t="s">
        <v>4805</v>
      </c>
      <c r="H464" s="108" t="s">
        <v>4805</v>
      </c>
      <c r="I464" s="519">
        <f t="shared" si="7"/>
        <v>293.1875</v>
      </c>
      <c r="J464" s="380">
        <v>46.91</v>
      </c>
      <c r="K464" s="105"/>
    </row>
    <row r="465" spans="1:11">
      <c r="A465" s="103" t="s">
        <v>4569</v>
      </c>
      <c r="B465" s="104">
        <v>42551</v>
      </c>
      <c r="C465" s="103" t="s">
        <v>4570</v>
      </c>
      <c r="G465" s="108" t="s">
        <v>9</v>
      </c>
      <c r="H465" s="108" t="s">
        <v>9</v>
      </c>
      <c r="I465" s="519">
        <f t="shared" si="7"/>
        <v>271.5625</v>
      </c>
      <c r="J465" s="380">
        <v>43.45</v>
      </c>
      <c r="K465" s="105"/>
    </row>
    <row r="466" spans="1:11">
      <c r="A466" s="103" t="s">
        <v>4569</v>
      </c>
      <c r="B466" s="104">
        <v>42551</v>
      </c>
      <c r="C466" s="103" t="s">
        <v>4570</v>
      </c>
      <c r="G466" s="108" t="s">
        <v>747</v>
      </c>
      <c r="H466" s="108" t="s">
        <v>747</v>
      </c>
      <c r="I466" s="519">
        <f t="shared" si="7"/>
        <v>558.625</v>
      </c>
      <c r="J466" s="380">
        <v>89.38</v>
      </c>
      <c r="K466" s="105"/>
    </row>
    <row r="467" spans="1:11">
      <c r="A467" s="103" t="s">
        <v>4569</v>
      </c>
      <c r="B467" s="104">
        <v>42551</v>
      </c>
      <c r="C467" s="103" t="s">
        <v>4570</v>
      </c>
      <c r="G467" s="108" t="s">
        <v>1739</v>
      </c>
      <c r="H467" s="108" t="s">
        <v>1739</v>
      </c>
      <c r="I467" s="519">
        <f t="shared" si="7"/>
        <v>905.18750000000011</v>
      </c>
      <c r="J467" s="380">
        <v>144.83000000000001</v>
      </c>
      <c r="K467" s="105"/>
    </row>
    <row r="468" spans="1:11">
      <c r="A468" s="103" t="s">
        <v>4569</v>
      </c>
      <c r="B468" s="104">
        <v>42551</v>
      </c>
      <c r="C468" s="103" t="s">
        <v>4570</v>
      </c>
      <c r="G468" s="108" t="s">
        <v>2865</v>
      </c>
      <c r="H468" s="108" t="s">
        <v>2865</v>
      </c>
      <c r="I468" s="519">
        <f t="shared" si="7"/>
        <v>110.31249999999999</v>
      </c>
      <c r="J468" s="380">
        <v>17.649999999999999</v>
      </c>
      <c r="K468" s="105"/>
    </row>
    <row r="469" spans="1:11">
      <c r="A469" s="103" t="s">
        <v>4569</v>
      </c>
      <c r="B469" s="104">
        <v>42551</v>
      </c>
      <c r="C469" s="103" t="s">
        <v>4570</v>
      </c>
      <c r="G469" s="108" t="s">
        <v>4854</v>
      </c>
      <c r="H469" s="108" t="s">
        <v>4854</v>
      </c>
      <c r="I469" s="519">
        <f t="shared" si="7"/>
        <v>617.9375</v>
      </c>
      <c r="J469" s="380">
        <v>98.87</v>
      </c>
      <c r="K469" s="105"/>
    </row>
    <row r="470" spans="1:11">
      <c r="A470" s="103" t="s">
        <v>4569</v>
      </c>
      <c r="B470" s="104">
        <v>42551</v>
      </c>
      <c r="C470" s="103" t="s">
        <v>4570</v>
      </c>
      <c r="G470" s="108" t="s">
        <v>2862</v>
      </c>
      <c r="H470" s="108" t="s">
        <v>2862</v>
      </c>
      <c r="I470" s="519">
        <f t="shared" si="7"/>
        <v>335.1875</v>
      </c>
      <c r="J470" s="380">
        <v>53.63</v>
      </c>
      <c r="K470" s="105"/>
    </row>
    <row r="471" spans="1:11">
      <c r="A471" s="103" t="s">
        <v>4569</v>
      </c>
      <c r="B471" s="104">
        <v>42551</v>
      </c>
      <c r="C471" s="103" t="s">
        <v>4570</v>
      </c>
      <c r="G471" s="108" t="s">
        <v>1700</v>
      </c>
      <c r="H471" s="108" t="s">
        <v>1700</v>
      </c>
      <c r="I471" s="519">
        <f t="shared" si="7"/>
        <v>14.624999999999998</v>
      </c>
      <c r="J471" s="380">
        <v>2.34</v>
      </c>
      <c r="K471" s="105"/>
    </row>
    <row r="472" spans="1:11">
      <c r="A472" s="103" t="s">
        <v>4569</v>
      </c>
      <c r="B472" s="104">
        <v>42551</v>
      </c>
      <c r="C472" s="103" t="s">
        <v>4570</v>
      </c>
      <c r="G472" s="108" t="s">
        <v>1700</v>
      </c>
      <c r="H472" s="108" t="s">
        <v>1700</v>
      </c>
      <c r="I472" s="519">
        <f t="shared" si="7"/>
        <v>17.25</v>
      </c>
      <c r="J472" s="380">
        <v>2.76</v>
      </c>
      <c r="K472" s="105"/>
    </row>
    <row r="473" spans="1:11">
      <c r="A473" s="103" t="s">
        <v>4569</v>
      </c>
      <c r="B473" s="104">
        <v>42551</v>
      </c>
      <c r="C473" s="103" t="s">
        <v>4570</v>
      </c>
      <c r="G473" s="108" t="s">
        <v>2789</v>
      </c>
      <c r="H473" s="108" t="s">
        <v>2789</v>
      </c>
      <c r="I473" s="519">
        <f t="shared" si="7"/>
        <v>670.375</v>
      </c>
      <c r="J473" s="380">
        <v>107.26</v>
      </c>
      <c r="K473" s="105"/>
    </row>
    <row r="474" spans="1:11">
      <c r="A474" s="103" t="s">
        <v>4569</v>
      </c>
      <c r="B474" s="104">
        <v>42551</v>
      </c>
      <c r="C474" s="103" t="s">
        <v>4570</v>
      </c>
      <c r="G474" s="108" t="s">
        <v>729</v>
      </c>
      <c r="H474" s="108" t="s">
        <v>729</v>
      </c>
      <c r="I474" s="519">
        <f t="shared" si="7"/>
        <v>20.6875</v>
      </c>
      <c r="J474" s="380">
        <v>3.31</v>
      </c>
      <c r="K474" s="105"/>
    </row>
    <row r="475" spans="1:11">
      <c r="A475" s="103" t="s">
        <v>4569</v>
      </c>
      <c r="B475" s="104">
        <v>42551</v>
      </c>
      <c r="C475" s="103" t="s">
        <v>4570</v>
      </c>
      <c r="G475" s="108" t="s">
        <v>729</v>
      </c>
      <c r="H475" s="108" t="s">
        <v>729</v>
      </c>
      <c r="I475" s="519">
        <f t="shared" si="7"/>
        <v>99.1875</v>
      </c>
      <c r="J475" s="380">
        <v>15.87</v>
      </c>
      <c r="K475" s="105"/>
    </row>
    <row r="476" spans="1:11">
      <c r="A476" s="103" t="s">
        <v>4569</v>
      </c>
      <c r="B476" s="104">
        <v>42551</v>
      </c>
      <c r="C476" s="103" t="s">
        <v>4570</v>
      </c>
      <c r="G476" s="108" t="s">
        <v>729</v>
      </c>
      <c r="H476" s="108" t="s">
        <v>729</v>
      </c>
      <c r="I476" s="519">
        <f t="shared" si="7"/>
        <v>228.5</v>
      </c>
      <c r="J476" s="380">
        <v>36.56</v>
      </c>
      <c r="K476" s="105"/>
    </row>
    <row r="477" spans="1:11">
      <c r="A477" s="103" t="s">
        <v>4569</v>
      </c>
      <c r="B477" s="104">
        <v>42551</v>
      </c>
      <c r="C477" s="103" t="s">
        <v>4570</v>
      </c>
      <c r="G477" s="108" t="s">
        <v>4855</v>
      </c>
      <c r="H477" s="108" t="s">
        <v>4855</v>
      </c>
      <c r="I477" s="519">
        <f t="shared" si="7"/>
        <v>75</v>
      </c>
      <c r="J477" s="380">
        <v>12</v>
      </c>
      <c r="K477" s="105"/>
    </row>
    <row r="478" spans="1:11">
      <c r="A478" s="103" t="s">
        <v>4571</v>
      </c>
      <c r="B478" s="104">
        <v>42551</v>
      </c>
      <c r="C478" s="103" t="s">
        <v>4572</v>
      </c>
      <c r="G478" s="108" t="s">
        <v>659</v>
      </c>
      <c r="H478" s="108" t="s">
        <v>659</v>
      </c>
      <c r="I478" s="519">
        <f t="shared" si="7"/>
        <v>36.1875</v>
      </c>
      <c r="J478" s="380">
        <v>5.79</v>
      </c>
      <c r="K478" s="105"/>
    </row>
    <row r="479" spans="1:11">
      <c r="A479" s="103" t="s">
        <v>4571</v>
      </c>
      <c r="B479" s="104">
        <v>42551</v>
      </c>
      <c r="C479" s="103" t="s">
        <v>4572</v>
      </c>
      <c r="G479" s="108" t="s">
        <v>659</v>
      </c>
      <c r="H479" s="108" t="s">
        <v>659</v>
      </c>
      <c r="I479" s="519">
        <f t="shared" si="7"/>
        <v>176.75</v>
      </c>
      <c r="J479" s="380">
        <v>28.28</v>
      </c>
      <c r="K479" s="105"/>
    </row>
    <row r="480" spans="1:11">
      <c r="A480" s="103" t="s">
        <v>4571</v>
      </c>
      <c r="B480" s="104">
        <v>42551</v>
      </c>
      <c r="C480" s="103" t="s">
        <v>4572</v>
      </c>
      <c r="G480" s="108" t="s">
        <v>729</v>
      </c>
      <c r="H480" s="108" t="s">
        <v>729</v>
      </c>
      <c r="I480" s="519">
        <f t="shared" si="7"/>
        <v>176.8125</v>
      </c>
      <c r="J480" s="380">
        <v>28.29</v>
      </c>
      <c r="K480" s="105"/>
    </row>
    <row r="481" spans="1:11">
      <c r="A481" s="103" t="s">
        <v>4571</v>
      </c>
      <c r="B481" s="104">
        <v>42551</v>
      </c>
      <c r="C481" s="103" t="s">
        <v>4572</v>
      </c>
      <c r="G481" s="108" t="s">
        <v>1697</v>
      </c>
      <c r="H481" s="108" t="s">
        <v>1697</v>
      </c>
      <c r="I481" s="519">
        <f t="shared" si="7"/>
        <v>43.125</v>
      </c>
      <c r="J481" s="380">
        <v>6.9</v>
      </c>
      <c r="K481" s="105"/>
    </row>
    <row r="482" spans="1:11">
      <c r="A482" s="103" t="s">
        <v>4571</v>
      </c>
      <c r="B482" s="104">
        <v>42551</v>
      </c>
      <c r="C482" s="103" t="s">
        <v>4572</v>
      </c>
      <c r="G482" s="108" t="s">
        <v>661</v>
      </c>
      <c r="H482" s="108" t="s">
        <v>661</v>
      </c>
      <c r="I482" s="519">
        <f t="shared" si="7"/>
        <v>502.87499999999994</v>
      </c>
      <c r="J482" s="380">
        <v>80.459999999999994</v>
      </c>
      <c r="K482" s="105"/>
    </row>
    <row r="483" spans="1:11">
      <c r="A483" s="103" t="s">
        <v>4573</v>
      </c>
      <c r="B483" s="104">
        <v>42551</v>
      </c>
      <c r="C483" s="103" t="s">
        <v>4574</v>
      </c>
      <c r="G483" s="108" t="s">
        <v>9</v>
      </c>
      <c r="H483" s="108" t="s">
        <v>9</v>
      </c>
      <c r="I483" s="519">
        <f t="shared" si="7"/>
        <v>271.5625</v>
      </c>
      <c r="J483" s="380">
        <v>43.45</v>
      </c>
      <c r="K483" s="105"/>
    </row>
    <row r="484" spans="1:11">
      <c r="A484" s="103" t="s">
        <v>4573</v>
      </c>
      <c r="B484" s="104">
        <v>42551</v>
      </c>
      <c r="C484" s="103" t="s">
        <v>4574</v>
      </c>
      <c r="G484" s="108" t="s">
        <v>747</v>
      </c>
      <c r="H484" s="108" t="s">
        <v>747</v>
      </c>
      <c r="I484" s="519">
        <f t="shared" si="7"/>
        <v>458.62499999999994</v>
      </c>
      <c r="J484" s="380">
        <v>73.38</v>
      </c>
      <c r="K484" s="105"/>
    </row>
    <row r="485" spans="1:11">
      <c r="A485" s="103" t="s">
        <v>4573</v>
      </c>
      <c r="B485" s="104">
        <v>42551</v>
      </c>
      <c r="C485" s="103" t="s">
        <v>4574</v>
      </c>
      <c r="G485" s="108" t="s">
        <v>659</v>
      </c>
      <c r="H485" s="108" t="s">
        <v>659</v>
      </c>
      <c r="I485" s="519">
        <f t="shared" si="7"/>
        <v>49.125</v>
      </c>
      <c r="J485" s="380">
        <v>7.86</v>
      </c>
      <c r="K485" s="105"/>
    </row>
    <row r="486" spans="1:11">
      <c r="A486" s="103" t="s">
        <v>4573</v>
      </c>
      <c r="B486" s="104">
        <v>42551</v>
      </c>
      <c r="C486" s="103" t="s">
        <v>4574</v>
      </c>
      <c r="G486" s="108" t="s">
        <v>729</v>
      </c>
      <c r="H486" s="108" t="s">
        <v>729</v>
      </c>
      <c r="I486" s="519">
        <f t="shared" si="7"/>
        <v>56.0625</v>
      </c>
      <c r="J486" s="380">
        <v>8.9700000000000006</v>
      </c>
      <c r="K486" s="105"/>
    </row>
    <row r="487" spans="1:11">
      <c r="A487" s="103" t="s">
        <v>4573</v>
      </c>
      <c r="B487" s="104">
        <v>42551</v>
      </c>
      <c r="C487" s="103" t="s">
        <v>4574</v>
      </c>
      <c r="G487" s="108" t="s">
        <v>729</v>
      </c>
      <c r="H487" s="108" t="s">
        <v>729</v>
      </c>
      <c r="I487" s="519">
        <f t="shared" si="7"/>
        <v>60.375</v>
      </c>
      <c r="J487" s="380">
        <v>9.66</v>
      </c>
      <c r="K487" s="105"/>
    </row>
    <row r="488" spans="1:11">
      <c r="A488" s="103" t="s">
        <v>4573</v>
      </c>
      <c r="B488" s="104">
        <v>42551</v>
      </c>
      <c r="C488" s="103" t="s">
        <v>4574</v>
      </c>
      <c r="G488" s="108" t="s">
        <v>2615</v>
      </c>
      <c r="H488" s="108" t="s">
        <v>2615</v>
      </c>
      <c r="I488" s="519">
        <f t="shared" si="7"/>
        <v>419.00000000000006</v>
      </c>
      <c r="J488" s="380">
        <v>67.040000000000006</v>
      </c>
      <c r="K488" s="105"/>
    </row>
    <row r="489" spans="1:11">
      <c r="A489" s="103" t="s">
        <v>4573</v>
      </c>
      <c r="B489" s="104">
        <v>42551</v>
      </c>
      <c r="C489" s="103" t="s">
        <v>4574</v>
      </c>
      <c r="G489" s="108" t="s">
        <v>4806</v>
      </c>
      <c r="H489" s="108" t="s">
        <v>4806</v>
      </c>
      <c r="I489" s="519">
        <f t="shared" si="7"/>
        <v>91.375</v>
      </c>
      <c r="J489" s="380">
        <v>14.62</v>
      </c>
      <c r="K489" s="105"/>
    </row>
    <row r="490" spans="1:11">
      <c r="A490" s="103" t="s">
        <v>4575</v>
      </c>
      <c r="B490" s="104">
        <v>42551</v>
      </c>
      <c r="C490" s="103" t="s">
        <v>4576</v>
      </c>
      <c r="G490" s="108" t="s">
        <v>767</v>
      </c>
      <c r="H490" s="108" t="s">
        <v>767</v>
      </c>
      <c r="I490" s="519">
        <f t="shared" si="7"/>
        <v>94.8125</v>
      </c>
      <c r="J490" s="380">
        <v>15.17</v>
      </c>
      <c r="K490" s="105"/>
    </row>
    <row r="491" spans="1:11">
      <c r="A491" s="103" t="s">
        <v>4575</v>
      </c>
      <c r="B491" s="104">
        <v>42551</v>
      </c>
      <c r="C491" s="103" t="s">
        <v>4576</v>
      </c>
      <c r="G491" s="108" t="s">
        <v>659</v>
      </c>
      <c r="H491" s="108" t="s">
        <v>659</v>
      </c>
      <c r="I491" s="519">
        <f t="shared" si="7"/>
        <v>36.1875</v>
      </c>
      <c r="J491" s="380">
        <v>5.79</v>
      </c>
      <c r="K491" s="105"/>
    </row>
    <row r="492" spans="1:11">
      <c r="A492" s="103" t="s">
        <v>4575</v>
      </c>
      <c r="B492" s="104">
        <v>42551</v>
      </c>
      <c r="C492" s="103" t="s">
        <v>4576</v>
      </c>
      <c r="G492" s="108" t="s">
        <v>811</v>
      </c>
      <c r="H492" s="108" t="s">
        <v>811</v>
      </c>
      <c r="I492" s="519">
        <f t="shared" si="7"/>
        <v>63.749999999999993</v>
      </c>
      <c r="J492" s="380">
        <v>10.199999999999999</v>
      </c>
      <c r="K492" s="105"/>
    </row>
    <row r="493" spans="1:11">
      <c r="A493" s="103" t="s">
        <v>4575</v>
      </c>
      <c r="B493" s="104">
        <v>42551</v>
      </c>
      <c r="C493" s="103" t="s">
        <v>4576</v>
      </c>
      <c r="G493" s="108" t="s">
        <v>814</v>
      </c>
      <c r="H493" s="108" t="s">
        <v>814</v>
      </c>
      <c r="I493" s="519">
        <f t="shared" si="7"/>
        <v>226.75</v>
      </c>
      <c r="J493" s="380">
        <v>36.28</v>
      </c>
      <c r="K493" s="105"/>
    </row>
    <row r="494" spans="1:11">
      <c r="A494" s="103" t="s">
        <v>4575</v>
      </c>
      <c r="B494" s="104">
        <v>42551</v>
      </c>
      <c r="C494" s="103" t="s">
        <v>4576</v>
      </c>
      <c r="G494" s="108" t="s">
        <v>813</v>
      </c>
      <c r="H494" s="108" t="s">
        <v>813</v>
      </c>
      <c r="I494" s="519">
        <f t="shared" si="7"/>
        <v>335.1875</v>
      </c>
      <c r="J494" s="380">
        <v>53.63</v>
      </c>
      <c r="K494" s="105"/>
    </row>
    <row r="495" spans="1:11">
      <c r="A495" s="103" t="s">
        <v>4577</v>
      </c>
      <c r="B495" s="104">
        <v>42551</v>
      </c>
      <c r="C495" s="103" t="s">
        <v>4578</v>
      </c>
      <c r="G495" s="108" t="s">
        <v>1700</v>
      </c>
      <c r="H495" s="108" t="s">
        <v>1700</v>
      </c>
      <c r="I495" s="519">
        <f t="shared" si="7"/>
        <v>30.1875</v>
      </c>
      <c r="J495" s="380">
        <v>4.83</v>
      </c>
      <c r="K495" s="105"/>
    </row>
    <row r="496" spans="1:11">
      <c r="A496" s="103" t="s">
        <v>4577</v>
      </c>
      <c r="B496" s="104">
        <v>42551</v>
      </c>
      <c r="C496" s="103" t="s">
        <v>4578</v>
      </c>
      <c r="G496" s="108" t="s">
        <v>3525</v>
      </c>
      <c r="H496" s="108" t="s">
        <v>3525</v>
      </c>
      <c r="I496" s="519">
        <f t="shared" si="7"/>
        <v>95.6875</v>
      </c>
      <c r="J496" s="380">
        <v>15.31</v>
      </c>
      <c r="K496" s="105"/>
    </row>
    <row r="497" spans="1:11">
      <c r="A497" s="103" t="s">
        <v>4577</v>
      </c>
      <c r="B497" s="104">
        <v>42551</v>
      </c>
      <c r="C497" s="103" t="s">
        <v>4578</v>
      </c>
      <c r="G497" s="108" t="s">
        <v>805</v>
      </c>
      <c r="H497" s="108" t="s">
        <v>805</v>
      </c>
      <c r="I497" s="519">
        <f t="shared" si="7"/>
        <v>728.4375</v>
      </c>
      <c r="J497" s="380">
        <v>116.55</v>
      </c>
      <c r="K497" s="105"/>
    </row>
    <row r="498" spans="1:11">
      <c r="A498" s="103" t="s">
        <v>4577</v>
      </c>
      <c r="B498" s="104">
        <v>42551</v>
      </c>
      <c r="C498" s="103" t="s">
        <v>4578</v>
      </c>
      <c r="G498" s="108" t="s">
        <v>735</v>
      </c>
      <c r="H498" s="108" t="s">
        <v>735</v>
      </c>
      <c r="I498" s="519">
        <f t="shared" si="7"/>
        <v>222.43750000000003</v>
      </c>
      <c r="J498" s="380">
        <v>35.590000000000003</v>
      </c>
      <c r="K498" s="105"/>
    </row>
    <row r="499" spans="1:11">
      <c r="A499" s="103" t="s">
        <v>4577</v>
      </c>
      <c r="B499" s="104">
        <v>42551</v>
      </c>
      <c r="C499" s="103" t="s">
        <v>4578</v>
      </c>
      <c r="G499" s="108" t="s">
        <v>801</v>
      </c>
      <c r="H499" s="108" t="s">
        <v>801</v>
      </c>
      <c r="I499" s="519">
        <f t="shared" si="7"/>
        <v>823.75</v>
      </c>
      <c r="J499" s="380">
        <v>131.80000000000001</v>
      </c>
      <c r="K499" s="105"/>
    </row>
    <row r="500" spans="1:11">
      <c r="A500" s="103" t="s">
        <v>4577</v>
      </c>
      <c r="B500" s="104">
        <v>42551</v>
      </c>
      <c r="C500" s="103" t="s">
        <v>4578</v>
      </c>
      <c r="G500" s="108" t="s">
        <v>803</v>
      </c>
      <c r="H500" s="108" t="s">
        <v>803</v>
      </c>
      <c r="I500" s="519">
        <f t="shared" si="7"/>
        <v>335.1875</v>
      </c>
      <c r="J500" s="380">
        <v>53.63</v>
      </c>
      <c r="K500" s="105"/>
    </row>
    <row r="501" spans="1:11">
      <c r="A501" s="103" t="s">
        <v>4579</v>
      </c>
      <c r="B501" s="104">
        <v>42551</v>
      </c>
      <c r="C501" s="103" t="s">
        <v>4580</v>
      </c>
      <c r="G501" s="108" t="s">
        <v>733</v>
      </c>
      <c r="H501" s="108" t="s">
        <v>733</v>
      </c>
      <c r="I501" s="519">
        <f t="shared" si="7"/>
        <v>607.5</v>
      </c>
      <c r="J501" s="380">
        <v>97.2</v>
      </c>
      <c r="K501" s="105"/>
    </row>
    <row r="502" spans="1:11">
      <c r="A502" s="103" t="s">
        <v>4579</v>
      </c>
      <c r="B502" s="104">
        <v>42551</v>
      </c>
      <c r="C502" s="103" t="s">
        <v>4580</v>
      </c>
      <c r="G502" s="108" t="s">
        <v>659</v>
      </c>
      <c r="H502" s="108" t="s">
        <v>659</v>
      </c>
      <c r="I502" s="519">
        <f t="shared" si="7"/>
        <v>396.5625</v>
      </c>
      <c r="J502" s="380">
        <v>63.45</v>
      </c>
      <c r="K502" s="105"/>
    </row>
    <row r="503" spans="1:11" s="105" customFormat="1">
      <c r="A503" s="105" t="s">
        <v>4579</v>
      </c>
      <c r="B503" s="106">
        <v>42551</v>
      </c>
      <c r="C503" s="105" t="s">
        <v>4580</v>
      </c>
      <c r="G503" s="108" t="s">
        <v>735</v>
      </c>
      <c r="H503" s="108" t="s">
        <v>735</v>
      </c>
      <c r="I503" s="519">
        <f t="shared" si="7"/>
        <v>398.25</v>
      </c>
      <c r="J503" s="380">
        <v>63.72</v>
      </c>
    </row>
    <row r="504" spans="1:11" s="105" customFormat="1">
      <c r="A504" s="105" t="s">
        <v>4579</v>
      </c>
      <c r="B504" s="106">
        <v>42551</v>
      </c>
      <c r="C504" s="105" t="s">
        <v>4580</v>
      </c>
      <c r="G504" s="108" t="s">
        <v>793</v>
      </c>
      <c r="H504" s="108" t="s">
        <v>793</v>
      </c>
      <c r="I504" s="519">
        <f t="shared" si="7"/>
        <v>69</v>
      </c>
      <c r="J504" s="380">
        <v>11.04</v>
      </c>
    </row>
    <row r="505" spans="1:11" s="105" customFormat="1">
      <c r="A505" s="105" t="s">
        <v>4581</v>
      </c>
      <c r="B505" s="106">
        <v>42551</v>
      </c>
      <c r="C505" s="105" t="s">
        <v>4582</v>
      </c>
      <c r="G505" s="108" t="s">
        <v>767</v>
      </c>
      <c r="H505" s="108" t="s">
        <v>767</v>
      </c>
      <c r="I505" s="519">
        <f t="shared" si="7"/>
        <v>98.25</v>
      </c>
      <c r="J505" s="380">
        <v>15.72</v>
      </c>
    </row>
    <row r="506" spans="1:11">
      <c r="A506" s="103" t="s">
        <v>4581</v>
      </c>
      <c r="B506" s="104">
        <v>42551</v>
      </c>
      <c r="C506" s="103" t="s">
        <v>4582</v>
      </c>
      <c r="G506" s="108" t="s">
        <v>659</v>
      </c>
      <c r="H506" s="108" t="s">
        <v>659</v>
      </c>
      <c r="I506" s="519">
        <f t="shared" si="7"/>
        <v>328.4375</v>
      </c>
      <c r="J506" s="380">
        <v>52.55</v>
      </c>
      <c r="K506" s="105"/>
    </row>
    <row r="507" spans="1:11">
      <c r="A507" s="103" t="s">
        <v>4581</v>
      </c>
      <c r="B507" s="104">
        <v>42551</v>
      </c>
      <c r="C507" s="103" t="s">
        <v>4582</v>
      </c>
      <c r="G507" s="108" t="s">
        <v>1751</v>
      </c>
      <c r="H507" s="108" t="s">
        <v>1751</v>
      </c>
      <c r="I507" s="519">
        <f t="shared" si="7"/>
        <v>377.125</v>
      </c>
      <c r="J507" s="380">
        <v>60.34</v>
      </c>
      <c r="K507" s="105"/>
    </row>
    <row r="508" spans="1:11">
      <c r="A508" s="103" t="s">
        <v>4581</v>
      </c>
      <c r="B508" s="104">
        <v>42551</v>
      </c>
      <c r="C508" s="103" t="s">
        <v>4582</v>
      </c>
      <c r="G508" s="108" t="s">
        <v>729</v>
      </c>
      <c r="H508" s="108" t="s">
        <v>729</v>
      </c>
      <c r="I508" s="519">
        <f t="shared" si="7"/>
        <v>116.43749999999999</v>
      </c>
      <c r="J508" s="380">
        <v>18.63</v>
      </c>
      <c r="K508" s="105"/>
    </row>
    <row r="509" spans="1:11">
      <c r="A509" s="103" t="s">
        <v>4583</v>
      </c>
      <c r="B509" s="104">
        <v>42551</v>
      </c>
      <c r="C509" s="103" t="s">
        <v>4584</v>
      </c>
      <c r="G509" s="108" t="s">
        <v>659</v>
      </c>
      <c r="H509" s="108" t="s">
        <v>659</v>
      </c>
      <c r="I509" s="519">
        <f t="shared" si="7"/>
        <v>253.43749999999997</v>
      </c>
      <c r="J509" s="380">
        <v>40.549999999999997</v>
      </c>
      <c r="K509" s="105"/>
    </row>
    <row r="510" spans="1:11">
      <c r="A510" s="103" t="s">
        <v>4583</v>
      </c>
      <c r="B510" s="104">
        <v>42551</v>
      </c>
      <c r="C510" s="103" t="s">
        <v>4584</v>
      </c>
      <c r="G510" s="108" t="s">
        <v>729</v>
      </c>
      <c r="H510" s="108" t="s">
        <v>729</v>
      </c>
      <c r="I510" s="519">
        <f t="shared" si="7"/>
        <v>176.8125</v>
      </c>
      <c r="J510" s="380">
        <v>28.29</v>
      </c>
      <c r="K510" s="105"/>
    </row>
    <row r="511" spans="1:11">
      <c r="A511" s="103" t="s">
        <v>4583</v>
      </c>
      <c r="B511" s="104">
        <v>42551</v>
      </c>
      <c r="C511" s="103" t="s">
        <v>4584</v>
      </c>
      <c r="G511" s="108" t="s">
        <v>661</v>
      </c>
      <c r="H511" s="108" t="s">
        <v>661</v>
      </c>
      <c r="I511" s="519">
        <f t="shared" si="7"/>
        <v>335.25</v>
      </c>
      <c r="J511" s="380">
        <v>53.64</v>
      </c>
      <c r="K511" s="105"/>
    </row>
    <row r="512" spans="1:11">
      <c r="A512" s="103" t="s">
        <v>4583</v>
      </c>
      <c r="B512" s="104">
        <v>42551</v>
      </c>
      <c r="C512" s="103" t="s">
        <v>4584</v>
      </c>
      <c r="G512" s="108" t="s">
        <v>727</v>
      </c>
      <c r="H512" s="108" t="s">
        <v>727</v>
      </c>
      <c r="I512" s="519">
        <f t="shared" si="7"/>
        <v>86.187499999999986</v>
      </c>
      <c r="J512" s="380">
        <v>13.79</v>
      </c>
      <c r="K512" s="105"/>
    </row>
    <row r="513" spans="1:11">
      <c r="A513" s="103" t="s">
        <v>4585</v>
      </c>
      <c r="B513" s="104">
        <v>42551</v>
      </c>
      <c r="C513" s="103" t="s">
        <v>4586</v>
      </c>
      <c r="G513" s="108" t="s">
        <v>968</v>
      </c>
      <c r="H513" s="108" t="s">
        <v>4807</v>
      </c>
      <c r="I513" s="519">
        <f t="shared" si="7"/>
        <v>85.75</v>
      </c>
      <c r="J513" s="380">
        <v>13.72</v>
      </c>
      <c r="K513" s="105"/>
    </row>
    <row r="514" spans="1:11">
      <c r="A514" s="103" t="s">
        <v>4587</v>
      </c>
      <c r="B514" s="104">
        <v>42551</v>
      </c>
      <c r="C514" s="103" t="s">
        <v>4588</v>
      </c>
      <c r="G514" s="108" t="s">
        <v>1728</v>
      </c>
      <c r="H514" s="108" t="s">
        <v>1728</v>
      </c>
      <c r="I514" s="519">
        <f t="shared" si="7"/>
        <v>155.1875</v>
      </c>
      <c r="J514" s="380">
        <v>24.83</v>
      </c>
      <c r="K514" s="105"/>
    </row>
    <row r="515" spans="1:11">
      <c r="A515" s="103" t="s">
        <v>4587</v>
      </c>
      <c r="B515" s="104">
        <v>42551</v>
      </c>
      <c r="C515" s="103" t="s">
        <v>4588</v>
      </c>
      <c r="G515" s="108" t="s">
        <v>729</v>
      </c>
      <c r="H515" s="108" t="s">
        <v>729</v>
      </c>
      <c r="I515" s="519">
        <f t="shared" si="7"/>
        <v>30.1875</v>
      </c>
      <c r="J515" s="380">
        <v>4.83</v>
      </c>
      <c r="K515" s="105"/>
    </row>
    <row r="516" spans="1:11">
      <c r="A516" s="103" t="s">
        <v>4587</v>
      </c>
      <c r="B516" s="104">
        <v>42551</v>
      </c>
      <c r="C516" s="103" t="s">
        <v>4588</v>
      </c>
      <c r="G516" s="108" t="s">
        <v>1729</v>
      </c>
      <c r="H516" s="108" t="s">
        <v>1729</v>
      </c>
      <c r="I516" s="519">
        <f t="shared" si="7"/>
        <v>419.18749999999994</v>
      </c>
      <c r="J516" s="380">
        <v>67.069999999999993</v>
      </c>
      <c r="K516" s="105"/>
    </row>
    <row r="517" spans="1:11">
      <c r="A517" s="103" t="s">
        <v>4587</v>
      </c>
      <c r="B517" s="104">
        <v>42551</v>
      </c>
      <c r="C517" s="103" t="s">
        <v>4588</v>
      </c>
      <c r="G517" s="108" t="s">
        <v>659</v>
      </c>
      <c r="H517" s="108" t="s">
        <v>717</v>
      </c>
      <c r="I517" s="519">
        <f t="shared" si="7"/>
        <v>133.625</v>
      </c>
      <c r="J517" s="380">
        <v>21.38</v>
      </c>
      <c r="K517" s="105"/>
    </row>
    <row r="518" spans="1:11">
      <c r="A518" s="103" t="s">
        <v>4589</v>
      </c>
      <c r="B518" s="104">
        <v>42551</v>
      </c>
      <c r="C518" s="103" t="s">
        <v>4590</v>
      </c>
      <c r="G518" s="108" t="s">
        <v>1728</v>
      </c>
      <c r="H518" s="108" t="s">
        <v>1728</v>
      </c>
      <c r="I518" s="519">
        <f t="shared" si="7"/>
        <v>155.1875</v>
      </c>
      <c r="J518" s="380">
        <v>24.83</v>
      </c>
      <c r="K518" s="105"/>
    </row>
    <row r="519" spans="1:11">
      <c r="A519" s="103" t="s">
        <v>4589</v>
      </c>
      <c r="B519" s="104">
        <v>42551</v>
      </c>
      <c r="C519" s="103" t="s">
        <v>4590</v>
      </c>
      <c r="G519" s="108" t="s">
        <v>729</v>
      </c>
      <c r="H519" s="108" t="s">
        <v>729</v>
      </c>
      <c r="I519" s="519">
        <f t="shared" ref="I519:I575" si="8">+J519/0.16</f>
        <v>30.1875</v>
      </c>
      <c r="J519" s="380">
        <v>4.83</v>
      </c>
      <c r="K519" s="105"/>
    </row>
    <row r="520" spans="1:11">
      <c r="A520" s="103" t="s">
        <v>4589</v>
      </c>
      <c r="B520" s="104">
        <v>42551</v>
      </c>
      <c r="C520" s="103" t="s">
        <v>4590</v>
      </c>
      <c r="G520" s="108" t="s">
        <v>4809</v>
      </c>
      <c r="H520" s="108" t="s">
        <v>4809</v>
      </c>
      <c r="I520" s="519">
        <f t="shared" si="8"/>
        <v>87</v>
      </c>
      <c r="J520" s="380">
        <v>13.92</v>
      </c>
      <c r="K520" s="105"/>
    </row>
    <row r="521" spans="1:11">
      <c r="A521" s="103" t="s">
        <v>4591</v>
      </c>
      <c r="B521" s="104">
        <v>42551</v>
      </c>
      <c r="C521" s="103" t="s">
        <v>4592</v>
      </c>
      <c r="G521" s="108" t="s">
        <v>659</v>
      </c>
      <c r="H521" s="108" t="s">
        <v>659</v>
      </c>
      <c r="I521" s="519">
        <f t="shared" si="8"/>
        <v>49.125</v>
      </c>
      <c r="J521" s="380">
        <v>7.86</v>
      </c>
      <c r="K521" s="105"/>
    </row>
    <row r="522" spans="1:11">
      <c r="A522" s="103" t="s">
        <v>4591</v>
      </c>
      <c r="B522" s="104">
        <v>42551</v>
      </c>
      <c r="C522" s="103" t="s">
        <v>4592</v>
      </c>
      <c r="G522" s="108" t="s">
        <v>729</v>
      </c>
      <c r="H522" s="108" t="s">
        <v>729</v>
      </c>
      <c r="I522" s="519">
        <f t="shared" si="8"/>
        <v>56.0625</v>
      </c>
      <c r="J522" s="380">
        <v>8.9700000000000006</v>
      </c>
      <c r="K522" s="105"/>
    </row>
    <row r="523" spans="1:11">
      <c r="A523" s="103" t="s">
        <v>4591</v>
      </c>
      <c r="B523" s="104">
        <v>42551</v>
      </c>
      <c r="C523" s="103" t="s">
        <v>4592</v>
      </c>
      <c r="G523" s="108" t="s">
        <v>814</v>
      </c>
      <c r="H523" s="108" t="s">
        <v>814</v>
      </c>
      <c r="I523" s="519">
        <f t="shared" si="8"/>
        <v>226.75</v>
      </c>
      <c r="J523" s="380">
        <v>36.28</v>
      </c>
      <c r="K523" s="105"/>
    </row>
    <row r="524" spans="1:11">
      <c r="A524" s="103" t="s">
        <v>4591</v>
      </c>
      <c r="B524" s="104">
        <v>42551</v>
      </c>
      <c r="C524" s="103" t="s">
        <v>4592</v>
      </c>
      <c r="G524" s="108" t="s">
        <v>813</v>
      </c>
      <c r="H524" s="108" t="s">
        <v>813</v>
      </c>
      <c r="I524" s="519">
        <f t="shared" si="8"/>
        <v>335.1875</v>
      </c>
      <c r="J524" s="380">
        <v>53.63</v>
      </c>
      <c r="K524" s="105"/>
    </row>
    <row r="525" spans="1:11">
      <c r="A525" s="103" t="s">
        <v>4593</v>
      </c>
      <c r="B525" s="104">
        <v>42551</v>
      </c>
      <c r="C525" s="103" t="s">
        <v>4594</v>
      </c>
      <c r="G525" s="108" t="s">
        <v>747</v>
      </c>
      <c r="H525" s="108" t="s">
        <v>747</v>
      </c>
      <c r="I525" s="519">
        <f t="shared" si="8"/>
        <v>1004.3125</v>
      </c>
      <c r="J525" s="380">
        <v>160.69</v>
      </c>
      <c r="K525" s="105"/>
    </row>
    <row r="526" spans="1:11">
      <c r="A526" s="103" t="s">
        <v>4593</v>
      </c>
      <c r="B526" s="104">
        <v>42551</v>
      </c>
      <c r="C526" s="103" t="s">
        <v>4594</v>
      </c>
      <c r="G526" s="108" t="s">
        <v>733</v>
      </c>
      <c r="H526" s="108" t="s">
        <v>733</v>
      </c>
      <c r="I526" s="519">
        <f t="shared" si="8"/>
        <v>455.625</v>
      </c>
      <c r="J526" s="380">
        <v>72.900000000000006</v>
      </c>
      <c r="K526" s="105"/>
    </row>
    <row r="527" spans="1:11">
      <c r="A527" s="103" t="s">
        <v>4593</v>
      </c>
      <c r="B527" s="104">
        <v>42551</v>
      </c>
      <c r="C527" s="103" t="s">
        <v>4594</v>
      </c>
      <c r="G527" s="108" t="s">
        <v>742</v>
      </c>
      <c r="H527" s="108" t="s">
        <v>742</v>
      </c>
      <c r="I527" s="519">
        <f t="shared" si="8"/>
        <v>319.8125</v>
      </c>
      <c r="J527" s="380">
        <v>51.17</v>
      </c>
      <c r="K527" s="105"/>
    </row>
    <row r="528" spans="1:11">
      <c r="A528" s="103" t="s">
        <v>4593</v>
      </c>
      <c r="B528" s="104">
        <v>42551</v>
      </c>
      <c r="C528" s="103" t="s">
        <v>4594</v>
      </c>
      <c r="G528" s="108" t="s">
        <v>4107</v>
      </c>
      <c r="H528" s="108" t="s">
        <v>4107</v>
      </c>
      <c r="I528" s="519">
        <f t="shared" si="8"/>
        <v>266.375</v>
      </c>
      <c r="J528" s="380">
        <v>42.62</v>
      </c>
      <c r="K528" s="105"/>
    </row>
    <row r="529" spans="1:11" s="105" customFormat="1">
      <c r="A529" s="105" t="s">
        <v>4593</v>
      </c>
      <c r="B529" s="106">
        <v>42551</v>
      </c>
      <c r="C529" s="105" t="s">
        <v>4594</v>
      </c>
      <c r="G529" s="108" t="s">
        <v>4108</v>
      </c>
      <c r="H529" s="108" t="s">
        <v>4108</v>
      </c>
      <c r="I529" s="519">
        <f t="shared" si="8"/>
        <v>402.56249999999994</v>
      </c>
      <c r="J529" s="380">
        <v>64.41</v>
      </c>
    </row>
    <row r="530" spans="1:11" s="105" customFormat="1">
      <c r="A530" s="105" t="s">
        <v>4593</v>
      </c>
      <c r="B530" s="106">
        <v>42551</v>
      </c>
      <c r="C530" s="105" t="s">
        <v>4594</v>
      </c>
      <c r="G530" s="108" t="s">
        <v>1700</v>
      </c>
      <c r="H530" s="108" t="s">
        <v>1700</v>
      </c>
      <c r="I530" s="519">
        <f t="shared" si="8"/>
        <v>17.25</v>
      </c>
      <c r="J530" s="380">
        <v>2.76</v>
      </c>
    </row>
    <row r="531" spans="1:11" s="105" customFormat="1">
      <c r="A531" s="105" t="s">
        <v>4593</v>
      </c>
      <c r="B531" s="106">
        <v>42551</v>
      </c>
      <c r="C531" s="105" t="s">
        <v>4594</v>
      </c>
      <c r="G531" s="108" t="s">
        <v>4810</v>
      </c>
      <c r="H531" s="108" t="s">
        <v>4810</v>
      </c>
      <c r="I531" s="519">
        <f t="shared" si="8"/>
        <v>68.125</v>
      </c>
      <c r="J531" s="380">
        <v>10.9</v>
      </c>
    </row>
    <row r="532" spans="1:11" s="105" customFormat="1">
      <c r="A532" s="105" t="s">
        <v>4593</v>
      </c>
      <c r="B532" s="106">
        <v>42551</v>
      </c>
      <c r="C532" s="105" t="s">
        <v>4594</v>
      </c>
      <c r="G532" s="108" t="s">
        <v>729</v>
      </c>
      <c r="H532" s="108" t="s">
        <v>729</v>
      </c>
      <c r="I532" s="519">
        <f t="shared" si="8"/>
        <v>56.0625</v>
      </c>
      <c r="J532" s="380">
        <v>8.9700000000000006</v>
      </c>
    </row>
    <row r="533" spans="1:11" s="105" customFormat="1">
      <c r="A533" s="105" t="s">
        <v>4593</v>
      </c>
      <c r="B533" s="106">
        <v>42551</v>
      </c>
      <c r="C533" s="105" t="s">
        <v>4594</v>
      </c>
      <c r="G533" s="108" t="s">
        <v>4811</v>
      </c>
      <c r="H533" s="108" t="s">
        <v>4811</v>
      </c>
      <c r="I533" s="519">
        <f t="shared" si="8"/>
        <v>137.9375</v>
      </c>
      <c r="J533" s="380">
        <v>22.07</v>
      </c>
    </row>
    <row r="534" spans="1:11" s="105" customFormat="1">
      <c r="A534" s="105" t="s">
        <v>4593</v>
      </c>
      <c r="B534" s="106">
        <v>42551</v>
      </c>
      <c r="C534" s="105" t="s">
        <v>4594</v>
      </c>
      <c r="G534" s="108" t="s">
        <v>735</v>
      </c>
      <c r="H534" s="108" t="s">
        <v>735</v>
      </c>
      <c r="I534" s="519">
        <f t="shared" si="8"/>
        <v>398.25</v>
      </c>
      <c r="J534" s="380">
        <v>63.72</v>
      </c>
    </row>
    <row r="535" spans="1:11">
      <c r="A535" s="103" t="s">
        <v>4593</v>
      </c>
      <c r="B535" s="104">
        <v>42551</v>
      </c>
      <c r="C535" s="103" t="s">
        <v>4594</v>
      </c>
      <c r="G535" s="108" t="s">
        <v>793</v>
      </c>
      <c r="H535" s="108" t="s">
        <v>793</v>
      </c>
      <c r="I535" s="519">
        <f t="shared" si="8"/>
        <v>69</v>
      </c>
      <c r="J535" s="380">
        <v>11.04</v>
      </c>
      <c r="K535" s="105"/>
    </row>
    <row r="536" spans="1:11">
      <c r="A536" s="103" t="s">
        <v>4593</v>
      </c>
      <c r="B536" s="104">
        <v>42551</v>
      </c>
      <c r="C536" s="103" t="s">
        <v>4594</v>
      </c>
      <c r="G536" s="108" t="s">
        <v>4812</v>
      </c>
      <c r="H536" s="108" t="s">
        <v>4812</v>
      </c>
      <c r="I536" s="519">
        <f t="shared" si="8"/>
        <v>418.9375</v>
      </c>
      <c r="J536" s="380">
        <v>67.03</v>
      </c>
      <c r="K536" s="105"/>
    </row>
    <row r="537" spans="1:11">
      <c r="A537" s="103" t="s">
        <v>4593</v>
      </c>
      <c r="B537" s="104">
        <v>42551</v>
      </c>
      <c r="C537" s="103" t="s">
        <v>4594</v>
      </c>
      <c r="G537" s="108" t="s">
        <v>4813</v>
      </c>
      <c r="H537" s="108" t="s">
        <v>4813</v>
      </c>
      <c r="I537" s="519">
        <f t="shared" si="8"/>
        <v>551.375</v>
      </c>
      <c r="J537" s="380">
        <v>88.22</v>
      </c>
      <c r="K537" s="105"/>
    </row>
    <row r="538" spans="1:11">
      <c r="A538" s="103" t="s">
        <v>4595</v>
      </c>
      <c r="B538" s="104">
        <v>42551</v>
      </c>
      <c r="C538" s="103" t="s">
        <v>4596</v>
      </c>
      <c r="G538" s="108" t="s">
        <v>9</v>
      </c>
      <c r="H538" s="108" t="s">
        <v>9</v>
      </c>
      <c r="I538" s="519">
        <f t="shared" si="8"/>
        <v>271.5625</v>
      </c>
      <c r="J538" s="380">
        <v>43.45</v>
      </c>
      <c r="K538" s="105"/>
    </row>
    <row r="539" spans="1:11">
      <c r="A539" s="103" t="s">
        <v>4595</v>
      </c>
      <c r="B539" s="104">
        <v>42551</v>
      </c>
      <c r="C539" s="103" t="s">
        <v>4596</v>
      </c>
      <c r="G539" s="108" t="s">
        <v>747</v>
      </c>
      <c r="H539" s="108" t="s">
        <v>747</v>
      </c>
      <c r="I539" s="519">
        <f t="shared" si="8"/>
        <v>458.62499999999994</v>
      </c>
      <c r="J539" s="380">
        <v>73.38</v>
      </c>
      <c r="K539" s="105"/>
    </row>
    <row r="540" spans="1:11">
      <c r="A540" s="103" t="s">
        <v>4595</v>
      </c>
      <c r="B540" s="104">
        <v>42551</v>
      </c>
      <c r="C540" s="103" t="s">
        <v>4596</v>
      </c>
      <c r="G540" s="108" t="s">
        <v>659</v>
      </c>
      <c r="H540" s="108" t="s">
        <v>659</v>
      </c>
      <c r="I540" s="519">
        <f t="shared" si="8"/>
        <v>58.625000000000007</v>
      </c>
      <c r="J540" s="380">
        <v>9.3800000000000008</v>
      </c>
      <c r="K540" s="105"/>
    </row>
    <row r="541" spans="1:11">
      <c r="A541" s="103" t="s">
        <v>4595</v>
      </c>
      <c r="B541" s="104">
        <v>42551</v>
      </c>
      <c r="C541" s="103" t="s">
        <v>4596</v>
      </c>
      <c r="G541" s="108" t="s">
        <v>729</v>
      </c>
      <c r="H541" s="108" t="s">
        <v>729</v>
      </c>
      <c r="I541" s="519">
        <f t="shared" si="8"/>
        <v>56.0625</v>
      </c>
      <c r="J541" s="380">
        <v>8.9700000000000006</v>
      </c>
      <c r="K541" s="105"/>
    </row>
    <row r="542" spans="1:11">
      <c r="A542" s="103" t="s">
        <v>4595</v>
      </c>
      <c r="B542" s="104">
        <v>42551</v>
      </c>
      <c r="C542" s="103" t="s">
        <v>4596</v>
      </c>
      <c r="G542" s="108" t="s">
        <v>729</v>
      </c>
      <c r="H542" s="108" t="s">
        <v>729</v>
      </c>
      <c r="I542" s="519">
        <f t="shared" si="8"/>
        <v>86.25</v>
      </c>
      <c r="J542" s="380">
        <v>13.8</v>
      </c>
      <c r="K542" s="105"/>
    </row>
    <row r="543" spans="1:11">
      <c r="A543" s="103" t="s">
        <v>4595</v>
      </c>
      <c r="B543" s="104">
        <v>42551</v>
      </c>
      <c r="C543" s="103" t="s">
        <v>4596</v>
      </c>
      <c r="G543" s="108" t="s">
        <v>4814</v>
      </c>
      <c r="H543" s="108" t="s">
        <v>4814</v>
      </c>
      <c r="I543" s="519">
        <f t="shared" si="8"/>
        <v>551.4375</v>
      </c>
      <c r="J543" s="380">
        <v>88.23</v>
      </c>
      <c r="K543" s="105"/>
    </row>
    <row r="544" spans="1:11">
      <c r="A544" s="103" t="s">
        <v>4597</v>
      </c>
      <c r="B544" s="104">
        <v>42551</v>
      </c>
      <c r="C544" s="103" t="s">
        <v>4598</v>
      </c>
      <c r="G544" s="108" t="s">
        <v>733</v>
      </c>
      <c r="H544" s="108" t="s">
        <v>733</v>
      </c>
      <c r="I544" s="519">
        <f t="shared" si="8"/>
        <v>354.375</v>
      </c>
      <c r="J544" s="380">
        <v>56.7</v>
      </c>
      <c r="K544" s="105"/>
    </row>
    <row r="545" spans="1:11">
      <c r="A545" s="103" t="s">
        <v>4597</v>
      </c>
      <c r="B545" s="104">
        <v>42551</v>
      </c>
      <c r="C545" s="103" t="s">
        <v>4598</v>
      </c>
      <c r="G545" s="108" t="s">
        <v>659</v>
      </c>
      <c r="H545" s="108" t="s">
        <v>659</v>
      </c>
      <c r="I545" s="519">
        <f t="shared" si="8"/>
        <v>396.5625</v>
      </c>
      <c r="J545" s="380">
        <v>63.45</v>
      </c>
      <c r="K545" s="105"/>
    </row>
    <row r="546" spans="1:11">
      <c r="A546" s="103" t="s">
        <v>4597</v>
      </c>
      <c r="B546" s="104">
        <v>42551</v>
      </c>
      <c r="C546" s="103" t="s">
        <v>4598</v>
      </c>
      <c r="G546" s="108" t="s">
        <v>729</v>
      </c>
      <c r="H546" s="108" t="s">
        <v>729</v>
      </c>
      <c r="I546" s="519">
        <f t="shared" si="8"/>
        <v>56.0625</v>
      </c>
      <c r="J546" s="380">
        <v>8.9700000000000006</v>
      </c>
      <c r="K546" s="105"/>
    </row>
    <row r="547" spans="1:11">
      <c r="A547" s="103" t="s">
        <v>4597</v>
      </c>
      <c r="B547" s="104">
        <v>42551</v>
      </c>
      <c r="C547" s="103" t="s">
        <v>4598</v>
      </c>
      <c r="G547" s="108" t="s">
        <v>1718</v>
      </c>
      <c r="H547" s="108" t="s">
        <v>1718</v>
      </c>
      <c r="I547" s="519">
        <f t="shared" si="8"/>
        <v>94.8125</v>
      </c>
      <c r="J547" s="380">
        <v>15.17</v>
      </c>
      <c r="K547" s="105"/>
    </row>
    <row r="548" spans="1:11">
      <c r="A548" s="103" t="s">
        <v>4597</v>
      </c>
      <c r="B548" s="104">
        <v>42551</v>
      </c>
      <c r="C548" s="103" t="s">
        <v>4598</v>
      </c>
      <c r="G548" s="108" t="s">
        <v>735</v>
      </c>
      <c r="H548" s="108" t="s">
        <v>735</v>
      </c>
      <c r="I548" s="519">
        <f t="shared" si="8"/>
        <v>398.25</v>
      </c>
      <c r="J548" s="380">
        <v>63.72</v>
      </c>
      <c r="K548" s="105"/>
    </row>
    <row r="549" spans="1:11">
      <c r="A549" s="103" t="s">
        <v>4597</v>
      </c>
      <c r="B549" s="104">
        <v>42551</v>
      </c>
      <c r="C549" s="103" t="s">
        <v>4598</v>
      </c>
      <c r="G549" s="108" t="s">
        <v>793</v>
      </c>
      <c r="H549" s="108" t="s">
        <v>793</v>
      </c>
      <c r="I549" s="519">
        <f t="shared" si="8"/>
        <v>60.3125</v>
      </c>
      <c r="J549" s="380">
        <v>9.65</v>
      </c>
      <c r="K549" s="105"/>
    </row>
    <row r="550" spans="1:11">
      <c r="A550" s="103" t="s">
        <v>4597</v>
      </c>
      <c r="B550" s="104">
        <v>42551</v>
      </c>
      <c r="C550" s="103" t="s">
        <v>4598</v>
      </c>
      <c r="G550" s="108" t="s">
        <v>2701</v>
      </c>
      <c r="H550" s="108" t="s">
        <v>2701</v>
      </c>
      <c r="I550" s="519">
        <f t="shared" si="8"/>
        <v>510.75</v>
      </c>
      <c r="J550" s="380">
        <v>81.72</v>
      </c>
      <c r="K550" s="105"/>
    </row>
    <row r="551" spans="1:11">
      <c r="A551" s="103" t="s">
        <v>4597</v>
      </c>
      <c r="B551" s="104">
        <v>42551</v>
      </c>
      <c r="C551" s="103" t="s">
        <v>4598</v>
      </c>
      <c r="G551" s="108" t="s">
        <v>1721</v>
      </c>
      <c r="H551" s="108" t="s">
        <v>1721</v>
      </c>
      <c r="I551" s="519">
        <f t="shared" si="8"/>
        <v>227.5</v>
      </c>
      <c r="J551" s="380">
        <v>36.4</v>
      </c>
      <c r="K551" s="105"/>
    </row>
    <row r="552" spans="1:11">
      <c r="A552" s="103" t="s">
        <v>4597</v>
      </c>
      <c r="B552" s="104">
        <v>42551</v>
      </c>
      <c r="C552" s="103" t="s">
        <v>4598</v>
      </c>
      <c r="G552" s="108" t="s">
        <v>746</v>
      </c>
      <c r="H552" s="108" t="s">
        <v>746</v>
      </c>
      <c r="I552" s="519">
        <f t="shared" si="8"/>
        <v>288.8125</v>
      </c>
      <c r="J552" s="380">
        <v>46.21</v>
      </c>
      <c r="K552" s="105"/>
    </row>
    <row r="553" spans="1:11">
      <c r="A553" s="103" t="s">
        <v>4599</v>
      </c>
      <c r="B553" s="104">
        <v>42551</v>
      </c>
      <c r="C553" s="103" t="s">
        <v>4600</v>
      </c>
      <c r="G553" s="108" t="s">
        <v>659</v>
      </c>
      <c r="H553" s="108" t="s">
        <v>659</v>
      </c>
      <c r="I553" s="519">
        <f t="shared" si="8"/>
        <v>328.4375</v>
      </c>
      <c r="J553" s="380">
        <v>52.55</v>
      </c>
      <c r="K553" s="105"/>
    </row>
    <row r="554" spans="1:11">
      <c r="A554" s="103" t="s">
        <v>4599</v>
      </c>
      <c r="B554" s="104">
        <v>42551</v>
      </c>
      <c r="C554" s="103" t="s">
        <v>4600</v>
      </c>
      <c r="G554" s="108" t="s">
        <v>729</v>
      </c>
      <c r="H554" s="108" t="s">
        <v>729</v>
      </c>
      <c r="I554" s="519">
        <f t="shared" si="8"/>
        <v>176.8125</v>
      </c>
      <c r="J554" s="380">
        <v>28.29</v>
      </c>
      <c r="K554" s="105"/>
    </row>
    <row r="555" spans="1:11">
      <c r="A555" s="103" t="s">
        <v>4599</v>
      </c>
      <c r="B555" s="104">
        <v>42551</v>
      </c>
      <c r="C555" s="103" t="s">
        <v>4600</v>
      </c>
      <c r="G555" s="108" t="s">
        <v>2673</v>
      </c>
      <c r="H555" s="108" t="s">
        <v>2673</v>
      </c>
      <c r="I555" s="519">
        <f t="shared" si="8"/>
        <v>388.1875</v>
      </c>
      <c r="J555" s="380">
        <v>62.11</v>
      </c>
      <c r="K555" s="105"/>
    </row>
    <row r="556" spans="1:11">
      <c r="A556" s="103" t="s">
        <v>4599</v>
      </c>
      <c r="B556" s="104">
        <v>42551</v>
      </c>
      <c r="C556" s="103" t="s">
        <v>4600</v>
      </c>
      <c r="G556" s="108" t="s">
        <v>727</v>
      </c>
      <c r="H556" s="108" t="s">
        <v>727</v>
      </c>
      <c r="I556" s="519">
        <f t="shared" si="8"/>
        <v>86.187499999999986</v>
      </c>
      <c r="J556" s="380">
        <v>13.79</v>
      </c>
      <c r="K556" s="105"/>
    </row>
    <row r="557" spans="1:11">
      <c r="A557" s="103" t="s">
        <v>4601</v>
      </c>
      <c r="B557" s="104">
        <v>42551</v>
      </c>
      <c r="C557" s="103" t="s">
        <v>4602</v>
      </c>
      <c r="G557" s="108" t="s">
        <v>2577</v>
      </c>
      <c r="H557" s="108" t="s">
        <v>2577</v>
      </c>
      <c r="I557" s="519">
        <f t="shared" si="8"/>
        <v>86.187499999999986</v>
      </c>
      <c r="J557" s="380">
        <v>13.79</v>
      </c>
      <c r="K557" s="105"/>
    </row>
    <row r="558" spans="1:11">
      <c r="A558" s="103" t="s">
        <v>4603</v>
      </c>
      <c r="B558" s="104">
        <v>42551</v>
      </c>
      <c r="C558" s="103" t="s">
        <v>4604</v>
      </c>
      <c r="G558" s="108" t="s">
        <v>4137</v>
      </c>
      <c r="H558" s="108" t="s">
        <v>4137</v>
      </c>
      <c r="I558" s="519">
        <f t="shared" si="8"/>
        <v>258.5625</v>
      </c>
      <c r="J558" s="380">
        <v>41.37</v>
      </c>
      <c r="K558" s="105" t="s">
        <v>3604</v>
      </c>
    </row>
    <row r="559" spans="1:11">
      <c r="A559" s="103" t="s">
        <v>4605</v>
      </c>
      <c r="B559" s="104">
        <v>42551</v>
      </c>
      <c r="C559" s="103" t="s">
        <v>3705</v>
      </c>
      <c r="G559" s="108" t="s">
        <v>787</v>
      </c>
      <c r="H559" s="108" t="s">
        <v>4864</v>
      </c>
      <c r="I559" s="519">
        <f t="shared" si="8"/>
        <v>544.75</v>
      </c>
      <c r="J559" s="380">
        <v>87.16</v>
      </c>
      <c r="K559" s="105"/>
    </row>
    <row r="560" spans="1:11">
      <c r="A560" s="103" t="s">
        <v>4605</v>
      </c>
      <c r="B560" s="104">
        <v>42551</v>
      </c>
      <c r="C560" s="103" t="s">
        <v>3705</v>
      </c>
      <c r="G560" s="108" t="s">
        <v>2878</v>
      </c>
      <c r="H560" s="108" t="s">
        <v>2879</v>
      </c>
      <c r="I560" s="519">
        <f t="shared" si="8"/>
        <v>82.125</v>
      </c>
      <c r="J560" s="380">
        <v>13.14</v>
      </c>
      <c r="K560" s="105"/>
    </row>
    <row r="561" spans="1:11">
      <c r="A561" s="103" t="s">
        <v>4605</v>
      </c>
      <c r="B561" s="104">
        <v>42551</v>
      </c>
      <c r="C561" s="103" t="s">
        <v>3705</v>
      </c>
      <c r="G561" s="108" t="s">
        <v>1009</v>
      </c>
      <c r="H561" s="108" t="s">
        <v>984</v>
      </c>
      <c r="I561" s="519">
        <f t="shared" si="8"/>
        <v>210.3125</v>
      </c>
      <c r="J561" s="380">
        <v>33.65</v>
      </c>
      <c r="K561" s="105"/>
    </row>
    <row r="562" spans="1:11">
      <c r="A562" s="103" t="s">
        <v>4605</v>
      </c>
      <c r="B562" s="104">
        <v>42551</v>
      </c>
      <c r="C562" s="103" t="s">
        <v>3705</v>
      </c>
      <c r="G562" s="108" t="s">
        <v>762</v>
      </c>
      <c r="H562" s="108" t="s">
        <v>763</v>
      </c>
      <c r="I562" s="519">
        <f t="shared" si="8"/>
        <v>220.5625</v>
      </c>
      <c r="J562" s="380">
        <v>35.29</v>
      </c>
      <c r="K562" s="105"/>
    </row>
    <row r="563" spans="1:11">
      <c r="A563" s="103" t="s">
        <v>4605</v>
      </c>
      <c r="B563" s="104">
        <v>42551</v>
      </c>
      <c r="C563" s="103" t="s">
        <v>3705</v>
      </c>
      <c r="G563" s="108" t="s">
        <v>987</v>
      </c>
      <c r="H563" s="108" t="s">
        <v>2875</v>
      </c>
      <c r="I563" s="519">
        <f t="shared" si="8"/>
        <v>2464.1875</v>
      </c>
      <c r="J563" s="380">
        <v>394.27</v>
      </c>
      <c r="K563" s="105"/>
    </row>
    <row r="564" spans="1:11">
      <c r="A564" s="103" t="s">
        <v>4605</v>
      </c>
      <c r="B564" s="104">
        <v>42551</v>
      </c>
      <c r="C564" s="103" t="s">
        <v>3705</v>
      </c>
      <c r="G564" s="108" t="s">
        <v>9</v>
      </c>
      <c r="H564" s="108" t="s">
        <v>4865</v>
      </c>
      <c r="I564" s="519">
        <f t="shared" si="8"/>
        <v>271.5625</v>
      </c>
      <c r="J564" s="380">
        <v>43.45</v>
      </c>
      <c r="K564" s="105"/>
    </row>
    <row r="565" spans="1:11">
      <c r="A565" s="103" t="s">
        <v>4605</v>
      </c>
      <c r="B565" s="104">
        <v>42551</v>
      </c>
      <c r="C565" s="103" t="s">
        <v>3705</v>
      </c>
      <c r="G565" s="108" t="s">
        <v>2878</v>
      </c>
      <c r="H565" s="108" t="s">
        <v>2879</v>
      </c>
      <c r="I565" s="519">
        <f t="shared" si="8"/>
        <v>344.8125</v>
      </c>
      <c r="J565" s="380">
        <v>55.17</v>
      </c>
      <c r="K565" s="105"/>
    </row>
    <row r="566" spans="1:11">
      <c r="A566" s="103" t="s">
        <v>4606</v>
      </c>
      <c r="B566" s="104">
        <v>42551</v>
      </c>
      <c r="C566" s="103" t="s">
        <v>3679</v>
      </c>
      <c r="G566" s="76" t="s">
        <v>987</v>
      </c>
      <c r="H566" s="108" t="s">
        <v>2875</v>
      </c>
      <c r="I566" s="519">
        <f t="shared" si="8"/>
        <v>1848.125</v>
      </c>
      <c r="J566" s="407">
        <v>295.7</v>
      </c>
      <c r="K566" s="105"/>
    </row>
    <row r="567" spans="1:11">
      <c r="A567" s="103" t="s">
        <v>4606</v>
      </c>
      <c r="B567" s="104">
        <v>42551</v>
      </c>
      <c r="C567" s="103" t="s">
        <v>3679</v>
      </c>
      <c r="G567" s="76" t="s">
        <v>659</v>
      </c>
      <c r="H567" s="108" t="s">
        <v>717</v>
      </c>
      <c r="I567" s="519">
        <f t="shared" si="8"/>
        <v>599.125</v>
      </c>
      <c r="J567" s="407">
        <v>95.86</v>
      </c>
      <c r="K567" s="105"/>
    </row>
    <row r="568" spans="1:11">
      <c r="A568" s="103" t="s">
        <v>4606</v>
      </c>
      <c r="B568" s="104">
        <v>42551</v>
      </c>
      <c r="C568" s="103" t="s">
        <v>3679</v>
      </c>
      <c r="G568" s="76" t="s">
        <v>987</v>
      </c>
      <c r="H568" s="108" t="s">
        <v>2875</v>
      </c>
      <c r="I568" s="519">
        <f t="shared" si="8"/>
        <v>115.5</v>
      </c>
      <c r="J568" s="407">
        <v>18.48</v>
      </c>
      <c r="K568" s="105"/>
    </row>
    <row r="569" spans="1:11">
      <c r="A569" s="103" t="s">
        <v>4742</v>
      </c>
      <c r="B569" s="104">
        <v>42551</v>
      </c>
      <c r="C569" s="103" t="s">
        <v>4743</v>
      </c>
      <c r="G569" s="108" t="s">
        <v>3567</v>
      </c>
      <c r="H569" s="108" t="s">
        <v>3477</v>
      </c>
      <c r="I569" s="519">
        <f t="shared" si="8"/>
        <v>9000</v>
      </c>
      <c r="J569" s="407">
        <v>1440</v>
      </c>
      <c r="K569" s="105"/>
    </row>
    <row r="570" spans="1:11">
      <c r="A570" s="103" t="s">
        <v>3214</v>
      </c>
      <c r="B570" s="104">
        <v>42550</v>
      </c>
      <c r="C570" s="103" t="s">
        <v>4724</v>
      </c>
      <c r="G570" s="76" t="s">
        <v>4171</v>
      </c>
      <c r="H570" s="108" t="s">
        <v>4154</v>
      </c>
      <c r="I570" s="519">
        <f t="shared" si="8"/>
        <v>2640</v>
      </c>
      <c r="J570" s="380">
        <v>422.4</v>
      </c>
      <c r="K570" s="105"/>
    </row>
    <row r="571" spans="1:11">
      <c r="A571" s="103" t="s">
        <v>4761</v>
      </c>
      <c r="B571" s="104">
        <v>42551</v>
      </c>
      <c r="C571" s="103" t="s">
        <v>3970</v>
      </c>
      <c r="G571" s="77" t="s">
        <v>998</v>
      </c>
      <c r="H571" s="19" t="s">
        <v>980</v>
      </c>
      <c r="I571" s="519">
        <f t="shared" si="8"/>
        <v>968.99999999999989</v>
      </c>
      <c r="J571" s="380">
        <v>155.04</v>
      </c>
      <c r="K571" s="105"/>
    </row>
    <row r="572" spans="1:11" s="305" customFormat="1">
      <c r="A572" s="306" t="s">
        <v>5147</v>
      </c>
      <c r="B572" s="307">
        <v>42549</v>
      </c>
      <c r="C572" s="306">
        <v>2186067</v>
      </c>
      <c r="D572" s="306">
        <v>1</v>
      </c>
      <c r="E572" s="306"/>
      <c r="F572" s="306"/>
      <c r="G572" s="275" t="s">
        <v>957</v>
      </c>
      <c r="H572" s="178" t="s">
        <v>4856</v>
      </c>
      <c r="I572" s="519">
        <f t="shared" si="8"/>
        <v>623.6875</v>
      </c>
      <c r="J572" s="411">
        <v>99.79</v>
      </c>
    </row>
    <row r="573" spans="1:11" s="305" customFormat="1">
      <c r="A573" s="308" t="s">
        <v>10860</v>
      </c>
      <c r="B573" s="309">
        <v>42551</v>
      </c>
      <c r="C573" s="308" t="s">
        <v>647</v>
      </c>
      <c r="D573" s="308">
        <v>1</v>
      </c>
      <c r="E573" s="308"/>
      <c r="F573" s="308"/>
      <c r="G573" s="378" t="s">
        <v>998</v>
      </c>
      <c r="H573" s="378" t="s">
        <v>5493</v>
      </c>
      <c r="I573" s="519">
        <f t="shared" si="8"/>
        <v>3526.8124999999995</v>
      </c>
      <c r="J573" s="308">
        <v>564.29</v>
      </c>
    </row>
    <row r="574" spans="1:11" s="305" customFormat="1">
      <c r="A574" s="308" t="s">
        <v>10861</v>
      </c>
      <c r="B574" s="309">
        <v>42551</v>
      </c>
      <c r="C574" s="308" t="s">
        <v>5202</v>
      </c>
      <c r="D574" s="308">
        <v>1</v>
      </c>
      <c r="E574" s="308"/>
      <c r="F574" s="308"/>
      <c r="G574" s="378" t="s">
        <v>998</v>
      </c>
      <c r="H574" s="378" t="s">
        <v>5493</v>
      </c>
      <c r="I574" s="519">
        <f t="shared" si="8"/>
        <v>900</v>
      </c>
      <c r="J574" s="308">
        <v>144</v>
      </c>
    </row>
    <row r="575" spans="1:11" s="305" customFormat="1">
      <c r="A575" s="308" t="s">
        <v>10862</v>
      </c>
      <c r="B575" s="309">
        <v>42551</v>
      </c>
      <c r="C575" s="308" t="s">
        <v>1091</v>
      </c>
      <c r="D575" s="308">
        <v>1</v>
      </c>
      <c r="E575" s="308"/>
      <c r="F575" s="308"/>
      <c r="G575" s="378" t="s">
        <v>1001</v>
      </c>
      <c r="H575" s="378" t="s">
        <v>4198</v>
      </c>
      <c r="I575" s="519">
        <f t="shared" si="8"/>
        <v>380</v>
      </c>
      <c r="J575" s="308">
        <v>60.8</v>
      </c>
    </row>
    <row r="576" spans="1:11">
      <c r="H576" s="108" t="s">
        <v>4866</v>
      </c>
      <c r="I576" s="40">
        <f>+SUM(I7:I575)</f>
        <v>31436608.1875</v>
      </c>
      <c r="J576" s="40">
        <f t="shared" ref="J576:K576" si="9">+SUM(J7:J575)</f>
        <v>5029857.3099999977</v>
      </c>
      <c r="K576" s="40">
        <f t="shared" si="9"/>
        <v>38740.349999999991</v>
      </c>
    </row>
    <row r="577" spans="1:11" s="308" customFormat="1">
      <c r="H577" s="176"/>
      <c r="I577" s="24" t="s">
        <v>999</v>
      </c>
      <c r="J577" s="311">
        <v>5031519.0699999966</v>
      </c>
    </row>
    <row r="578" spans="1:11" s="308" customFormat="1">
      <c r="H578" s="176"/>
      <c r="I578" s="311" t="s">
        <v>1002</v>
      </c>
      <c r="J578" s="310">
        <f>+J576-J577</f>
        <v>-1661.7599999988452</v>
      </c>
    </row>
    <row r="580" spans="1:11">
      <c r="A580" s="430" t="s">
        <v>10974</v>
      </c>
      <c r="H580" s="105"/>
    </row>
    <row r="581" spans="1:11">
      <c r="A581" s="358" t="s">
        <v>187</v>
      </c>
      <c r="B581" s="290">
        <v>42530</v>
      </c>
      <c r="C581" s="358" t="s">
        <v>4641</v>
      </c>
      <c r="D581" s="358"/>
      <c r="E581" s="358"/>
      <c r="F581" s="358"/>
      <c r="G581" s="437" t="s">
        <v>977</v>
      </c>
      <c r="H581" s="439" t="s">
        <v>4816</v>
      </c>
      <c r="I581" s="439">
        <f t="shared" ref="I581" si="10">+J581/0.16</f>
        <v>8446.5625</v>
      </c>
      <c r="J581" s="379">
        <v>1351.45</v>
      </c>
      <c r="K581" s="102" t="s">
        <v>10973</v>
      </c>
    </row>
    <row r="582" spans="1:11" s="473" customFormat="1">
      <c r="A582" s="476" t="s">
        <v>10979</v>
      </c>
      <c r="B582" s="80"/>
      <c r="C582" s="476"/>
      <c r="D582" s="476"/>
      <c r="E582" s="476"/>
      <c r="F582" s="476"/>
      <c r="G582" s="475"/>
      <c r="H582" s="380"/>
      <c r="I582" s="380"/>
      <c r="J582" s="407"/>
      <c r="K582" s="102"/>
    </row>
    <row r="583" spans="1:11">
      <c r="A583" s="443" t="s">
        <v>10908</v>
      </c>
      <c r="B583" s="389">
        <v>42674</v>
      </c>
      <c r="C583" s="443" t="s">
        <v>10909</v>
      </c>
      <c r="D583" s="443">
        <v>1</v>
      </c>
      <c r="E583" s="443" t="s">
        <v>10910</v>
      </c>
      <c r="F583" s="443" t="s">
        <v>1808</v>
      </c>
      <c r="G583" s="384" t="s">
        <v>3558</v>
      </c>
      <c r="H583" s="384" t="s">
        <v>10913</v>
      </c>
      <c r="I583" s="443">
        <v>-49.65</v>
      </c>
      <c r="J583" s="382">
        <f t="shared" ref="J583" si="11">+I583/0.16</f>
        <v>-310.3125</v>
      </c>
      <c r="K583" s="381" t="s">
        <v>10978</v>
      </c>
    </row>
    <row r="585" spans="1:11">
      <c r="H585" s="100" t="s">
        <v>4221</v>
      </c>
      <c r="I585" s="109">
        <f>+I581</f>
        <v>8446.5625</v>
      </c>
      <c r="J585" s="109">
        <f>+J581-J583</f>
        <v>1661.7625</v>
      </c>
    </row>
    <row r="586" spans="1:11">
      <c r="H586" s="100" t="s">
        <v>1002</v>
      </c>
      <c r="J586" s="432">
        <f>+J578+J585</f>
        <v>2.5000011548854673E-3</v>
      </c>
    </row>
    <row r="587" spans="1:11">
      <c r="H587" s="100"/>
      <c r="J587" s="107"/>
    </row>
    <row r="591" spans="1:11">
      <c r="A591" s="105"/>
      <c r="B591" s="105"/>
      <c r="C591" s="105"/>
      <c r="D591" s="105"/>
      <c r="E591" s="105"/>
      <c r="F591" s="105"/>
      <c r="G591" s="105"/>
      <c r="H591" s="105"/>
      <c r="I591" s="105"/>
      <c r="J591" s="107"/>
      <c r="K591" s="105"/>
    </row>
    <row r="592" spans="1:11">
      <c r="A592" s="2"/>
      <c r="B592" s="1"/>
      <c r="C592" s="1"/>
      <c r="D592" s="1"/>
      <c r="E592" s="1"/>
      <c r="F592" s="1"/>
      <c r="G592" s="46" t="s">
        <v>0</v>
      </c>
      <c r="H592" s="1"/>
      <c r="I592" s="1"/>
      <c r="J592" s="5"/>
      <c r="K592" s="105"/>
    </row>
    <row r="593" spans="1:11">
      <c r="A593" s="2"/>
      <c r="B593" s="1"/>
      <c r="C593" s="1"/>
      <c r="D593" s="1"/>
      <c r="E593" s="1"/>
      <c r="F593" s="1"/>
      <c r="G593" s="46" t="s">
        <v>4872</v>
      </c>
      <c r="H593" s="1"/>
      <c r="I593" s="1"/>
      <c r="J593" s="5"/>
      <c r="K593" s="105"/>
    </row>
    <row r="594" spans="1:11">
      <c r="A594" s="2"/>
      <c r="B594" s="1"/>
      <c r="C594" s="1"/>
      <c r="D594" s="1"/>
      <c r="E594" s="1"/>
      <c r="F594" s="1"/>
      <c r="G594" s="46" t="s">
        <v>1</v>
      </c>
      <c r="H594" s="1"/>
      <c r="I594" s="1"/>
      <c r="J594" s="5"/>
      <c r="K594" s="105"/>
    </row>
    <row r="595" spans="1:11">
      <c r="A595" s="1"/>
      <c r="B595" s="1"/>
      <c r="C595" s="1"/>
      <c r="D595" s="1"/>
      <c r="E595" s="1"/>
      <c r="F595" s="1"/>
      <c r="G595" s="327" t="s">
        <v>10779</v>
      </c>
      <c r="H595" s="1"/>
      <c r="I595" s="1"/>
      <c r="J595" s="1"/>
      <c r="K595" s="105"/>
    </row>
    <row r="596" spans="1:11">
      <c r="A596" s="1"/>
      <c r="B596" s="1"/>
      <c r="C596" s="1"/>
      <c r="D596" s="1"/>
      <c r="E596" s="1"/>
      <c r="F596" s="1"/>
      <c r="G596" s="6"/>
      <c r="H596" s="4"/>
      <c r="I596" s="4"/>
      <c r="J596" s="4"/>
      <c r="K596" s="105"/>
    </row>
    <row r="597" spans="1:11" ht="17.25" thickBot="1">
      <c r="A597" s="41"/>
      <c r="B597" s="41"/>
      <c r="C597" s="41" t="s">
        <v>4</v>
      </c>
      <c r="D597" s="41"/>
      <c r="E597" s="41"/>
      <c r="F597" s="41"/>
      <c r="G597" s="42" t="s">
        <v>5</v>
      </c>
      <c r="H597" s="43" t="s">
        <v>6</v>
      </c>
      <c r="I597" s="44" t="s">
        <v>8</v>
      </c>
      <c r="J597" s="45" t="s">
        <v>1004</v>
      </c>
      <c r="K597" s="45" t="s">
        <v>1005</v>
      </c>
    </row>
    <row r="598" spans="1:11">
      <c r="A598" s="527" t="s">
        <v>1006</v>
      </c>
      <c r="B598" s="31">
        <v>85</v>
      </c>
      <c r="G598" s="424" t="s">
        <v>10849</v>
      </c>
      <c r="H598" s="424" t="s">
        <v>10850</v>
      </c>
      <c r="I598">
        <f t="shared" ref="I598:I661" si="12">+SUMIF($G$7:$G$575,G598,$J$7:$J$575)</f>
        <v>11862.08</v>
      </c>
      <c r="J598">
        <f>+I598/0.16</f>
        <v>74138</v>
      </c>
      <c r="K598">
        <f t="shared" ref="K598:K661" si="13">+SUMIF($G$7:$G$575,G598,$K$7:$K$575)</f>
        <v>0</v>
      </c>
    </row>
    <row r="599" spans="1:11">
      <c r="A599" s="527" t="s">
        <v>1006</v>
      </c>
      <c r="B599" s="31">
        <v>85</v>
      </c>
      <c r="G599" s="427" t="s">
        <v>4828</v>
      </c>
      <c r="H599" s="427" t="s">
        <v>4829</v>
      </c>
      <c r="I599" s="419">
        <f t="shared" si="12"/>
        <v>32.409999999999997</v>
      </c>
      <c r="J599" s="509">
        <f t="shared" ref="J599:J662" si="14">+I599/0.16</f>
        <v>202.56249999999997</v>
      </c>
      <c r="K599" s="419">
        <f t="shared" si="13"/>
        <v>0</v>
      </c>
    </row>
    <row r="600" spans="1:11">
      <c r="A600" s="527" t="s">
        <v>1006</v>
      </c>
      <c r="B600" s="31">
        <v>85</v>
      </c>
      <c r="G600" s="427" t="s">
        <v>4119</v>
      </c>
      <c r="H600" s="427" t="s">
        <v>4119</v>
      </c>
      <c r="I600" s="419">
        <f t="shared" si="12"/>
        <v>20.14</v>
      </c>
      <c r="J600" s="509">
        <f t="shared" si="14"/>
        <v>125.875</v>
      </c>
      <c r="K600" s="419">
        <f t="shared" si="13"/>
        <v>0</v>
      </c>
    </row>
    <row r="601" spans="1:11">
      <c r="A601" s="527" t="s">
        <v>1006</v>
      </c>
      <c r="B601" s="31">
        <v>85</v>
      </c>
      <c r="G601" s="427" t="s">
        <v>900</v>
      </c>
      <c r="H601" s="427" t="s">
        <v>901</v>
      </c>
      <c r="I601" s="419">
        <f t="shared" si="12"/>
        <v>1552</v>
      </c>
      <c r="J601" s="509">
        <f t="shared" si="14"/>
        <v>9700</v>
      </c>
      <c r="K601" s="419">
        <f t="shared" si="13"/>
        <v>0</v>
      </c>
    </row>
    <row r="602" spans="1:11">
      <c r="A602" s="527" t="s">
        <v>1006</v>
      </c>
      <c r="B602" s="31">
        <v>85</v>
      </c>
      <c r="G602" s="427" t="s">
        <v>9</v>
      </c>
      <c r="H602" s="427" t="s">
        <v>9</v>
      </c>
      <c r="I602" s="419">
        <f t="shared" si="12"/>
        <v>480.69999999999993</v>
      </c>
      <c r="J602" s="509">
        <f t="shared" si="14"/>
        <v>3004.3749999999995</v>
      </c>
      <c r="K602" s="419">
        <f t="shared" si="13"/>
        <v>0</v>
      </c>
    </row>
    <row r="603" spans="1:11">
      <c r="A603" s="527" t="s">
        <v>1006</v>
      </c>
      <c r="B603" s="31">
        <v>85</v>
      </c>
      <c r="G603" s="427" t="s">
        <v>4831</v>
      </c>
      <c r="H603" s="427" t="s">
        <v>4824</v>
      </c>
      <c r="I603" s="419">
        <f t="shared" si="12"/>
        <v>455.59</v>
      </c>
      <c r="J603" s="509">
        <f t="shared" si="14"/>
        <v>2847.4375</v>
      </c>
      <c r="K603" s="419">
        <f t="shared" si="13"/>
        <v>0</v>
      </c>
    </row>
    <row r="604" spans="1:11">
      <c r="A604" s="527" t="s">
        <v>1006</v>
      </c>
      <c r="B604" s="31">
        <v>85</v>
      </c>
      <c r="G604" s="420" t="s">
        <v>2859</v>
      </c>
      <c r="H604" s="427" t="s">
        <v>4771</v>
      </c>
      <c r="I604" s="419">
        <f t="shared" si="12"/>
        <v>40560.94</v>
      </c>
      <c r="J604" s="509">
        <f t="shared" si="14"/>
        <v>253505.875</v>
      </c>
      <c r="K604" s="419">
        <f t="shared" si="13"/>
        <v>0</v>
      </c>
    </row>
    <row r="605" spans="1:11">
      <c r="A605" s="527" t="s">
        <v>1006</v>
      </c>
      <c r="B605" s="31">
        <v>85</v>
      </c>
      <c r="G605" s="427" t="s">
        <v>747</v>
      </c>
      <c r="H605" s="427" t="s">
        <v>747</v>
      </c>
      <c r="I605" s="419">
        <f t="shared" si="12"/>
        <v>677.93999999999994</v>
      </c>
      <c r="J605" s="509">
        <f t="shared" si="14"/>
        <v>4237.1249999999991</v>
      </c>
      <c r="K605" s="419">
        <f t="shared" si="13"/>
        <v>0</v>
      </c>
    </row>
    <row r="606" spans="1:11">
      <c r="A606" s="527" t="s">
        <v>1006</v>
      </c>
      <c r="B606" s="31">
        <v>85</v>
      </c>
      <c r="G606" s="420" t="s">
        <v>981</v>
      </c>
      <c r="H606" s="420" t="s">
        <v>982</v>
      </c>
      <c r="I606" s="419">
        <f t="shared" si="12"/>
        <v>427.63</v>
      </c>
      <c r="J606" s="509">
        <f t="shared" si="14"/>
        <v>2672.6875</v>
      </c>
      <c r="K606" s="419">
        <f t="shared" si="13"/>
        <v>0</v>
      </c>
    </row>
    <row r="607" spans="1:11">
      <c r="A607" s="527" t="s">
        <v>1006</v>
      </c>
      <c r="B607" s="31">
        <v>85</v>
      </c>
      <c r="G607" s="427" t="s">
        <v>733</v>
      </c>
      <c r="H607" s="427" t="s">
        <v>733</v>
      </c>
      <c r="I607" s="419">
        <f t="shared" si="12"/>
        <v>287.14000000000004</v>
      </c>
      <c r="J607" s="509">
        <f t="shared" si="14"/>
        <v>1794.6250000000002</v>
      </c>
      <c r="K607" s="419">
        <f t="shared" si="13"/>
        <v>0</v>
      </c>
    </row>
    <row r="608" spans="1:11">
      <c r="A608" s="527" t="s">
        <v>1006</v>
      </c>
      <c r="B608" s="31">
        <v>85</v>
      </c>
      <c r="G608" s="427" t="s">
        <v>4873</v>
      </c>
      <c r="H608" s="427" t="s">
        <v>4873</v>
      </c>
      <c r="I608" s="419">
        <f t="shared" si="12"/>
        <v>61.76</v>
      </c>
      <c r="J608" s="509">
        <f t="shared" si="14"/>
        <v>386</v>
      </c>
      <c r="K608" s="419">
        <f t="shared" si="13"/>
        <v>0</v>
      </c>
    </row>
    <row r="609" spans="1:11">
      <c r="A609" s="527" t="s">
        <v>1006</v>
      </c>
      <c r="B609" s="31">
        <v>85</v>
      </c>
      <c r="G609" s="427" t="s">
        <v>4791</v>
      </c>
      <c r="H609" s="427" t="s">
        <v>4791</v>
      </c>
      <c r="I609" s="419">
        <f t="shared" si="12"/>
        <v>13.79</v>
      </c>
      <c r="J609" s="509">
        <f t="shared" si="14"/>
        <v>86.187499999999986</v>
      </c>
      <c r="K609" s="419">
        <f t="shared" si="13"/>
        <v>0</v>
      </c>
    </row>
    <row r="610" spans="1:11">
      <c r="A610" s="527" t="s">
        <v>1006</v>
      </c>
      <c r="B610" s="31">
        <v>85</v>
      </c>
      <c r="G610" s="427" t="s">
        <v>4208</v>
      </c>
      <c r="H610" s="427" t="s">
        <v>4156</v>
      </c>
      <c r="I610" s="419">
        <f t="shared" si="12"/>
        <v>216</v>
      </c>
      <c r="J610" s="509">
        <f t="shared" si="14"/>
        <v>1350</v>
      </c>
      <c r="K610" s="419">
        <f t="shared" si="13"/>
        <v>0</v>
      </c>
    </row>
    <row r="611" spans="1:11">
      <c r="A611" s="527" t="s">
        <v>1006</v>
      </c>
      <c r="B611" s="31">
        <v>85</v>
      </c>
      <c r="G611" s="427" t="s">
        <v>668</v>
      </c>
      <c r="H611" s="427" t="s">
        <v>668</v>
      </c>
      <c r="I611" s="419">
        <f t="shared" si="12"/>
        <v>159.86000000000001</v>
      </c>
      <c r="J611" s="509">
        <f t="shared" si="14"/>
        <v>999.12500000000011</v>
      </c>
      <c r="K611" s="419">
        <f t="shared" si="13"/>
        <v>0</v>
      </c>
    </row>
    <row r="612" spans="1:11">
      <c r="A612" s="527" t="s">
        <v>1006</v>
      </c>
      <c r="B612" s="31">
        <v>85</v>
      </c>
      <c r="G612" s="427" t="s">
        <v>767</v>
      </c>
      <c r="H612" s="427" t="s">
        <v>767</v>
      </c>
      <c r="I612" s="419">
        <f t="shared" si="12"/>
        <v>44.68</v>
      </c>
      <c r="J612" s="509">
        <f t="shared" si="14"/>
        <v>279.25</v>
      </c>
      <c r="K612" s="419">
        <f t="shared" si="13"/>
        <v>0</v>
      </c>
    </row>
    <row r="613" spans="1:11">
      <c r="A613" s="527" t="s">
        <v>1006</v>
      </c>
      <c r="B613" s="31">
        <v>85</v>
      </c>
      <c r="G613" s="427" t="s">
        <v>1728</v>
      </c>
      <c r="H613" s="427" t="s">
        <v>1728</v>
      </c>
      <c r="I613" s="419">
        <f t="shared" si="12"/>
        <v>49.66</v>
      </c>
      <c r="J613" s="509">
        <f t="shared" si="14"/>
        <v>310.375</v>
      </c>
      <c r="K613" s="419">
        <f t="shared" si="13"/>
        <v>0</v>
      </c>
    </row>
    <row r="614" spans="1:11">
      <c r="A614" s="527" t="s">
        <v>1006</v>
      </c>
      <c r="B614" s="31">
        <v>85</v>
      </c>
      <c r="G614" s="427" t="s">
        <v>659</v>
      </c>
      <c r="H614" s="427" t="s">
        <v>659</v>
      </c>
      <c r="I614" s="419">
        <f t="shared" si="12"/>
        <v>986.05</v>
      </c>
      <c r="J614" s="509">
        <f t="shared" si="14"/>
        <v>6162.8125</v>
      </c>
      <c r="K614" s="419">
        <f t="shared" si="13"/>
        <v>0</v>
      </c>
    </row>
    <row r="615" spans="1:11">
      <c r="A615" s="527" t="s">
        <v>1006</v>
      </c>
      <c r="B615" s="31">
        <v>85</v>
      </c>
      <c r="G615" s="427" t="s">
        <v>1739</v>
      </c>
      <c r="H615" s="427" t="s">
        <v>1739</v>
      </c>
      <c r="I615" s="419">
        <f t="shared" si="12"/>
        <v>536.6</v>
      </c>
      <c r="J615" s="509">
        <f t="shared" si="14"/>
        <v>3353.75</v>
      </c>
      <c r="K615" s="419">
        <f t="shared" si="13"/>
        <v>0</v>
      </c>
    </row>
    <row r="616" spans="1:11">
      <c r="A616" s="527" t="s">
        <v>1006</v>
      </c>
      <c r="B616" s="31">
        <v>85</v>
      </c>
      <c r="G616" s="420" t="s">
        <v>953</v>
      </c>
      <c r="H616" s="427" t="s">
        <v>1920</v>
      </c>
      <c r="I616" s="419">
        <f t="shared" si="12"/>
        <v>768</v>
      </c>
      <c r="J616" s="509">
        <f t="shared" si="14"/>
        <v>4800</v>
      </c>
      <c r="K616" s="419">
        <f t="shared" si="13"/>
        <v>0</v>
      </c>
    </row>
    <row r="617" spans="1:11">
      <c r="A617" s="527" t="s">
        <v>1006</v>
      </c>
      <c r="B617" s="31">
        <v>85</v>
      </c>
      <c r="G617" s="420" t="s">
        <v>877</v>
      </c>
      <c r="H617" s="427" t="s">
        <v>1625</v>
      </c>
      <c r="I617" s="419">
        <f t="shared" si="12"/>
        <v>40919.39</v>
      </c>
      <c r="J617" s="509">
        <f t="shared" si="14"/>
        <v>255746.1875</v>
      </c>
      <c r="K617" s="419">
        <f t="shared" si="13"/>
        <v>0</v>
      </c>
    </row>
    <row r="618" spans="1:11">
      <c r="A618" s="527" t="s">
        <v>1006</v>
      </c>
      <c r="B618" s="31">
        <v>85</v>
      </c>
      <c r="G618" s="427" t="s">
        <v>744</v>
      </c>
      <c r="H618" s="427" t="s">
        <v>744</v>
      </c>
      <c r="I618" s="419">
        <f t="shared" si="12"/>
        <v>12.41</v>
      </c>
      <c r="J618" s="509">
        <f t="shared" si="14"/>
        <v>77.5625</v>
      </c>
      <c r="K618" s="419">
        <f t="shared" si="13"/>
        <v>0</v>
      </c>
    </row>
    <row r="619" spans="1:11">
      <c r="A619" s="527" t="s">
        <v>1006</v>
      </c>
      <c r="B619" s="31">
        <v>85</v>
      </c>
      <c r="G619" s="427" t="s">
        <v>3567</v>
      </c>
      <c r="H619" s="427" t="s">
        <v>3477</v>
      </c>
      <c r="I619" s="419">
        <f t="shared" si="12"/>
        <v>1440</v>
      </c>
      <c r="J619" s="509">
        <f t="shared" si="14"/>
        <v>9000</v>
      </c>
      <c r="K619" s="419">
        <f t="shared" si="13"/>
        <v>0</v>
      </c>
    </row>
    <row r="620" spans="1:11">
      <c r="A620" s="527" t="s">
        <v>1006</v>
      </c>
      <c r="B620" s="31">
        <v>85</v>
      </c>
      <c r="G620" s="420" t="s">
        <v>884</v>
      </c>
      <c r="H620" s="427" t="s">
        <v>1901</v>
      </c>
      <c r="I620" s="419">
        <f t="shared" si="12"/>
        <v>35635.919999999998</v>
      </c>
      <c r="J620" s="509">
        <f t="shared" si="14"/>
        <v>222724.49999999997</v>
      </c>
      <c r="K620" s="419">
        <f t="shared" si="13"/>
        <v>0</v>
      </c>
    </row>
    <row r="621" spans="1:11">
      <c r="A621" s="527" t="s">
        <v>1006</v>
      </c>
      <c r="B621" s="31">
        <v>85</v>
      </c>
      <c r="G621" s="426" t="s">
        <v>998</v>
      </c>
      <c r="H621" s="425" t="s">
        <v>980</v>
      </c>
      <c r="I621" s="419">
        <f t="shared" si="12"/>
        <v>1091.33</v>
      </c>
      <c r="J621" s="509">
        <f t="shared" si="14"/>
        <v>6820.8124999999991</v>
      </c>
      <c r="K621" s="419">
        <f t="shared" si="13"/>
        <v>0</v>
      </c>
    </row>
    <row r="622" spans="1:11">
      <c r="A622" s="527" t="s">
        <v>1006</v>
      </c>
      <c r="B622" s="31">
        <v>85</v>
      </c>
      <c r="G622" s="429" t="s">
        <v>1001</v>
      </c>
      <c r="H622" s="429" t="s">
        <v>4198</v>
      </c>
      <c r="I622" s="419">
        <f t="shared" si="12"/>
        <v>60.8</v>
      </c>
      <c r="J622" s="509">
        <f t="shared" si="14"/>
        <v>380</v>
      </c>
      <c r="K622" s="419">
        <f t="shared" si="13"/>
        <v>0</v>
      </c>
    </row>
    <row r="623" spans="1:11">
      <c r="A623" s="527" t="s">
        <v>1006</v>
      </c>
      <c r="B623" s="31">
        <v>85</v>
      </c>
      <c r="G623" s="426" t="s">
        <v>996</v>
      </c>
      <c r="H623" s="425" t="s">
        <v>995</v>
      </c>
      <c r="I623" s="419">
        <f t="shared" si="12"/>
        <v>38.880000000000003</v>
      </c>
      <c r="J623" s="509">
        <f t="shared" si="14"/>
        <v>243</v>
      </c>
      <c r="K623" s="419">
        <f t="shared" si="13"/>
        <v>0</v>
      </c>
    </row>
    <row r="624" spans="1:11">
      <c r="A624" s="527" t="s">
        <v>1006</v>
      </c>
      <c r="B624" s="31">
        <v>85</v>
      </c>
      <c r="G624" s="427" t="s">
        <v>4851</v>
      </c>
      <c r="H624" s="427" t="s">
        <v>4851</v>
      </c>
      <c r="I624" s="419">
        <f t="shared" si="12"/>
        <v>62.07</v>
      </c>
      <c r="J624" s="509">
        <f t="shared" si="14"/>
        <v>387.9375</v>
      </c>
      <c r="K624" s="419">
        <f t="shared" si="13"/>
        <v>0</v>
      </c>
    </row>
    <row r="625" spans="1:11">
      <c r="A625" s="527" t="s">
        <v>1006</v>
      </c>
      <c r="B625" s="527" t="s">
        <v>1007</v>
      </c>
      <c r="G625" s="427" t="s">
        <v>942</v>
      </c>
      <c r="H625" s="427" t="s">
        <v>941</v>
      </c>
      <c r="I625" s="419">
        <f t="shared" si="12"/>
        <v>15197.18</v>
      </c>
      <c r="J625" s="509">
        <f t="shared" si="14"/>
        <v>94982.375</v>
      </c>
      <c r="K625" s="419">
        <f t="shared" si="13"/>
        <v>10131.459999999999</v>
      </c>
    </row>
    <row r="626" spans="1:11">
      <c r="A626" s="527" t="s">
        <v>1006</v>
      </c>
      <c r="B626" s="31">
        <v>85</v>
      </c>
      <c r="G626" s="427" t="s">
        <v>742</v>
      </c>
      <c r="H626" s="427" t="s">
        <v>742</v>
      </c>
      <c r="I626" s="419">
        <f t="shared" si="12"/>
        <v>51.17</v>
      </c>
      <c r="J626" s="509">
        <f t="shared" si="14"/>
        <v>319.8125</v>
      </c>
      <c r="K626" s="419">
        <f t="shared" si="13"/>
        <v>0</v>
      </c>
    </row>
    <row r="627" spans="1:11">
      <c r="A627" s="527" t="s">
        <v>1006</v>
      </c>
      <c r="B627" s="31">
        <v>85</v>
      </c>
      <c r="G627" s="427" t="s">
        <v>4107</v>
      </c>
      <c r="H627" s="427" t="s">
        <v>4107</v>
      </c>
      <c r="I627" s="419">
        <f t="shared" si="12"/>
        <v>42.62</v>
      </c>
      <c r="J627" s="509">
        <f t="shared" si="14"/>
        <v>266.375</v>
      </c>
      <c r="K627" s="419">
        <f t="shared" si="13"/>
        <v>0</v>
      </c>
    </row>
    <row r="628" spans="1:11">
      <c r="A628" s="527" t="s">
        <v>1006</v>
      </c>
      <c r="B628" s="31">
        <v>85</v>
      </c>
      <c r="G628" s="427" t="s">
        <v>1751</v>
      </c>
      <c r="H628" s="427" t="s">
        <v>1751</v>
      </c>
      <c r="I628" s="419">
        <f t="shared" si="12"/>
        <v>60.34</v>
      </c>
      <c r="J628" s="509">
        <f t="shared" si="14"/>
        <v>377.125</v>
      </c>
      <c r="K628" s="419">
        <f t="shared" si="13"/>
        <v>0</v>
      </c>
    </row>
    <row r="629" spans="1:11">
      <c r="A629" s="527" t="s">
        <v>1006</v>
      </c>
      <c r="B629" s="31">
        <v>85</v>
      </c>
      <c r="G629" s="427" t="s">
        <v>1689</v>
      </c>
      <c r="H629" s="427" t="s">
        <v>1689</v>
      </c>
      <c r="I629" s="419">
        <f t="shared" si="12"/>
        <v>3.45</v>
      </c>
      <c r="J629" s="509">
        <f t="shared" si="14"/>
        <v>21.5625</v>
      </c>
      <c r="K629" s="419">
        <f t="shared" si="13"/>
        <v>0</v>
      </c>
    </row>
    <row r="630" spans="1:11">
      <c r="A630" s="527" t="s">
        <v>1006</v>
      </c>
      <c r="B630" s="31">
        <v>85</v>
      </c>
      <c r="G630" s="427" t="s">
        <v>1679</v>
      </c>
      <c r="H630" s="427" t="s">
        <v>1679</v>
      </c>
      <c r="I630" s="419">
        <f t="shared" si="12"/>
        <v>10.210000000000001</v>
      </c>
      <c r="J630" s="509">
        <f t="shared" si="14"/>
        <v>63.812500000000007</v>
      </c>
      <c r="K630" s="419">
        <f t="shared" si="13"/>
        <v>0</v>
      </c>
    </row>
    <row r="631" spans="1:11">
      <c r="A631" s="527" t="s">
        <v>1006</v>
      </c>
      <c r="B631" s="31">
        <v>85</v>
      </c>
      <c r="G631" s="420" t="s">
        <v>858</v>
      </c>
      <c r="H631" s="427" t="s">
        <v>4767</v>
      </c>
      <c r="I631" s="419">
        <f t="shared" si="12"/>
        <v>95946.5</v>
      </c>
      <c r="J631" s="509">
        <f t="shared" si="14"/>
        <v>599665.625</v>
      </c>
      <c r="K631" s="419">
        <f t="shared" si="13"/>
        <v>0</v>
      </c>
    </row>
    <row r="632" spans="1:11">
      <c r="A632" s="527" t="s">
        <v>1006</v>
      </c>
      <c r="B632" s="31">
        <v>85</v>
      </c>
      <c r="G632" s="427" t="s">
        <v>4852</v>
      </c>
      <c r="H632" s="427" t="s">
        <v>4852</v>
      </c>
      <c r="I632" s="419">
        <f t="shared" si="12"/>
        <v>33.79</v>
      </c>
      <c r="J632" s="509">
        <f t="shared" si="14"/>
        <v>211.1875</v>
      </c>
      <c r="K632" s="419">
        <f t="shared" si="13"/>
        <v>0</v>
      </c>
    </row>
    <row r="633" spans="1:11">
      <c r="A633" s="527" t="s">
        <v>1006</v>
      </c>
      <c r="B633" s="31">
        <v>85</v>
      </c>
      <c r="G633" s="427" t="s">
        <v>2865</v>
      </c>
      <c r="H633" s="427" t="s">
        <v>2865</v>
      </c>
      <c r="I633" s="419">
        <f t="shared" si="12"/>
        <v>50.059999999999995</v>
      </c>
      <c r="J633" s="509">
        <f t="shared" si="14"/>
        <v>312.87499999999994</v>
      </c>
      <c r="K633" s="419">
        <f t="shared" si="13"/>
        <v>0</v>
      </c>
    </row>
    <row r="634" spans="1:11">
      <c r="A634" s="527" t="s">
        <v>1006</v>
      </c>
      <c r="B634" s="31">
        <v>85</v>
      </c>
      <c r="G634" s="427" t="s">
        <v>4841</v>
      </c>
      <c r="H634" s="427" t="s">
        <v>4842</v>
      </c>
      <c r="I634" s="419">
        <f t="shared" si="12"/>
        <v>25.24</v>
      </c>
      <c r="J634" s="509">
        <f t="shared" si="14"/>
        <v>157.75</v>
      </c>
      <c r="K634" s="419">
        <f t="shared" si="13"/>
        <v>0</v>
      </c>
    </row>
    <row r="635" spans="1:11">
      <c r="A635" s="527" t="s">
        <v>1006</v>
      </c>
      <c r="B635" s="31">
        <v>85</v>
      </c>
      <c r="G635" s="427" t="s">
        <v>1675</v>
      </c>
      <c r="H635" s="427" t="s">
        <v>1675</v>
      </c>
      <c r="I635" s="419">
        <f t="shared" si="12"/>
        <v>123.25</v>
      </c>
      <c r="J635" s="509">
        <f t="shared" si="14"/>
        <v>770.3125</v>
      </c>
      <c r="K635" s="419">
        <f t="shared" si="13"/>
        <v>0</v>
      </c>
    </row>
    <row r="636" spans="1:11">
      <c r="A636" s="527" t="s">
        <v>1006</v>
      </c>
      <c r="B636" s="31">
        <v>85</v>
      </c>
      <c r="G636" s="427" t="s">
        <v>4867</v>
      </c>
      <c r="H636" s="427" t="s">
        <v>4817</v>
      </c>
      <c r="I636" s="419">
        <f t="shared" si="12"/>
        <v>584.32000000000005</v>
      </c>
      <c r="J636" s="509">
        <f t="shared" si="14"/>
        <v>3652.0000000000005</v>
      </c>
      <c r="K636" s="419">
        <f t="shared" si="13"/>
        <v>0</v>
      </c>
    </row>
    <row r="637" spans="1:11">
      <c r="A637" s="527" t="s">
        <v>1006</v>
      </c>
      <c r="B637" s="31">
        <v>85</v>
      </c>
      <c r="G637" s="427" t="s">
        <v>4108</v>
      </c>
      <c r="H637" s="427" t="s">
        <v>4108</v>
      </c>
      <c r="I637" s="419">
        <f t="shared" si="12"/>
        <v>64.41</v>
      </c>
      <c r="J637" s="509">
        <f t="shared" si="14"/>
        <v>402.56249999999994</v>
      </c>
      <c r="K637" s="419">
        <f t="shared" si="13"/>
        <v>0</v>
      </c>
    </row>
    <row r="638" spans="1:11">
      <c r="A638" s="527" t="s">
        <v>1006</v>
      </c>
      <c r="B638" s="31">
        <v>85</v>
      </c>
      <c r="G638" s="420" t="s">
        <v>4857</v>
      </c>
      <c r="H638" s="427" t="s">
        <v>4858</v>
      </c>
      <c r="I638" s="419">
        <f t="shared" si="12"/>
        <v>9.52</v>
      </c>
      <c r="J638" s="509">
        <f t="shared" si="14"/>
        <v>59.499999999999993</v>
      </c>
      <c r="K638" s="419">
        <f t="shared" si="13"/>
        <v>0</v>
      </c>
    </row>
    <row r="639" spans="1:11">
      <c r="A639" s="527" t="s">
        <v>1006</v>
      </c>
      <c r="B639" s="31">
        <v>85</v>
      </c>
      <c r="G639" s="427" t="s">
        <v>2878</v>
      </c>
      <c r="H639" s="427" t="s">
        <v>2879</v>
      </c>
      <c r="I639" s="419">
        <f t="shared" si="12"/>
        <v>68.31</v>
      </c>
      <c r="J639" s="509">
        <f t="shared" si="14"/>
        <v>426.9375</v>
      </c>
      <c r="K639" s="419">
        <f t="shared" si="13"/>
        <v>0</v>
      </c>
    </row>
    <row r="640" spans="1:11">
      <c r="A640" s="527" t="s">
        <v>1006</v>
      </c>
      <c r="B640" s="31">
        <v>85</v>
      </c>
      <c r="G640" s="427" t="s">
        <v>2536</v>
      </c>
      <c r="H640" s="427" t="s">
        <v>2536</v>
      </c>
      <c r="I640" s="419">
        <f t="shared" si="12"/>
        <v>385.79</v>
      </c>
      <c r="J640" s="509">
        <f t="shared" si="14"/>
        <v>2411.1875</v>
      </c>
      <c r="K640" s="419">
        <f t="shared" si="13"/>
        <v>0</v>
      </c>
    </row>
    <row r="641" spans="1:11">
      <c r="A641" s="527" t="s">
        <v>1006</v>
      </c>
      <c r="B641" s="31">
        <v>85</v>
      </c>
      <c r="G641" s="427" t="s">
        <v>893</v>
      </c>
      <c r="H641" s="427" t="s">
        <v>892</v>
      </c>
      <c r="I641" s="419">
        <f t="shared" si="12"/>
        <v>3885.2400000000002</v>
      </c>
      <c r="J641" s="509">
        <f t="shared" si="14"/>
        <v>24282.75</v>
      </c>
      <c r="K641" s="419">
        <f t="shared" si="13"/>
        <v>0</v>
      </c>
    </row>
    <row r="642" spans="1:11">
      <c r="A642" s="527" t="s">
        <v>1006</v>
      </c>
      <c r="B642" s="31">
        <v>85</v>
      </c>
      <c r="G642" s="427" t="s">
        <v>4846</v>
      </c>
      <c r="H642" s="427" t="s">
        <v>4818</v>
      </c>
      <c r="I642" s="419">
        <f t="shared" si="12"/>
        <v>7135.9500000000007</v>
      </c>
      <c r="J642" s="509">
        <f t="shared" si="14"/>
        <v>44599.6875</v>
      </c>
      <c r="K642" s="419">
        <f t="shared" si="13"/>
        <v>0</v>
      </c>
    </row>
    <row r="643" spans="1:11">
      <c r="A643" s="527" t="s">
        <v>1006</v>
      </c>
      <c r="B643" s="31">
        <v>85</v>
      </c>
      <c r="G643" s="427" t="s">
        <v>960</v>
      </c>
      <c r="H643" s="427" t="s">
        <v>961</v>
      </c>
      <c r="I643" s="419">
        <f t="shared" si="12"/>
        <v>2993.8</v>
      </c>
      <c r="J643" s="509">
        <f t="shared" si="14"/>
        <v>18711.25</v>
      </c>
      <c r="K643" s="419">
        <f t="shared" si="13"/>
        <v>0</v>
      </c>
    </row>
    <row r="644" spans="1:11">
      <c r="A644" s="527" t="s">
        <v>1006</v>
      </c>
      <c r="B644" s="31">
        <v>85</v>
      </c>
      <c r="G644" s="427" t="s">
        <v>4853</v>
      </c>
      <c r="H644" s="427" t="s">
        <v>4853</v>
      </c>
      <c r="I644" s="419">
        <f t="shared" si="12"/>
        <v>70.14</v>
      </c>
      <c r="J644" s="509">
        <f t="shared" si="14"/>
        <v>438.375</v>
      </c>
      <c r="K644" s="419">
        <f t="shared" si="13"/>
        <v>0</v>
      </c>
    </row>
    <row r="645" spans="1:11">
      <c r="A645" s="527" t="s">
        <v>1006</v>
      </c>
      <c r="B645" s="31">
        <v>85</v>
      </c>
      <c r="G645" s="427" t="s">
        <v>1743</v>
      </c>
      <c r="H645" s="427" t="s">
        <v>1743</v>
      </c>
      <c r="I645" s="419">
        <f t="shared" si="12"/>
        <v>53.63</v>
      </c>
      <c r="J645" s="509">
        <f t="shared" si="14"/>
        <v>335.1875</v>
      </c>
      <c r="K645" s="419">
        <f t="shared" si="13"/>
        <v>0</v>
      </c>
    </row>
    <row r="646" spans="1:11">
      <c r="A646" s="527" t="s">
        <v>1006</v>
      </c>
      <c r="B646" s="31">
        <v>85</v>
      </c>
      <c r="G646" s="427" t="s">
        <v>731</v>
      </c>
      <c r="H646" s="427" t="s">
        <v>731</v>
      </c>
      <c r="I646" s="419">
        <f t="shared" si="12"/>
        <v>12.14</v>
      </c>
      <c r="J646" s="509">
        <f t="shared" si="14"/>
        <v>75.875</v>
      </c>
      <c r="K646" s="419">
        <f t="shared" si="13"/>
        <v>0</v>
      </c>
    </row>
    <row r="647" spans="1:11">
      <c r="A647" s="527" t="s">
        <v>1006</v>
      </c>
      <c r="B647" s="31">
        <v>85</v>
      </c>
      <c r="G647" s="427" t="s">
        <v>4854</v>
      </c>
      <c r="H647" s="427" t="s">
        <v>4854</v>
      </c>
      <c r="I647" s="419">
        <f t="shared" si="12"/>
        <v>98.87</v>
      </c>
      <c r="J647" s="509">
        <f t="shared" si="14"/>
        <v>617.9375</v>
      </c>
      <c r="K647" s="419">
        <f t="shared" si="13"/>
        <v>0</v>
      </c>
    </row>
    <row r="648" spans="1:11">
      <c r="A648" s="527" t="s">
        <v>1006</v>
      </c>
      <c r="B648" s="31">
        <v>85</v>
      </c>
      <c r="G648" s="427" t="s">
        <v>1683</v>
      </c>
      <c r="H648" s="427" t="s">
        <v>1683</v>
      </c>
      <c r="I648" s="419">
        <f t="shared" si="12"/>
        <v>26.06</v>
      </c>
      <c r="J648" s="509">
        <f t="shared" si="14"/>
        <v>162.875</v>
      </c>
      <c r="K648" s="419">
        <f t="shared" si="13"/>
        <v>0</v>
      </c>
    </row>
    <row r="649" spans="1:11">
      <c r="A649" s="527" t="s">
        <v>1006</v>
      </c>
      <c r="B649" s="31">
        <v>85</v>
      </c>
      <c r="G649" s="427" t="s">
        <v>4797</v>
      </c>
      <c r="H649" s="427" t="s">
        <v>4797</v>
      </c>
      <c r="I649" s="419">
        <f t="shared" si="12"/>
        <v>123.52</v>
      </c>
      <c r="J649" s="509">
        <f t="shared" si="14"/>
        <v>772</v>
      </c>
      <c r="K649" s="419">
        <f t="shared" si="13"/>
        <v>0</v>
      </c>
    </row>
    <row r="650" spans="1:11">
      <c r="A650" s="527" t="s">
        <v>1006</v>
      </c>
      <c r="B650" s="31">
        <v>85</v>
      </c>
      <c r="G650" s="427" t="s">
        <v>2862</v>
      </c>
      <c r="H650" s="427" t="s">
        <v>2862</v>
      </c>
      <c r="I650" s="419">
        <f t="shared" si="12"/>
        <v>107.26</v>
      </c>
      <c r="J650" s="509">
        <f t="shared" si="14"/>
        <v>670.375</v>
      </c>
      <c r="K650" s="419">
        <f t="shared" si="13"/>
        <v>0</v>
      </c>
    </row>
    <row r="651" spans="1:11">
      <c r="A651" s="527" t="s">
        <v>1006</v>
      </c>
      <c r="B651" s="31">
        <v>85</v>
      </c>
      <c r="G651" s="427" t="s">
        <v>1700</v>
      </c>
      <c r="H651" s="427" t="s">
        <v>1700</v>
      </c>
      <c r="I651" s="419">
        <f t="shared" si="12"/>
        <v>12.69</v>
      </c>
      <c r="J651" s="509">
        <f t="shared" si="14"/>
        <v>79.3125</v>
      </c>
      <c r="K651" s="419">
        <f t="shared" si="13"/>
        <v>0</v>
      </c>
    </row>
    <row r="652" spans="1:11">
      <c r="A652" s="527" t="s">
        <v>1006</v>
      </c>
      <c r="B652" s="31">
        <v>85</v>
      </c>
      <c r="G652" s="427" t="s">
        <v>2559</v>
      </c>
      <c r="H652" s="427" t="s">
        <v>2559</v>
      </c>
      <c r="I652" s="419">
        <f t="shared" si="12"/>
        <v>32.83</v>
      </c>
      <c r="J652" s="509">
        <f t="shared" si="14"/>
        <v>205.18749999999997</v>
      </c>
      <c r="K652" s="419">
        <f t="shared" si="13"/>
        <v>0</v>
      </c>
    </row>
    <row r="653" spans="1:11">
      <c r="A653" s="527" t="s">
        <v>1006</v>
      </c>
      <c r="B653" s="31">
        <v>85</v>
      </c>
      <c r="G653" s="420" t="s">
        <v>808</v>
      </c>
      <c r="H653" s="427" t="s">
        <v>4775</v>
      </c>
      <c r="I653" s="419">
        <f t="shared" si="12"/>
        <v>68755.259999999995</v>
      </c>
      <c r="J653" s="509">
        <f t="shared" si="14"/>
        <v>429720.37499999994</v>
      </c>
      <c r="K653" s="419">
        <f t="shared" si="13"/>
        <v>0</v>
      </c>
    </row>
    <row r="654" spans="1:11">
      <c r="A654" s="527" t="s">
        <v>1006</v>
      </c>
      <c r="B654" s="31">
        <v>85</v>
      </c>
      <c r="G654" s="420" t="s">
        <v>1773</v>
      </c>
      <c r="H654" s="427" t="s">
        <v>4766</v>
      </c>
      <c r="I654" s="419">
        <f t="shared" si="12"/>
        <v>67938.63</v>
      </c>
      <c r="J654" s="509">
        <f t="shared" si="14"/>
        <v>424616.4375</v>
      </c>
      <c r="K654" s="419">
        <f t="shared" si="13"/>
        <v>0</v>
      </c>
    </row>
    <row r="655" spans="1:11">
      <c r="A655" s="527" t="s">
        <v>1006</v>
      </c>
      <c r="B655" s="31">
        <v>85</v>
      </c>
      <c r="G655" s="420" t="s">
        <v>1774</v>
      </c>
      <c r="H655" s="427" t="s">
        <v>4770</v>
      </c>
      <c r="I655" s="419">
        <f t="shared" si="12"/>
        <v>27054.21</v>
      </c>
      <c r="J655" s="509">
        <f t="shared" si="14"/>
        <v>169088.8125</v>
      </c>
      <c r="K655" s="419">
        <f t="shared" si="13"/>
        <v>0</v>
      </c>
    </row>
    <row r="656" spans="1:11">
      <c r="A656" s="527" t="s">
        <v>1006</v>
      </c>
      <c r="B656" s="31">
        <v>85</v>
      </c>
      <c r="G656" s="420" t="s">
        <v>866</v>
      </c>
      <c r="H656" s="427" t="s">
        <v>4769</v>
      </c>
      <c r="I656" s="419">
        <f t="shared" si="12"/>
        <v>57039.360000000001</v>
      </c>
      <c r="J656" s="509">
        <f t="shared" si="14"/>
        <v>356496</v>
      </c>
      <c r="K656" s="419">
        <f t="shared" si="13"/>
        <v>0</v>
      </c>
    </row>
    <row r="657" spans="1:11">
      <c r="A657" s="527" t="s">
        <v>1006</v>
      </c>
      <c r="B657" s="31">
        <v>85</v>
      </c>
      <c r="G657" s="427" t="s">
        <v>1690</v>
      </c>
      <c r="H657" s="427" t="s">
        <v>1690</v>
      </c>
      <c r="I657" s="419">
        <f t="shared" si="12"/>
        <v>3.17</v>
      </c>
      <c r="J657" s="509">
        <f t="shared" si="14"/>
        <v>19.8125</v>
      </c>
      <c r="K657" s="419">
        <f t="shared" si="13"/>
        <v>0</v>
      </c>
    </row>
    <row r="658" spans="1:11">
      <c r="A658" s="527" t="s">
        <v>1006</v>
      </c>
      <c r="B658" s="31">
        <v>85</v>
      </c>
      <c r="G658" s="427" t="s">
        <v>4830</v>
      </c>
      <c r="H658" s="427" t="s">
        <v>4821</v>
      </c>
      <c r="I658" s="419">
        <f t="shared" si="12"/>
        <v>22425.83</v>
      </c>
      <c r="J658" s="509">
        <f t="shared" si="14"/>
        <v>140161.4375</v>
      </c>
      <c r="K658" s="419">
        <f t="shared" si="13"/>
        <v>0</v>
      </c>
    </row>
    <row r="659" spans="1:11">
      <c r="A659" s="527" t="s">
        <v>1006</v>
      </c>
      <c r="B659" s="31">
        <v>85</v>
      </c>
      <c r="G659" s="427" t="s">
        <v>4798</v>
      </c>
      <c r="H659" s="427" t="s">
        <v>4798</v>
      </c>
      <c r="I659" s="419">
        <f t="shared" si="12"/>
        <v>120.68</v>
      </c>
      <c r="J659" s="509">
        <f t="shared" si="14"/>
        <v>754.25</v>
      </c>
      <c r="K659" s="419">
        <f t="shared" si="13"/>
        <v>0</v>
      </c>
    </row>
    <row r="660" spans="1:11">
      <c r="A660" s="527" t="s">
        <v>1006</v>
      </c>
      <c r="B660" s="31">
        <v>85</v>
      </c>
      <c r="G660" s="427" t="s">
        <v>930</v>
      </c>
      <c r="H660" s="427" t="s">
        <v>931</v>
      </c>
      <c r="I660" s="419">
        <f t="shared" si="12"/>
        <v>16960</v>
      </c>
      <c r="J660" s="509">
        <f t="shared" si="14"/>
        <v>106000</v>
      </c>
      <c r="K660" s="419">
        <f t="shared" si="13"/>
        <v>0</v>
      </c>
    </row>
    <row r="661" spans="1:11">
      <c r="A661" s="527" t="s">
        <v>1006</v>
      </c>
      <c r="B661" s="31">
        <v>85</v>
      </c>
      <c r="G661" s="427" t="s">
        <v>670</v>
      </c>
      <c r="H661" s="427" t="s">
        <v>670</v>
      </c>
      <c r="I661" s="419">
        <f t="shared" si="12"/>
        <v>345.64</v>
      </c>
      <c r="J661" s="509">
        <f t="shared" si="14"/>
        <v>2160.25</v>
      </c>
      <c r="K661" s="419">
        <f t="shared" si="13"/>
        <v>0</v>
      </c>
    </row>
    <row r="662" spans="1:11">
      <c r="A662" s="527" t="s">
        <v>1006</v>
      </c>
      <c r="B662" s="31">
        <v>85</v>
      </c>
      <c r="G662" s="420" t="s">
        <v>4843</v>
      </c>
      <c r="H662" s="427" t="s">
        <v>4838</v>
      </c>
      <c r="I662" s="419">
        <f t="shared" ref="I662:I725" si="15">+SUMIF($G$7:$G$575,G662,$J$7:$J$575)</f>
        <v>36.409999999999997</v>
      </c>
      <c r="J662" s="509">
        <f t="shared" si="14"/>
        <v>227.56249999999997</v>
      </c>
      <c r="K662" s="419">
        <f t="shared" ref="K662:K725" si="16">+SUMIF($G$7:$G$575,G662,$K$7:$K$575)</f>
        <v>0</v>
      </c>
    </row>
    <row r="663" spans="1:11">
      <c r="A663" s="527" t="s">
        <v>1006</v>
      </c>
      <c r="B663" s="31">
        <v>85</v>
      </c>
      <c r="G663" s="427" t="s">
        <v>1665</v>
      </c>
      <c r="H663" s="427" t="s">
        <v>1665</v>
      </c>
      <c r="I663" s="419">
        <f t="shared" si="15"/>
        <v>190.7</v>
      </c>
      <c r="J663" s="509">
        <f t="shared" ref="J663:J726" si="17">+I663/0.16</f>
        <v>1191.875</v>
      </c>
      <c r="K663" s="419">
        <f t="shared" si="16"/>
        <v>0</v>
      </c>
    </row>
    <row r="664" spans="1:11">
      <c r="A664" s="527" t="s">
        <v>1006</v>
      </c>
      <c r="B664" s="31">
        <v>85</v>
      </c>
      <c r="G664" s="427" t="s">
        <v>2789</v>
      </c>
      <c r="H664" s="427" t="s">
        <v>2789</v>
      </c>
      <c r="I664" s="419">
        <f t="shared" si="15"/>
        <v>107.26</v>
      </c>
      <c r="J664" s="509">
        <f t="shared" si="17"/>
        <v>670.375</v>
      </c>
      <c r="K664" s="419">
        <f t="shared" si="16"/>
        <v>0</v>
      </c>
    </row>
    <row r="665" spans="1:11">
      <c r="A665" s="527" t="s">
        <v>1006</v>
      </c>
      <c r="B665" s="31">
        <v>85</v>
      </c>
      <c r="G665" s="427" t="s">
        <v>4850</v>
      </c>
      <c r="H665" s="427" t="s">
        <v>4850</v>
      </c>
      <c r="I665" s="419">
        <f t="shared" si="15"/>
        <v>17.600000000000001</v>
      </c>
      <c r="J665" s="509">
        <f t="shared" si="17"/>
        <v>110</v>
      </c>
      <c r="K665" s="419">
        <f t="shared" si="16"/>
        <v>0</v>
      </c>
    </row>
    <row r="666" spans="1:11">
      <c r="A666" s="527" t="s">
        <v>1006</v>
      </c>
      <c r="B666" s="31">
        <v>85</v>
      </c>
      <c r="G666" s="420" t="s">
        <v>4868</v>
      </c>
      <c r="H666" s="427" t="s">
        <v>4869</v>
      </c>
      <c r="I666" s="419">
        <f t="shared" si="15"/>
        <v>80.47</v>
      </c>
      <c r="J666" s="509">
        <f t="shared" si="17"/>
        <v>502.9375</v>
      </c>
      <c r="K666" s="419">
        <f t="shared" si="16"/>
        <v>0</v>
      </c>
    </row>
    <row r="667" spans="1:11">
      <c r="A667" s="527" t="s">
        <v>1006</v>
      </c>
      <c r="B667" s="31">
        <v>85</v>
      </c>
      <c r="G667" s="427" t="s">
        <v>664</v>
      </c>
      <c r="H667" s="427" t="s">
        <v>664</v>
      </c>
      <c r="I667" s="419">
        <f t="shared" si="15"/>
        <v>85.17</v>
      </c>
      <c r="J667" s="509">
        <f t="shared" si="17"/>
        <v>532.3125</v>
      </c>
      <c r="K667" s="419">
        <f t="shared" si="16"/>
        <v>0</v>
      </c>
    </row>
    <row r="668" spans="1:11">
      <c r="A668" s="527" t="s">
        <v>1006</v>
      </c>
      <c r="B668" s="31">
        <v>85</v>
      </c>
      <c r="G668" s="427" t="s">
        <v>4113</v>
      </c>
      <c r="H668" s="427" t="s">
        <v>4113</v>
      </c>
      <c r="I668" s="419">
        <f t="shared" si="15"/>
        <v>31.86</v>
      </c>
      <c r="J668" s="509">
        <f t="shared" si="17"/>
        <v>199.125</v>
      </c>
      <c r="K668" s="419">
        <f t="shared" si="16"/>
        <v>0</v>
      </c>
    </row>
    <row r="669" spans="1:11">
      <c r="A669" s="527" t="s">
        <v>1006</v>
      </c>
      <c r="B669" s="31">
        <v>85</v>
      </c>
      <c r="G669" s="427" t="s">
        <v>962</v>
      </c>
      <c r="H669" s="427" t="s">
        <v>963</v>
      </c>
      <c r="I669" s="419">
        <f t="shared" si="15"/>
        <v>806.62</v>
      </c>
      <c r="J669" s="509">
        <f t="shared" si="17"/>
        <v>5041.375</v>
      </c>
      <c r="K669" s="419">
        <f t="shared" si="16"/>
        <v>0</v>
      </c>
    </row>
    <row r="670" spans="1:11">
      <c r="A670" s="527" t="s">
        <v>1006</v>
      </c>
      <c r="B670" s="31">
        <v>85</v>
      </c>
      <c r="G670" s="427" t="s">
        <v>3520</v>
      </c>
      <c r="H670" s="427" t="s">
        <v>3520</v>
      </c>
      <c r="I670" s="419">
        <f t="shared" si="15"/>
        <v>11.86</v>
      </c>
      <c r="J670" s="509">
        <f t="shared" si="17"/>
        <v>74.125</v>
      </c>
      <c r="K670" s="419">
        <f t="shared" si="16"/>
        <v>0</v>
      </c>
    </row>
    <row r="671" spans="1:11">
      <c r="A671" s="527" t="s">
        <v>1006</v>
      </c>
      <c r="B671" s="31">
        <v>85</v>
      </c>
      <c r="G671" s="427" t="s">
        <v>4810</v>
      </c>
      <c r="H671" s="427" t="s">
        <v>4810</v>
      </c>
      <c r="I671" s="419">
        <f t="shared" si="15"/>
        <v>10.9</v>
      </c>
      <c r="J671" s="509">
        <f t="shared" si="17"/>
        <v>68.125</v>
      </c>
      <c r="K671" s="419">
        <f t="shared" si="16"/>
        <v>0</v>
      </c>
    </row>
    <row r="672" spans="1:11">
      <c r="A672" s="527" t="s">
        <v>1006</v>
      </c>
      <c r="B672" s="31">
        <v>85</v>
      </c>
      <c r="G672" s="424" t="s">
        <v>10857</v>
      </c>
      <c r="H672" s="424" t="s">
        <v>10858</v>
      </c>
      <c r="I672" s="419">
        <f t="shared" si="15"/>
        <v>20413.79</v>
      </c>
      <c r="J672" s="509">
        <f t="shared" si="17"/>
        <v>127586.1875</v>
      </c>
      <c r="K672" s="419">
        <f t="shared" si="16"/>
        <v>0</v>
      </c>
    </row>
    <row r="673" spans="1:11">
      <c r="A673" s="527" t="s">
        <v>1006</v>
      </c>
      <c r="B673" s="31">
        <v>85</v>
      </c>
      <c r="G673" s="427" t="s">
        <v>829</v>
      </c>
      <c r="H673" s="427" t="s">
        <v>829</v>
      </c>
      <c r="I673" s="419">
        <f t="shared" si="15"/>
        <v>149.79000000000002</v>
      </c>
      <c r="J673" s="509">
        <f t="shared" si="17"/>
        <v>936.18750000000011</v>
      </c>
      <c r="K673" s="419">
        <f t="shared" si="16"/>
        <v>37.450000000000003</v>
      </c>
    </row>
    <row r="674" spans="1:11">
      <c r="A674" s="527" t="s">
        <v>1006</v>
      </c>
      <c r="B674" s="31">
        <v>85</v>
      </c>
      <c r="G674" s="427" t="s">
        <v>691</v>
      </c>
      <c r="H674" s="427" t="s">
        <v>691</v>
      </c>
      <c r="I674" s="419">
        <f t="shared" si="15"/>
        <v>240.49</v>
      </c>
      <c r="J674" s="509">
        <f t="shared" si="17"/>
        <v>1503.0625</v>
      </c>
      <c r="K674" s="419">
        <f t="shared" si="16"/>
        <v>0</v>
      </c>
    </row>
    <row r="675" spans="1:11">
      <c r="A675" s="527" t="s">
        <v>1006</v>
      </c>
      <c r="B675" s="31">
        <v>85</v>
      </c>
      <c r="G675" s="427" t="s">
        <v>811</v>
      </c>
      <c r="H675" s="427" t="s">
        <v>811</v>
      </c>
      <c r="I675" s="419">
        <f t="shared" si="15"/>
        <v>10.199999999999999</v>
      </c>
      <c r="J675" s="509">
        <f t="shared" si="17"/>
        <v>63.749999999999993</v>
      </c>
      <c r="K675" s="419">
        <f t="shared" si="16"/>
        <v>0</v>
      </c>
    </row>
    <row r="676" spans="1:11">
      <c r="A676" s="527" t="s">
        <v>1006</v>
      </c>
      <c r="B676" s="31">
        <v>85</v>
      </c>
      <c r="G676" s="420" t="s">
        <v>729</v>
      </c>
      <c r="H676" s="427" t="s">
        <v>730</v>
      </c>
      <c r="I676" s="419">
        <f t="shared" si="15"/>
        <v>673.49000000000012</v>
      </c>
      <c r="J676" s="509">
        <f t="shared" si="17"/>
        <v>4209.3125000000009</v>
      </c>
      <c r="K676" s="419">
        <f t="shared" si="16"/>
        <v>0</v>
      </c>
    </row>
    <row r="677" spans="1:11">
      <c r="A677" s="527" t="s">
        <v>1006</v>
      </c>
      <c r="B677" s="31">
        <v>85</v>
      </c>
      <c r="G677" s="427" t="s">
        <v>1678</v>
      </c>
      <c r="H677" s="427" t="s">
        <v>1678</v>
      </c>
      <c r="I677" s="419">
        <f t="shared" si="15"/>
        <v>81.240000000000009</v>
      </c>
      <c r="J677" s="509">
        <f t="shared" si="17"/>
        <v>507.75000000000006</v>
      </c>
      <c r="K677" s="419">
        <f t="shared" si="16"/>
        <v>0</v>
      </c>
    </row>
    <row r="678" spans="1:11">
      <c r="A678" s="527" t="s">
        <v>1006</v>
      </c>
      <c r="B678" s="31">
        <v>85</v>
      </c>
      <c r="G678" s="427" t="s">
        <v>4137</v>
      </c>
      <c r="H678" s="427" t="s">
        <v>4137</v>
      </c>
      <c r="I678" s="419">
        <f t="shared" si="15"/>
        <v>234.45</v>
      </c>
      <c r="J678" s="509">
        <f t="shared" si="17"/>
        <v>1465.3125</v>
      </c>
      <c r="K678" s="419">
        <f t="shared" si="16"/>
        <v>0</v>
      </c>
    </row>
    <row r="679" spans="1:11">
      <c r="A679" s="527" t="s">
        <v>1006</v>
      </c>
      <c r="B679" s="31">
        <v>85</v>
      </c>
      <c r="G679" s="420" t="s">
        <v>863</v>
      </c>
      <c r="H679" s="427" t="s">
        <v>864</v>
      </c>
      <c r="I679" s="419">
        <f t="shared" si="15"/>
        <v>104337.11</v>
      </c>
      <c r="J679" s="509">
        <f t="shared" si="17"/>
        <v>652106.9375</v>
      </c>
      <c r="K679" s="419">
        <f t="shared" si="16"/>
        <v>0</v>
      </c>
    </row>
    <row r="680" spans="1:11">
      <c r="A680" s="527" t="s">
        <v>1006</v>
      </c>
      <c r="B680" s="31">
        <v>85</v>
      </c>
      <c r="G680" s="427" t="s">
        <v>4799</v>
      </c>
      <c r="H680" s="427" t="s">
        <v>4799</v>
      </c>
      <c r="I680" s="419">
        <f t="shared" si="15"/>
        <v>15.72</v>
      </c>
      <c r="J680" s="509">
        <f t="shared" si="17"/>
        <v>98.25</v>
      </c>
      <c r="K680" s="419">
        <f t="shared" si="16"/>
        <v>0</v>
      </c>
    </row>
    <row r="681" spans="1:11">
      <c r="A681" s="527" t="s">
        <v>1006</v>
      </c>
      <c r="B681" s="31">
        <v>85</v>
      </c>
      <c r="G681" s="427" t="s">
        <v>3569</v>
      </c>
      <c r="H681" s="427" t="s">
        <v>3499</v>
      </c>
      <c r="I681" s="419">
        <f t="shared" si="15"/>
        <v>758.83999999999992</v>
      </c>
      <c r="J681" s="509">
        <f t="shared" si="17"/>
        <v>4742.7499999999991</v>
      </c>
      <c r="K681" s="419">
        <f t="shared" si="16"/>
        <v>0</v>
      </c>
    </row>
    <row r="682" spans="1:11">
      <c r="A682" s="527" t="s">
        <v>1006</v>
      </c>
      <c r="B682" s="31">
        <v>85</v>
      </c>
      <c r="G682" s="427" t="s">
        <v>3525</v>
      </c>
      <c r="H682" s="427" t="s">
        <v>3525</v>
      </c>
      <c r="I682" s="419">
        <f t="shared" si="15"/>
        <v>15.31</v>
      </c>
      <c r="J682" s="509">
        <f t="shared" si="17"/>
        <v>95.6875</v>
      </c>
      <c r="K682" s="419">
        <f t="shared" si="16"/>
        <v>0</v>
      </c>
    </row>
    <row r="683" spans="1:11">
      <c r="A683" s="527" t="s">
        <v>1006</v>
      </c>
      <c r="B683" s="31">
        <v>85</v>
      </c>
      <c r="G683" s="427" t="s">
        <v>947</v>
      </c>
      <c r="H683" s="427" t="s">
        <v>948</v>
      </c>
      <c r="I683" s="419">
        <f t="shared" si="15"/>
        <v>1931.7599999999998</v>
      </c>
      <c r="J683" s="509">
        <f t="shared" si="17"/>
        <v>12073.499999999998</v>
      </c>
      <c r="K683" s="419">
        <f t="shared" si="16"/>
        <v>0</v>
      </c>
    </row>
    <row r="684" spans="1:11">
      <c r="A684" s="527" t="s">
        <v>1006</v>
      </c>
      <c r="B684" s="31">
        <v>85</v>
      </c>
      <c r="G684" s="427" t="s">
        <v>905</v>
      </c>
      <c r="H684" s="427" t="s">
        <v>906</v>
      </c>
      <c r="I684" s="419">
        <f t="shared" si="15"/>
        <v>1347.5900000000001</v>
      </c>
      <c r="J684" s="509">
        <f t="shared" si="17"/>
        <v>8422.4375</v>
      </c>
      <c r="K684" s="419">
        <f t="shared" si="16"/>
        <v>0</v>
      </c>
    </row>
    <row r="685" spans="1:11">
      <c r="A685" s="527" t="s">
        <v>1006</v>
      </c>
      <c r="B685" s="31">
        <v>85</v>
      </c>
      <c r="G685" s="427" t="s">
        <v>1718</v>
      </c>
      <c r="H685" s="427" t="s">
        <v>1718</v>
      </c>
      <c r="I685" s="419">
        <f t="shared" si="15"/>
        <v>15.17</v>
      </c>
      <c r="J685" s="509">
        <f t="shared" si="17"/>
        <v>94.8125</v>
      </c>
      <c r="K685" s="419">
        <f t="shared" si="16"/>
        <v>0</v>
      </c>
    </row>
    <row r="686" spans="1:11">
      <c r="A686" s="527" t="s">
        <v>1006</v>
      </c>
      <c r="B686" s="31">
        <v>85</v>
      </c>
      <c r="G686" s="427" t="s">
        <v>4123</v>
      </c>
      <c r="H686" s="427" t="s">
        <v>4123</v>
      </c>
      <c r="I686" s="419">
        <f t="shared" si="15"/>
        <v>33.520000000000003</v>
      </c>
      <c r="J686" s="509">
        <f t="shared" si="17"/>
        <v>209.50000000000003</v>
      </c>
      <c r="K686" s="419">
        <f t="shared" si="16"/>
        <v>0</v>
      </c>
    </row>
    <row r="687" spans="1:11">
      <c r="A687" s="527" t="s">
        <v>1006</v>
      </c>
      <c r="B687" s="31">
        <v>85</v>
      </c>
      <c r="G687" s="427" t="s">
        <v>814</v>
      </c>
      <c r="H687" s="427" t="s">
        <v>814</v>
      </c>
      <c r="I687" s="419">
        <f t="shared" si="15"/>
        <v>72.56</v>
      </c>
      <c r="J687" s="509">
        <f t="shared" si="17"/>
        <v>453.5</v>
      </c>
      <c r="K687" s="419">
        <f t="shared" si="16"/>
        <v>0</v>
      </c>
    </row>
    <row r="688" spans="1:11">
      <c r="A688" s="527" t="s">
        <v>1006</v>
      </c>
      <c r="B688" s="31">
        <v>85</v>
      </c>
      <c r="G688" s="427" t="s">
        <v>1729</v>
      </c>
      <c r="H688" s="427" t="s">
        <v>1729</v>
      </c>
      <c r="I688" s="419">
        <f t="shared" si="15"/>
        <v>67.069999999999993</v>
      </c>
      <c r="J688" s="509">
        <f t="shared" si="17"/>
        <v>419.18749999999994</v>
      </c>
      <c r="K688" s="419">
        <f t="shared" si="16"/>
        <v>0</v>
      </c>
    </row>
    <row r="689" spans="1:11">
      <c r="A689" s="527" t="s">
        <v>1006</v>
      </c>
      <c r="B689" s="31">
        <v>85</v>
      </c>
      <c r="G689" s="427" t="s">
        <v>4839</v>
      </c>
      <c r="H689" s="427" t="s">
        <v>4840</v>
      </c>
      <c r="I689" s="419">
        <f t="shared" si="15"/>
        <v>3.52</v>
      </c>
      <c r="J689" s="509">
        <f t="shared" si="17"/>
        <v>22</v>
      </c>
      <c r="K689" s="419">
        <f t="shared" si="16"/>
        <v>0</v>
      </c>
    </row>
    <row r="690" spans="1:11">
      <c r="A690" s="527" t="s">
        <v>1006</v>
      </c>
      <c r="B690" s="31">
        <v>85</v>
      </c>
      <c r="G690" s="427" t="s">
        <v>826</v>
      </c>
      <c r="H690" s="427" t="s">
        <v>1620</v>
      </c>
      <c r="I690" s="419">
        <f t="shared" si="15"/>
        <v>11328</v>
      </c>
      <c r="J690" s="509">
        <f t="shared" si="17"/>
        <v>70800</v>
      </c>
      <c r="K690" s="419">
        <f t="shared" si="16"/>
        <v>0</v>
      </c>
    </row>
    <row r="691" spans="1:11">
      <c r="A691" s="527" t="s">
        <v>1006</v>
      </c>
      <c r="B691" s="31">
        <v>85</v>
      </c>
      <c r="G691" s="427" t="s">
        <v>787</v>
      </c>
      <c r="H691" s="427" t="s">
        <v>4864</v>
      </c>
      <c r="I691" s="419">
        <f t="shared" si="15"/>
        <v>87.16</v>
      </c>
      <c r="J691" s="509">
        <f t="shared" si="17"/>
        <v>544.75</v>
      </c>
      <c r="K691" s="419">
        <f t="shared" si="16"/>
        <v>0</v>
      </c>
    </row>
    <row r="692" spans="1:11">
      <c r="A692" s="527" t="s">
        <v>1006</v>
      </c>
      <c r="B692" s="31">
        <v>85</v>
      </c>
      <c r="G692" s="420" t="s">
        <v>865</v>
      </c>
      <c r="H692" s="427" t="s">
        <v>4776</v>
      </c>
      <c r="I692" s="419">
        <f t="shared" si="15"/>
        <v>71400.97</v>
      </c>
      <c r="J692" s="509">
        <f t="shared" si="17"/>
        <v>446256.0625</v>
      </c>
      <c r="K692" s="419">
        <f t="shared" si="16"/>
        <v>0</v>
      </c>
    </row>
    <row r="693" spans="1:11">
      <c r="A693" s="527" t="s">
        <v>1006</v>
      </c>
      <c r="B693" s="31">
        <v>85</v>
      </c>
      <c r="G693" s="427" t="s">
        <v>1697</v>
      </c>
      <c r="H693" s="427" t="s">
        <v>1697</v>
      </c>
      <c r="I693" s="419">
        <f t="shared" si="15"/>
        <v>6.9</v>
      </c>
      <c r="J693" s="509">
        <f t="shared" si="17"/>
        <v>43.125</v>
      </c>
      <c r="K693" s="419">
        <f t="shared" si="16"/>
        <v>0</v>
      </c>
    </row>
    <row r="694" spans="1:11">
      <c r="A694" s="527" t="s">
        <v>1006</v>
      </c>
      <c r="B694" s="31">
        <v>85</v>
      </c>
      <c r="G694" s="427" t="s">
        <v>3558</v>
      </c>
      <c r="H694" s="427" t="s">
        <v>3483</v>
      </c>
      <c r="I694" s="419">
        <f t="shared" si="15"/>
        <v>13641.210000000001</v>
      </c>
      <c r="J694" s="509">
        <f t="shared" si="17"/>
        <v>85257.5625</v>
      </c>
      <c r="K694" s="419">
        <f t="shared" si="16"/>
        <v>0</v>
      </c>
    </row>
    <row r="695" spans="1:11">
      <c r="A695" s="527" t="s">
        <v>1006</v>
      </c>
      <c r="B695" s="31">
        <v>85</v>
      </c>
      <c r="G695" s="427" t="s">
        <v>4803</v>
      </c>
      <c r="H695" s="427" t="s">
        <v>4803</v>
      </c>
      <c r="I695" s="419">
        <f t="shared" si="15"/>
        <v>70.59</v>
      </c>
      <c r="J695" s="509">
        <f t="shared" si="17"/>
        <v>441.1875</v>
      </c>
      <c r="K695" s="419">
        <f t="shared" si="16"/>
        <v>0</v>
      </c>
    </row>
    <row r="696" spans="1:11">
      <c r="A696" s="527" t="s">
        <v>1006</v>
      </c>
      <c r="B696" s="31">
        <v>85</v>
      </c>
      <c r="G696" s="427" t="s">
        <v>4855</v>
      </c>
      <c r="H696" s="427" t="s">
        <v>4855</v>
      </c>
      <c r="I696" s="419">
        <f t="shared" si="15"/>
        <v>12</v>
      </c>
      <c r="J696" s="509">
        <f t="shared" si="17"/>
        <v>75</v>
      </c>
      <c r="K696" s="419">
        <f t="shared" si="16"/>
        <v>0</v>
      </c>
    </row>
    <row r="697" spans="1:11">
      <c r="A697" s="527" t="s">
        <v>1006</v>
      </c>
      <c r="B697" s="31">
        <v>85</v>
      </c>
      <c r="G697" s="427" t="s">
        <v>1766</v>
      </c>
      <c r="H697" s="427" t="s">
        <v>1638</v>
      </c>
      <c r="I697" s="419">
        <f t="shared" si="15"/>
        <v>1902.3</v>
      </c>
      <c r="J697" s="509">
        <f t="shared" si="17"/>
        <v>11889.375</v>
      </c>
      <c r="K697" s="419">
        <f t="shared" si="16"/>
        <v>0</v>
      </c>
    </row>
    <row r="698" spans="1:11">
      <c r="A698" s="527" t="s">
        <v>1006</v>
      </c>
      <c r="B698" s="31">
        <v>85</v>
      </c>
      <c r="G698" s="427" t="s">
        <v>2476</v>
      </c>
      <c r="H698" s="427" t="s">
        <v>4833</v>
      </c>
      <c r="I698" s="419">
        <f t="shared" si="15"/>
        <v>21.1</v>
      </c>
      <c r="J698" s="509">
        <f t="shared" si="17"/>
        <v>131.875</v>
      </c>
      <c r="K698" s="419">
        <f t="shared" si="16"/>
        <v>0</v>
      </c>
    </row>
    <row r="699" spans="1:11">
      <c r="A699" s="527" t="s">
        <v>1006</v>
      </c>
      <c r="B699" s="31">
        <v>85</v>
      </c>
      <c r="G699" s="427" t="s">
        <v>1008</v>
      </c>
      <c r="H699" s="427" t="s">
        <v>1008</v>
      </c>
      <c r="I699" s="419">
        <f t="shared" si="15"/>
        <v>28.44</v>
      </c>
      <c r="J699" s="509">
        <f t="shared" si="17"/>
        <v>177.75</v>
      </c>
      <c r="K699" s="419">
        <f t="shared" si="16"/>
        <v>0</v>
      </c>
    </row>
    <row r="700" spans="1:11">
      <c r="A700" s="527" t="s">
        <v>1006</v>
      </c>
      <c r="B700" s="31">
        <v>85</v>
      </c>
      <c r="G700" s="427" t="s">
        <v>4804</v>
      </c>
      <c r="H700" s="427" t="s">
        <v>4804</v>
      </c>
      <c r="I700" s="419">
        <f t="shared" si="15"/>
        <v>74.11</v>
      </c>
      <c r="J700" s="509">
        <f t="shared" si="17"/>
        <v>463.1875</v>
      </c>
      <c r="K700" s="419">
        <f t="shared" si="16"/>
        <v>0</v>
      </c>
    </row>
    <row r="701" spans="1:11">
      <c r="A701" s="527" t="s">
        <v>1006</v>
      </c>
      <c r="B701" s="31">
        <v>85</v>
      </c>
      <c r="G701" s="427" t="s">
        <v>4863</v>
      </c>
      <c r="H701" s="427" t="s">
        <v>4862</v>
      </c>
      <c r="I701" s="419">
        <f t="shared" si="15"/>
        <v>264.02</v>
      </c>
      <c r="J701" s="509">
        <f t="shared" si="17"/>
        <v>1650.1249999999998</v>
      </c>
      <c r="K701" s="419">
        <f t="shared" si="16"/>
        <v>0</v>
      </c>
    </row>
    <row r="702" spans="1:11">
      <c r="A702" s="527" t="s">
        <v>1006</v>
      </c>
      <c r="B702" s="31">
        <v>85</v>
      </c>
      <c r="G702" s="427" t="s">
        <v>822</v>
      </c>
      <c r="H702" s="427" t="s">
        <v>902</v>
      </c>
      <c r="I702" s="419">
        <f t="shared" si="15"/>
        <v>1075.8600000000001</v>
      </c>
      <c r="J702" s="509">
        <f t="shared" si="17"/>
        <v>6724.1250000000009</v>
      </c>
      <c r="K702" s="419">
        <f t="shared" si="16"/>
        <v>0</v>
      </c>
    </row>
    <row r="703" spans="1:11">
      <c r="A703" s="527" t="s">
        <v>1006</v>
      </c>
      <c r="B703" s="31">
        <v>85</v>
      </c>
      <c r="G703" s="427" t="s">
        <v>926</v>
      </c>
      <c r="H703" s="427" t="s">
        <v>927</v>
      </c>
      <c r="I703" s="419">
        <f t="shared" si="15"/>
        <v>1800</v>
      </c>
      <c r="J703" s="509">
        <f t="shared" si="17"/>
        <v>11250</v>
      </c>
      <c r="K703" s="419">
        <f t="shared" si="16"/>
        <v>0</v>
      </c>
    </row>
    <row r="704" spans="1:11">
      <c r="A704" s="527" t="s">
        <v>1006</v>
      </c>
      <c r="B704" s="31">
        <v>85</v>
      </c>
      <c r="G704" s="420" t="s">
        <v>4171</v>
      </c>
      <c r="H704" s="427" t="s">
        <v>4154</v>
      </c>
      <c r="I704" s="419">
        <f t="shared" si="15"/>
        <v>372128.96000000008</v>
      </c>
      <c r="J704" s="509">
        <f t="shared" si="17"/>
        <v>2325806.0000000005</v>
      </c>
      <c r="K704" s="419">
        <f t="shared" si="16"/>
        <v>0</v>
      </c>
    </row>
    <row r="705" spans="1:11">
      <c r="A705" s="527" t="s">
        <v>1006</v>
      </c>
      <c r="B705" s="31">
        <v>85</v>
      </c>
      <c r="G705" s="420" t="s">
        <v>987</v>
      </c>
      <c r="H705" s="427" t="s">
        <v>2875</v>
      </c>
      <c r="I705" s="419">
        <f t="shared" si="15"/>
        <v>1102.72</v>
      </c>
      <c r="J705" s="509">
        <f t="shared" si="17"/>
        <v>6892</v>
      </c>
      <c r="K705" s="419">
        <f t="shared" si="16"/>
        <v>0</v>
      </c>
    </row>
    <row r="706" spans="1:11">
      <c r="A706" s="527" t="s">
        <v>1006</v>
      </c>
      <c r="B706" s="31">
        <v>85</v>
      </c>
      <c r="G706" s="427" t="s">
        <v>915</v>
      </c>
      <c r="H706" s="427" t="s">
        <v>916</v>
      </c>
      <c r="I706" s="419">
        <f t="shared" si="15"/>
        <v>574.84</v>
      </c>
      <c r="J706" s="509">
        <f t="shared" si="17"/>
        <v>3592.75</v>
      </c>
      <c r="K706" s="419">
        <f t="shared" si="16"/>
        <v>0</v>
      </c>
    </row>
    <row r="707" spans="1:11">
      <c r="A707" s="527" t="s">
        <v>1006</v>
      </c>
      <c r="B707" s="31">
        <v>85</v>
      </c>
      <c r="G707" s="427" t="s">
        <v>968</v>
      </c>
      <c r="H707" s="427" t="s">
        <v>968</v>
      </c>
      <c r="I707" s="419">
        <f t="shared" si="15"/>
        <v>25.9</v>
      </c>
      <c r="J707" s="509">
        <f t="shared" si="17"/>
        <v>161.875</v>
      </c>
      <c r="K707" s="419">
        <f t="shared" si="16"/>
        <v>0</v>
      </c>
    </row>
    <row r="708" spans="1:11">
      <c r="A708" s="527" t="s">
        <v>1006</v>
      </c>
      <c r="B708" s="31">
        <v>85</v>
      </c>
      <c r="G708" s="420" t="s">
        <v>1776</v>
      </c>
      <c r="H708" s="427" t="s">
        <v>4773</v>
      </c>
      <c r="I708" s="419">
        <f t="shared" si="15"/>
        <v>106321.04000000001</v>
      </c>
      <c r="J708" s="509">
        <f t="shared" si="17"/>
        <v>664506.5</v>
      </c>
      <c r="K708" s="419">
        <f t="shared" si="16"/>
        <v>0</v>
      </c>
    </row>
    <row r="709" spans="1:11">
      <c r="A709" s="527" t="s">
        <v>1006</v>
      </c>
      <c r="B709" s="31">
        <v>85</v>
      </c>
      <c r="G709" s="427" t="s">
        <v>891</v>
      </c>
      <c r="H709" s="427" t="s">
        <v>890</v>
      </c>
      <c r="I709" s="419">
        <f t="shared" si="15"/>
        <v>1028.74</v>
      </c>
      <c r="J709" s="509">
        <f t="shared" si="17"/>
        <v>6429.625</v>
      </c>
      <c r="K709" s="419">
        <f t="shared" si="16"/>
        <v>0</v>
      </c>
    </row>
    <row r="710" spans="1:11">
      <c r="A710" s="527" t="s">
        <v>1006</v>
      </c>
      <c r="B710" s="527" t="s">
        <v>1007</v>
      </c>
      <c r="G710" s="427" t="s">
        <v>972</v>
      </c>
      <c r="H710" s="427" t="s">
        <v>1642</v>
      </c>
      <c r="I710" s="419">
        <f t="shared" si="15"/>
        <v>21428.58</v>
      </c>
      <c r="J710" s="509">
        <f t="shared" si="17"/>
        <v>133928.625</v>
      </c>
      <c r="K710" s="419">
        <f t="shared" si="16"/>
        <v>14285.72</v>
      </c>
    </row>
    <row r="711" spans="1:11">
      <c r="A711" s="527" t="s">
        <v>1006</v>
      </c>
      <c r="B711" s="31">
        <v>85</v>
      </c>
      <c r="G711" s="427" t="s">
        <v>2577</v>
      </c>
      <c r="H711" s="427" t="s">
        <v>2577</v>
      </c>
      <c r="I711" s="419">
        <f t="shared" si="15"/>
        <v>13.79</v>
      </c>
      <c r="J711" s="509">
        <f t="shared" si="17"/>
        <v>86.187499999999986</v>
      </c>
      <c r="K711" s="419">
        <f t="shared" si="16"/>
        <v>0</v>
      </c>
    </row>
    <row r="712" spans="1:11">
      <c r="A712" s="527" t="s">
        <v>1006</v>
      </c>
      <c r="B712" s="31">
        <v>85</v>
      </c>
      <c r="G712" s="427" t="s">
        <v>680</v>
      </c>
      <c r="H712" s="427" t="s">
        <v>680</v>
      </c>
      <c r="I712" s="419">
        <f t="shared" si="15"/>
        <v>47.62</v>
      </c>
      <c r="J712" s="509">
        <f t="shared" si="17"/>
        <v>297.625</v>
      </c>
      <c r="K712" s="419">
        <f t="shared" si="16"/>
        <v>0</v>
      </c>
    </row>
    <row r="713" spans="1:11">
      <c r="A713" s="527" t="s">
        <v>1006</v>
      </c>
      <c r="B713" s="31">
        <v>85</v>
      </c>
      <c r="G713" s="427" t="s">
        <v>909</v>
      </c>
      <c r="H713" s="427" t="s">
        <v>910</v>
      </c>
      <c r="I713" s="419">
        <f t="shared" si="15"/>
        <v>3057.6</v>
      </c>
      <c r="J713" s="509">
        <f t="shared" si="17"/>
        <v>19110</v>
      </c>
      <c r="K713" s="419">
        <f t="shared" si="16"/>
        <v>0</v>
      </c>
    </row>
    <row r="714" spans="1:11">
      <c r="A714" s="527" t="s">
        <v>1006</v>
      </c>
      <c r="B714" s="31">
        <v>85</v>
      </c>
      <c r="G714" s="427" t="s">
        <v>924</v>
      </c>
      <c r="H714" s="427" t="s">
        <v>925</v>
      </c>
      <c r="I714" s="419">
        <f t="shared" si="15"/>
        <v>2057.6</v>
      </c>
      <c r="J714" s="509">
        <f t="shared" si="17"/>
        <v>12860</v>
      </c>
      <c r="K714" s="419">
        <f t="shared" si="16"/>
        <v>0</v>
      </c>
    </row>
    <row r="715" spans="1:11">
      <c r="A715" s="527" t="s">
        <v>1006</v>
      </c>
      <c r="B715" s="31">
        <v>85</v>
      </c>
      <c r="G715" s="427" t="s">
        <v>4811</v>
      </c>
      <c r="H715" s="427" t="s">
        <v>4811</v>
      </c>
      <c r="I715" s="419">
        <f t="shared" si="15"/>
        <v>22.07</v>
      </c>
      <c r="J715" s="509">
        <f t="shared" si="17"/>
        <v>137.9375</v>
      </c>
      <c r="K715" s="419">
        <f t="shared" si="16"/>
        <v>0</v>
      </c>
    </row>
    <row r="716" spans="1:11">
      <c r="A716" s="527" t="s">
        <v>1006</v>
      </c>
      <c r="B716" s="31">
        <v>85</v>
      </c>
      <c r="G716" s="427" t="s">
        <v>3573</v>
      </c>
      <c r="H716" s="427" t="s">
        <v>3573</v>
      </c>
      <c r="I716" s="419">
        <f t="shared" si="15"/>
        <v>136</v>
      </c>
      <c r="J716" s="509">
        <f t="shared" si="17"/>
        <v>850</v>
      </c>
      <c r="K716" s="419">
        <f t="shared" si="16"/>
        <v>0</v>
      </c>
    </row>
    <row r="717" spans="1:11">
      <c r="A717" s="527" t="s">
        <v>1006</v>
      </c>
      <c r="B717" s="31">
        <v>85</v>
      </c>
      <c r="G717" s="427" t="s">
        <v>3510</v>
      </c>
      <c r="H717" s="427" t="s">
        <v>3510</v>
      </c>
      <c r="I717" s="419">
        <f t="shared" si="15"/>
        <v>16</v>
      </c>
      <c r="J717" s="509">
        <f t="shared" si="17"/>
        <v>100</v>
      </c>
      <c r="K717" s="419">
        <f t="shared" si="16"/>
        <v>0</v>
      </c>
    </row>
    <row r="718" spans="1:11">
      <c r="A718" s="527" t="s">
        <v>1006</v>
      </c>
      <c r="B718" s="31">
        <v>85</v>
      </c>
      <c r="G718" s="427" t="s">
        <v>922</v>
      </c>
      <c r="H718" s="427" t="s">
        <v>923</v>
      </c>
      <c r="I718" s="419">
        <f t="shared" si="15"/>
        <v>928.99</v>
      </c>
      <c r="J718" s="509">
        <f t="shared" si="17"/>
        <v>5806.1875</v>
      </c>
      <c r="K718" s="419">
        <f t="shared" si="16"/>
        <v>0</v>
      </c>
    </row>
    <row r="719" spans="1:11">
      <c r="A719" s="527" t="s">
        <v>1006</v>
      </c>
      <c r="B719" s="31">
        <v>85</v>
      </c>
      <c r="G719" s="427" t="s">
        <v>4836</v>
      </c>
      <c r="H719" s="427" t="s">
        <v>4837</v>
      </c>
      <c r="I719" s="419">
        <f t="shared" si="15"/>
        <v>69.38</v>
      </c>
      <c r="J719" s="509">
        <f t="shared" si="17"/>
        <v>433.62499999999994</v>
      </c>
      <c r="K719" s="419">
        <f t="shared" si="16"/>
        <v>0</v>
      </c>
    </row>
    <row r="720" spans="1:11">
      <c r="A720" s="527" t="s">
        <v>1006</v>
      </c>
      <c r="B720" s="31">
        <v>85</v>
      </c>
      <c r="G720" s="427" t="s">
        <v>1622</v>
      </c>
      <c r="H720" s="427" t="s">
        <v>1622</v>
      </c>
      <c r="I720" s="419">
        <f t="shared" si="15"/>
        <v>19.309999999999999</v>
      </c>
      <c r="J720" s="509">
        <f t="shared" si="17"/>
        <v>120.68749999999999</v>
      </c>
      <c r="K720" s="419">
        <f t="shared" si="16"/>
        <v>0</v>
      </c>
    </row>
    <row r="721" spans="1:11">
      <c r="A721" s="527" t="s">
        <v>1006</v>
      </c>
      <c r="B721" s="31">
        <v>85</v>
      </c>
      <c r="G721" s="427" t="s">
        <v>816</v>
      </c>
      <c r="H721" s="427" t="s">
        <v>816</v>
      </c>
      <c r="I721" s="419">
        <f t="shared" si="15"/>
        <v>13.79</v>
      </c>
      <c r="J721" s="509">
        <f t="shared" si="17"/>
        <v>86.187499999999986</v>
      </c>
      <c r="K721" s="419">
        <f t="shared" si="16"/>
        <v>0</v>
      </c>
    </row>
    <row r="722" spans="1:11">
      <c r="A722" s="527" t="s">
        <v>1006</v>
      </c>
      <c r="B722" s="31">
        <v>85</v>
      </c>
      <c r="G722" s="427" t="s">
        <v>4835</v>
      </c>
      <c r="H722" s="427" t="s">
        <v>4823</v>
      </c>
      <c r="I722" s="419">
        <f t="shared" si="15"/>
        <v>1379.31</v>
      </c>
      <c r="J722" s="509">
        <f t="shared" si="17"/>
        <v>8620.6875</v>
      </c>
      <c r="K722" s="419">
        <f t="shared" si="16"/>
        <v>0</v>
      </c>
    </row>
    <row r="723" spans="1:11">
      <c r="A723" s="527" t="s">
        <v>1006</v>
      </c>
      <c r="B723" s="31">
        <v>85</v>
      </c>
      <c r="G723" s="427" t="s">
        <v>4790</v>
      </c>
      <c r="H723" s="427" t="s">
        <v>4790</v>
      </c>
      <c r="I723" s="419">
        <f t="shared" si="15"/>
        <v>160</v>
      </c>
      <c r="J723" s="509">
        <f t="shared" si="17"/>
        <v>1000</v>
      </c>
      <c r="K723" s="419">
        <f t="shared" si="16"/>
        <v>0</v>
      </c>
    </row>
    <row r="724" spans="1:11">
      <c r="A724" s="527" t="s">
        <v>1006</v>
      </c>
      <c r="B724" s="31">
        <v>85</v>
      </c>
      <c r="G724" s="427" t="s">
        <v>672</v>
      </c>
      <c r="H724" s="427" t="s">
        <v>672</v>
      </c>
      <c r="I724" s="419">
        <f t="shared" si="15"/>
        <v>159.03</v>
      </c>
      <c r="J724" s="509">
        <f t="shared" si="17"/>
        <v>993.9375</v>
      </c>
      <c r="K724" s="419">
        <f t="shared" si="16"/>
        <v>0</v>
      </c>
    </row>
    <row r="725" spans="1:11">
      <c r="A725" s="527" t="s">
        <v>1006</v>
      </c>
      <c r="B725" s="31">
        <v>85</v>
      </c>
      <c r="G725" s="427" t="s">
        <v>897</v>
      </c>
      <c r="H725" s="427" t="s">
        <v>898</v>
      </c>
      <c r="I725" s="419">
        <f t="shared" si="15"/>
        <v>2360</v>
      </c>
      <c r="J725" s="509">
        <f t="shared" si="17"/>
        <v>14750</v>
      </c>
      <c r="K725" s="419">
        <f t="shared" si="16"/>
        <v>0</v>
      </c>
    </row>
    <row r="726" spans="1:11">
      <c r="A726" s="527" t="s">
        <v>1006</v>
      </c>
      <c r="B726" s="31">
        <v>85</v>
      </c>
      <c r="G726" s="427" t="s">
        <v>701</v>
      </c>
      <c r="H726" s="427" t="s">
        <v>701</v>
      </c>
      <c r="I726" s="419">
        <f t="shared" ref="I726:I789" si="18">+SUMIF($G$7:$G$575,G726,$J$7:$J$575)</f>
        <v>161.80000000000001</v>
      </c>
      <c r="J726" s="509">
        <f t="shared" si="17"/>
        <v>1011.25</v>
      </c>
      <c r="K726" s="419">
        <f t="shared" ref="K726:K789" si="19">+SUMIF($G$7:$G$575,G726,$K$7:$K$575)</f>
        <v>0</v>
      </c>
    </row>
    <row r="727" spans="1:11">
      <c r="A727" s="527" t="s">
        <v>1006</v>
      </c>
      <c r="B727" s="31">
        <v>85</v>
      </c>
      <c r="G727" s="427" t="s">
        <v>1761</v>
      </c>
      <c r="H727" s="427" t="s">
        <v>1617</v>
      </c>
      <c r="I727" s="419">
        <f t="shared" si="18"/>
        <v>1176</v>
      </c>
      <c r="J727" s="509">
        <f t="shared" ref="J727:J790" si="20">+I727/0.16</f>
        <v>7350</v>
      </c>
      <c r="K727" s="419">
        <f t="shared" si="19"/>
        <v>0</v>
      </c>
    </row>
    <row r="728" spans="1:11">
      <c r="A728" s="527" t="s">
        <v>1006</v>
      </c>
      <c r="B728" s="31">
        <v>85</v>
      </c>
      <c r="G728" s="427" t="s">
        <v>831</v>
      </c>
      <c r="H728" s="427" t="s">
        <v>832</v>
      </c>
      <c r="I728" s="419">
        <f t="shared" si="18"/>
        <v>560</v>
      </c>
      <c r="J728" s="509">
        <f t="shared" si="20"/>
        <v>3500</v>
      </c>
      <c r="K728" s="419">
        <f t="shared" si="19"/>
        <v>0</v>
      </c>
    </row>
    <row r="729" spans="1:11">
      <c r="A729" s="527" t="s">
        <v>1006</v>
      </c>
      <c r="B729" s="31">
        <v>85</v>
      </c>
      <c r="G729" s="427" t="s">
        <v>4845</v>
      </c>
      <c r="H729" s="427" t="s">
        <v>4815</v>
      </c>
      <c r="I729" s="419">
        <f t="shared" si="18"/>
        <v>605.76</v>
      </c>
      <c r="J729" s="509">
        <f t="shared" si="20"/>
        <v>3786</v>
      </c>
      <c r="K729" s="419">
        <f t="shared" si="19"/>
        <v>0</v>
      </c>
    </row>
    <row r="730" spans="1:11">
      <c r="A730" s="527" t="s">
        <v>1006</v>
      </c>
      <c r="B730" s="31">
        <v>85</v>
      </c>
      <c r="G730" s="427" t="s">
        <v>1693</v>
      </c>
      <c r="H730" s="427" t="s">
        <v>1693</v>
      </c>
      <c r="I730" s="419">
        <f t="shared" si="18"/>
        <v>8.14</v>
      </c>
      <c r="J730" s="509">
        <f t="shared" si="20"/>
        <v>50.875</v>
      </c>
      <c r="K730" s="419">
        <f t="shared" si="19"/>
        <v>0</v>
      </c>
    </row>
    <row r="731" spans="1:11">
      <c r="A731" s="527" t="s">
        <v>1006</v>
      </c>
      <c r="B731" s="31">
        <v>85</v>
      </c>
      <c r="G731" s="427" t="s">
        <v>3550</v>
      </c>
      <c r="H731" s="427" t="s">
        <v>3471</v>
      </c>
      <c r="I731" s="419">
        <f t="shared" si="18"/>
        <v>1396.22</v>
      </c>
      <c r="J731" s="509">
        <f t="shared" si="20"/>
        <v>8726.375</v>
      </c>
      <c r="K731" s="419">
        <f t="shared" si="19"/>
        <v>0</v>
      </c>
    </row>
    <row r="732" spans="1:11">
      <c r="A732" s="527" t="s">
        <v>1006</v>
      </c>
      <c r="B732" s="527" t="s">
        <v>1007</v>
      </c>
      <c r="G732" s="427" t="s">
        <v>971</v>
      </c>
      <c r="H732" s="427" t="s">
        <v>970</v>
      </c>
      <c r="I732" s="419">
        <f t="shared" si="18"/>
        <v>21428.58</v>
      </c>
      <c r="J732" s="509">
        <f t="shared" si="20"/>
        <v>133928.625</v>
      </c>
      <c r="K732" s="419">
        <f t="shared" si="19"/>
        <v>14285.72</v>
      </c>
    </row>
    <row r="733" spans="1:11">
      <c r="A733" s="527" t="s">
        <v>1006</v>
      </c>
      <c r="B733" s="31">
        <v>85</v>
      </c>
      <c r="G733" s="427" t="s">
        <v>4832</v>
      </c>
      <c r="H733" s="427" t="s">
        <v>4819</v>
      </c>
      <c r="I733" s="419">
        <f t="shared" si="18"/>
        <v>35.31</v>
      </c>
      <c r="J733" s="509">
        <f t="shared" si="20"/>
        <v>220.6875</v>
      </c>
      <c r="K733" s="419">
        <f t="shared" si="19"/>
        <v>0</v>
      </c>
    </row>
    <row r="734" spans="1:11">
      <c r="A734" s="527" t="s">
        <v>1006</v>
      </c>
      <c r="B734" s="31">
        <v>85</v>
      </c>
      <c r="G734" s="427" t="s">
        <v>1009</v>
      </c>
      <c r="H734" s="427" t="s">
        <v>984</v>
      </c>
      <c r="I734" s="419">
        <f t="shared" si="18"/>
        <v>33.65</v>
      </c>
      <c r="J734" s="509">
        <f t="shared" si="20"/>
        <v>210.3125</v>
      </c>
      <c r="K734" s="419">
        <f t="shared" si="19"/>
        <v>0</v>
      </c>
    </row>
    <row r="735" spans="1:11">
      <c r="A735" s="527" t="s">
        <v>1006</v>
      </c>
      <c r="B735" s="31">
        <v>85</v>
      </c>
      <c r="G735" s="420" t="s">
        <v>4870</v>
      </c>
      <c r="H735" s="427" t="s">
        <v>4871</v>
      </c>
      <c r="I735" s="419">
        <f t="shared" si="18"/>
        <v>153.5</v>
      </c>
      <c r="J735" s="509">
        <f t="shared" si="20"/>
        <v>959.375</v>
      </c>
      <c r="K735" s="419">
        <f t="shared" si="19"/>
        <v>0</v>
      </c>
    </row>
    <row r="736" spans="1:11">
      <c r="A736" s="527" t="s">
        <v>1006</v>
      </c>
      <c r="B736" s="31">
        <v>85</v>
      </c>
      <c r="G736" s="427" t="s">
        <v>683</v>
      </c>
      <c r="H736" s="427" t="s">
        <v>683</v>
      </c>
      <c r="I736" s="419">
        <f t="shared" si="18"/>
        <v>116.84</v>
      </c>
      <c r="J736" s="509">
        <f t="shared" si="20"/>
        <v>730.25</v>
      </c>
      <c r="K736" s="419">
        <f t="shared" si="19"/>
        <v>0</v>
      </c>
    </row>
    <row r="737" spans="1:11">
      <c r="A737" s="527" t="s">
        <v>1006</v>
      </c>
      <c r="B737" s="31">
        <v>85</v>
      </c>
      <c r="G737" s="420" t="s">
        <v>834</v>
      </c>
      <c r="H737" s="427" t="s">
        <v>4768</v>
      </c>
      <c r="I737" s="419">
        <f t="shared" si="18"/>
        <v>76147.209999999992</v>
      </c>
      <c r="J737" s="509">
        <f t="shared" si="20"/>
        <v>475920.06249999994</v>
      </c>
      <c r="K737" s="419">
        <f t="shared" si="19"/>
        <v>0</v>
      </c>
    </row>
    <row r="738" spans="1:11">
      <c r="A738" s="527" t="s">
        <v>1006</v>
      </c>
      <c r="B738" s="31">
        <v>85</v>
      </c>
      <c r="G738" s="427" t="s">
        <v>685</v>
      </c>
      <c r="H738" s="427" t="s">
        <v>899</v>
      </c>
      <c r="I738" s="419">
        <f t="shared" si="18"/>
        <v>1798.63</v>
      </c>
      <c r="J738" s="509">
        <f t="shared" si="20"/>
        <v>11241.4375</v>
      </c>
      <c r="K738" s="419">
        <f t="shared" si="19"/>
        <v>0</v>
      </c>
    </row>
    <row r="739" spans="1:11">
      <c r="A739" s="527" t="s">
        <v>1006</v>
      </c>
      <c r="B739" s="31">
        <v>85</v>
      </c>
      <c r="G739" s="427" t="s">
        <v>4789</v>
      </c>
      <c r="H739" s="427" t="s">
        <v>4789</v>
      </c>
      <c r="I739" s="419">
        <f t="shared" si="18"/>
        <v>144</v>
      </c>
      <c r="J739" s="509">
        <f t="shared" si="20"/>
        <v>900</v>
      </c>
      <c r="K739" s="419">
        <f t="shared" si="19"/>
        <v>0</v>
      </c>
    </row>
    <row r="740" spans="1:11">
      <c r="A740" s="527" t="s">
        <v>1006</v>
      </c>
      <c r="B740" s="31">
        <v>85</v>
      </c>
      <c r="G740" s="427" t="s">
        <v>4800</v>
      </c>
      <c r="H740" s="427" t="s">
        <v>4800</v>
      </c>
      <c r="I740" s="419">
        <f t="shared" si="18"/>
        <v>33.61</v>
      </c>
      <c r="J740" s="509">
        <f t="shared" si="20"/>
        <v>210.0625</v>
      </c>
      <c r="K740" s="419">
        <f t="shared" si="19"/>
        <v>0</v>
      </c>
    </row>
    <row r="741" spans="1:11">
      <c r="A741" s="527" t="s">
        <v>1006</v>
      </c>
      <c r="B741" s="31">
        <v>85</v>
      </c>
      <c r="G741" s="427" t="s">
        <v>1742</v>
      </c>
      <c r="H741" s="427" t="s">
        <v>1742</v>
      </c>
      <c r="I741" s="419">
        <f t="shared" si="18"/>
        <v>124.21000000000001</v>
      </c>
      <c r="J741" s="509">
        <f t="shared" si="20"/>
        <v>776.3125</v>
      </c>
      <c r="K741" s="419">
        <f t="shared" si="19"/>
        <v>0</v>
      </c>
    </row>
    <row r="742" spans="1:11">
      <c r="A742" s="527" t="s">
        <v>1006</v>
      </c>
      <c r="B742" s="31">
        <v>85</v>
      </c>
      <c r="G742" s="427" t="s">
        <v>813</v>
      </c>
      <c r="H742" s="427" t="s">
        <v>813</v>
      </c>
      <c r="I742" s="419">
        <f t="shared" si="18"/>
        <v>107.26</v>
      </c>
      <c r="J742" s="509">
        <f t="shared" si="20"/>
        <v>670.375</v>
      </c>
      <c r="K742" s="419">
        <f t="shared" si="19"/>
        <v>0</v>
      </c>
    </row>
    <row r="743" spans="1:11">
      <c r="A743" s="527" t="s">
        <v>1006</v>
      </c>
      <c r="B743" s="31">
        <v>85</v>
      </c>
      <c r="G743" s="427" t="s">
        <v>805</v>
      </c>
      <c r="H743" s="427" t="s">
        <v>805</v>
      </c>
      <c r="I743" s="419">
        <f t="shared" si="18"/>
        <v>240.69</v>
      </c>
      <c r="J743" s="509">
        <f t="shared" si="20"/>
        <v>1504.3125</v>
      </c>
      <c r="K743" s="419">
        <f t="shared" si="19"/>
        <v>0</v>
      </c>
    </row>
    <row r="744" spans="1:11">
      <c r="A744" s="527" t="s">
        <v>1006</v>
      </c>
      <c r="B744" s="31">
        <v>85</v>
      </c>
      <c r="G744" s="427" t="s">
        <v>723</v>
      </c>
      <c r="H744" s="427" t="s">
        <v>917</v>
      </c>
      <c r="I744" s="419">
        <f t="shared" si="18"/>
        <v>5680</v>
      </c>
      <c r="J744" s="509">
        <f t="shared" si="20"/>
        <v>35500</v>
      </c>
      <c r="K744" s="419">
        <f t="shared" si="19"/>
        <v>0</v>
      </c>
    </row>
    <row r="745" spans="1:11">
      <c r="A745" s="527" t="s">
        <v>1006</v>
      </c>
      <c r="B745" s="31">
        <v>85</v>
      </c>
      <c r="G745" s="427" t="s">
        <v>2615</v>
      </c>
      <c r="H745" s="427" t="s">
        <v>2615</v>
      </c>
      <c r="I745" s="419">
        <f t="shared" si="18"/>
        <v>67.040000000000006</v>
      </c>
      <c r="J745" s="509">
        <f t="shared" si="20"/>
        <v>419.00000000000006</v>
      </c>
      <c r="K745" s="419">
        <f t="shared" si="19"/>
        <v>0</v>
      </c>
    </row>
    <row r="746" spans="1:11">
      <c r="A746" s="527" t="s">
        <v>1006</v>
      </c>
      <c r="B746" s="31">
        <v>85</v>
      </c>
      <c r="G746" s="424" t="s">
        <v>10855</v>
      </c>
      <c r="H746" s="424" t="s">
        <v>10856</v>
      </c>
      <c r="I746" s="419">
        <f t="shared" si="18"/>
        <v>28965.52</v>
      </c>
      <c r="J746" s="509">
        <f t="shared" si="20"/>
        <v>181034.5</v>
      </c>
      <c r="K746" s="419">
        <f t="shared" si="19"/>
        <v>0</v>
      </c>
    </row>
    <row r="747" spans="1:11">
      <c r="A747" s="527" t="s">
        <v>1006</v>
      </c>
      <c r="B747" s="31">
        <v>85</v>
      </c>
      <c r="G747" s="424" t="s">
        <v>10852</v>
      </c>
      <c r="H747" s="424" t="s">
        <v>10851</v>
      </c>
      <c r="I747" s="419">
        <f t="shared" si="18"/>
        <v>58620.69</v>
      </c>
      <c r="J747" s="509">
        <f t="shared" si="20"/>
        <v>366379.3125</v>
      </c>
      <c r="K747" s="419">
        <f t="shared" si="19"/>
        <v>0</v>
      </c>
    </row>
    <row r="748" spans="1:11">
      <c r="A748" s="527" t="s">
        <v>1006</v>
      </c>
      <c r="B748" s="31">
        <v>85</v>
      </c>
      <c r="G748" s="427" t="s">
        <v>4793</v>
      </c>
      <c r="H748" s="427" t="s">
        <v>4793</v>
      </c>
      <c r="I748" s="419">
        <f t="shared" si="18"/>
        <v>67.040000000000006</v>
      </c>
      <c r="J748" s="509">
        <f t="shared" si="20"/>
        <v>419.00000000000006</v>
      </c>
      <c r="K748" s="419">
        <f t="shared" si="19"/>
        <v>0</v>
      </c>
    </row>
    <row r="749" spans="1:11">
      <c r="A749" s="527" t="s">
        <v>1006</v>
      </c>
      <c r="B749" s="31">
        <v>85</v>
      </c>
      <c r="G749" s="427" t="s">
        <v>775</v>
      </c>
      <c r="H749" s="427" t="s">
        <v>775</v>
      </c>
      <c r="I749" s="419">
        <f t="shared" si="18"/>
        <v>46.93</v>
      </c>
      <c r="J749" s="509">
        <f t="shared" si="20"/>
        <v>293.3125</v>
      </c>
      <c r="K749" s="419">
        <f t="shared" si="19"/>
        <v>0</v>
      </c>
    </row>
    <row r="750" spans="1:11">
      <c r="A750" s="527" t="s">
        <v>1006</v>
      </c>
      <c r="B750" s="31">
        <v>85</v>
      </c>
      <c r="G750" s="427" t="s">
        <v>4814</v>
      </c>
      <c r="H750" s="427" t="s">
        <v>4814</v>
      </c>
      <c r="I750" s="419">
        <f t="shared" si="18"/>
        <v>88.23</v>
      </c>
      <c r="J750" s="509">
        <f t="shared" si="20"/>
        <v>551.4375</v>
      </c>
      <c r="K750" s="419">
        <f t="shared" si="19"/>
        <v>0</v>
      </c>
    </row>
    <row r="751" spans="1:11">
      <c r="A751" s="527" t="s">
        <v>1006</v>
      </c>
      <c r="B751" s="31">
        <v>85</v>
      </c>
      <c r="G751" s="427" t="s">
        <v>904</v>
      </c>
      <c r="H751" s="427" t="s">
        <v>903</v>
      </c>
      <c r="I751" s="419">
        <f t="shared" si="18"/>
        <v>2144</v>
      </c>
      <c r="J751" s="509">
        <f t="shared" si="20"/>
        <v>13400</v>
      </c>
      <c r="K751" s="419">
        <f t="shared" si="19"/>
        <v>0</v>
      </c>
    </row>
    <row r="752" spans="1:11">
      <c r="A752" s="527" t="s">
        <v>1006</v>
      </c>
      <c r="B752" s="31">
        <v>85</v>
      </c>
      <c r="G752" s="427" t="s">
        <v>2849</v>
      </c>
      <c r="H752" s="427" t="s">
        <v>3464</v>
      </c>
      <c r="I752" s="419">
        <f t="shared" si="18"/>
        <v>422.34000000000003</v>
      </c>
      <c r="J752" s="509">
        <f t="shared" si="20"/>
        <v>2639.625</v>
      </c>
      <c r="K752" s="419">
        <f t="shared" si="19"/>
        <v>0</v>
      </c>
    </row>
    <row r="753" spans="1:11">
      <c r="A753" s="527" t="s">
        <v>1006</v>
      </c>
      <c r="B753" s="31">
        <v>85</v>
      </c>
      <c r="G753" s="427" t="s">
        <v>4196</v>
      </c>
      <c r="H753" s="427" t="s">
        <v>4197</v>
      </c>
      <c r="I753" s="419">
        <f t="shared" si="18"/>
        <v>2264.7399999999998</v>
      </c>
      <c r="J753" s="509">
        <f t="shared" si="20"/>
        <v>14154.624999999998</v>
      </c>
      <c r="K753" s="419">
        <f t="shared" si="19"/>
        <v>0</v>
      </c>
    </row>
    <row r="754" spans="1:11">
      <c r="A754" s="527" t="s">
        <v>1006</v>
      </c>
      <c r="B754" s="31">
        <v>85</v>
      </c>
      <c r="G754" s="420" t="s">
        <v>4179</v>
      </c>
      <c r="H754" s="427" t="s">
        <v>4772</v>
      </c>
      <c r="I754" s="419">
        <f t="shared" si="18"/>
        <v>54985.2</v>
      </c>
      <c r="J754" s="509">
        <f t="shared" si="20"/>
        <v>343657.5</v>
      </c>
      <c r="K754" s="419">
        <f t="shared" si="19"/>
        <v>0</v>
      </c>
    </row>
    <row r="755" spans="1:11">
      <c r="A755" s="527" t="s">
        <v>1006</v>
      </c>
      <c r="B755" s="31">
        <v>85</v>
      </c>
      <c r="G755" s="427" t="s">
        <v>4861</v>
      </c>
      <c r="H755" s="427" t="s">
        <v>4781</v>
      </c>
      <c r="I755" s="419">
        <f t="shared" si="18"/>
        <v>46144.84</v>
      </c>
      <c r="J755" s="509">
        <f t="shared" si="20"/>
        <v>288405.25</v>
      </c>
      <c r="K755" s="419">
        <f t="shared" si="19"/>
        <v>0</v>
      </c>
    </row>
    <row r="756" spans="1:11">
      <c r="A756" s="527" t="s">
        <v>1006</v>
      </c>
      <c r="B756" s="31">
        <v>85</v>
      </c>
      <c r="G756" s="427" t="s">
        <v>3529</v>
      </c>
      <c r="H756" s="427" t="s">
        <v>3529</v>
      </c>
      <c r="I756" s="419">
        <f t="shared" si="18"/>
        <v>17.93</v>
      </c>
      <c r="J756" s="509">
        <f t="shared" si="20"/>
        <v>112.0625</v>
      </c>
      <c r="K756" s="419">
        <f t="shared" si="19"/>
        <v>0</v>
      </c>
    </row>
    <row r="757" spans="1:11">
      <c r="A757" s="527" t="s">
        <v>1006</v>
      </c>
      <c r="B757" s="31">
        <v>85</v>
      </c>
      <c r="G757" s="427" t="s">
        <v>820</v>
      </c>
      <c r="H757" s="427" t="s">
        <v>820</v>
      </c>
      <c r="I757" s="419">
        <f t="shared" si="18"/>
        <v>33.65</v>
      </c>
      <c r="J757" s="509">
        <f t="shared" si="20"/>
        <v>210.3125</v>
      </c>
      <c r="K757" s="419">
        <f t="shared" si="19"/>
        <v>0</v>
      </c>
    </row>
    <row r="758" spans="1:11">
      <c r="A758" s="527" t="s">
        <v>1006</v>
      </c>
      <c r="B758" s="31">
        <v>85</v>
      </c>
      <c r="G758" s="427" t="s">
        <v>4209</v>
      </c>
      <c r="H758" s="427" t="s">
        <v>4834</v>
      </c>
      <c r="I758" s="419">
        <f t="shared" si="18"/>
        <v>1499.05</v>
      </c>
      <c r="J758" s="509">
        <f t="shared" si="20"/>
        <v>9369.0625</v>
      </c>
      <c r="K758" s="419">
        <f t="shared" si="19"/>
        <v>0</v>
      </c>
    </row>
    <row r="759" spans="1:11">
      <c r="A759" s="527" t="s">
        <v>1006</v>
      </c>
      <c r="B759" s="31">
        <v>85</v>
      </c>
      <c r="G759" s="427" t="s">
        <v>932</v>
      </c>
      <c r="H759" s="427" t="s">
        <v>933</v>
      </c>
      <c r="I759" s="419">
        <f t="shared" si="18"/>
        <v>14461.28</v>
      </c>
      <c r="J759" s="509">
        <f t="shared" si="20"/>
        <v>90383</v>
      </c>
      <c r="K759" s="419">
        <f t="shared" si="19"/>
        <v>0</v>
      </c>
    </row>
    <row r="760" spans="1:11">
      <c r="A760" s="527" t="s">
        <v>1006</v>
      </c>
      <c r="B760" s="31">
        <v>85</v>
      </c>
      <c r="G760" s="427" t="s">
        <v>4809</v>
      </c>
      <c r="H760" s="427" t="s">
        <v>4809</v>
      </c>
      <c r="I760" s="419">
        <f t="shared" si="18"/>
        <v>13.92</v>
      </c>
      <c r="J760" s="509">
        <f t="shared" si="20"/>
        <v>87</v>
      </c>
      <c r="K760" s="419">
        <f t="shared" si="19"/>
        <v>0</v>
      </c>
    </row>
    <row r="761" spans="1:11">
      <c r="A761" s="527" t="s">
        <v>1006</v>
      </c>
      <c r="B761" s="31">
        <v>85</v>
      </c>
      <c r="G761" s="427" t="s">
        <v>735</v>
      </c>
      <c r="H761" s="427" t="s">
        <v>735</v>
      </c>
      <c r="I761" s="419">
        <f t="shared" si="18"/>
        <v>357.64</v>
      </c>
      <c r="J761" s="509">
        <f t="shared" si="20"/>
        <v>2235.25</v>
      </c>
      <c r="K761" s="419">
        <f t="shared" si="19"/>
        <v>0</v>
      </c>
    </row>
    <row r="762" spans="1:11">
      <c r="A762" s="527" t="s">
        <v>1006</v>
      </c>
      <c r="B762" s="31">
        <v>85</v>
      </c>
      <c r="G762" s="427" t="s">
        <v>894</v>
      </c>
      <c r="H762" s="427" t="s">
        <v>895</v>
      </c>
      <c r="I762" s="419">
        <f t="shared" si="18"/>
        <v>1008</v>
      </c>
      <c r="J762" s="509">
        <f t="shared" si="20"/>
        <v>6300</v>
      </c>
      <c r="K762" s="419">
        <f t="shared" si="19"/>
        <v>0</v>
      </c>
    </row>
    <row r="763" spans="1:11">
      <c r="A763" s="527" t="s">
        <v>1006</v>
      </c>
      <c r="B763" s="31">
        <v>85</v>
      </c>
      <c r="G763" s="427" t="s">
        <v>4848</v>
      </c>
      <c r="H763" s="427" t="s">
        <v>4820</v>
      </c>
      <c r="I763" s="419">
        <f t="shared" si="18"/>
        <v>112</v>
      </c>
      <c r="J763" s="509">
        <f t="shared" si="20"/>
        <v>700</v>
      </c>
      <c r="K763" s="419">
        <f t="shared" si="19"/>
        <v>0</v>
      </c>
    </row>
    <row r="764" spans="1:11">
      <c r="A764" s="527" t="s">
        <v>1006</v>
      </c>
      <c r="B764" s="31">
        <v>85</v>
      </c>
      <c r="G764" s="427" t="s">
        <v>697</v>
      </c>
      <c r="H764" s="427" t="s">
        <v>896</v>
      </c>
      <c r="I764" s="419">
        <f t="shared" si="18"/>
        <v>749.54</v>
      </c>
      <c r="J764" s="509">
        <f t="shared" si="20"/>
        <v>4684.625</v>
      </c>
      <c r="K764" s="419">
        <f t="shared" si="19"/>
        <v>0</v>
      </c>
    </row>
    <row r="765" spans="1:11">
      <c r="A765" s="527" t="s">
        <v>1006</v>
      </c>
      <c r="B765" s="31">
        <v>85</v>
      </c>
      <c r="G765" s="427" t="s">
        <v>1763</v>
      </c>
      <c r="H765" s="427" t="s">
        <v>1619</v>
      </c>
      <c r="I765" s="419">
        <f t="shared" si="18"/>
        <v>7680</v>
      </c>
      <c r="J765" s="509">
        <f t="shared" si="20"/>
        <v>48000</v>
      </c>
      <c r="K765" s="419">
        <f t="shared" si="19"/>
        <v>0</v>
      </c>
    </row>
    <row r="766" spans="1:11">
      <c r="A766" s="527" t="s">
        <v>1006</v>
      </c>
      <c r="B766" s="31">
        <v>85</v>
      </c>
      <c r="G766" s="427" t="s">
        <v>715</v>
      </c>
      <c r="H766" s="427" t="s">
        <v>715</v>
      </c>
      <c r="I766" s="419">
        <f t="shared" si="18"/>
        <v>150.35</v>
      </c>
      <c r="J766" s="509">
        <f t="shared" si="20"/>
        <v>939.6875</v>
      </c>
      <c r="K766" s="419">
        <f t="shared" si="19"/>
        <v>0</v>
      </c>
    </row>
    <row r="767" spans="1:11">
      <c r="A767" s="527" t="s">
        <v>1006</v>
      </c>
      <c r="B767" s="31">
        <v>85</v>
      </c>
      <c r="G767" s="427" t="s">
        <v>3564</v>
      </c>
      <c r="H767" s="427" t="s">
        <v>4148</v>
      </c>
      <c r="I767" s="419">
        <f t="shared" si="18"/>
        <v>12944</v>
      </c>
      <c r="J767" s="509">
        <f t="shared" si="20"/>
        <v>80900</v>
      </c>
      <c r="K767" s="419">
        <f t="shared" si="19"/>
        <v>0</v>
      </c>
    </row>
    <row r="768" spans="1:11">
      <c r="A768" s="527" t="s">
        <v>1006</v>
      </c>
      <c r="B768" s="31">
        <v>85</v>
      </c>
      <c r="G768" s="427" t="s">
        <v>793</v>
      </c>
      <c r="H768" s="427" t="s">
        <v>793</v>
      </c>
      <c r="I768" s="419">
        <f t="shared" si="18"/>
        <v>42.769999999999996</v>
      </c>
      <c r="J768" s="509">
        <f t="shared" si="20"/>
        <v>267.31249999999994</v>
      </c>
      <c r="K768" s="419">
        <f t="shared" si="19"/>
        <v>0</v>
      </c>
    </row>
    <row r="769" spans="1:11">
      <c r="A769" s="527" t="s">
        <v>1006</v>
      </c>
      <c r="B769" s="31">
        <v>85</v>
      </c>
      <c r="G769" s="427" t="s">
        <v>689</v>
      </c>
      <c r="H769" s="427" t="s">
        <v>689</v>
      </c>
      <c r="I769" s="419">
        <f t="shared" si="18"/>
        <v>256.27999999999997</v>
      </c>
      <c r="J769" s="509">
        <f t="shared" si="20"/>
        <v>1601.7499999999998</v>
      </c>
      <c r="K769" s="419">
        <f t="shared" si="19"/>
        <v>0</v>
      </c>
    </row>
    <row r="770" spans="1:11">
      <c r="A770" s="527" t="s">
        <v>1006</v>
      </c>
      <c r="B770" s="31">
        <v>85</v>
      </c>
      <c r="G770" s="427" t="s">
        <v>718</v>
      </c>
      <c r="H770" s="427" t="s">
        <v>719</v>
      </c>
      <c r="I770" s="419">
        <f t="shared" si="18"/>
        <v>280.64</v>
      </c>
      <c r="J770" s="509">
        <f t="shared" si="20"/>
        <v>1753.9999999999998</v>
      </c>
      <c r="K770" s="419">
        <f t="shared" si="19"/>
        <v>0</v>
      </c>
    </row>
    <row r="771" spans="1:11">
      <c r="A771" s="527" t="s">
        <v>1006</v>
      </c>
      <c r="B771" s="31">
        <v>85</v>
      </c>
      <c r="G771" s="427" t="s">
        <v>4796</v>
      </c>
      <c r="H771" s="427" t="s">
        <v>4796</v>
      </c>
      <c r="I771" s="419">
        <f t="shared" si="18"/>
        <v>111.74</v>
      </c>
      <c r="J771" s="509">
        <f t="shared" si="20"/>
        <v>698.375</v>
      </c>
      <c r="K771" s="419">
        <f t="shared" si="19"/>
        <v>0</v>
      </c>
    </row>
    <row r="772" spans="1:11">
      <c r="A772" s="527" t="s">
        <v>1006</v>
      </c>
      <c r="B772" s="31">
        <v>85</v>
      </c>
      <c r="G772" s="420" t="s">
        <v>4860</v>
      </c>
      <c r="H772" s="420" t="s">
        <v>4859</v>
      </c>
      <c r="I772" s="419">
        <f t="shared" si="18"/>
        <v>22.07</v>
      </c>
      <c r="J772" s="509">
        <f t="shared" si="20"/>
        <v>137.9375</v>
      </c>
      <c r="K772" s="419">
        <f t="shared" si="19"/>
        <v>0</v>
      </c>
    </row>
    <row r="773" spans="1:11">
      <c r="A773" s="527" t="s">
        <v>1006</v>
      </c>
      <c r="B773" s="31">
        <v>85</v>
      </c>
      <c r="G773" s="427" t="s">
        <v>4794</v>
      </c>
      <c r="H773" s="427" t="s">
        <v>4794</v>
      </c>
      <c r="I773" s="419">
        <f t="shared" si="18"/>
        <v>34.68</v>
      </c>
      <c r="J773" s="509">
        <f t="shared" si="20"/>
        <v>216.75</v>
      </c>
      <c r="K773" s="419">
        <f t="shared" si="19"/>
        <v>0</v>
      </c>
    </row>
    <row r="774" spans="1:11">
      <c r="A774" s="527" t="s">
        <v>1006</v>
      </c>
      <c r="B774" s="31">
        <v>85</v>
      </c>
      <c r="G774" s="427" t="s">
        <v>4812</v>
      </c>
      <c r="H774" s="427" t="s">
        <v>4812</v>
      </c>
      <c r="I774" s="419">
        <f t="shared" si="18"/>
        <v>67.03</v>
      </c>
      <c r="J774" s="509">
        <f t="shared" si="20"/>
        <v>418.9375</v>
      </c>
      <c r="K774" s="419">
        <f t="shared" si="19"/>
        <v>0</v>
      </c>
    </row>
    <row r="775" spans="1:11">
      <c r="A775" s="527" t="s">
        <v>1006</v>
      </c>
      <c r="B775" s="31">
        <v>85</v>
      </c>
      <c r="G775" s="427" t="s">
        <v>4795</v>
      </c>
      <c r="H775" s="427" t="s">
        <v>4795</v>
      </c>
      <c r="I775" s="419">
        <f t="shared" si="18"/>
        <v>52.94</v>
      </c>
      <c r="J775" s="509">
        <f t="shared" si="20"/>
        <v>330.875</v>
      </c>
      <c r="K775" s="419">
        <f t="shared" si="19"/>
        <v>0</v>
      </c>
    </row>
    <row r="776" spans="1:11">
      <c r="A776" s="527" t="s">
        <v>1006</v>
      </c>
      <c r="B776" s="31">
        <v>85</v>
      </c>
      <c r="G776" s="427" t="s">
        <v>907</v>
      </c>
      <c r="H776" s="427" t="s">
        <v>908</v>
      </c>
      <c r="I776" s="419">
        <f t="shared" si="18"/>
        <v>13523.93</v>
      </c>
      <c r="J776" s="509">
        <f t="shared" si="20"/>
        <v>84524.5625</v>
      </c>
      <c r="K776" s="419">
        <f t="shared" si="19"/>
        <v>0</v>
      </c>
    </row>
    <row r="777" spans="1:11">
      <c r="A777" s="527" t="s">
        <v>1006</v>
      </c>
      <c r="B777" s="31">
        <v>85</v>
      </c>
      <c r="G777" s="427" t="s">
        <v>1706</v>
      </c>
      <c r="H777" s="427" t="s">
        <v>1706</v>
      </c>
      <c r="I777" s="419">
        <f t="shared" si="18"/>
        <v>66.8</v>
      </c>
      <c r="J777" s="509">
        <f t="shared" si="20"/>
        <v>417.5</v>
      </c>
      <c r="K777" s="419">
        <f t="shared" si="19"/>
        <v>0</v>
      </c>
    </row>
    <row r="778" spans="1:11">
      <c r="A778" s="527" t="s">
        <v>1006</v>
      </c>
      <c r="B778" s="31">
        <v>85</v>
      </c>
      <c r="G778" s="427" t="s">
        <v>939</v>
      </c>
      <c r="H778" s="427" t="s">
        <v>940</v>
      </c>
      <c r="I778" s="419">
        <f t="shared" si="18"/>
        <v>267.86</v>
      </c>
      <c r="J778" s="509">
        <f t="shared" si="20"/>
        <v>1674.125</v>
      </c>
      <c r="K778" s="419">
        <f t="shared" si="19"/>
        <v>0</v>
      </c>
    </row>
    <row r="779" spans="1:11">
      <c r="A779" s="527" t="s">
        <v>1006</v>
      </c>
      <c r="B779" s="31">
        <v>85</v>
      </c>
      <c r="G779" s="427" t="s">
        <v>1740</v>
      </c>
      <c r="H779" s="427" t="s">
        <v>1740</v>
      </c>
      <c r="I779" s="419">
        <f t="shared" si="18"/>
        <v>223.63</v>
      </c>
      <c r="J779" s="509">
        <f t="shared" si="20"/>
        <v>1397.6875</v>
      </c>
      <c r="K779" s="419">
        <f t="shared" si="19"/>
        <v>0</v>
      </c>
    </row>
    <row r="780" spans="1:11">
      <c r="A780" s="527" t="s">
        <v>1006</v>
      </c>
      <c r="B780" s="31">
        <v>85</v>
      </c>
      <c r="G780" s="427" t="s">
        <v>801</v>
      </c>
      <c r="H780" s="427" t="s">
        <v>801</v>
      </c>
      <c r="I780" s="419">
        <f t="shared" si="18"/>
        <v>131.80000000000001</v>
      </c>
      <c r="J780" s="509">
        <f t="shared" si="20"/>
        <v>823.75</v>
      </c>
      <c r="K780" s="419">
        <f t="shared" si="19"/>
        <v>0</v>
      </c>
    </row>
    <row r="781" spans="1:11">
      <c r="A781" s="527" t="s">
        <v>1006</v>
      </c>
      <c r="B781" s="31">
        <v>85</v>
      </c>
      <c r="G781" s="427" t="s">
        <v>2673</v>
      </c>
      <c r="H781" s="427" t="s">
        <v>2673</v>
      </c>
      <c r="I781" s="419">
        <f t="shared" si="18"/>
        <v>62.11</v>
      </c>
      <c r="J781" s="509">
        <f t="shared" si="20"/>
        <v>388.1875</v>
      </c>
      <c r="K781" s="419">
        <f t="shared" si="19"/>
        <v>0</v>
      </c>
    </row>
    <row r="782" spans="1:11">
      <c r="A782" s="527" t="s">
        <v>1006</v>
      </c>
      <c r="B782" s="31">
        <v>85</v>
      </c>
      <c r="G782" s="420" t="s">
        <v>4178</v>
      </c>
      <c r="H782" s="427" t="s">
        <v>4786</v>
      </c>
      <c r="I782" s="419">
        <f t="shared" si="18"/>
        <v>43813.3</v>
      </c>
      <c r="J782" s="509">
        <f t="shared" si="20"/>
        <v>273833.125</v>
      </c>
      <c r="K782" s="419">
        <f t="shared" si="19"/>
        <v>0</v>
      </c>
    </row>
    <row r="783" spans="1:11">
      <c r="A783" s="527" t="s">
        <v>1006</v>
      </c>
      <c r="B783" s="31">
        <v>85</v>
      </c>
      <c r="G783" s="427" t="s">
        <v>4158</v>
      </c>
      <c r="H783" s="427" t="s">
        <v>4827</v>
      </c>
      <c r="I783" s="419">
        <f t="shared" si="18"/>
        <v>361.74</v>
      </c>
      <c r="J783" s="509">
        <f t="shared" si="20"/>
        <v>2260.875</v>
      </c>
      <c r="K783" s="419">
        <f t="shared" si="19"/>
        <v>0</v>
      </c>
    </row>
    <row r="784" spans="1:11">
      <c r="A784" s="527" t="s">
        <v>1006</v>
      </c>
      <c r="B784" s="31">
        <v>85</v>
      </c>
      <c r="G784" s="427" t="s">
        <v>4813</v>
      </c>
      <c r="H784" s="427" t="s">
        <v>4813</v>
      </c>
      <c r="I784" s="419">
        <f t="shared" si="18"/>
        <v>88.22</v>
      </c>
      <c r="J784" s="509">
        <f t="shared" si="20"/>
        <v>551.375</v>
      </c>
      <c r="K784" s="419">
        <f t="shared" si="19"/>
        <v>0</v>
      </c>
    </row>
    <row r="785" spans="1:11">
      <c r="A785" s="527" t="s">
        <v>1006</v>
      </c>
      <c r="B785" s="31">
        <v>85</v>
      </c>
      <c r="G785" s="427" t="s">
        <v>2717</v>
      </c>
      <c r="H785" s="427" t="s">
        <v>2717</v>
      </c>
      <c r="I785" s="419">
        <f t="shared" si="18"/>
        <v>70.62</v>
      </c>
      <c r="J785" s="509">
        <f t="shared" si="20"/>
        <v>441.375</v>
      </c>
      <c r="K785" s="419">
        <f t="shared" si="19"/>
        <v>0</v>
      </c>
    </row>
    <row r="786" spans="1:11">
      <c r="A786" s="527" t="s">
        <v>1006</v>
      </c>
      <c r="B786" s="31">
        <v>85</v>
      </c>
      <c r="G786" s="427" t="s">
        <v>762</v>
      </c>
      <c r="H786" s="427" t="s">
        <v>762</v>
      </c>
      <c r="I786" s="419">
        <f t="shared" si="18"/>
        <v>88.92</v>
      </c>
      <c r="J786" s="509">
        <f t="shared" si="20"/>
        <v>555.75</v>
      </c>
      <c r="K786" s="419">
        <f t="shared" si="19"/>
        <v>0</v>
      </c>
    </row>
    <row r="787" spans="1:11">
      <c r="A787" s="527" t="s">
        <v>1006</v>
      </c>
      <c r="B787" s="31">
        <v>85</v>
      </c>
      <c r="G787" s="427" t="s">
        <v>4805</v>
      </c>
      <c r="H787" s="427" t="s">
        <v>4805</v>
      </c>
      <c r="I787" s="419">
        <f t="shared" si="18"/>
        <v>46.91</v>
      </c>
      <c r="J787" s="509">
        <f t="shared" si="20"/>
        <v>293.1875</v>
      </c>
      <c r="K787" s="419">
        <f t="shared" si="19"/>
        <v>0</v>
      </c>
    </row>
    <row r="788" spans="1:11">
      <c r="A788" s="527" t="s">
        <v>1006</v>
      </c>
      <c r="B788" s="31">
        <v>85</v>
      </c>
      <c r="G788" s="427" t="s">
        <v>4801</v>
      </c>
      <c r="H788" s="427" t="s">
        <v>4801</v>
      </c>
      <c r="I788" s="419">
        <f t="shared" si="18"/>
        <v>8</v>
      </c>
      <c r="J788" s="509">
        <f t="shared" si="20"/>
        <v>50</v>
      </c>
      <c r="K788" s="419">
        <f t="shared" si="19"/>
        <v>0</v>
      </c>
    </row>
    <row r="789" spans="1:11">
      <c r="A789" s="527" t="s">
        <v>1006</v>
      </c>
      <c r="B789" s="31">
        <v>85</v>
      </c>
      <c r="G789" s="427" t="s">
        <v>661</v>
      </c>
      <c r="H789" s="427" t="s">
        <v>661</v>
      </c>
      <c r="I789" s="419">
        <f t="shared" si="18"/>
        <v>134.1</v>
      </c>
      <c r="J789" s="509">
        <f t="shared" si="20"/>
        <v>838.125</v>
      </c>
      <c r="K789" s="419">
        <f t="shared" si="19"/>
        <v>0</v>
      </c>
    </row>
    <row r="790" spans="1:11">
      <c r="A790" s="527" t="s">
        <v>1006</v>
      </c>
      <c r="B790" s="31">
        <v>85</v>
      </c>
      <c r="G790" s="427" t="s">
        <v>2701</v>
      </c>
      <c r="H790" s="427" t="s">
        <v>2701</v>
      </c>
      <c r="I790" s="419">
        <f t="shared" ref="I790:I810" si="21">+SUMIF($G$7:$G$575,G790,$J$7:$J$575)</f>
        <v>81.72</v>
      </c>
      <c r="J790" s="509">
        <f t="shared" si="20"/>
        <v>510.75</v>
      </c>
      <c r="K790" s="419">
        <f t="shared" ref="K790:K810" si="22">+SUMIF($G$7:$G$575,G790,$K$7:$K$575)</f>
        <v>0</v>
      </c>
    </row>
    <row r="791" spans="1:11">
      <c r="A791" s="527" t="s">
        <v>1006</v>
      </c>
      <c r="B791" s="31">
        <v>85</v>
      </c>
      <c r="G791" s="427" t="s">
        <v>918</v>
      </c>
      <c r="H791" s="427" t="s">
        <v>954</v>
      </c>
      <c r="I791" s="419">
        <f t="shared" si="21"/>
        <v>2544</v>
      </c>
      <c r="J791" s="509">
        <f t="shared" ref="J791:J810" si="23">+I791/0.16</f>
        <v>15900</v>
      </c>
      <c r="K791" s="419">
        <f t="shared" si="22"/>
        <v>0</v>
      </c>
    </row>
    <row r="792" spans="1:11">
      <c r="A792" s="527" t="s">
        <v>1006</v>
      </c>
      <c r="B792" s="31">
        <v>85</v>
      </c>
      <c r="G792" s="427" t="s">
        <v>1721</v>
      </c>
      <c r="H792" s="427" t="s">
        <v>1721</v>
      </c>
      <c r="I792" s="419">
        <f t="shared" si="21"/>
        <v>36.4</v>
      </c>
      <c r="J792" s="509">
        <f t="shared" si="23"/>
        <v>227.5</v>
      </c>
      <c r="K792" s="419">
        <f t="shared" si="22"/>
        <v>0</v>
      </c>
    </row>
    <row r="793" spans="1:11">
      <c r="A793" s="527" t="s">
        <v>1006</v>
      </c>
      <c r="B793" s="31">
        <v>85</v>
      </c>
      <c r="G793" s="420" t="s">
        <v>4844</v>
      </c>
      <c r="H793" s="427" t="s">
        <v>4822</v>
      </c>
      <c r="I793" s="419">
        <f t="shared" si="21"/>
        <v>721.33</v>
      </c>
      <c r="J793" s="509">
        <f t="shared" si="23"/>
        <v>4508.3125</v>
      </c>
      <c r="K793" s="419">
        <f t="shared" si="22"/>
        <v>0</v>
      </c>
    </row>
    <row r="794" spans="1:11">
      <c r="A794" s="527" t="s">
        <v>1006</v>
      </c>
      <c r="B794" s="31">
        <v>85</v>
      </c>
      <c r="G794" s="427" t="s">
        <v>957</v>
      </c>
      <c r="H794" s="427" t="s">
        <v>1813</v>
      </c>
      <c r="I794" s="419">
        <f t="shared" si="21"/>
        <v>35785.94</v>
      </c>
      <c r="J794" s="509">
        <f t="shared" si="23"/>
        <v>223662.125</v>
      </c>
      <c r="K794" s="419">
        <f t="shared" si="22"/>
        <v>0</v>
      </c>
    </row>
    <row r="795" spans="1:11">
      <c r="A795" s="527" t="s">
        <v>1006</v>
      </c>
      <c r="B795" s="31">
        <v>85</v>
      </c>
      <c r="G795" s="427" t="s">
        <v>803</v>
      </c>
      <c r="H795" s="427" t="s">
        <v>803</v>
      </c>
      <c r="I795" s="419">
        <f t="shared" si="21"/>
        <v>53.63</v>
      </c>
      <c r="J795" s="509">
        <f t="shared" si="23"/>
        <v>335.1875</v>
      </c>
      <c r="K795" s="419">
        <f t="shared" si="22"/>
        <v>0</v>
      </c>
    </row>
    <row r="796" spans="1:11">
      <c r="A796" s="527" t="s">
        <v>1006</v>
      </c>
      <c r="B796" s="31">
        <v>85</v>
      </c>
      <c r="G796" s="427" t="s">
        <v>746</v>
      </c>
      <c r="H796" s="427" t="s">
        <v>746</v>
      </c>
      <c r="I796" s="419">
        <f t="shared" si="21"/>
        <v>46.21</v>
      </c>
      <c r="J796" s="509">
        <f t="shared" si="23"/>
        <v>288.8125</v>
      </c>
      <c r="K796" s="419">
        <f t="shared" si="22"/>
        <v>0</v>
      </c>
    </row>
    <row r="797" spans="1:11">
      <c r="A797" s="527" t="s">
        <v>1006</v>
      </c>
      <c r="B797" s="31">
        <v>85</v>
      </c>
      <c r="G797" s="427" t="s">
        <v>966</v>
      </c>
      <c r="H797" s="427" t="s">
        <v>967</v>
      </c>
      <c r="I797" s="419">
        <f t="shared" si="21"/>
        <v>2793.75</v>
      </c>
      <c r="J797" s="509">
        <f t="shared" si="23"/>
        <v>17460.9375</v>
      </c>
      <c r="K797" s="419">
        <f t="shared" si="22"/>
        <v>0</v>
      </c>
    </row>
    <row r="798" spans="1:11">
      <c r="A798" s="527" t="s">
        <v>1006</v>
      </c>
      <c r="B798" s="31">
        <v>85</v>
      </c>
      <c r="G798" s="420" t="s">
        <v>840</v>
      </c>
      <c r="H798" s="420" t="s">
        <v>4849</v>
      </c>
      <c r="I798" s="419">
        <f t="shared" si="21"/>
        <v>3000471.3999999985</v>
      </c>
      <c r="J798" s="509">
        <f t="shared" si="23"/>
        <v>18752946.249999989</v>
      </c>
      <c r="K798" s="419">
        <f t="shared" si="22"/>
        <v>0</v>
      </c>
    </row>
    <row r="799" spans="1:11">
      <c r="A799" s="527" t="s">
        <v>1006</v>
      </c>
      <c r="B799" s="31">
        <v>85</v>
      </c>
      <c r="G799" s="427" t="s">
        <v>4792</v>
      </c>
      <c r="H799" s="427" t="s">
        <v>4792</v>
      </c>
      <c r="I799" s="419">
        <f t="shared" si="21"/>
        <v>17.25</v>
      </c>
      <c r="J799" s="509">
        <f t="shared" si="23"/>
        <v>107.8125</v>
      </c>
      <c r="K799" s="419">
        <f t="shared" si="22"/>
        <v>0</v>
      </c>
    </row>
    <row r="800" spans="1:11">
      <c r="A800" s="527" t="s">
        <v>1006</v>
      </c>
      <c r="B800" s="31">
        <v>85</v>
      </c>
      <c r="G800" s="420" t="s">
        <v>842</v>
      </c>
      <c r="H800" s="427" t="s">
        <v>4080</v>
      </c>
      <c r="I800" s="419">
        <f t="shared" si="21"/>
        <v>73174.09</v>
      </c>
      <c r="J800" s="509">
        <f t="shared" si="23"/>
        <v>457338.06249999994</v>
      </c>
      <c r="K800" s="419">
        <f t="shared" si="22"/>
        <v>0</v>
      </c>
    </row>
    <row r="801" spans="1:12">
      <c r="A801" s="527" t="s">
        <v>1006</v>
      </c>
      <c r="B801" s="31">
        <v>85</v>
      </c>
      <c r="G801" s="427" t="s">
        <v>676</v>
      </c>
      <c r="H801" s="427" t="s">
        <v>676</v>
      </c>
      <c r="I801" s="419">
        <f t="shared" si="21"/>
        <v>121.6</v>
      </c>
      <c r="J801" s="509">
        <f t="shared" si="23"/>
        <v>760</v>
      </c>
      <c r="K801" s="419">
        <f t="shared" si="22"/>
        <v>0</v>
      </c>
    </row>
    <row r="802" spans="1:12">
      <c r="A802" s="527" t="s">
        <v>1006</v>
      </c>
      <c r="B802" s="31">
        <v>85</v>
      </c>
      <c r="G802" s="427" t="s">
        <v>727</v>
      </c>
      <c r="H802" s="427" t="s">
        <v>727</v>
      </c>
      <c r="I802" s="419">
        <f t="shared" si="21"/>
        <v>142.73999999999995</v>
      </c>
      <c r="J802" s="509">
        <f t="shared" si="23"/>
        <v>892.12499999999966</v>
      </c>
      <c r="K802" s="419">
        <f t="shared" si="22"/>
        <v>0</v>
      </c>
    </row>
    <row r="803" spans="1:12">
      <c r="A803" s="527" t="s">
        <v>1006</v>
      </c>
      <c r="B803" s="31">
        <v>85</v>
      </c>
      <c r="G803" s="427" t="s">
        <v>2530</v>
      </c>
      <c r="H803" s="427" t="s">
        <v>4826</v>
      </c>
      <c r="I803" s="419">
        <f t="shared" si="21"/>
        <v>70.759999999999991</v>
      </c>
      <c r="J803" s="509">
        <f t="shared" si="23"/>
        <v>442.24999999999994</v>
      </c>
      <c r="K803" s="419">
        <f t="shared" si="22"/>
        <v>0</v>
      </c>
    </row>
    <row r="804" spans="1:12">
      <c r="A804" s="527" t="s">
        <v>1006</v>
      </c>
      <c r="B804" s="31">
        <v>85</v>
      </c>
      <c r="G804" s="427" t="s">
        <v>665</v>
      </c>
      <c r="H804" s="427" t="s">
        <v>665</v>
      </c>
      <c r="I804" s="419">
        <f t="shared" si="21"/>
        <v>23.86</v>
      </c>
      <c r="J804" s="509">
        <f t="shared" si="23"/>
        <v>149.125</v>
      </c>
      <c r="K804" s="419">
        <f t="shared" si="22"/>
        <v>0</v>
      </c>
    </row>
    <row r="805" spans="1:12">
      <c r="A805" s="527" t="s">
        <v>1006</v>
      </c>
      <c r="B805" s="31">
        <v>85</v>
      </c>
      <c r="G805" s="420" t="s">
        <v>861</v>
      </c>
      <c r="H805" s="427" t="s">
        <v>4784</v>
      </c>
      <c r="I805" s="419">
        <f t="shared" si="21"/>
        <v>52574.44</v>
      </c>
      <c r="J805" s="509">
        <f t="shared" si="23"/>
        <v>328590.25</v>
      </c>
      <c r="K805" s="419">
        <f t="shared" si="22"/>
        <v>0</v>
      </c>
    </row>
    <row r="806" spans="1:12">
      <c r="A806" s="527" t="s">
        <v>1006</v>
      </c>
      <c r="B806" s="31">
        <v>85</v>
      </c>
      <c r="G806" s="420" t="s">
        <v>2857</v>
      </c>
      <c r="H806" s="427" t="s">
        <v>4782</v>
      </c>
      <c r="I806" s="419">
        <f t="shared" si="21"/>
        <v>81789.039999999994</v>
      </c>
      <c r="J806" s="509">
        <f t="shared" si="23"/>
        <v>511181.49999999994</v>
      </c>
      <c r="K806" s="419">
        <f t="shared" si="22"/>
        <v>0</v>
      </c>
    </row>
    <row r="807" spans="1:12">
      <c r="A807" s="527" t="s">
        <v>1006</v>
      </c>
      <c r="B807" s="31">
        <v>85</v>
      </c>
      <c r="G807" s="427" t="s">
        <v>4806</v>
      </c>
      <c r="H807" s="427" t="s">
        <v>4806</v>
      </c>
      <c r="I807" s="419">
        <f t="shared" si="21"/>
        <v>14.62</v>
      </c>
      <c r="J807" s="509">
        <f t="shared" si="23"/>
        <v>91.375</v>
      </c>
      <c r="K807" s="419">
        <f t="shared" si="22"/>
        <v>0</v>
      </c>
    </row>
    <row r="808" spans="1:12">
      <c r="A808" s="527" t="s">
        <v>1006</v>
      </c>
      <c r="B808" s="31">
        <v>85</v>
      </c>
      <c r="G808" s="427" t="s">
        <v>4847</v>
      </c>
      <c r="H808" s="427" t="s">
        <v>938</v>
      </c>
      <c r="I808" s="419">
        <f t="shared" si="21"/>
        <v>360</v>
      </c>
      <c r="J808" s="509">
        <f t="shared" si="23"/>
        <v>2250</v>
      </c>
      <c r="K808" s="419">
        <f t="shared" si="22"/>
        <v>0</v>
      </c>
    </row>
    <row r="809" spans="1:12">
      <c r="A809" s="527" t="s">
        <v>1006</v>
      </c>
      <c r="B809" s="31">
        <v>85</v>
      </c>
      <c r="G809" s="420" t="s">
        <v>888</v>
      </c>
      <c r="H809" s="427" t="s">
        <v>4777</v>
      </c>
      <c r="I809" s="419">
        <f t="shared" si="21"/>
        <v>103574.55</v>
      </c>
      <c r="J809" s="509">
        <f t="shared" si="23"/>
        <v>647340.9375</v>
      </c>
      <c r="K809" s="419">
        <f t="shared" si="22"/>
        <v>0</v>
      </c>
    </row>
    <row r="810" spans="1:12">
      <c r="A810" s="527" t="s">
        <v>1006</v>
      </c>
      <c r="B810" s="31">
        <v>85</v>
      </c>
      <c r="G810" s="427" t="s">
        <v>703</v>
      </c>
      <c r="H810" s="427" t="s">
        <v>703</v>
      </c>
      <c r="I810" s="419">
        <f t="shared" si="21"/>
        <v>59.31</v>
      </c>
      <c r="J810" s="509">
        <f t="shared" si="23"/>
        <v>370.6875</v>
      </c>
      <c r="K810" s="419">
        <f t="shared" si="22"/>
        <v>0</v>
      </c>
    </row>
    <row r="811" spans="1:12">
      <c r="H811" s="423" t="s">
        <v>2843</v>
      </c>
      <c r="I811" s="40">
        <f>+SUM(I598:I810)</f>
        <v>5029857.3099999987</v>
      </c>
      <c r="J811" s="40">
        <f t="shared" ref="J811:K811" si="24">+SUM(J598:J810)</f>
        <v>31436608.187499989</v>
      </c>
      <c r="K811" s="40">
        <f t="shared" si="24"/>
        <v>38740.35</v>
      </c>
      <c r="L811" s="509" t="s">
        <v>10995</v>
      </c>
    </row>
    <row r="812" spans="1:12">
      <c r="H812" s="423" t="s">
        <v>10955</v>
      </c>
      <c r="I812">
        <f>+J576</f>
        <v>5029857.3099999977</v>
      </c>
      <c r="J812">
        <f>+I576</f>
        <v>31436608.1875</v>
      </c>
      <c r="K812">
        <f>+K576</f>
        <v>38740.349999999991</v>
      </c>
    </row>
    <row r="813" spans="1:12">
      <c r="H813" s="423" t="s">
        <v>1002</v>
      </c>
      <c r="I813">
        <f>+I811-I812</f>
        <v>0</v>
      </c>
      <c r="J813" s="419">
        <f t="shared" ref="J813:K813" si="25">+J811-J812</f>
        <v>0</v>
      </c>
      <c r="K813" s="419">
        <f t="shared" si="25"/>
        <v>0</v>
      </c>
    </row>
  </sheetData>
  <autoFilter ref="A6:K575">
    <filterColumn colId="2"/>
    <filterColumn colId="6"/>
    <sortState ref="A7:K286">
      <sortCondition ref="C6:C571"/>
    </sortState>
  </autoFilter>
  <sortState ref="A7:K586">
    <sortCondition ref="B7:B586"/>
  </sortState>
  <pageMargins left="0.70866141732283472" right="0.70866141732283472" top="0.74803149606299213" bottom="0.74803149606299213" header="0.31496062992125984" footer="0.31496062992125984"/>
  <pageSetup scale="11" fitToHeight="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10"/>
  <sheetViews>
    <sheetView workbookViewId="0">
      <selection activeCell="A155" sqref="A155"/>
    </sheetView>
  </sheetViews>
  <sheetFormatPr baseColWidth="10" defaultRowHeight="15"/>
  <cols>
    <col min="1" max="1" width="15.42578125" bestFit="1" customWidth="1"/>
    <col min="2" max="2" width="42.28515625" bestFit="1" customWidth="1"/>
    <col min="3" max="3" width="15.42578125" bestFit="1" customWidth="1"/>
  </cols>
  <sheetData>
    <row r="1" spans="1:4">
      <c r="A1" s="108" t="s">
        <v>4828</v>
      </c>
      <c r="B1" s="108" t="s">
        <v>4829</v>
      </c>
      <c r="C1" s="108" t="s">
        <v>4828</v>
      </c>
      <c r="D1" s="108" t="s">
        <v>4829</v>
      </c>
    </row>
    <row r="2" spans="1:4">
      <c r="A2" s="108" t="s">
        <v>4119</v>
      </c>
      <c r="B2" s="108" t="s">
        <v>4119</v>
      </c>
      <c r="C2" s="108" t="s">
        <v>4119</v>
      </c>
      <c r="D2" s="108" t="s">
        <v>4119</v>
      </c>
    </row>
    <row r="3" spans="1:4">
      <c r="A3" s="108" t="s">
        <v>900</v>
      </c>
      <c r="B3" s="108" t="s">
        <v>901</v>
      </c>
      <c r="C3" s="108" t="s">
        <v>900</v>
      </c>
      <c r="D3" s="108" t="s">
        <v>901</v>
      </c>
    </row>
    <row r="4" spans="1:4">
      <c r="A4" s="108" t="s">
        <v>9</v>
      </c>
      <c r="B4" s="108" t="s">
        <v>9</v>
      </c>
      <c r="C4" s="108" t="s">
        <v>9</v>
      </c>
      <c r="D4" s="108" t="s">
        <v>9</v>
      </c>
    </row>
    <row r="5" spans="1:4">
      <c r="A5" s="108" t="s">
        <v>4831</v>
      </c>
      <c r="B5" s="108" t="s">
        <v>4824</v>
      </c>
      <c r="C5" s="108" t="s">
        <v>4831</v>
      </c>
      <c r="D5" s="108" t="s">
        <v>4824</v>
      </c>
    </row>
    <row r="6" spans="1:4">
      <c r="A6" s="76" t="s">
        <v>2859</v>
      </c>
      <c r="B6" s="108" t="s">
        <v>4771</v>
      </c>
      <c r="C6" s="76" t="s">
        <v>2859</v>
      </c>
      <c r="D6" s="108" t="s">
        <v>4771</v>
      </c>
    </row>
    <row r="7" spans="1:4">
      <c r="A7" s="108" t="s">
        <v>747</v>
      </c>
      <c r="B7" s="108" t="s">
        <v>747</v>
      </c>
      <c r="C7" s="108" t="s">
        <v>747</v>
      </c>
      <c r="D7" s="108" t="s">
        <v>747</v>
      </c>
    </row>
    <row r="8" spans="1:4">
      <c r="A8" s="76" t="s">
        <v>981</v>
      </c>
      <c r="B8" s="76" t="s">
        <v>982</v>
      </c>
      <c r="C8" s="76" t="s">
        <v>981</v>
      </c>
      <c r="D8" s="76" t="s">
        <v>982</v>
      </c>
    </row>
    <row r="9" spans="1:4">
      <c r="A9" s="108" t="s">
        <v>733</v>
      </c>
      <c r="B9" s="108" t="s">
        <v>733</v>
      </c>
      <c r="C9" s="108" t="s">
        <v>733</v>
      </c>
      <c r="D9" s="108" t="s">
        <v>733</v>
      </c>
    </row>
    <row r="10" spans="1:4">
      <c r="A10" s="108" t="s">
        <v>4802</v>
      </c>
      <c r="B10" s="108" t="s">
        <v>4802</v>
      </c>
      <c r="C10" s="108" t="s">
        <v>4802</v>
      </c>
      <c r="D10" s="108" t="s">
        <v>4802</v>
      </c>
    </row>
    <row r="11" spans="1:4">
      <c r="A11" s="108" t="s">
        <v>4791</v>
      </c>
      <c r="B11" s="108" t="s">
        <v>4791</v>
      </c>
      <c r="C11" s="108" t="s">
        <v>4791</v>
      </c>
      <c r="D11" s="108" t="s">
        <v>4791</v>
      </c>
    </row>
    <row r="12" spans="1:4">
      <c r="A12" s="108" t="s">
        <v>4208</v>
      </c>
      <c r="B12" s="108" t="s">
        <v>4156</v>
      </c>
      <c r="C12" s="108" t="s">
        <v>4208</v>
      </c>
      <c r="D12" s="108" t="s">
        <v>4156</v>
      </c>
    </row>
    <row r="13" spans="1:4">
      <c r="A13" s="108" t="s">
        <v>668</v>
      </c>
      <c r="B13" s="108" t="s">
        <v>668</v>
      </c>
      <c r="C13" s="108" t="s">
        <v>668</v>
      </c>
      <c r="D13" s="108" t="s">
        <v>668</v>
      </c>
    </row>
    <row r="14" spans="1:4">
      <c r="A14" s="108" t="s">
        <v>767</v>
      </c>
      <c r="B14" s="108" t="s">
        <v>767</v>
      </c>
      <c r="C14" s="108" t="s">
        <v>767</v>
      </c>
      <c r="D14" s="108" t="s">
        <v>767</v>
      </c>
    </row>
    <row r="15" spans="1:4">
      <c r="A15" s="108" t="s">
        <v>1728</v>
      </c>
      <c r="B15" s="108" t="s">
        <v>1728</v>
      </c>
      <c r="C15" s="108" t="s">
        <v>1728</v>
      </c>
      <c r="D15" s="108" t="s">
        <v>1728</v>
      </c>
    </row>
    <row r="16" spans="1:4">
      <c r="A16" s="108" t="s">
        <v>659</v>
      </c>
      <c r="B16" s="108" t="s">
        <v>659</v>
      </c>
      <c r="C16" s="108" t="s">
        <v>659</v>
      </c>
      <c r="D16" s="108" t="s">
        <v>659</v>
      </c>
    </row>
    <row r="17" spans="1:4">
      <c r="A17" s="108" t="s">
        <v>1739</v>
      </c>
      <c r="B17" s="108" t="s">
        <v>1739</v>
      </c>
      <c r="C17" s="108" t="s">
        <v>1739</v>
      </c>
      <c r="D17" s="108" t="s">
        <v>1739</v>
      </c>
    </row>
    <row r="18" spans="1:4">
      <c r="A18" s="76" t="s">
        <v>953</v>
      </c>
      <c r="B18" s="108" t="s">
        <v>1920</v>
      </c>
      <c r="C18" s="76" t="s">
        <v>953</v>
      </c>
      <c r="D18" s="108" t="s">
        <v>1920</v>
      </c>
    </row>
    <row r="19" spans="1:4">
      <c r="A19" s="76" t="s">
        <v>877</v>
      </c>
      <c r="B19" s="108" t="s">
        <v>1625</v>
      </c>
      <c r="C19" s="76" t="s">
        <v>877</v>
      </c>
      <c r="D19" s="108" t="s">
        <v>1625</v>
      </c>
    </row>
    <row r="20" spans="1:4">
      <c r="A20" s="108" t="s">
        <v>744</v>
      </c>
      <c r="B20" s="108" t="s">
        <v>744</v>
      </c>
      <c r="C20" s="108" t="s">
        <v>744</v>
      </c>
      <c r="D20" s="108" t="s">
        <v>744</v>
      </c>
    </row>
    <row r="21" spans="1:4">
      <c r="A21" s="108" t="s">
        <v>3567</v>
      </c>
      <c r="B21" s="108" t="s">
        <v>3477</v>
      </c>
      <c r="C21" s="108" t="s">
        <v>3567</v>
      </c>
      <c r="D21" s="108" t="s">
        <v>3477</v>
      </c>
    </row>
    <row r="22" spans="1:4">
      <c r="A22" s="76" t="s">
        <v>884</v>
      </c>
      <c r="B22" s="108" t="s">
        <v>1901</v>
      </c>
      <c r="C22" s="76" t="s">
        <v>884</v>
      </c>
      <c r="D22" s="108" t="s">
        <v>1901</v>
      </c>
    </row>
    <row r="23" spans="1:4">
      <c r="A23" s="77" t="s">
        <v>998</v>
      </c>
      <c r="B23" s="19" t="s">
        <v>980</v>
      </c>
      <c r="C23" s="77" t="s">
        <v>998</v>
      </c>
      <c r="D23" s="19" t="s">
        <v>980</v>
      </c>
    </row>
    <row r="24" spans="1:4">
      <c r="A24" s="77" t="s">
        <v>996</v>
      </c>
      <c r="B24" s="19" t="s">
        <v>995</v>
      </c>
      <c r="C24" s="77" t="s">
        <v>996</v>
      </c>
      <c r="D24" s="19" t="s">
        <v>995</v>
      </c>
    </row>
    <row r="25" spans="1:4">
      <c r="A25" s="108" t="s">
        <v>4851</v>
      </c>
      <c r="B25" s="108" t="s">
        <v>4851</v>
      </c>
      <c r="C25" s="108" t="s">
        <v>4851</v>
      </c>
      <c r="D25" s="108" t="s">
        <v>4851</v>
      </c>
    </row>
    <row r="26" spans="1:4">
      <c r="A26" s="108" t="s">
        <v>942</v>
      </c>
      <c r="B26" s="108" t="s">
        <v>941</v>
      </c>
      <c r="C26" s="108" t="s">
        <v>942</v>
      </c>
      <c r="D26" s="108" t="s">
        <v>941</v>
      </c>
    </row>
    <row r="27" spans="1:4">
      <c r="A27" s="108" t="s">
        <v>742</v>
      </c>
      <c r="B27" s="108" t="s">
        <v>742</v>
      </c>
      <c r="C27" s="108" t="s">
        <v>742</v>
      </c>
      <c r="D27" s="108" t="s">
        <v>742</v>
      </c>
    </row>
    <row r="28" spans="1:4">
      <c r="A28" s="108" t="s">
        <v>4107</v>
      </c>
      <c r="B28" s="108" t="s">
        <v>4107</v>
      </c>
      <c r="C28" s="108" t="s">
        <v>4107</v>
      </c>
      <c r="D28" s="108" t="s">
        <v>4107</v>
      </c>
    </row>
    <row r="29" spans="1:4">
      <c r="A29" s="108" t="s">
        <v>1751</v>
      </c>
      <c r="B29" s="108" t="s">
        <v>1751</v>
      </c>
      <c r="C29" s="108" t="s">
        <v>1751</v>
      </c>
      <c r="D29" s="108" t="s">
        <v>1751</v>
      </c>
    </row>
    <row r="30" spans="1:4">
      <c r="A30" s="108" t="s">
        <v>1689</v>
      </c>
      <c r="B30" s="108" t="s">
        <v>1689</v>
      </c>
      <c r="C30" s="108" t="s">
        <v>1689</v>
      </c>
      <c r="D30" s="108" t="s">
        <v>1689</v>
      </c>
    </row>
    <row r="31" spans="1:4">
      <c r="A31" s="108" t="s">
        <v>1679</v>
      </c>
      <c r="B31" s="108" t="s">
        <v>1679</v>
      </c>
      <c r="C31" s="108" t="s">
        <v>1679</v>
      </c>
      <c r="D31" s="108" t="s">
        <v>1679</v>
      </c>
    </row>
    <row r="32" spans="1:4">
      <c r="A32" s="76" t="s">
        <v>858</v>
      </c>
      <c r="B32" s="108" t="s">
        <v>4767</v>
      </c>
      <c r="C32" s="76" t="s">
        <v>858</v>
      </c>
      <c r="D32" s="108" t="s">
        <v>4767</v>
      </c>
    </row>
    <row r="33" spans="1:4">
      <c r="A33" s="108" t="s">
        <v>4852</v>
      </c>
      <c r="B33" s="108" t="s">
        <v>4852</v>
      </c>
      <c r="C33" s="108" t="s">
        <v>4852</v>
      </c>
      <c r="D33" s="108" t="s">
        <v>4852</v>
      </c>
    </row>
    <row r="34" spans="1:4">
      <c r="A34" s="108" t="s">
        <v>2865</v>
      </c>
      <c r="B34" s="108" t="s">
        <v>2865</v>
      </c>
      <c r="C34" s="108" t="s">
        <v>2865</v>
      </c>
      <c r="D34" s="108" t="s">
        <v>2865</v>
      </c>
    </row>
    <row r="35" spans="1:4">
      <c r="A35" s="108" t="s">
        <v>4841</v>
      </c>
      <c r="B35" s="108" t="s">
        <v>4842</v>
      </c>
      <c r="C35" s="108" t="s">
        <v>4841</v>
      </c>
      <c r="D35" s="108" t="s">
        <v>4842</v>
      </c>
    </row>
    <row r="36" spans="1:4">
      <c r="A36" s="108" t="s">
        <v>1675</v>
      </c>
      <c r="B36" s="108" t="s">
        <v>1675</v>
      </c>
      <c r="C36" s="108" t="s">
        <v>1675</v>
      </c>
      <c r="D36" s="108" t="s">
        <v>1675</v>
      </c>
    </row>
    <row r="37" spans="1:4">
      <c r="A37" s="108" t="s">
        <v>4867</v>
      </c>
      <c r="B37" s="108" t="s">
        <v>4817</v>
      </c>
      <c r="C37" s="108" t="s">
        <v>4867</v>
      </c>
      <c r="D37" s="108" t="s">
        <v>4817</v>
      </c>
    </row>
    <row r="38" spans="1:4">
      <c r="A38" s="108" t="s">
        <v>4108</v>
      </c>
      <c r="B38" s="108" t="s">
        <v>4108</v>
      </c>
      <c r="C38" s="108" t="s">
        <v>4108</v>
      </c>
      <c r="D38" s="108" t="s">
        <v>4108</v>
      </c>
    </row>
    <row r="39" spans="1:4">
      <c r="A39" s="76" t="s">
        <v>4857</v>
      </c>
      <c r="B39" s="108" t="s">
        <v>4858</v>
      </c>
      <c r="C39" s="76" t="s">
        <v>4857</v>
      </c>
      <c r="D39" s="108" t="s">
        <v>4858</v>
      </c>
    </row>
    <row r="40" spans="1:4">
      <c r="A40" s="108" t="s">
        <v>2878</v>
      </c>
      <c r="B40" s="108" t="s">
        <v>2879</v>
      </c>
      <c r="C40" s="108" t="s">
        <v>2878</v>
      </c>
      <c r="D40" s="108" t="s">
        <v>2879</v>
      </c>
    </row>
    <row r="41" spans="1:4">
      <c r="A41" s="108" t="s">
        <v>2536</v>
      </c>
      <c r="B41" s="108" t="s">
        <v>2536</v>
      </c>
      <c r="C41" s="108" t="s">
        <v>2536</v>
      </c>
      <c r="D41" s="108" t="s">
        <v>2536</v>
      </c>
    </row>
    <row r="42" spans="1:4">
      <c r="A42" s="108" t="s">
        <v>893</v>
      </c>
      <c r="B42" s="108" t="s">
        <v>892</v>
      </c>
      <c r="C42" s="108" t="s">
        <v>893</v>
      </c>
      <c r="D42" s="108" t="s">
        <v>892</v>
      </c>
    </row>
    <row r="43" spans="1:4">
      <c r="A43" s="108" t="s">
        <v>4846</v>
      </c>
      <c r="B43" s="108" t="s">
        <v>4818</v>
      </c>
      <c r="C43" s="108" t="s">
        <v>4846</v>
      </c>
      <c r="D43" s="108" t="s">
        <v>4818</v>
      </c>
    </row>
    <row r="44" spans="1:4">
      <c r="A44" s="108" t="s">
        <v>960</v>
      </c>
      <c r="B44" s="108" t="s">
        <v>961</v>
      </c>
      <c r="C44" s="108" t="s">
        <v>960</v>
      </c>
      <c r="D44" s="108" t="s">
        <v>961</v>
      </c>
    </row>
    <row r="45" spans="1:4">
      <c r="A45" s="108" t="s">
        <v>4853</v>
      </c>
      <c r="B45" s="108" t="s">
        <v>4853</v>
      </c>
      <c r="C45" s="108" t="s">
        <v>4853</v>
      </c>
      <c r="D45" s="108" t="s">
        <v>4853</v>
      </c>
    </row>
    <row r="46" spans="1:4">
      <c r="A46" s="108" t="s">
        <v>1743</v>
      </c>
      <c r="B46" s="108" t="s">
        <v>1743</v>
      </c>
      <c r="C46" s="108" t="s">
        <v>1743</v>
      </c>
      <c r="D46" s="108" t="s">
        <v>1743</v>
      </c>
    </row>
    <row r="47" spans="1:4">
      <c r="A47" s="108" t="s">
        <v>731</v>
      </c>
      <c r="B47" s="108" t="s">
        <v>731</v>
      </c>
      <c r="C47" s="108" t="s">
        <v>731</v>
      </c>
      <c r="D47" s="108" t="s">
        <v>731</v>
      </c>
    </row>
    <row r="48" spans="1:4">
      <c r="A48" s="108" t="s">
        <v>4854</v>
      </c>
      <c r="B48" s="108" t="s">
        <v>4854</v>
      </c>
      <c r="C48" s="108" t="s">
        <v>4854</v>
      </c>
      <c r="D48" s="108" t="s">
        <v>4854</v>
      </c>
    </row>
    <row r="49" spans="1:4">
      <c r="A49" s="108" t="s">
        <v>1683</v>
      </c>
      <c r="B49" s="108" t="s">
        <v>1683</v>
      </c>
      <c r="C49" s="108" t="s">
        <v>1683</v>
      </c>
      <c r="D49" s="108" t="s">
        <v>1683</v>
      </c>
    </row>
    <row r="50" spans="1:4">
      <c r="A50" s="108" t="s">
        <v>4797</v>
      </c>
      <c r="B50" s="108" t="s">
        <v>4797</v>
      </c>
      <c r="C50" s="108" t="s">
        <v>4797</v>
      </c>
      <c r="D50" s="108" t="s">
        <v>4797</v>
      </c>
    </row>
    <row r="51" spans="1:4">
      <c r="A51" s="108" t="s">
        <v>2862</v>
      </c>
      <c r="B51" s="108" t="s">
        <v>2862</v>
      </c>
      <c r="C51" s="108" t="s">
        <v>2862</v>
      </c>
      <c r="D51" s="108" t="s">
        <v>2862</v>
      </c>
    </row>
    <row r="52" spans="1:4">
      <c r="A52" s="108" t="s">
        <v>1700</v>
      </c>
      <c r="B52" s="108" t="s">
        <v>1700</v>
      </c>
      <c r="C52" s="108" t="s">
        <v>1700</v>
      </c>
      <c r="D52" s="108" t="s">
        <v>1700</v>
      </c>
    </row>
    <row r="53" spans="1:4">
      <c r="A53" s="108" t="s">
        <v>2559</v>
      </c>
      <c r="B53" s="108" t="s">
        <v>2559</v>
      </c>
      <c r="C53" s="108" t="s">
        <v>2559</v>
      </c>
      <c r="D53" s="108" t="s">
        <v>2559</v>
      </c>
    </row>
    <row r="54" spans="1:4">
      <c r="A54" s="76" t="s">
        <v>808</v>
      </c>
      <c r="B54" s="108" t="s">
        <v>4775</v>
      </c>
      <c r="C54" s="76" t="s">
        <v>808</v>
      </c>
      <c r="D54" s="108" t="s">
        <v>4775</v>
      </c>
    </row>
    <row r="55" spans="1:4">
      <c r="A55" s="76" t="s">
        <v>1773</v>
      </c>
      <c r="B55" s="108" t="s">
        <v>4766</v>
      </c>
      <c r="C55" s="76" t="s">
        <v>1773</v>
      </c>
      <c r="D55" s="108" t="s">
        <v>4766</v>
      </c>
    </row>
    <row r="56" spans="1:4">
      <c r="A56" s="76" t="s">
        <v>1774</v>
      </c>
      <c r="B56" s="108" t="s">
        <v>4770</v>
      </c>
      <c r="C56" s="76" t="s">
        <v>1774</v>
      </c>
      <c r="D56" s="108" t="s">
        <v>4770</v>
      </c>
    </row>
    <row r="57" spans="1:4">
      <c r="A57" s="76" t="s">
        <v>866</v>
      </c>
      <c r="B57" s="108" t="s">
        <v>4769</v>
      </c>
      <c r="C57" s="76" t="s">
        <v>866</v>
      </c>
      <c r="D57" s="108" t="s">
        <v>4769</v>
      </c>
    </row>
    <row r="58" spans="1:4">
      <c r="A58" s="108" t="s">
        <v>1690</v>
      </c>
      <c r="B58" s="108" t="s">
        <v>1690</v>
      </c>
      <c r="C58" s="108" t="s">
        <v>1690</v>
      </c>
      <c r="D58" s="108" t="s">
        <v>1690</v>
      </c>
    </row>
    <row r="59" spans="1:4">
      <c r="A59" s="108" t="s">
        <v>4830</v>
      </c>
      <c r="B59" s="108" t="s">
        <v>4821</v>
      </c>
      <c r="C59" s="108" t="s">
        <v>4830</v>
      </c>
      <c r="D59" s="108" t="s">
        <v>4821</v>
      </c>
    </row>
    <row r="60" spans="1:4">
      <c r="A60" s="108" t="s">
        <v>4798</v>
      </c>
      <c r="B60" s="108" t="s">
        <v>4798</v>
      </c>
      <c r="C60" s="108" t="s">
        <v>4798</v>
      </c>
      <c r="D60" s="108" t="s">
        <v>4798</v>
      </c>
    </row>
    <row r="61" spans="1:4">
      <c r="A61" s="108" t="s">
        <v>930</v>
      </c>
      <c r="B61" s="108" t="s">
        <v>931</v>
      </c>
      <c r="C61" s="108" t="s">
        <v>930</v>
      </c>
      <c r="D61" s="108" t="s">
        <v>931</v>
      </c>
    </row>
    <row r="62" spans="1:4">
      <c r="A62" s="108" t="s">
        <v>670</v>
      </c>
      <c r="B62" s="108" t="s">
        <v>670</v>
      </c>
      <c r="C62" s="108" t="s">
        <v>670</v>
      </c>
      <c r="D62" s="108" t="s">
        <v>670</v>
      </c>
    </row>
    <row r="63" spans="1:4">
      <c r="A63" s="76" t="s">
        <v>4843</v>
      </c>
      <c r="B63" s="108" t="s">
        <v>4838</v>
      </c>
      <c r="C63" s="76" t="s">
        <v>4843</v>
      </c>
      <c r="D63" s="108" t="s">
        <v>4838</v>
      </c>
    </row>
    <row r="64" spans="1:4">
      <c r="A64" s="108" t="s">
        <v>1665</v>
      </c>
      <c r="B64" s="108" t="s">
        <v>1665</v>
      </c>
      <c r="C64" s="108" t="s">
        <v>1665</v>
      </c>
      <c r="D64" s="108" t="s">
        <v>1665</v>
      </c>
    </row>
    <row r="65" spans="1:4">
      <c r="A65" s="108" t="s">
        <v>2789</v>
      </c>
      <c r="B65" s="108" t="s">
        <v>2789</v>
      </c>
      <c r="C65" s="108" t="s">
        <v>2789</v>
      </c>
      <c r="D65" s="108" t="s">
        <v>2789</v>
      </c>
    </row>
    <row r="66" spans="1:4">
      <c r="A66" s="108" t="s">
        <v>4850</v>
      </c>
      <c r="B66" s="108" t="s">
        <v>4850</v>
      </c>
      <c r="C66" s="108" t="s">
        <v>4850</v>
      </c>
      <c r="D66" s="108" t="s">
        <v>4850</v>
      </c>
    </row>
    <row r="67" spans="1:4">
      <c r="A67" s="76" t="s">
        <v>4868</v>
      </c>
      <c r="B67" s="108" t="s">
        <v>4869</v>
      </c>
      <c r="C67" s="76" t="s">
        <v>4868</v>
      </c>
      <c r="D67" s="108" t="s">
        <v>4869</v>
      </c>
    </row>
    <row r="68" spans="1:4">
      <c r="A68" s="108" t="s">
        <v>664</v>
      </c>
      <c r="B68" s="108" t="s">
        <v>664</v>
      </c>
      <c r="C68" s="108" t="s">
        <v>664</v>
      </c>
      <c r="D68" s="108" t="s">
        <v>664</v>
      </c>
    </row>
    <row r="69" spans="1:4">
      <c r="A69" s="108" t="s">
        <v>4113</v>
      </c>
      <c r="B69" s="108" t="s">
        <v>4113</v>
      </c>
      <c r="C69" s="108" t="s">
        <v>4113</v>
      </c>
      <c r="D69" s="108" t="s">
        <v>4113</v>
      </c>
    </row>
    <row r="70" spans="1:4">
      <c r="A70" s="108" t="s">
        <v>962</v>
      </c>
      <c r="B70" s="108" t="s">
        <v>963</v>
      </c>
      <c r="C70" s="108" t="s">
        <v>962</v>
      </c>
      <c r="D70" s="108" t="s">
        <v>963</v>
      </c>
    </row>
    <row r="71" spans="1:4">
      <c r="A71" s="108" t="s">
        <v>3520</v>
      </c>
      <c r="B71" s="108" t="s">
        <v>3520</v>
      </c>
      <c r="C71" s="108" t="s">
        <v>3520</v>
      </c>
      <c r="D71" s="108" t="s">
        <v>3520</v>
      </c>
    </row>
    <row r="72" spans="1:4">
      <c r="A72" s="108" t="s">
        <v>4810</v>
      </c>
      <c r="B72" s="108" t="s">
        <v>4810</v>
      </c>
      <c r="C72" s="108" t="s">
        <v>4810</v>
      </c>
      <c r="D72" s="108" t="s">
        <v>4810</v>
      </c>
    </row>
    <row r="73" spans="1:4">
      <c r="A73" s="108" t="s">
        <v>829</v>
      </c>
      <c r="B73" s="108" t="s">
        <v>829</v>
      </c>
      <c r="C73" s="108" t="s">
        <v>829</v>
      </c>
      <c r="D73" s="108" t="s">
        <v>829</v>
      </c>
    </row>
    <row r="74" spans="1:4">
      <c r="A74" s="108" t="s">
        <v>691</v>
      </c>
      <c r="B74" s="108" t="s">
        <v>691</v>
      </c>
      <c r="C74" s="108" t="s">
        <v>691</v>
      </c>
      <c r="D74" s="108" t="s">
        <v>691</v>
      </c>
    </row>
    <row r="75" spans="1:4">
      <c r="A75" s="108" t="s">
        <v>811</v>
      </c>
      <c r="B75" s="108" t="s">
        <v>811</v>
      </c>
      <c r="C75" s="108" t="s">
        <v>811</v>
      </c>
      <c r="D75" s="108" t="s">
        <v>811</v>
      </c>
    </row>
    <row r="76" spans="1:4">
      <c r="A76" s="108" t="s">
        <v>4808</v>
      </c>
      <c r="B76" s="108" t="s">
        <v>4808</v>
      </c>
      <c r="C76" s="108" t="s">
        <v>4808</v>
      </c>
      <c r="D76" s="108" t="s">
        <v>4808</v>
      </c>
    </row>
    <row r="77" spans="1:4">
      <c r="A77" s="76" t="s">
        <v>729</v>
      </c>
      <c r="B77" s="108" t="s">
        <v>730</v>
      </c>
      <c r="C77" s="76" t="s">
        <v>729</v>
      </c>
      <c r="D77" s="108" t="s">
        <v>730</v>
      </c>
    </row>
    <row r="78" spans="1:4">
      <c r="A78" s="108" t="s">
        <v>1678</v>
      </c>
      <c r="B78" s="108" t="s">
        <v>1678</v>
      </c>
      <c r="C78" s="108" t="s">
        <v>1678</v>
      </c>
      <c r="D78" s="108" t="s">
        <v>1678</v>
      </c>
    </row>
    <row r="79" spans="1:4">
      <c r="A79" s="108" t="s">
        <v>4137</v>
      </c>
      <c r="B79" s="108" t="s">
        <v>4137</v>
      </c>
      <c r="C79" s="108" t="s">
        <v>4137</v>
      </c>
      <c r="D79" s="108" t="s">
        <v>4137</v>
      </c>
    </row>
    <row r="80" spans="1:4">
      <c r="A80" s="76" t="s">
        <v>863</v>
      </c>
      <c r="B80" s="108" t="s">
        <v>864</v>
      </c>
      <c r="C80" s="76" t="s">
        <v>863</v>
      </c>
      <c r="D80" s="108" t="s">
        <v>864</v>
      </c>
    </row>
    <row r="81" spans="1:4">
      <c r="A81" s="108" t="s">
        <v>4799</v>
      </c>
      <c r="B81" s="108" t="s">
        <v>4799</v>
      </c>
      <c r="C81" s="108" t="s">
        <v>4799</v>
      </c>
      <c r="D81" s="108" t="s">
        <v>4799</v>
      </c>
    </row>
    <row r="82" spans="1:4">
      <c r="A82" s="108" t="s">
        <v>3569</v>
      </c>
      <c r="B82" s="108" t="s">
        <v>3499</v>
      </c>
      <c r="C82" s="108" t="s">
        <v>3569</v>
      </c>
      <c r="D82" s="108" t="s">
        <v>3499</v>
      </c>
    </row>
    <row r="83" spans="1:4">
      <c r="A83" s="108" t="s">
        <v>3525</v>
      </c>
      <c r="B83" s="108" t="s">
        <v>3525</v>
      </c>
      <c r="C83" s="108" t="s">
        <v>3525</v>
      </c>
      <c r="D83" s="108" t="s">
        <v>3525</v>
      </c>
    </row>
    <row r="84" spans="1:4">
      <c r="A84" s="108" t="s">
        <v>947</v>
      </c>
      <c r="B84" s="108" t="s">
        <v>948</v>
      </c>
      <c r="C84" s="108" t="s">
        <v>947</v>
      </c>
      <c r="D84" s="108" t="s">
        <v>948</v>
      </c>
    </row>
    <row r="85" spans="1:4">
      <c r="A85" s="108" t="s">
        <v>905</v>
      </c>
      <c r="B85" s="108" t="s">
        <v>906</v>
      </c>
      <c r="C85" s="108" t="s">
        <v>905</v>
      </c>
      <c r="D85" s="108" t="s">
        <v>906</v>
      </c>
    </row>
    <row r="86" spans="1:4">
      <c r="A86" s="108" t="s">
        <v>1718</v>
      </c>
      <c r="B86" s="108" t="s">
        <v>1718</v>
      </c>
      <c r="C86" s="108" t="s">
        <v>1718</v>
      </c>
      <c r="D86" s="108" t="s">
        <v>1718</v>
      </c>
    </row>
    <row r="87" spans="1:4">
      <c r="A87" s="108" t="s">
        <v>4123</v>
      </c>
      <c r="B87" s="108" t="s">
        <v>4123</v>
      </c>
      <c r="C87" s="108" t="s">
        <v>4123</v>
      </c>
      <c r="D87" s="108" t="s">
        <v>4123</v>
      </c>
    </row>
    <row r="88" spans="1:4">
      <c r="A88" s="108" t="s">
        <v>814</v>
      </c>
      <c r="B88" s="108" t="s">
        <v>814</v>
      </c>
      <c r="C88" s="108" t="s">
        <v>814</v>
      </c>
      <c r="D88" s="108" t="s">
        <v>814</v>
      </c>
    </row>
    <row r="89" spans="1:4">
      <c r="A89" s="108" t="s">
        <v>1729</v>
      </c>
      <c r="B89" s="108" t="s">
        <v>1729</v>
      </c>
      <c r="C89" s="108" t="s">
        <v>1729</v>
      </c>
      <c r="D89" s="108" t="s">
        <v>1729</v>
      </c>
    </row>
    <row r="90" spans="1:4">
      <c r="A90" s="108" t="s">
        <v>4839</v>
      </c>
      <c r="B90" s="108" t="s">
        <v>4840</v>
      </c>
      <c r="C90" s="108" t="s">
        <v>4839</v>
      </c>
      <c r="D90" s="108" t="s">
        <v>4840</v>
      </c>
    </row>
    <row r="91" spans="1:4">
      <c r="A91" s="108" t="s">
        <v>826</v>
      </c>
      <c r="B91" s="108" t="s">
        <v>1620</v>
      </c>
      <c r="C91" s="108" t="s">
        <v>826</v>
      </c>
      <c r="D91" s="108" t="s">
        <v>1620</v>
      </c>
    </row>
    <row r="92" spans="1:4">
      <c r="A92" s="108" t="s">
        <v>787</v>
      </c>
      <c r="B92" s="108" t="s">
        <v>4864</v>
      </c>
      <c r="C92" s="108" t="s">
        <v>787</v>
      </c>
      <c r="D92" s="108" t="s">
        <v>4864</v>
      </c>
    </row>
    <row r="93" spans="1:4">
      <c r="A93" s="76" t="s">
        <v>865</v>
      </c>
      <c r="B93" s="108" t="s">
        <v>4776</v>
      </c>
      <c r="C93" s="76" t="s">
        <v>865</v>
      </c>
      <c r="D93" s="108" t="s">
        <v>4776</v>
      </c>
    </row>
    <row r="94" spans="1:4">
      <c r="A94" s="108" t="s">
        <v>1697</v>
      </c>
      <c r="B94" s="108" t="s">
        <v>1697</v>
      </c>
      <c r="C94" s="108" t="s">
        <v>1697</v>
      </c>
      <c r="D94" s="108" t="s">
        <v>1697</v>
      </c>
    </row>
    <row r="95" spans="1:4">
      <c r="A95" s="108" t="s">
        <v>3558</v>
      </c>
      <c r="B95" s="108" t="s">
        <v>3483</v>
      </c>
      <c r="C95" s="108" t="s">
        <v>3558</v>
      </c>
      <c r="D95" s="108" t="s">
        <v>3483</v>
      </c>
    </row>
    <row r="96" spans="1:4">
      <c r="A96" s="108" t="s">
        <v>4803</v>
      </c>
      <c r="B96" s="108" t="s">
        <v>4803</v>
      </c>
      <c r="C96" s="108" t="s">
        <v>4803</v>
      </c>
      <c r="D96" s="108" t="s">
        <v>4803</v>
      </c>
    </row>
    <row r="97" spans="1:4">
      <c r="A97" s="108" t="s">
        <v>4855</v>
      </c>
      <c r="B97" s="108" t="s">
        <v>4855</v>
      </c>
      <c r="C97" s="108" t="s">
        <v>4855</v>
      </c>
      <c r="D97" s="108" t="s">
        <v>4855</v>
      </c>
    </row>
    <row r="98" spans="1:4">
      <c r="A98" s="108" t="s">
        <v>1766</v>
      </c>
      <c r="B98" s="108" t="s">
        <v>1638</v>
      </c>
      <c r="C98" s="108" t="s">
        <v>1766</v>
      </c>
      <c r="D98" s="108" t="s">
        <v>1638</v>
      </c>
    </row>
    <row r="99" spans="1:4">
      <c r="A99" s="108" t="s">
        <v>2476</v>
      </c>
      <c r="B99" s="108" t="s">
        <v>4833</v>
      </c>
      <c r="C99" s="108" t="s">
        <v>2476</v>
      </c>
      <c r="D99" s="108" t="s">
        <v>4833</v>
      </c>
    </row>
    <row r="100" spans="1:4">
      <c r="A100" s="108" t="s">
        <v>1008</v>
      </c>
      <c r="B100" s="108" t="s">
        <v>1008</v>
      </c>
      <c r="C100" s="108" t="s">
        <v>1008</v>
      </c>
      <c r="D100" s="108" t="s">
        <v>1008</v>
      </c>
    </row>
    <row r="101" spans="1:4">
      <c r="A101" s="108" t="s">
        <v>4804</v>
      </c>
      <c r="B101" s="108" t="s">
        <v>4804</v>
      </c>
      <c r="C101" s="108" t="s">
        <v>4804</v>
      </c>
      <c r="D101" s="108" t="s">
        <v>4804</v>
      </c>
    </row>
    <row r="102" spans="1:4">
      <c r="A102" s="108" t="s">
        <v>4863</v>
      </c>
      <c r="B102" s="108" t="s">
        <v>4862</v>
      </c>
      <c r="C102" s="108" t="s">
        <v>4863</v>
      </c>
      <c r="D102" s="108" t="s">
        <v>4862</v>
      </c>
    </row>
    <row r="103" spans="1:4">
      <c r="A103" s="108" t="s">
        <v>822</v>
      </c>
      <c r="B103" s="108" t="s">
        <v>902</v>
      </c>
      <c r="C103" s="108" t="s">
        <v>822</v>
      </c>
      <c r="D103" s="108" t="s">
        <v>902</v>
      </c>
    </row>
    <row r="104" spans="1:4">
      <c r="A104" s="108" t="s">
        <v>926</v>
      </c>
      <c r="B104" s="108" t="s">
        <v>927</v>
      </c>
      <c r="C104" s="108" t="s">
        <v>926</v>
      </c>
      <c r="D104" s="108" t="s">
        <v>927</v>
      </c>
    </row>
    <row r="105" spans="1:4">
      <c r="A105" s="76" t="s">
        <v>4171</v>
      </c>
      <c r="B105" s="108" t="s">
        <v>4154</v>
      </c>
      <c r="C105" s="76" t="s">
        <v>4171</v>
      </c>
      <c r="D105" s="108" t="s">
        <v>4154</v>
      </c>
    </row>
    <row r="106" spans="1:4">
      <c r="A106" s="76" t="s">
        <v>987</v>
      </c>
      <c r="B106" s="108" t="s">
        <v>2875</v>
      </c>
      <c r="C106" s="76" t="s">
        <v>987</v>
      </c>
      <c r="D106" s="108" t="s">
        <v>2875</v>
      </c>
    </row>
    <row r="107" spans="1:4">
      <c r="A107" s="108" t="s">
        <v>915</v>
      </c>
      <c r="B107" s="108" t="s">
        <v>916</v>
      </c>
      <c r="C107" s="108" t="s">
        <v>915</v>
      </c>
      <c r="D107" s="108" t="s">
        <v>916</v>
      </c>
    </row>
    <row r="108" spans="1:4">
      <c r="A108" s="108" t="s">
        <v>968</v>
      </c>
      <c r="B108" s="108" t="s">
        <v>968</v>
      </c>
      <c r="C108" s="108" t="s">
        <v>968</v>
      </c>
      <c r="D108" s="108" t="s">
        <v>968</v>
      </c>
    </row>
    <row r="109" spans="1:4">
      <c r="A109" s="76" t="s">
        <v>1776</v>
      </c>
      <c r="B109" s="108" t="s">
        <v>4773</v>
      </c>
      <c r="C109" s="76" t="s">
        <v>1776</v>
      </c>
      <c r="D109" s="108" t="s">
        <v>4773</v>
      </c>
    </row>
    <row r="110" spans="1:4">
      <c r="A110" s="108" t="s">
        <v>891</v>
      </c>
      <c r="B110" s="108" t="s">
        <v>890</v>
      </c>
      <c r="C110" s="108" t="s">
        <v>891</v>
      </c>
      <c r="D110" s="108" t="s">
        <v>890</v>
      </c>
    </row>
    <row r="111" spans="1:4">
      <c r="A111" s="108" t="s">
        <v>972</v>
      </c>
      <c r="B111" s="108" t="s">
        <v>1642</v>
      </c>
      <c r="C111" s="108" t="s">
        <v>972</v>
      </c>
      <c r="D111" s="108" t="s">
        <v>1642</v>
      </c>
    </row>
    <row r="112" spans="1:4">
      <c r="A112" s="108" t="s">
        <v>2577</v>
      </c>
      <c r="B112" s="108" t="s">
        <v>2577</v>
      </c>
      <c r="C112" s="108" t="s">
        <v>2577</v>
      </c>
      <c r="D112" s="108" t="s">
        <v>2577</v>
      </c>
    </row>
    <row r="113" spans="1:4">
      <c r="A113" s="108" t="s">
        <v>680</v>
      </c>
      <c r="B113" s="108" t="s">
        <v>680</v>
      </c>
      <c r="C113" s="108" t="s">
        <v>680</v>
      </c>
      <c r="D113" s="108" t="s">
        <v>680</v>
      </c>
    </row>
    <row r="114" spans="1:4">
      <c r="A114" s="108" t="s">
        <v>909</v>
      </c>
      <c r="B114" s="108" t="s">
        <v>910</v>
      </c>
      <c r="C114" s="108" t="s">
        <v>909</v>
      </c>
      <c r="D114" s="108" t="s">
        <v>910</v>
      </c>
    </row>
    <row r="115" spans="1:4">
      <c r="A115" s="108" t="s">
        <v>924</v>
      </c>
      <c r="B115" s="108" t="s">
        <v>925</v>
      </c>
      <c r="C115" s="108" t="s">
        <v>924</v>
      </c>
      <c r="D115" s="108" t="s">
        <v>925</v>
      </c>
    </row>
    <row r="116" spans="1:4">
      <c r="A116" s="108" t="s">
        <v>4811</v>
      </c>
      <c r="B116" s="108" t="s">
        <v>4811</v>
      </c>
      <c r="C116" s="108" t="s">
        <v>4811</v>
      </c>
      <c r="D116" s="108" t="s">
        <v>4811</v>
      </c>
    </row>
    <row r="117" spans="1:4">
      <c r="A117" s="108" t="s">
        <v>3573</v>
      </c>
      <c r="B117" s="108" t="s">
        <v>3573</v>
      </c>
      <c r="C117" s="108" t="s">
        <v>3573</v>
      </c>
      <c r="D117" s="108" t="s">
        <v>3573</v>
      </c>
    </row>
    <row r="118" spans="1:4">
      <c r="A118" s="108" t="s">
        <v>3510</v>
      </c>
      <c r="B118" s="108" t="s">
        <v>3510</v>
      </c>
      <c r="C118" s="108" t="s">
        <v>3510</v>
      </c>
      <c r="D118" s="108" t="s">
        <v>3510</v>
      </c>
    </row>
    <row r="119" spans="1:4">
      <c r="A119" s="108" t="s">
        <v>922</v>
      </c>
      <c r="B119" s="108" t="s">
        <v>923</v>
      </c>
      <c r="C119" s="108" t="s">
        <v>922</v>
      </c>
      <c r="D119" s="108" t="s">
        <v>923</v>
      </c>
    </row>
    <row r="120" spans="1:4">
      <c r="A120" s="108" t="s">
        <v>4836</v>
      </c>
      <c r="B120" s="108" t="s">
        <v>4837</v>
      </c>
      <c r="C120" s="108" t="s">
        <v>4836</v>
      </c>
      <c r="D120" s="108" t="s">
        <v>4837</v>
      </c>
    </row>
    <row r="121" spans="1:4">
      <c r="A121" s="108" t="s">
        <v>1622</v>
      </c>
      <c r="B121" s="108" t="s">
        <v>1622</v>
      </c>
      <c r="C121" s="108" t="s">
        <v>1622</v>
      </c>
      <c r="D121" s="108" t="s">
        <v>1622</v>
      </c>
    </row>
    <row r="122" spans="1:4">
      <c r="A122" s="108" t="s">
        <v>816</v>
      </c>
      <c r="B122" s="108" t="s">
        <v>816</v>
      </c>
      <c r="C122" s="108" t="s">
        <v>816</v>
      </c>
      <c r="D122" s="108" t="s">
        <v>816</v>
      </c>
    </row>
    <row r="123" spans="1:4">
      <c r="A123" s="108" t="s">
        <v>4835</v>
      </c>
      <c r="B123" s="108" t="s">
        <v>4823</v>
      </c>
      <c r="C123" s="108" t="s">
        <v>4835</v>
      </c>
      <c r="D123" s="108" t="s">
        <v>4823</v>
      </c>
    </row>
    <row r="124" spans="1:4">
      <c r="A124" s="108" t="s">
        <v>4790</v>
      </c>
      <c r="B124" s="108" t="s">
        <v>4790</v>
      </c>
      <c r="C124" s="108" t="s">
        <v>4790</v>
      </c>
      <c r="D124" s="108" t="s">
        <v>4790</v>
      </c>
    </row>
    <row r="125" spans="1:4">
      <c r="A125" s="76" t="s">
        <v>977</v>
      </c>
      <c r="B125" s="108" t="s">
        <v>4816</v>
      </c>
      <c r="C125" s="76" t="s">
        <v>977</v>
      </c>
      <c r="D125" s="108" t="s">
        <v>4816</v>
      </c>
    </row>
    <row r="126" spans="1:4">
      <c r="A126" s="108" t="s">
        <v>672</v>
      </c>
      <c r="B126" s="108" t="s">
        <v>672</v>
      </c>
      <c r="C126" s="108" t="s">
        <v>672</v>
      </c>
      <c r="D126" s="108" t="s">
        <v>672</v>
      </c>
    </row>
    <row r="127" spans="1:4">
      <c r="A127" s="108" t="s">
        <v>897</v>
      </c>
      <c r="B127" s="108" t="s">
        <v>898</v>
      </c>
      <c r="C127" s="108" t="s">
        <v>897</v>
      </c>
      <c r="D127" s="108" t="s">
        <v>898</v>
      </c>
    </row>
    <row r="128" spans="1:4">
      <c r="A128" s="108" t="s">
        <v>701</v>
      </c>
      <c r="B128" s="108" t="s">
        <v>701</v>
      </c>
      <c r="C128" s="108" t="s">
        <v>701</v>
      </c>
      <c r="D128" s="108" t="s">
        <v>701</v>
      </c>
    </row>
    <row r="129" spans="1:4">
      <c r="A129" s="108" t="s">
        <v>1761</v>
      </c>
      <c r="B129" s="108" t="s">
        <v>1617</v>
      </c>
      <c r="C129" s="108" t="s">
        <v>1761</v>
      </c>
      <c r="D129" s="108" t="s">
        <v>1617</v>
      </c>
    </row>
    <row r="130" spans="1:4">
      <c r="A130" s="108" t="s">
        <v>831</v>
      </c>
      <c r="B130" s="108" t="s">
        <v>832</v>
      </c>
      <c r="C130" s="108" t="s">
        <v>831</v>
      </c>
      <c r="D130" s="108" t="s">
        <v>832</v>
      </c>
    </row>
    <row r="131" spans="1:4">
      <c r="A131" s="108" t="s">
        <v>4845</v>
      </c>
      <c r="B131" s="108" t="s">
        <v>4815</v>
      </c>
      <c r="C131" s="108" t="s">
        <v>4845</v>
      </c>
      <c r="D131" s="108" t="s">
        <v>4815</v>
      </c>
    </row>
    <row r="132" spans="1:4">
      <c r="A132" s="108" t="s">
        <v>1693</v>
      </c>
      <c r="B132" s="108" t="s">
        <v>1693</v>
      </c>
      <c r="C132" s="108" t="s">
        <v>1693</v>
      </c>
      <c r="D132" s="108" t="s">
        <v>1693</v>
      </c>
    </row>
    <row r="133" spans="1:4">
      <c r="A133" s="108" t="s">
        <v>3550</v>
      </c>
      <c r="B133" s="108" t="s">
        <v>3471</v>
      </c>
      <c r="C133" s="108" t="s">
        <v>3550</v>
      </c>
      <c r="D133" s="108" t="s">
        <v>3471</v>
      </c>
    </row>
    <row r="134" spans="1:4">
      <c r="A134" s="108" t="s">
        <v>971</v>
      </c>
      <c r="B134" s="108" t="s">
        <v>970</v>
      </c>
      <c r="C134" s="108" t="s">
        <v>971</v>
      </c>
      <c r="D134" s="108" t="s">
        <v>970</v>
      </c>
    </row>
    <row r="135" spans="1:4">
      <c r="A135" s="108" t="s">
        <v>4832</v>
      </c>
      <c r="B135" s="108" t="s">
        <v>4819</v>
      </c>
      <c r="C135" s="108" t="s">
        <v>4832</v>
      </c>
      <c r="D135" s="108" t="s">
        <v>4819</v>
      </c>
    </row>
    <row r="136" spans="1:4">
      <c r="A136" s="108" t="s">
        <v>1009</v>
      </c>
      <c r="B136" s="108" t="s">
        <v>984</v>
      </c>
      <c r="C136" s="108" t="s">
        <v>1009</v>
      </c>
      <c r="D136" s="108" t="s">
        <v>984</v>
      </c>
    </row>
    <row r="137" spans="1:4">
      <c r="A137" s="76" t="s">
        <v>4870</v>
      </c>
      <c r="B137" s="108" t="s">
        <v>4871</v>
      </c>
      <c r="C137" s="76" t="s">
        <v>4870</v>
      </c>
      <c r="D137" s="108" t="s">
        <v>4871</v>
      </c>
    </row>
    <row r="138" spans="1:4">
      <c r="A138" s="108" t="s">
        <v>683</v>
      </c>
      <c r="B138" s="108" t="s">
        <v>683</v>
      </c>
      <c r="C138" s="108" t="s">
        <v>683</v>
      </c>
      <c r="D138" s="108" t="s">
        <v>683</v>
      </c>
    </row>
    <row r="139" spans="1:4">
      <c r="A139" s="76" t="s">
        <v>834</v>
      </c>
      <c r="B139" s="108" t="s">
        <v>4768</v>
      </c>
      <c r="C139" s="76" t="s">
        <v>834</v>
      </c>
      <c r="D139" s="108" t="s">
        <v>4768</v>
      </c>
    </row>
    <row r="140" spans="1:4" ht="14.25" customHeight="1">
      <c r="A140" s="108" t="s">
        <v>685</v>
      </c>
      <c r="B140" s="108" t="s">
        <v>899</v>
      </c>
      <c r="C140" s="108" t="s">
        <v>685</v>
      </c>
      <c r="D140" s="108" t="s">
        <v>899</v>
      </c>
    </row>
    <row r="141" spans="1:4">
      <c r="A141" s="108" t="s">
        <v>4789</v>
      </c>
      <c r="B141" s="108" t="s">
        <v>4789</v>
      </c>
      <c r="C141" s="108" t="s">
        <v>4789</v>
      </c>
      <c r="D141" s="108" t="s">
        <v>4789</v>
      </c>
    </row>
    <row r="142" spans="1:4">
      <c r="A142" s="108" t="s">
        <v>4800</v>
      </c>
      <c r="B142" s="108" t="s">
        <v>4800</v>
      </c>
      <c r="C142" s="108" t="s">
        <v>4800</v>
      </c>
      <c r="D142" s="108" t="s">
        <v>4800</v>
      </c>
    </row>
    <row r="143" spans="1:4">
      <c r="A143" s="108" t="s">
        <v>1742</v>
      </c>
      <c r="B143" s="108" t="s">
        <v>1742</v>
      </c>
      <c r="C143" s="108" t="s">
        <v>1742</v>
      </c>
      <c r="D143" s="108" t="s">
        <v>1742</v>
      </c>
    </row>
    <row r="144" spans="1:4">
      <c r="A144" s="108" t="s">
        <v>813</v>
      </c>
      <c r="B144" s="108" t="s">
        <v>813</v>
      </c>
      <c r="C144" s="108" t="s">
        <v>813</v>
      </c>
      <c r="D144" s="108" t="s">
        <v>813</v>
      </c>
    </row>
    <row r="145" spans="1:4">
      <c r="A145" s="108" t="s">
        <v>805</v>
      </c>
      <c r="B145" s="108" t="s">
        <v>805</v>
      </c>
      <c r="C145" s="108" t="s">
        <v>805</v>
      </c>
      <c r="D145" s="108" t="s">
        <v>805</v>
      </c>
    </row>
    <row r="146" spans="1:4">
      <c r="A146" s="108" t="s">
        <v>723</v>
      </c>
      <c r="B146" s="108" t="s">
        <v>917</v>
      </c>
      <c r="C146" s="108" t="s">
        <v>723</v>
      </c>
      <c r="D146" s="108" t="s">
        <v>917</v>
      </c>
    </row>
    <row r="147" spans="1:4">
      <c r="A147" s="108" t="s">
        <v>2615</v>
      </c>
      <c r="B147" s="108" t="s">
        <v>2615</v>
      </c>
      <c r="C147" s="108" t="s">
        <v>2615</v>
      </c>
      <c r="D147" s="108" t="s">
        <v>2615</v>
      </c>
    </row>
    <row r="148" spans="1:4">
      <c r="A148" s="108" t="s">
        <v>4793</v>
      </c>
      <c r="B148" s="108" t="s">
        <v>4793</v>
      </c>
      <c r="C148" s="108" t="s">
        <v>4793</v>
      </c>
      <c r="D148" s="108" t="s">
        <v>4793</v>
      </c>
    </row>
    <row r="149" spans="1:4">
      <c r="A149" s="108" t="s">
        <v>775</v>
      </c>
      <c r="B149" s="108" t="s">
        <v>775</v>
      </c>
      <c r="C149" s="108" t="s">
        <v>775</v>
      </c>
      <c r="D149" s="108" t="s">
        <v>775</v>
      </c>
    </row>
    <row r="150" spans="1:4">
      <c r="A150" s="108" t="s">
        <v>4814</v>
      </c>
      <c r="B150" s="108" t="s">
        <v>4814</v>
      </c>
      <c r="C150" s="108" t="s">
        <v>4814</v>
      </c>
      <c r="D150" s="108" t="s">
        <v>4814</v>
      </c>
    </row>
    <row r="151" spans="1:4">
      <c r="A151" s="108" t="s">
        <v>904</v>
      </c>
      <c r="B151" s="108" t="s">
        <v>903</v>
      </c>
      <c r="C151" s="108" t="s">
        <v>904</v>
      </c>
      <c r="D151" s="108" t="s">
        <v>903</v>
      </c>
    </row>
    <row r="152" spans="1:4">
      <c r="A152" s="108" t="s">
        <v>2849</v>
      </c>
      <c r="B152" s="108" t="s">
        <v>3464</v>
      </c>
      <c r="C152" s="108" t="s">
        <v>2849</v>
      </c>
      <c r="D152" s="108" t="s">
        <v>3464</v>
      </c>
    </row>
    <row r="153" spans="1:4">
      <c r="A153" s="108" t="s">
        <v>4196</v>
      </c>
      <c r="B153" s="108" t="s">
        <v>4197</v>
      </c>
      <c r="C153" s="108" t="s">
        <v>4196</v>
      </c>
      <c r="D153" s="108" t="s">
        <v>4197</v>
      </c>
    </row>
    <row r="154" spans="1:4">
      <c r="A154" s="76" t="s">
        <v>4179</v>
      </c>
      <c r="B154" s="108" t="s">
        <v>4772</v>
      </c>
      <c r="C154" s="76" t="s">
        <v>4179</v>
      </c>
      <c r="D154" s="108" t="s">
        <v>4772</v>
      </c>
    </row>
    <row r="155" spans="1:4">
      <c r="A155" s="108" t="s">
        <v>4861</v>
      </c>
      <c r="B155" s="108" t="s">
        <v>4781</v>
      </c>
      <c r="C155" s="108" t="s">
        <v>4861</v>
      </c>
      <c r="D155" s="108" t="s">
        <v>4781</v>
      </c>
    </row>
    <row r="156" spans="1:4">
      <c r="A156" s="108" t="s">
        <v>3529</v>
      </c>
      <c r="B156" s="108" t="s">
        <v>3529</v>
      </c>
      <c r="C156" s="108" t="s">
        <v>3529</v>
      </c>
      <c r="D156" s="108" t="s">
        <v>3529</v>
      </c>
    </row>
    <row r="157" spans="1:4">
      <c r="A157" s="108" t="s">
        <v>820</v>
      </c>
      <c r="B157" s="108" t="s">
        <v>820</v>
      </c>
      <c r="C157" s="108" t="s">
        <v>820</v>
      </c>
      <c r="D157" s="108" t="s">
        <v>820</v>
      </c>
    </row>
    <row r="158" spans="1:4">
      <c r="A158" s="108" t="s">
        <v>4209</v>
      </c>
      <c r="B158" s="108" t="s">
        <v>4834</v>
      </c>
      <c r="C158" s="108" t="s">
        <v>4209</v>
      </c>
      <c r="D158" s="108" t="s">
        <v>4834</v>
      </c>
    </row>
    <row r="159" spans="1:4">
      <c r="A159" s="108" t="s">
        <v>932</v>
      </c>
      <c r="B159" s="108" t="s">
        <v>933</v>
      </c>
      <c r="C159" s="108" t="s">
        <v>932</v>
      </c>
      <c r="D159" s="108" t="s">
        <v>933</v>
      </c>
    </row>
    <row r="160" spans="1:4">
      <c r="A160" s="108" t="s">
        <v>4809</v>
      </c>
      <c r="B160" s="108" t="s">
        <v>4809</v>
      </c>
      <c r="C160" s="108" t="s">
        <v>4809</v>
      </c>
      <c r="D160" s="108" t="s">
        <v>4809</v>
      </c>
    </row>
    <row r="161" spans="1:4">
      <c r="A161" s="108" t="s">
        <v>735</v>
      </c>
      <c r="B161" s="108" t="s">
        <v>735</v>
      </c>
      <c r="C161" s="108" t="s">
        <v>735</v>
      </c>
      <c r="D161" s="108" t="s">
        <v>735</v>
      </c>
    </row>
    <row r="162" spans="1:4">
      <c r="A162" s="108" t="s">
        <v>894</v>
      </c>
      <c r="B162" s="108" t="s">
        <v>895</v>
      </c>
      <c r="C162" s="108" t="s">
        <v>894</v>
      </c>
      <c r="D162" s="108" t="s">
        <v>895</v>
      </c>
    </row>
    <row r="163" spans="1:4">
      <c r="A163" s="108" t="s">
        <v>4848</v>
      </c>
      <c r="B163" s="108" t="s">
        <v>4820</v>
      </c>
      <c r="C163" s="108" t="s">
        <v>4848</v>
      </c>
      <c r="D163" s="108" t="s">
        <v>4820</v>
      </c>
    </row>
    <row r="164" spans="1:4">
      <c r="A164" s="108" t="s">
        <v>697</v>
      </c>
      <c r="B164" s="108" t="s">
        <v>896</v>
      </c>
      <c r="C164" s="108" t="s">
        <v>697</v>
      </c>
      <c r="D164" s="108" t="s">
        <v>896</v>
      </c>
    </row>
    <row r="165" spans="1:4">
      <c r="A165" s="108" t="s">
        <v>1763</v>
      </c>
      <c r="B165" s="108" t="s">
        <v>1619</v>
      </c>
      <c r="C165" s="108" t="s">
        <v>1763</v>
      </c>
      <c r="D165" s="108" t="s">
        <v>1619</v>
      </c>
    </row>
    <row r="166" spans="1:4">
      <c r="A166" s="108" t="s">
        <v>715</v>
      </c>
      <c r="B166" s="108" t="s">
        <v>715</v>
      </c>
      <c r="C166" s="108" t="s">
        <v>715</v>
      </c>
      <c r="D166" s="108" t="s">
        <v>715</v>
      </c>
    </row>
    <row r="167" spans="1:4">
      <c r="A167" s="108" t="s">
        <v>3564</v>
      </c>
      <c r="B167" s="108" t="s">
        <v>4148</v>
      </c>
      <c r="C167" s="108" t="s">
        <v>3564</v>
      </c>
      <c r="D167" s="108" t="s">
        <v>4148</v>
      </c>
    </row>
    <row r="168" spans="1:4">
      <c r="A168" s="108" t="s">
        <v>793</v>
      </c>
      <c r="B168" s="108" t="s">
        <v>793</v>
      </c>
      <c r="C168" s="108" t="s">
        <v>793</v>
      </c>
      <c r="D168" s="108" t="s">
        <v>793</v>
      </c>
    </row>
    <row r="169" spans="1:4">
      <c r="A169" s="108" t="s">
        <v>689</v>
      </c>
      <c r="B169" s="108" t="s">
        <v>689</v>
      </c>
      <c r="C169" s="108" t="s">
        <v>689</v>
      </c>
      <c r="D169" s="108" t="s">
        <v>689</v>
      </c>
    </row>
    <row r="170" spans="1:4">
      <c r="A170" s="108" t="s">
        <v>718</v>
      </c>
      <c r="B170" s="108" t="s">
        <v>719</v>
      </c>
      <c r="C170" s="108" t="s">
        <v>718</v>
      </c>
      <c r="D170" s="108" t="s">
        <v>719</v>
      </c>
    </row>
    <row r="171" spans="1:4">
      <c r="A171" s="108" t="s">
        <v>4796</v>
      </c>
      <c r="B171" s="108" t="s">
        <v>4796</v>
      </c>
      <c r="C171" s="108" t="s">
        <v>4796</v>
      </c>
      <c r="D171" s="108" t="s">
        <v>4796</v>
      </c>
    </row>
    <row r="172" spans="1:4">
      <c r="A172" s="76" t="s">
        <v>4860</v>
      </c>
      <c r="B172" s="76" t="s">
        <v>4859</v>
      </c>
      <c r="C172" s="76" t="s">
        <v>4860</v>
      </c>
      <c r="D172" s="76" t="s">
        <v>4859</v>
      </c>
    </row>
    <row r="173" spans="1:4">
      <c r="A173" s="108" t="s">
        <v>4794</v>
      </c>
      <c r="B173" s="108" t="s">
        <v>4794</v>
      </c>
      <c r="C173" s="108" t="s">
        <v>4794</v>
      </c>
      <c r="D173" s="108" t="s">
        <v>4794</v>
      </c>
    </row>
    <row r="174" spans="1:4">
      <c r="A174" s="108" t="s">
        <v>4812</v>
      </c>
      <c r="B174" s="108" t="s">
        <v>4812</v>
      </c>
      <c r="C174" s="108" t="s">
        <v>4812</v>
      </c>
      <c r="D174" s="108" t="s">
        <v>4812</v>
      </c>
    </row>
    <row r="175" spans="1:4">
      <c r="A175" s="108" t="s">
        <v>4795</v>
      </c>
      <c r="B175" s="108" t="s">
        <v>4795</v>
      </c>
      <c r="C175" s="108" t="s">
        <v>4795</v>
      </c>
      <c r="D175" s="108" t="s">
        <v>4795</v>
      </c>
    </row>
    <row r="176" spans="1:4">
      <c r="A176" s="108" t="s">
        <v>907</v>
      </c>
      <c r="B176" s="108" t="s">
        <v>908</v>
      </c>
      <c r="C176" s="108" t="s">
        <v>907</v>
      </c>
      <c r="D176" s="108" t="s">
        <v>908</v>
      </c>
    </row>
    <row r="177" spans="1:4">
      <c r="A177" s="108" t="s">
        <v>1706</v>
      </c>
      <c r="B177" s="108" t="s">
        <v>1706</v>
      </c>
      <c r="C177" s="108" t="s">
        <v>1706</v>
      </c>
      <c r="D177" s="108" t="s">
        <v>1706</v>
      </c>
    </row>
    <row r="178" spans="1:4">
      <c r="A178" s="108" t="s">
        <v>939</v>
      </c>
      <c r="B178" s="108" t="s">
        <v>940</v>
      </c>
      <c r="C178" s="108" t="s">
        <v>939</v>
      </c>
      <c r="D178" s="108" t="s">
        <v>940</v>
      </c>
    </row>
    <row r="179" spans="1:4">
      <c r="A179" s="108" t="s">
        <v>1740</v>
      </c>
      <c r="B179" s="108" t="s">
        <v>1740</v>
      </c>
      <c r="C179" s="108" t="s">
        <v>1740</v>
      </c>
      <c r="D179" s="108" t="s">
        <v>1740</v>
      </c>
    </row>
    <row r="180" spans="1:4">
      <c r="A180" s="108" t="s">
        <v>801</v>
      </c>
      <c r="B180" s="108" t="s">
        <v>801</v>
      </c>
      <c r="C180" s="108" t="s">
        <v>801</v>
      </c>
      <c r="D180" s="108" t="s">
        <v>801</v>
      </c>
    </row>
    <row r="181" spans="1:4">
      <c r="A181" s="108" t="s">
        <v>2673</v>
      </c>
      <c r="B181" s="108" t="s">
        <v>2673</v>
      </c>
      <c r="C181" s="108" t="s">
        <v>2673</v>
      </c>
      <c r="D181" s="108" t="s">
        <v>2673</v>
      </c>
    </row>
    <row r="182" spans="1:4">
      <c r="A182" s="76" t="s">
        <v>4178</v>
      </c>
      <c r="B182" s="108" t="s">
        <v>4786</v>
      </c>
      <c r="C182" s="76" t="s">
        <v>4178</v>
      </c>
      <c r="D182" s="108" t="s">
        <v>4786</v>
      </c>
    </row>
    <row r="183" spans="1:4">
      <c r="A183" s="108" t="s">
        <v>4158</v>
      </c>
      <c r="B183" s="108" t="s">
        <v>4827</v>
      </c>
      <c r="C183" s="108" t="s">
        <v>4158</v>
      </c>
      <c r="D183" s="108" t="s">
        <v>4827</v>
      </c>
    </row>
    <row r="184" spans="1:4">
      <c r="A184" s="108" t="s">
        <v>4813</v>
      </c>
      <c r="B184" s="108" t="s">
        <v>4813</v>
      </c>
      <c r="C184" s="108" t="s">
        <v>4813</v>
      </c>
      <c r="D184" s="108" t="s">
        <v>4813</v>
      </c>
    </row>
    <row r="185" spans="1:4">
      <c r="A185" s="108" t="s">
        <v>2717</v>
      </c>
      <c r="B185" s="108" t="s">
        <v>2717</v>
      </c>
      <c r="C185" s="108" t="s">
        <v>2717</v>
      </c>
      <c r="D185" s="108" t="s">
        <v>2717</v>
      </c>
    </row>
    <row r="186" spans="1:4">
      <c r="A186" s="108" t="s">
        <v>762</v>
      </c>
      <c r="B186" s="108" t="s">
        <v>762</v>
      </c>
      <c r="C186" s="108" t="s">
        <v>762</v>
      </c>
      <c r="D186" s="108" t="s">
        <v>762</v>
      </c>
    </row>
    <row r="187" spans="1:4">
      <c r="A187" s="108" t="s">
        <v>4805</v>
      </c>
      <c r="B187" s="108" t="s">
        <v>4805</v>
      </c>
      <c r="C187" s="108" t="s">
        <v>4805</v>
      </c>
      <c r="D187" s="108" t="s">
        <v>4805</v>
      </c>
    </row>
    <row r="188" spans="1:4">
      <c r="A188" s="108" t="s">
        <v>4801</v>
      </c>
      <c r="B188" s="108" t="s">
        <v>4801</v>
      </c>
      <c r="C188" s="108" t="s">
        <v>4801</v>
      </c>
      <c r="D188" s="108" t="s">
        <v>4801</v>
      </c>
    </row>
    <row r="189" spans="1:4">
      <c r="A189" s="108" t="s">
        <v>661</v>
      </c>
      <c r="B189" s="108" t="s">
        <v>661</v>
      </c>
      <c r="C189" s="108" t="s">
        <v>661</v>
      </c>
      <c r="D189" s="108" t="s">
        <v>661</v>
      </c>
    </row>
    <row r="190" spans="1:4">
      <c r="A190" s="108" t="s">
        <v>2701</v>
      </c>
      <c r="B190" s="108" t="s">
        <v>2701</v>
      </c>
      <c r="C190" s="108" t="s">
        <v>2701</v>
      </c>
      <c r="D190" s="108" t="s">
        <v>2701</v>
      </c>
    </row>
    <row r="191" spans="1:4">
      <c r="A191" s="108" t="s">
        <v>918</v>
      </c>
      <c r="B191" s="108" t="s">
        <v>954</v>
      </c>
      <c r="C191" s="108" t="s">
        <v>918</v>
      </c>
      <c r="D191" s="108" t="s">
        <v>954</v>
      </c>
    </row>
    <row r="192" spans="1:4">
      <c r="A192" s="108" t="s">
        <v>1721</v>
      </c>
      <c r="B192" s="108" t="s">
        <v>1721</v>
      </c>
      <c r="C192" s="108" t="s">
        <v>1721</v>
      </c>
      <c r="D192" s="108" t="s">
        <v>1721</v>
      </c>
    </row>
    <row r="193" spans="1:4">
      <c r="A193" s="76" t="s">
        <v>4844</v>
      </c>
      <c r="B193" s="108" t="s">
        <v>4822</v>
      </c>
      <c r="C193" s="76" t="s">
        <v>4844</v>
      </c>
      <c r="D193" s="108" t="s">
        <v>4822</v>
      </c>
    </row>
    <row r="194" spans="1:4">
      <c r="A194" s="108" t="s">
        <v>957</v>
      </c>
      <c r="B194" s="108" t="s">
        <v>1813</v>
      </c>
      <c r="C194" s="108" t="s">
        <v>957</v>
      </c>
      <c r="D194" s="108" t="s">
        <v>1813</v>
      </c>
    </row>
    <row r="195" spans="1:4">
      <c r="A195" s="108" t="s">
        <v>803</v>
      </c>
      <c r="B195" s="108" t="s">
        <v>803</v>
      </c>
      <c r="C195" s="108" t="s">
        <v>803</v>
      </c>
      <c r="D195" s="108" t="s">
        <v>803</v>
      </c>
    </row>
    <row r="196" spans="1:4">
      <c r="A196" s="108" t="s">
        <v>746</v>
      </c>
      <c r="B196" s="108" t="s">
        <v>746</v>
      </c>
      <c r="C196" s="108" t="s">
        <v>746</v>
      </c>
      <c r="D196" s="108" t="s">
        <v>746</v>
      </c>
    </row>
    <row r="197" spans="1:4">
      <c r="A197" s="108" t="s">
        <v>966</v>
      </c>
      <c r="B197" s="108" t="s">
        <v>967</v>
      </c>
      <c r="C197" s="108" t="s">
        <v>966</v>
      </c>
      <c r="D197" s="108" t="s">
        <v>967</v>
      </c>
    </row>
    <row r="198" spans="1:4">
      <c r="A198" s="76" t="s">
        <v>840</v>
      </c>
      <c r="B198" s="76" t="s">
        <v>4849</v>
      </c>
      <c r="C198" s="76" t="s">
        <v>840</v>
      </c>
      <c r="D198" s="76" t="s">
        <v>4849</v>
      </c>
    </row>
    <row r="199" spans="1:4">
      <c r="A199" s="108" t="s">
        <v>4792</v>
      </c>
      <c r="B199" s="108" t="s">
        <v>4792</v>
      </c>
      <c r="C199" s="108" t="s">
        <v>4792</v>
      </c>
      <c r="D199" s="108" t="s">
        <v>4792</v>
      </c>
    </row>
    <row r="200" spans="1:4">
      <c r="A200" s="76" t="s">
        <v>842</v>
      </c>
      <c r="B200" s="108" t="s">
        <v>4080</v>
      </c>
      <c r="C200" s="76" t="s">
        <v>842</v>
      </c>
      <c r="D200" s="108" t="s">
        <v>4080</v>
      </c>
    </row>
    <row r="201" spans="1:4">
      <c r="A201" s="108" t="s">
        <v>676</v>
      </c>
      <c r="B201" s="108" t="s">
        <v>676</v>
      </c>
      <c r="C201" s="108" t="s">
        <v>676</v>
      </c>
      <c r="D201" s="108" t="s">
        <v>676</v>
      </c>
    </row>
    <row r="202" spans="1:4">
      <c r="A202" s="108" t="s">
        <v>727</v>
      </c>
      <c r="B202" s="108" t="s">
        <v>727</v>
      </c>
      <c r="C202" s="108" t="s">
        <v>727</v>
      </c>
      <c r="D202" s="108" t="s">
        <v>727</v>
      </c>
    </row>
    <row r="203" spans="1:4">
      <c r="A203" s="108" t="s">
        <v>2530</v>
      </c>
      <c r="B203" s="108" t="s">
        <v>4826</v>
      </c>
      <c r="C203" s="108" t="s">
        <v>2530</v>
      </c>
      <c r="D203" s="108" t="s">
        <v>4826</v>
      </c>
    </row>
    <row r="204" spans="1:4">
      <c r="A204" s="108" t="s">
        <v>665</v>
      </c>
      <c r="B204" s="108" t="s">
        <v>665</v>
      </c>
      <c r="C204" s="108" t="s">
        <v>665</v>
      </c>
      <c r="D204" s="108" t="s">
        <v>665</v>
      </c>
    </row>
    <row r="205" spans="1:4">
      <c r="A205" s="76" t="s">
        <v>861</v>
      </c>
      <c r="B205" s="108" t="s">
        <v>4784</v>
      </c>
      <c r="C205" s="76" t="s">
        <v>861</v>
      </c>
      <c r="D205" s="108" t="s">
        <v>4784</v>
      </c>
    </row>
    <row r="206" spans="1:4">
      <c r="A206" s="76" t="s">
        <v>2857</v>
      </c>
      <c r="B206" s="108" t="s">
        <v>4782</v>
      </c>
      <c r="C206" s="76" t="s">
        <v>2857</v>
      </c>
      <c r="D206" s="108" t="s">
        <v>4782</v>
      </c>
    </row>
    <row r="207" spans="1:4">
      <c r="A207" s="108" t="s">
        <v>4806</v>
      </c>
      <c r="B207" s="108" t="s">
        <v>4806</v>
      </c>
      <c r="C207" s="108" t="s">
        <v>4806</v>
      </c>
      <c r="D207" s="108" t="s">
        <v>4806</v>
      </c>
    </row>
    <row r="208" spans="1:4">
      <c r="A208" s="108" t="s">
        <v>4847</v>
      </c>
      <c r="B208" s="108" t="s">
        <v>938</v>
      </c>
      <c r="C208" s="108" t="s">
        <v>4847</v>
      </c>
      <c r="D208" s="108" t="s">
        <v>938</v>
      </c>
    </row>
    <row r="209" spans="1:4">
      <c r="A209" s="76" t="s">
        <v>888</v>
      </c>
      <c r="B209" s="108" t="s">
        <v>4777</v>
      </c>
      <c r="C209" s="76" t="s">
        <v>888</v>
      </c>
      <c r="D209" s="108" t="s">
        <v>4777</v>
      </c>
    </row>
    <row r="210" spans="1:4">
      <c r="A210" s="108" t="s">
        <v>703</v>
      </c>
      <c r="B210" s="108" t="s">
        <v>703</v>
      </c>
      <c r="C210" s="108" t="s">
        <v>703</v>
      </c>
      <c r="D210" s="108" t="s">
        <v>703</v>
      </c>
    </row>
  </sheetData>
  <sortState ref="A1:B559">
    <sortCondition ref="A1:A559"/>
  </sortState>
  <conditionalFormatting sqref="A1:A210">
    <cfRule type="duplicateValues" dxfId="68" priority="89"/>
  </conditionalFormatting>
  <conditionalFormatting sqref="C1:C210">
    <cfRule type="duplicateValues" dxfId="67" priority="1"/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35"/>
  <sheetViews>
    <sheetView topLeftCell="A811" workbookViewId="0">
      <selection activeCell="G699" sqref="G699"/>
    </sheetView>
  </sheetViews>
  <sheetFormatPr baseColWidth="10" defaultRowHeight="15"/>
  <cols>
    <col min="3" max="3" width="14.85546875" bestFit="1" customWidth="1"/>
    <col min="4" max="6" width="3.7109375" customWidth="1"/>
    <col min="7" max="7" width="40.42578125" bestFit="1" customWidth="1"/>
    <col min="8" max="8" width="42.7109375" bestFit="1" customWidth="1"/>
    <col min="9" max="9" width="15.85546875" bestFit="1" customWidth="1"/>
    <col min="10" max="10" width="16.28515625" bestFit="1" customWidth="1"/>
  </cols>
  <sheetData>
    <row r="1" spans="1:11">
      <c r="A1" s="105"/>
      <c r="B1" s="1"/>
      <c r="C1" s="1"/>
      <c r="D1" s="1"/>
      <c r="E1" s="1"/>
      <c r="F1" s="1"/>
      <c r="G1" s="46" t="s">
        <v>0</v>
      </c>
      <c r="H1" s="1"/>
      <c r="I1" s="1"/>
      <c r="J1" s="5"/>
      <c r="K1" s="105"/>
    </row>
    <row r="2" spans="1:11">
      <c r="A2" s="105"/>
      <c r="B2" s="1"/>
      <c r="C2" s="1"/>
      <c r="D2" s="1"/>
      <c r="E2" s="1"/>
      <c r="F2" s="1"/>
      <c r="G2" s="46" t="s">
        <v>4874</v>
      </c>
      <c r="H2" s="1"/>
      <c r="I2" s="1"/>
      <c r="J2" s="5"/>
      <c r="K2" s="105"/>
    </row>
    <row r="3" spans="1:11">
      <c r="A3" s="105"/>
      <c r="B3" s="1"/>
      <c r="C3" s="1"/>
      <c r="D3" s="1"/>
      <c r="E3" s="1"/>
      <c r="F3" s="1"/>
      <c r="G3" s="46" t="s">
        <v>1</v>
      </c>
      <c r="H3" s="1"/>
      <c r="I3" s="1"/>
      <c r="J3" s="5"/>
      <c r="K3" s="105"/>
    </row>
    <row r="4" spans="1:11">
      <c r="A4" s="105"/>
      <c r="B4" s="1"/>
      <c r="C4" s="1"/>
      <c r="D4" s="1"/>
      <c r="E4" s="1"/>
      <c r="F4" s="1"/>
      <c r="G4" s="327" t="s">
        <v>10779</v>
      </c>
      <c r="H4" s="1"/>
      <c r="I4" s="1"/>
      <c r="J4" s="1"/>
      <c r="K4" s="105"/>
    </row>
    <row r="5" spans="1:11">
      <c r="A5" s="105"/>
      <c r="B5" s="1"/>
      <c r="C5" s="1"/>
      <c r="D5" s="1"/>
      <c r="E5" s="1"/>
      <c r="F5" s="1"/>
      <c r="G5" s="6"/>
      <c r="H5" s="4"/>
      <c r="I5" s="4"/>
      <c r="J5" s="4"/>
      <c r="K5" s="105"/>
    </row>
    <row r="6" spans="1:11" ht="17.25" thickBot="1">
      <c r="A6" s="41" t="s">
        <v>2</v>
      </c>
      <c r="B6" s="41" t="s">
        <v>3</v>
      </c>
      <c r="C6" s="41" t="s">
        <v>4</v>
      </c>
      <c r="D6" s="41"/>
      <c r="E6" s="41"/>
      <c r="F6" s="41"/>
      <c r="G6" s="42" t="s">
        <v>5</v>
      </c>
      <c r="H6" s="43" t="s">
        <v>6</v>
      </c>
      <c r="I6" s="44" t="s">
        <v>7</v>
      </c>
      <c r="J6" s="45" t="s">
        <v>8</v>
      </c>
      <c r="K6" s="45" t="s">
        <v>1005</v>
      </c>
    </row>
    <row r="7" spans="1:11">
      <c r="A7" s="111" t="s">
        <v>4904</v>
      </c>
      <c r="B7" s="112">
        <v>42562</v>
      </c>
      <c r="C7" s="111" t="s">
        <v>4905</v>
      </c>
      <c r="D7" s="105"/>
      <c r="E7" s="105"/>
      <c r="F7" s="105"/>
      <c r="G7" s="175" t="s">
        <v>840</v>
      </c>
      <c r="H7" s="175" t="s">
        <v>4849</v>
      </c>
      <c r="I7" s="108">
        <f t="shared" ref="I7:I40" si="0">+J7/0.16</f>
        <v>156297.375</v>
      </c>
      <c r="J7" s="321">
        <v>25007.58</v>
      </c>
      <c r="K7" s="319"/>
    </row>
    <row r="8" spans="1:11">
      <c r="A8" s="111" t="s">
        <v>4906</v>
      </c>
      <c r="B8" s="112">
        <v>42562</v>
      </c>
      <c r="C8" s="111" t="s">
        <v>4907</v>
      </c>
      <c r="G8" s="76" t="s">
        <v>840</v>
      </c>
      <c r="H8" s="76" t="s">
        <v>4849</v>
      </c>
      <c r="I8" s="108">
        <f t="shared" si="0"/>
        <v>171831.875</v>
      </c>
      <c r="J8" s="321">
        <v>27493.1</v>
      </c>
    </row>
    <row r="9" spans="1:11">
      <c r="A9" s="111" t="s">
        <v>4908</v>
      </c>
      <c r="B9" s="112">
        <v>42562</v>
      </c>
      <c r="C9" s="111" t="s">
        <v>4909</v>
      </c>
      <c r="G9" s="76" t="s">
        <v>840</v>
      </c>
      <c r="H9" s="76" t="s">
        <v>4849</v>
      </c>
      <c r="I9" s="108">
        <f t="shared" si="0"/>
        <v>171831.875</v>
      </c>
      <c r="J9" s="321">
        <v>27493.1</v>
      </c>
    </row>
    <row r="10" spans="1:11">
      <c r="A10" s="111" t="s">
        <v>1152</v>
      </c>
      <c r="B10" s="112">
        <v>42564</v>
      </c>
      <c r="C10" s="111" t="s">
        <v>4914</v>
      </c>
      <c r="G10" s="76" t="s">
        <v>840</v>
      </c>
      <c r="H10" s="76" t="s">
        <v>4849</v>
      </c>
      <c r="I10" s="108">
        <f t="shared" si="0"/>
        <v>156297.375</v>
      </c>
      <c r="J10" s="321">
        <v>25007.58</v>
      </c>
    </row>
    <row r="11" spans="1:11">
      <c r="A11" s="111" t="s">
        <v>4944</v>
      </c>
      <c r="B11" s="112">
        <v>42569</v>
      </c>
      <c r="C11" s="111" t="s">
        <v>4945</v>
      </c>
      <c r="G11" s="177" t="s">
        <v>863</v>
      </c>
      <c r="H11" s="319" t="s">
        <v>5397</v>
      </c>
      <c r="I11" s="108">
        <f t="shared" si="0"/>
        <v>156607.75</v>
      </c>
      <c r="J11" s="321">
        <v>25057.24</v>
      </c>
    </row>
    <row r="12" spans="1:11">
      <c r="A12" s="111" t="s">
        <v>4951</v>
      </c>
      <c r="B12" s="112">
        <v>42570</v>
      </c>
      <c r="C12" s="111" t="s">
        <v>4952</v>
      </c>
      <c r="G12" s="76" t="s">
        <v>840</v>
      </c>
      <c r="H12" s="76" t="s">
        <v>4849</v>
      </c>
      <c r="I12" s="108">
        <f t="shared" si="0"/>
        <v>156297.375</v>
      </c>
      <c r="J12" s="321">
        <v>25007.58</v>
      </c>
    </row>
    <row r="13" spans="1:11">
      <c r="A13" s="111" t="s">
        <v>4953</v>
      </c>
      <c r="B13" s="112">
        <v>42570</v>
      </c>
      <c r="C13" s="111" t="s">
        <v>4954</v>
      </c>
      <c r="G13" s="175" t="s">
        <v>840</v>
      </c>
      <c r="H13" s="175" t="s">
        <v>4849</v>
      </c>
      <c r="I13" s="108">
        <f t="shared" si="0"/>
        <v>156297.375</v>
      </c>
      <c r="J13" s="321">
        <v>25007.58</v>
      </c>
    </row>
    <row r="14" spans="1:11">
      <c r="A14" s="111" t="s">
        <v>4957</v>
      </c>
      <c r="B14" s="112">
        <v>42570</v>
      </c>
      <c r="C14" s="111" t="s">
        <v>4958</v>
      </c>
      <c r="G14" s="177" t="s">
        <v>4178</v>
      </c>
      <c r="H14" s="319" t="s">
        <v>5398</v>
      </c>
      <c r="I14" s="108">
        <f t="shared" si="0"/>
        <v>156608.625</v>
      </c>
      <c r="J14" s="321">
        <v>25057.38</v>
      </c>
    </row>
    <row r="15" spans="1:11">
      <c r="A15" s="111" t="s">
        <v>4976</v>
      </c>
      <c r="B15" s="112">
        <v>42571</v>
      </c>
      <c r="C15" s="111" t="s">
        <v>4977</v>
      </c>
      <c r="G15" s="175" t="s">
        <v>840</v>
      </c>
      <c r="H15" s="175" t="s">
        <v>4849</v>
      </c>
      <c r="I15" s="108">
        <f t="shared" si="0"/>
        <v>328279.75</v>
      </c>
      <c r="J15" s="321">
        <v>52524.76</v>
      </c>
    </row>
    <row r="16" spans="1:11">
      <c r="A16" s="111" t="s">
        <v>4996</v>
      </c>
      <c r="B16" s="112">
        <v>42572</v>
      </c>
      <c r="C16" s="111" t="s">
        <v>4997</v>
      </c>
      <c r="G16" s="76" t="s">
        <v>840</v>
      </c>
      <c r="H16" s="76" t="s">
        <v>4849</v>
      </c>
      <c r="I16" s="108">
        <f t="shared" si="0"/>
        <v>171831.875</v>
      </c>
      <c r="J16" s="321">
        <v>27493.1</v>
      </c>
    </row>
    <row r="17" spans="1:10">
      <c r="A17" s="111" t="s">
        <v>5040</v>
      </c>
      <c r="B17" s="112">
        <v>42573</v>
      </c>
      <c r="C17" s="111" t="s">
        <v>5041</v>
      </c>
      <c r="G17" s="76" t="s">
        <v>840</v>
      </c>
      <c r="H17" s="76" t="s">
        <v>4849</v>
      </c>
      <c r="I17" s="108">
        <f t="shared" si="0"/>
        <v>171831.875</v>
      </c>
      <c r="J17" s="321">
        <v>27493.1</v>
      </c>
    </row>
    <row r="18" spans="1:10">
      <c r="A18" s="111" t="s">
        <v>4998</v>
      </c>
      <c r="B18" s="112">
        <v>42572</v>
      </c>
      <c r="C18" s="111" t="s">
        <v>4999</v>
      </c>
      <c r="G18" s="76" t="s">
        <v>840</v>
      </c>
      <c r="H18" s="76" t="s">
        <v>4849</v>
      </c>
      <c r="I18" s="108">
        <f t="shared" si="0"/>
        <v>171831.875</v>
      </c>
      <c r="J18" s="321">
        <v>27493.1</v>
      </c>
    </row>
    <row r="19" spans="1:10">
      <c r="A19" s="111" t="s">
        <v>5021</v>
      </c>
      <c r="B19" s="112">
        <v>42572</v>
      </c>
      <c r="C19" s="111" t="s">
        <v>5022</v>
      </c>
      <c r="G19" s="76" t="s">
        <v>840</v>
      </c>
      <c r="H19" s="76" t="s">
        <v>4849</v>
      </c>
      <c r="I19" s="108">
        <f t="shared" si="0"/>
        <v>171831.875</v>
      </c>
      <c r="J19" s="321">
        <v>27493.1</v>
      </c>
    </row>
    <row r="20" spans="1:10">
      <c r="A20" s="111" t="s">
        <v>4898</v>
      </c>
      <c r="B20" s="112">
        <v>42559</v>
      </c>
      <c r="C20" s="111" t="s">
        <v>4899</v>
      </c>
      <c r="G20" s="115" t="s">
        <v>4209</v>
      </c>
      <c r="H20" s="115" t="s">
        <v>4834</v>
      </c>
      <c r="I20" s="108">
        <f t="shared" si="0"/>
        <v>206.81250000000003</v>
      </c>
      <c r="J20" s="317">
        <v>33.090000000000003</v>
      </c>
    </row>
    <row r="21" spans="1:10">
      <c r="A21" s="111" t="s">
        <v>5023</v>
      </c>
      <c r="B21" s="112">
        <v>42572</v>
      </c>
      <c r="C21" s="111" t="s">
        <v>5024</v>
      </c>
      <c r="G21" s="175" t="s">
        <v>840</v>
      </c>
      <c r="H21" s="175" t="s">
        <v>4849</v>
      </c>
      <c r="I21" s="108">
        <f t="shared" si="0"/>
        <v>171831.875</v>
      </c>
      <c r="J21" s="321">
        <v>27493.1</v>
      </c>
    </row>
    <row r="22" spans="1:10">
      <c r="A22" s="111" t="s">
        <v>103</v>
      </c>
      <c r="B22" s="112">
        <v>42560</v>
      </c>
      <c r="C22" s="111" t="s">
        <v>4901</v>
      </c>
      <c r="G22" s="115" t="s">
        <v>4209</v>
      </c>
      <c r="H22" s="115" t="s">
        <v>4834</v>
      </c>
      <c r="I22" s="108">
        <f t="shared" si="0"/>
        <v>136.375</v>
      </c>
      <c r="J22" s="317">
        <v>21.82</v>
      </c>
    </row>
    <row r="23" spans="1:10">
      <c r="A23" s="111" t="s">
        <v>5025</v>
      </c>
      <c r="B23" s="112">
        <v>42572</v>
      </c>
      <c r="C23" s="111" t="s">
        <v>5026</v>
      </c>
      <c r="G23" s="76" t="s">
        <v>840</v>
      </c>
      <c r="H23" s="76" t="s">
        <v>4849</v>
      </c>
      <c r="I23" s="108">
        <f t="shared" si="0"/>
        <v>171831.875</v>
      </c>
      <c r="J23" s="321">
        <v>27493.1</v>
      </c>
    </row>
    <row r="24" spans="1:10">
      <c r="A24" s="111" t="s">
        <v>5028</v>
      </c>
      <c r="B24" s="112">
        <v>42573</v>
      </c>
      <c r="C24" s="111" t="s">
        <v>5029</v>
      </c>
      <c r="G24" s="76" t="s">
        <v>840</v>
      </c>
      <c r="H24" s="76" t="s">
        <v>4849</v>
      </c>
      <c r="I24" s="108">
        <f t="shared" si="0"/>
        <v>252567.6875</v>
      </c>
      <c r="J24" s="321">
        <v>40410.83</v>
      </c>
    </row>
    <row r="25" spans="1:10">
      <c r="A25" s="111" t="s">
        <v>5030</v>
      </c>
      <c r="B25" s="112">
        <v>42573</v>
      </c>
      <c r="C25" s="111" t="s">
        <v>5031</v>
      </c>
      <c r="G25" s="76" t="s">
        <v>840</v>
      </c>
      <c r="H25" s="76" t="s">
        <v>4849</v>
      </c>
      <c r="I25" s="108">
        <f t="shared" si="0"/>
        <v>277909.375</v>
      </c>
      <c r="J25" s="321">
        <v>44465.5</v>
      </c>
    </row>
    <row r="26" spans="1:10">
      <c r="A26" s="111" t="s">
        <v>1286</v>
      </c>
      <c r="B26" s="112">
        <v>42573</v>
      </c>
      <c r="C26" s="111" t="s">
        <v>5033</v>
      </c>
      <c r="G26" s="76" t="s">
        <v>840</v>
      </c>
      <c r="H26" s="76" t="s">
        <v>4849</v>
      </c>
      <c r="I26" s="108">
        <f t="shared" si="0"/>
        <v>277909.375</v>
      </c>
      <c r="J26" s="321">
        <v>44465.5</v>
      </c>
    </row>
    <row r="27" spans="1:10">
      <c r="A27" s="111" t="s">
        <v>5034</v>
      </c>
      <c r="B27" s="112">
        <v>42573</v>
      </c>
      <c r="C27" s="111" t="s">
        <v>5035</v>
      </c>
      <c r="G27" s="175" t="s">
        <v>840</v>
      </c>
      <c r="H27" s="175" t="s">
        <v>4849</v>
      </c>
      <c r="I27" s="108">
        <f t="shared" si="0"/>
        <v>297773.625</v>
      </c>
      <c r="J27" s="321">
        <v>47643.78</v>
      </c>
    </row>
    <row r="28" spans="1:10">
      <c r="A28" s="111" t="s">
        <v>1284</v>
      </c>
      <c r="B28" s="112">
        <v>42573</v>
      </c>
      <c r="C28" s="111" t="s">
        <v>5032</v>
      </c>
      <c r="G28" s="175" t="s">
        <v>840</v>
      </c>
      <c r="H28" s="175" t="s">
        <v>4849</v>
      </c>
      <c r="I28" s="108">
        <f t="shared" si="0"/>
        <v>277909.375</v>
      </c>
      <c r="J28" s="321">
        <v>44465.5</v>
      </c>
    </row>
    <row r="29" spans="1:10">
      <c r="A29" s="111" t="s">
        <v>5051</v>
      </c>
      <c r="B29" s="112">
        <v>42573</v>
      </c>
      <c r="C29" s="111" t="s">
        <v>5052</v>
      </c>
      <c r="G29" s="76" t="s">
        <v>840</v>
      </c>
      <c r="H29" s="76" t="s">
        <v>4849</v>
      </c>
      <c r="I29" s="108">
        <f t="shared" si="0"/>
        <v>328279.875</v>
      </c>
      <c r="J29" s="321">
        <v>52524.78</v>
      </c>
    </row>
    <row r="30" spans="1:10">
      <c r="A30" s="111" t="s">
        <v>5053</v>
      </c>
      <c r="B30" s="112">
        <v>42573</v>
      </c>
      <c r="C30" s="111" t="s">
        <v>5054</v>
      </c>
      <c r="G30" s="117" t="s">
        <v>866</v>
      </c>
      <c r="H30" s="113" t="s">
        <v>5403</v>
      </c>
      <c r="I30" s="108">
        <f t="shared" si="0"/>
        <v>156607.75</v>
      </c>
      <c r="J30" s="321">
        <v>25057.24</v>
      </c>
    </row>
    <row r="31" spans="1:10">
      <c r="A31" s="111" t="s">
        <v>5135</v>
      </c>
      <c r="B31" s="112">
        <v>42579</v>
      </c>
      <c r="C31" s="111" t="s">
        <v>5136</v>
      </c>
      <c r="G31" s="175" t="s">
        <v>840</v>
      </c>
      <c r="H31" s="175" t="s">
        <v>4849</v>
      </c>
      <c r="I31" s="108">
        <f t="shared" si="0"/>
        <v>297773.625</v>
      </c>
      <c r="J31" s="321">
        <v>47643.78</v>
      </c>
    </row>
    <row r="32" spans="1:10">
      <c r="A32" s="111" t="s">
        <v>5137</v>
      </c>
      <c r="B32" s="112">
        <v>42579</v>
      </c>
      <c r="C32" s="111" t="s">
        <v>5138</v>
      </c>
      <c r="G32" s="175" t="s">
        <v>840</v>
      </c>
      <c r="H32" s="175" t="s">
        <v>4849</v>
      </c>
      <c r="I32" s="108">
        <f t="shared" si="0"/>
        <v>277909.375</v>
      </c>
      <c r="J32" s="321">
        <v>44465.5</v>
      </c>
    </row>
    <row r="33" spans="1:11">
      <c r="A33" s="111" t="s">
        <v>5067</v>
      </c>
      <c r="B33" s="112">
        <v>42577</v>
      </c>
      <c r="C33" s="111" t="s">
        <v>5068</v>
      </c>
      <c r="G33" s="117" t="s">
        <v>866</v>
      </c>
      <c r="H33" s="113" t="s">
        <v>5407</v>
      </c>
      <c r="I33" s="108">
        <f t="shared" si="0"/>
        <v>156607.75</v>
      </c>
      <c r="J33" s="321">
        <v>25057.24</v>
      </c>
    </row>
    <row r="34" spans="1:11">
      <c r="A34" s="111" t="s">
        <v>5069</v>
      </c>
      <c r="B34" s="112">
        <v>42577</v>
      </c>
      <c r="C34" s="111" t="s">
        <v>5070</v>
      </c>
      <c r="G34" s="76" t="s">
        <v>840</v>
      </c>
      <c r="H34" s="76" t="s">
        <v>4849</v>
      </c>
      <c r="I34" s="108">
        <f t="shared" si="0"/>
        <v>328279.875</v>
      </c>
      <c r="J34" s="321">
        <v>52524.78</v>
      </c>
    </row>
    <row r="35" spans="1:11">
      <c r="A35" s="111" t="s">
        <v>5076</v>
      </c>
      <c r="B35" s="112">
        <v>42579</v>
      </c>
      <c r="C35" s="111" t="s">
        <v>5077</v>
      </c>
      <c r="G35" s="177" t="s">
        <v>884</v>
      </c>
      <c r="H35" s="319" t="s">
        <v>5409</v>
      </c>
      <c r="I35" s="108">
        <f t="shared" si="0"/>
        <v>156607.75</v>
      </c>
      <c r="J35" s="321">
        <v>25057.24</v>
      </c>
    </row>
    <row r="36" spans="1:11">
      <c r="A36" s="111" t="s">
        <v>5074</v>
      </c>
      <c r="B36" s="112">
        <v>42579</v>
      </c>
      <c r="C36" s="111" t="s">
        <v>5075</v>
      </c>
      <c r="G36" s="177" t="s">
        <v>884</v>
      </c>
      <c r="H36" s="319" t="s">
        <v>5408</v>
      </c>
      <c r="I36" s="108">
        <f t="shared" si="0"/>
        <v>172142.25</v>
      </c>
      <c r="J36" s="321">
        <v>27542.76</v>
      </c>
    </row>
    <row r="37" spans="1:11">
      <c r="A37" s="111" t="s">
        <v>5141</v>
      </c>
      <c r="B37" s="112">
        <v>42579</v>
      </c>
      <c r="C37" s="111" t="s">
        <v>5142</v>
      </c>
      <c r="G37" s="76" t="s">
        <v>840</v>
      </c>
      <c r="H37" s="76" t="s">
        <v>4849</v>
      </c>
      <c r="I37" s="108">
        <f t="shared" si="0"/>
        <v>277909.375</v>
      </c>
      <c r="J37" s="321">
        <v>44465.5</v>
      </c>
    </row>
    <row r="38" spans="1:11">
      <c r="A38" s="111" t="s">
        <v>1341</v>
      </c>
      <c r="B38" s="112">
        <v>42581</v>
      </c>
      <c r="C38" s="111" t="s">
        <v>2342</v>
      </c>
      <c r="G38" s="319" t="s">
        <v>840</v>
      </c>
      <c r="H38" s="319" t="s">
        <v>3549</v>
      </c>
      <c r="I38" s="108">
        <f t="shared" si="0"/>
        <v>-499275.875</v>
      </c>
      <c r="J38" s="321">
        <v>-79884.14</v>
      </c>
    </row>
    <row r="39" spans="1:11">
      <c r="A39" s="111" t="s">
        <v>1521</v>
      </c>
      <c r="B39" s="112">
        <v>42581</v>
      </c>
      <c r="C39" s="111" t="s">
        <v>2345</v>
      </c>
      <c r="G39" s="319" t="s">
        <v>840</v>
      </c>
      <c r="H39" s="319" t="s">
        <v>3549</v>
      </c>
      <c r="I39" s="108">
        <f t="shared" si="0"/>
        <v>-368573.5625</v>
      </c>
      <c r="J39" s="321">
        <v>-58971.77</v>
      </c>
    </row>
    <row r="40" spans="1:11">
      <c r="A40" s="111" t="s">
        <v>1493</v>
      </c>
      <c r="B40" s="112">
        <v>42580</v>
      </c>
      <c r="C40" s="111" t="s">
        <v>3748</v>
      </c>
      <c r="G40" s="319" t="s">
        <v>840</v>
      </c>
      <c r="H40" s="319" t="s">
        <v>3549</v>
      </c>
      <c r="I40" s="108">
        <f t="shared" si="0"/>
        <v>-247280.3125</v>
      </c>
      <c r="J40" s="321">
        <v>-39564.85</v>
      </c>
    </row>
    <row r="41" spans="1:11" s="319" customFormat="1">
      <c r="A41" s="319" t="s">
        <v>10873</v>
      </c>
      <c r="B41" s="320">
        <v>42582</v>
      </c>
      <c r="C41" s="319" t="s">
        <v>3660</v>
      </c>
      <c r="G41" s="422" t="s">
        <v>1000</v>
      </c>
      <c r="H41" s="422" t="s">
        <v>10874</v>
      </c>
      <c r="I41" s="380">
        <f t="shared" ref="I41" si="1">+J41/0.16</f>
        <v>11086.25</v>
      </c>
      <c r="J41" s="314">
        <v>1773.8</v>
      </c>
    </row>
    <row r="42" spans="1:11">
      <c r="A42" s="111" t="s">
        <v>4915</v>
      </c>
      <c r="B42" s="112">
        <v>42565</v>
      </c>
      <c r="C42" s="111" t="s">
        <v>4422</v>
      </c>
      <c r="G42" s="177" t="s">
        <v>888</v>
      </c>
      <c r="H42" s="319" t="s">
        <v>4788</v>
      </c>
      <c r="I42" s="108">
        <f t="shared" ref="I42:I61" si="2">+J42/0.16</f>
        <v>-424616.4375</v>
      </c>
      <c r="J42" s="321">
        <v>-67938.63</v>
      </c>
    </row>
    <row r="43" spans="1:11">
      <c r="A43" s="111" t="s">
        <v>4875</v>
      </c>
      <c r="B43" s="112">
        <v>42555</v>
      </c>
      <c r="C43" s="111" t="s">
        <v>4876</v>
      </c>
      <c r="G43" s="177" t="s">
        <v>877</v>
      </c>
      <c r="H43" s="319" t="s">
        <v>1625</v>
      </c>
      <c r="I43" s="108">
        <f t="shared" si="2"/>
        <v>174518.875</v>
      </c>
      <c r="J43" s="321">
        <v>27923.02</v>
      </c>
      <c r="K43" s="316"/>
    </row>
    <row r="44" spans="1:11">
      <c r="A44" s="111" t="s">
        <v>1024</v>
      </c>
      <c r="B44" s="112">
        <v>42555</v>
      </c>
      <c r="C44" s="111" t="s">
        <v>4877</v>
      </c>
      <c r="G44" s="76" t="s">
        <v>840</v>
      </c>
      <c r="H44" s="76" t="s">
        <v>4849</v>
      </c>
      <c r="I44" s="108">
        <f t="shared" si="2"/>
        <v>195335.43749999997</v>
      </c>
      <c r="J44" s="321">
        <v>31253.67</v>
      </c>
    </row>
    <row r="45" spans="1:11">
      <c r="A45" s="111" t="s">
        <v>4878</v>
      </c>
      <c r="B45" s="112">
        <v>42555</v>
      </c>
      <c r="C45" s="111" t="s">
        <v>4879</v>
      </c>
      <c r="G45" s="76" t="s">
        <v>840</v>
      </c>
      <c r="H45" s="76" t="s">
        <v>4849</v>
      </c>
      <c r="I45" s="108">
        <f t="shared" si="2"/>
        <v>506198.25</v>
      </c>
      <c r="J45" s="321">
        <v>80991.72</v>
      </c>
    </row>
    <row r="46" spans="1:11">
      <c r="A46" s="111" t="s">
        <v>4881</v>
      </c>
      <c r="B46" s="112">
        <v>42557</v>
      </c>
      <c r="C46" s="111" t="s">
        <v>4882</v>
      </c>
      <c r="G46" s="76" t="s">
        <v>840</v>
      </c>
      <c r="H46" s="76" t="s">
        <v>4849</v>
      </c>
      <c r="I46" s="108">
        <f t="shared" si="2"/>
        <v>235366.25</v>
      </c>
      <c r="J46" s="321">
        <v>37658.6</v>
      </c>
    </row>
    <row r="47" spans="1:11">
      <c r="A47" s="111" t="s">
        <v>4883</v>
      </c>
      <c r="B47" s="112">
        <v>42557</v>
      </c>
      <c r="C47" s="111" t="s">
        <v>4884</v>
      </c>
      <c r="G47" s="76" t="s">
        <v>840</v>
      </c>
      <c r="H47" s="76" t="s">
        <v>4849</v>
      </c>
      <c r="I47" s="108">
        <f t="shared" si="2"/>
        <v>247280.3125</v>
      </c>
      <c r="J47" s="321">
        <v>39564.85</v>
      </c>
    </row>
    <row r="48" spans="1:11">
      <c r="A48" s="111" t="s">
        <v>69</v>
      </c>
      <c r="B48" s="112">
        <v>42557</v>
      </c>
      <c r="C48" s="111" t="s">
        <v>4889</v>
      </c>
      <c r="G48" s="76" t="s">
        <v>840</v>
      </c>
      <c r="H48" s="76" t="s">
        <v>4849</v>
      </c>
      <c r="I48" s="108">
        <f t="shared" si="2"/>
        <v>247280.3125</v>
      </c>
      <c r="J48" s="321">
        <v>39564.85</v>
      </c>
    </row>
    <row r="49" spans="1:10">
      <c r="A49" s="111" t="s">
        <v>4885</v>
      </c>
      <c r="B49" s="112">
        <v>42557</v>
      </c>
      <c r="C49" s="111" t="s">
        <v>4886</v>
      </c>
      <c r="G49" s="175" t="s">
        <v>840</v>
      </c>
      <c r="H49" s="175" t="s">
        <v>4849</v>
      </c>
      <c r="I49" s="108">
        <f t="shared" si="2"/>
        <v>247280.3125</v>
      </c>
      <c r="J49" s="321">
        <v>39564.85</v>
      </c>
    </row>
    <row r="50" spans="1:10">
      <c r="A50" s="111" t="s">
        <v>4887</v>
      </c>
      <c r="B50" s="112">
        <v>42557</v>
      </c>
      <c r="C50" s="111" t="s">
        <v>4888</v>
      </c>
      <c r="G50" s="177" t="s">
        <v>888</v>
      </c>
      <c r="H50" s="319" t="s">
        <v>4777</v>
      </c>
      <c r="I50" s="108">
        <f t="shared" si="2"/>
        <v>424616.4375</v>
      </c>
      <c r="J50" s="321">
        <v>67938.63</v>
      </c>
    </row>
    <row r="51" spans="1:10">
      <c r="A51" s="111" t="s">
        <v>4890</v>
      </c>
      <c r="B51" s="112">
        <v>42557</v>
      </c>
      <c r="C51" s="111" t="s">
        <v>4891</v>
      </c>
      <c r="G51" s="177" t="s">
        <v>1772</v>
      </c>
      <c r="H51" t="s">
        <v>5390</v>
      </c>
      <c r="I51" s="108">
        <f t="shared" si="2"/>
        <v>328590.25</v>
      </c>
      <c r="J51" s="321">
        <v>52574.44</v>
      </c>
    </row>
    <row r="52" spans="1:10">
      <c r="A52" s="111" t="s">
        <v>4892</v>
      </c>
      <c r="B52" s="112">
        <v>42558</v>
      </c>
      <c r="C52" s="111" t="s">
        <v>4893</v>
      </c>
      <c r="G52" s="76" t="s">
        <v>840</v>
      </c>
      <c r="H52" s="76" t="s">
        <v>4849</v>
      </c>
      <c r="I52" s="108">
        <f t="shared" si="2"/>
        <v>404205.875</v>
      </c>
      <c r="J52" s="321">
        <v>64672.94</v>
      </c>
    </row>
    <row r="53" spans="1:10">
      <c r="A53" s="111" t="s">
        <v>1089</v>
      </c>
      <c r="B53" s="112">
        <v>42558</v>
      </c>
      <c r="C53" s="111" t="s">
        <v>4894</v>
      </c>
      <c r="G53" s="76" t="s">
        <v>840</v>
      </c>
      <c r="H53" s="76" t="s">
        <v>4849</v>
      </c>
      <c r="I53" s="108">
        <f t="shared" si="2"/>
        <v>247280.3125</v>
      </c>
      <c r="J53" s="321">
        <v>39564.85</v>
      </c>
    </row>
    <row r="54" spans="1:10">
      <c r="A54" s="111" t="s">
        <v>4895</v>
      </c>
      <c r="B54" s="112">
        <v>42559</v>
      </c>
      <c r="C54" s="111" t="s">
        <v>4896</v>
      </c>
      <c r="G54" s="76" t="s">
        <v>840</v>
      </c>
      <c r="H54" s="76" t="s">
        <v>4849</v>
      </c>
      <c r="I54" s="108">
        <f t="shared" si="2"/>
        <v>449398.9375</v>
      </c>
      <c r="J54" s="321">
        <v>71903.83</v>
      </c>
    </row>
    <row r="55" spans="1:10">
      <c r="A55" s="111" t="s">
        <v>1930</v>
      </c>
      <c r="B55" s="112">
        <v>42559</v>
      </c>
      <c r="C55" s="111" t="s">
        <v>4897</v>
      </c>
      <c r="G55" s="76" t="s">
        <v>840</v>
      </c>
      <c r="H55" s="76" t="s">
        <v>4849</v>
      </c>
      <c r="I55" s="108">
        <f t="shared" si="2"/>
        <v>424711.4375</v>
      </c>
      <c r="J55" s="321">
        <v>67953.83</v>
      </c>
    </row>
    <row r="56" spans="1:10">
      <c r="A56" s="111" t="s">
        <v>3664</v>
      </c>
      <c r="B56" s="112">
        <v>42559</v>
      </c>
      <c r="C56" s="111" t="s">
        <v>4900</v>
      </c>
      <c r="G56" s="177" t="s">
        <v>847</v>
      </c>
      <c r="H56" s="319" t="s">
        <v>5391</v>
      </c>
      <c r="I56" s="108">
        <f t="shared" si="2"/>
        <v>328590.25</v>
      </c>
      <c r="J56" s="321">
        <v>52574.44</v>
      </c>
    </row>
    <row r="57" spans="1:10">
      <c r="A57" s="111" t="s">
        <v>4902</v>
      </c>
      <c r="B57" s="112">
        <v>42562</v>
      </c>
      <c r="C57" s="111" t="s">
        <v>4903</v>
      </c>
      <c r="G57" s="175" t="s">
        <v>840</v>
      </c>
      <c r="H57" s="175" t="s">
        <v>4849</v>
      </c>
      <c r="I57" s="108">
        <f t="shared" si="2"/>
        <v>198355.0625</v>
      </c>
      <c r="J57" s="321">
        <v>31736.81</v>
      </c>
    </row>
    <row r="58" spans="1:10">
      <c r="A58" s="111" t="s">
        <v>4910</v>
      </c>
      <c r="B58" s="112">
        <v>42564</v>
      </c>
      <c r="C58" s="111" t="s">
        <v>4911</v>
      </c>
      <c r="G58" s="117" t="s">
        <v>856</v>
      </c>
      <c r="H58" s="113" t="s">
        <v>5392</v>
      </c>
      <c r="I58" s="108">
        <f t="shared" si="2"/>
        <v>218824.1875</v>
      </c>
      <c r="J58" s="321">
        <v>35011.870000000003</v>
      </c>
    </row>
    <row r="59" spans="1:10">
      <c r="A59" s="111" t="s">
        <v>4912</v>
      </c>
      <c r="B59" s="112">
        <v>42564</v>
      </c>
      <c r="C59" s="111" t="s">
        <v>4913</v>
      </c>
      <c r="G59" s="117" t="s">
        <v>884</v>
      </c>
      <c r="H59" s="113" t="s">
        <v>5393</v>
      </c>
      <c r="I59" s="108">
        <f t="shared" si="2"/>
        <v>247590.6875</v>
      </c>
      <c r="J59" s="321">
        <v>39614.51</v>
      </c>
    </row>
    <row r="60" spans="1:10">
      <c r="A60" s="111" t="s">
        <v>227</v>
      </c>
      <c r="B60" s="112">
        <v>42565</v>
      </c>
      <c r="C60" s="111" t="s">
        <v>4916</v>
      </c>
      <c r="G60" s="117" t="s">
        <v>856</v>
      </c>
      <c r="H60" s="113" t="s">
        <v>5394</v>
      </c>
      <c r="I60" s="108">
        <f t="shared" si="2"/>
        <v>141079.1875</v>
      </c>
      <c r="J60" s="321">
        <v>22572.67</v>
      </c>
    </row>
    <row r="61" spans="1:10">
      <c r="A61" s="111" t="s">
        <v>4917</v>
      </c>
      <c r="B61" s="112">
        <v>42565</v>
      </c>
      <c r="C61" s="111" t="s">
        <v>4918</v>
      </c>
      <c r="G61" s="177" t="s">
        <v>884</v>
      </c>
      <c r="H61" s="319" t="s">
        <v>5395</v>
      </c>
      <c r="I61" s="108">
        <f t="shared" si="2"/>
        <v>222724.49999999997</v>
      </c>
      <c r="J61" s="321">
        <v>35635.919999999998</v>
      </c>
    </row>
    <row r="62" spans="1:10" s="319" customFormat="1">
      <c r="A62" s="319" t="s">
        <v>7380</v>
      </c>
      <c r="B62" s="320">
        <v>42565</v>
      </c>
      <c r="C62" s="319">
        <v>2214266</v>
      </c>
      <c r="G62" s="178" t="s">
        <v>957</v>
      </c>
      <c r="H62" s="178" t="s">
        <v>4856</v>
      </c>
      <c r="I62" s="176">
        <f t="shared" ref="I62:I64" si="3">+J62/0.16</f>
        <v>14964.4375</v>
      </c>
      <c r="J62" s="321">
        <v>2394.31</v>
      </c>
    </row>
    <row r="63" spans="1:10" s="319" customFormat="1">
      <c r="A63" s="319" t="s">
        <v>10878</v>
      </c>
      <c r="B63" s="320">
        <v>42565</v>
      </c>
      <c r="C63" s="319">
        <v>2211885</v>
      </c>
      <c r="G63" s="178" t="s">
        <v>957</v>
      </c>
      <c r="H63" s="178" t="s">
        <v>4856</v>
      </c>
      <c r="I63" s="176">
        <f t="shared" si="3"/>
        <v>5566.8125</v>
      </c>
      <c r="J63" s="317">
        <v>890.69</v>
      </c>
    </row>
    <row r="64" spans="1:10" s="319" customFormat="1">
      <c r="A64" s="319" t="s">
        <v>8665</v>
      </c>
      <c r="B64" s="320">
        <v>42577</v>
      </c>
      <c r="C64" s="319">
        <v>2228205</v>
      </c>
      <c r="G64" s="178" t="s">
        <v>957</v>
      </c>
      <c r="H64" s="178" t="s">
        <v>4856</v>
      </c>
      <c r="I64" s="176">
        <f t="shared" si="3"/>
        <v>549.125</v>
      </c>
      <c r="J64" s="317">
        <v>87.86</v>
      </c>
    </row>
    <row r="65" spans="1:10">
      <c r="A65" s="111" t="s">
        <v>4966</v>
      </c>
      <c r="B65" s="112">
        <v>42571</v>
      </c>
      <c r="C65" s="111" t="s">
        <v>4967</v>
      </c>
      <c r="G65" s="115" t="s">
        <v>4209</v>
      </c>
      <c r="H65" s="115" t="s">
        <v>4834</v>
      </c>
      <c r="I65" s="108">
        <f t="shared" ref="I65:I128" si="4">+J65/0.16</f>
        <v>3459.6874999999995</v>
      </c>
      <c r="J65" s="317">
        <v>553.54999999999995</v>
      </c>
    </row>
    <row r="66" spans="1:10">
      <c r="A66" s="111" t="s">
        <v>4968</v>
      </c>
      <c r="B66" s="112">
        <v>42571</v>
      </c>
      <c r="C66" s="111" t="s">
        <v>4969</v>
      </c>
      <c r="G66" s="115" t="s">
        <v>4209</v>
      </c>
      <c r="H66" s="115" t="s">
        <v>4834</v>
      </c>
      <c r="I66" s="108">
        <f t="shared" si="4"/>
        <v>11049.75</v>
      </c>
      <c r="J66" s="321">
        <v>1767.96</v>
      </c>
    </row>
    <row r="67" spans="1:10">
      <c r="A67" s="111" t="s">
        <v>4970</v>
      </c>
      <c r="B67" s="112">
        <v>42571</v>
      </c>
      <c r="C67" s="111" t="s">
        <v>4971</v>
      </c>
      <c r="G67" s="115" t="s">
        <v>4209</v>
      </c>
      <c r="H67" s="115" t="s">
        <v>4834</v>
      </c>
      <c r="I67" s="108">
        <f t="shared" si="4"/>
        <v>1587.625</v>
      </c>
      <c r="J67" s="317">
        <v>254.02</v>
      </c>
    </row>
    <row r="68" spans="1:10">
      <c r="A68" s="111" t="s">
        <v>4972</v>
      </c>
      <c r="B68" s="112">
        <v>42571</v>
      </c>
      <c r="C68" s="111" t="s">
        <v>4973</v>
      </c>
      <c r="G68" s="115" t="s">
        <v>4209</v>
      </c>
      <c r="H68" s="115" t="s">
        <v>4834</v>
      </c>
      <c r="I68" s="108">
        <f t="shared" si="4"/>
        <v>3571.125</v>
      </c>
      <c r="J68" s="317">
        <v>571.38</v>
      </c>
    </row>
    <row r="69" spans="1:10">
      <c r="A69" s="111" t="s">
        <v>4974</v>
      </c>
      <c r="B69" s="112">
        <v>42571</v>
      </c>
      <c r="C69" s="111" t="s">
        <v>4975</v>
      </c>
      <c r="G69" s="115" t="s">
        <v>4209</v>
      </c>
      <c r="H69" s="115" t="s">
        <v>4834</v>
      </c>
      <c r="I69" s="108">
        <f t="shared" si="4"/>
        <v>22752.5625</v>
      </c>
      <c r="J69" s="321">
        <v>3640.41</v>
      </c>
    </row>
    <row r="70" spans="1:10">
      <c r="A70" s="111" t="s">
        <v>4919</v>
      </c>
      <c r="B70" s="112">
        <v>42566</v>
      </c>
      <c r="C70" s="111" t="s">
        <v>4920</v>
      </c>
      <c r="G70" s="177" t="s">
        <v>847</v>
      </c>
      <c r="H70" s="319" t="s">
        <v>5396</v>
      </c>
      <c r="I70" s="108">
        <f t="shared" si="4"/>
        <v>195696.4375</v>
      </c>
      <c r="J70" s="321">
        <v>31311.43</v>
      </c>
    </row>
    <row r="71" spans="1:10">
      <c r="A71" s="111" t="s">
        <v>4921</v>
      </c>
      <c r="B71" s="112">
        <v>42566</v>
      </c>
      <c r="C71" s="111" t="s">
        <v>4922</v>
      </c>
      <c r="G71" s="175" t="s">
        <v>840</v>
      </c>
      <c r="H71" s="175" t="s">
        <v>4849</v>
      </c>
      <c r="I71" s="108">
        <f t="shared" si="4"/>
        <v>195335.43749999997</v>
      </c>
      <c r="J71" s="321">
        <v>31253.67</v>
      </c>
    </row>
    <row r="72" spans="1:10">
      <c r="A72" s="111" t="s">
        <v>3678</v>
      </c>
      <c r="B72" s="112">
        <v>42566</v>
      </c>
      <c r="C72" s="111" t="s">
        <v>4923</v>
      </c>
      <c r="G72" s="76" t="s">
        <v>840</v>
      </c>
      <c r="H72" s="76" t="s">
        <v>4849</v>
      </c>
      <c r="I72" s="108">
        <f t="shared" si="4"/>
        <v>222414.18749999997</v>
      </c>
      <c r="J72" s="321">
        <v>35586.269999999997</v>
      </c>
    </row>
    <row r="73" spans="1:10">
      <c r="A73" s="111" t="s">
        <v>4924</v>
      </c>
      <c r="B73" s="112">
        <v>42566</v>
      </c>
      <c r="C73" s="111" t="s">
        <v>4925</v>
      </c>
      <c r="G73" s="175" t="s">
        <v>840</v>
      </c>
      <c r="H73" s="175" t="s">
        <v>4849</v>
      </c>
      <c r="I73" s="108">
        <f t="shared" si="4"/>
        <v>291584.75</v>
      </c>
      <c r="J73" s="321">
        <v>46653.56</v>
      </c>
    </row>
    <row r="74" spans="1:10">
      <c r="A74" s="111" t="s">
        <v>4926</v>
      </c>
      <c r="B74" s="112">
        <v>42566</v>
      </c>
      <c r="C74" s="111" t="s">
        <v>4927</v>
      </c>
      <c r="G74" s="76" t="s">
        <v>840</v>
      </c>
      <c r="H74" s="76" t="s">
        <v>4849</v>
      </c>
      <c r="I74" s="108">
        <f t="shared" si="4"/>
        <v>255435.81250000003</v>
      </c>
      <c r="J74" s="321">
        <v>40869.730000000003</v>
      </c>
    </row>
    <row r="75" spans="1:10">
      <c r="A75" s="111" t="s">
        <v>4928</v>
      </c>
      <c r="B75" s="112">
        <v>42566</v>
      </c>
      <c r="C75" s="111" t="s">
        <v>4929</v>
      </c>
      <c r="G75" s="76" t="s">
        <v>840</v>
      </c>
      <c r="H75" s="76" t="s">
        <v>4849</v>
      </c>
      <c r="I75" s="108">
        <f t="shared" si="4"/>
        <v>349037</v>
      </c>
      <c r="J75" s="321">
        <v>55845.919999999998</v>
      </c>
    </row>
    <row r="76" spans="1:10">
      <c r="A76" s="111" t="s">
        <v>4930</v>
      </c>
      <c r="B76" s="112">
        <v>42566</v>
      </c>
      <c r="C76" s="111" t="s">
        <v>4931</v>
      </c>
      <c r="G76" s="76" t="s">
        <v>840</v>
      </c>
      <c r="H76" s="76" t="s">
        <v>4849</v>
      </c>
      <c r="I76" s="108">
        <f t="shared" si="4"/>
        <v>564488.8125</v>
      </c>
      <c r="J76" s="321">
        <v>90318.21</v>
      </c>
    </row>
    <row r="77" spans="1:10">
      <c r="A77" s="111" t="s">
        <v>4932</v>
      </c>
      <c r="B77" s="112">
        <v>42566</v>
      </c>
      <c r="C77" s="111" t="s">
        <v>4933</v>
      </c>
      <c r="G77" s="76" t="s">
        <v>840</v>
      </c>
      <c r="H77" s="76" t="s">
        <v>4849</v>
      </c>
      <c r="I77" s="108">
        <f t="shared" si="4"/>
        <v>288094.9375</v>
      </c>
      <c r="J77" s="321">
        <v>46095.19</v>
      </c>
    </row>
    <row r="78" spans="1:10">
      <c r="A78" s="111" t="s">
        <v>4934</v>
      </c>
      <c r="B78" s="112">
        <v>42566</v>
      </c>
      <c r="C78" s="111" t="s">
        <v>4935</v>
      </c>
      <c r="G78" s="76" t="s">
        <v>840</v>
      </c>
      <c r="H78" s="76" t="s">
        <v>4849</v>
      </c>
      <c r="I78" s="108">
        <f t="shared" si="4"/>
        <v>255435.81250000003</v>
      </c>
      <c r="J78" s="321">
        <v>40869.730000000003</v>
      </c>
    </row>
    <row r="79" spans="1:10">
      <c r="A79" s="111" t="s">
        <v>237</v>
      </c>
      <c r="B79" s="112">
        <v>42566</v>
      </c>
      <c r="C79" s="111" t="s">
        <v>4936</v>
      </c>
      <c r="G79" s="76" t="s">
        <v>840</v>
      </c>
      <c r="H79" s="76" t="s">
        <v>4849</v>
      </c>
      <c r="I79" s="108">
        <f t="shared" si="4"/>
        <v>387542.1875</v>
      </c>
      <c r="J79" s="321">
        <v>62006.75</v>
      </c>
    </row>
    <row r="80" spans="1:10">
      <c r="A80" s="111" t="s">
        <v>239</v>
      </c>
      <c r="B80" s="112">
        <v>42566</v>
      </c>
      <c r="C80" s="111" t="s">
        <v>4937</v>
      </c>
      <c r="G80" s="76" t="s">
        <v>840</v>
      </c>
      <c r="H80" s="76" t="s">
        <v>4849</v>
      </c>
      <c r="I80" s="108">
        <f t="shared" si="4"/>
        <v>506198.25</v>
      </c>
      <c r="J80" s="321">
        <v>80991.72</v>
      </c>
    </row>
    <row r="81" spans="1:10">
      <c r="A81" s="111" t="s">
        <v>4938</v>
      </c>
      <c r="B81" s="112">
        <v>42566</v>
      </c>
      <c r="C81" s="111" t="s">
        <v>4939</v>
      </c>
      <c r="G81" s="76" t="s">
        <v>840</v>
      </c>
      <c r="H81" s="76" t="s">
        <v>4849</v>
      </c>
      <c r="I81" s="108">
        <f t="shared" si="4"/>
        <v>247280.3125</v>
      </c>
      <c r="J81" s="321">
        <v>39564.85</v>
      </c>
    </row>
    <row r="82" spans="1:10">
      <c r="A82" s="111" t="s">
        <v>4940</v>
      </c>
      <c r="B82" s="112">
        <v>42567</v>
      </c>
      <c r="C82" s="111" t="s">
        <v>4941</v>
      </c>
      <c r="G82" s="76" t="s">
        <v>840</v>
      </c>
      <c r="H82" s="76" t="s">
        <v>4849</v>
      </c>
      <c r="I82" s="108">
        <f t="shared" si="4"/>
        <v>198355.0625</v>
      </c>
      <c r="J82" s="321">
        <v>31736.81</v>
      </c>
    </row>
    <row r="83" spans="1:10">
      <c r="A83" s="111" t="s">
        <v>4942</v>
      </c>
      <c r="B83" s="112">
        <v>42569</v>
      </c>
      <c r="C83" s="111" t="s">
        <v>4943</v>
      </c>
      <c r="G83" s="76" t="s">
        <v>840</v>
      </c>
      <c r="H83" s="76" t="s">
        <v>4849</v>
      </c>
      <c r="I83" s="108">
        <f t="shared" si="4"/>
        <v>236548.625</v>
      </c>
      <c r="J83" s="321">
        <v>37847.78</v>
      </c>
    </row>
    <row r="84" spans="1:10">
      <c r="A84" s="111" t="s">
        <v>4946</v>
      </c>
      <c r="B84" s="112">
        <v>42569</v>
      </c>
      <c r="C84" s="111" t="s">
        <v>4947</v>
      </c>
      <c r="G84" s="76" t="s">
        <v>840</v>
      </c>
      <c r="H84" s="76" t="s">
        <v>4849</v>
      </c>
      <c r="I84" s="108">
        <f t="shared" si="4"/>
        <v>236548.625</v>
      </c>
      <c r="J84" s="321">
        <v>37847.78</v>
      </c>
    </row>
    <row r="85" spans="1:10">
      <c r="A85" s="111" t="s">
        <v>3694</v>
      </c>
      <c r="B85" s="112">
        <v>42570</v>
      </c>
      <c r="C85" s="111" t="s">
        <v>4948</v>
      </c>
      <c r="G85" s="76" t="s">
        <v>840</v>
      </c>
      <c r="H85" s="76" t="s">
        <v>4849</v>
      </c>
      <c r="I85" s="108">
        <f t="shared" si="4"/>
        <v>222414.18749999997</v>
      </c>
      <c r="J85" s="321">
        <v>35586.269999999997</v>
      </c>
    </row>
    <row r="86" spans="1:10">
      <c r="A86" s="111" t="s">
        <v>4949</v>
      </c>
      <c r="B86" s="112">
        <v>42570</v>
      </c>
      <c r="C86" s="111" t="s">
        <v>4950</v>
      </c>
      <c r="G86" s="76" t="s">
        <v>840</v>
      </c>
      <c r="H86" s="76" t="s">
        <v>4849</v>
      </c>
      <c r="I86" s="108">
        <f t="shared" si="4"/>
        <v>271210.8125</v>
      </c>
      <c r="J86" s="321">
        <v>43393.73</v>
      </c>
    </row>
    <row r="87" spans="1:10">
      <c r="A87" s="111" t="s">
        <v>4962</v>
      </c>
      <c r="B87" s="112">
        <v>42570</v>
      </c>
      <c r="C87" s="111" t="s">
        <v>4963</v>
      </c>
      <c r="G87" s="177" t="s">
        <v>1776</v>
      </c>
      <c r="H87" s="319" t="s">
        <v>5400</v>
      </c>
      <c r="I87" s="108">
        <f t="shared" si="4"/>
        <v>194043.8125</v>
      </c>
      <c r="J87" s="321">
        <v>31047.01</v>
      </c>
    </row>
    <row r="88" spans="1:10">
      <c r="A88" s="111" t="s">
        <v>3704</v>
      </c>
      <c r="B88" s="112">
        <v>42570</v>
      </c>
      <c r="C88" s="111" t="s">
        <v>4959</v>
      </c>
      <c r="G88" s="177" t="s">
        <v>861</v>
      </c>
      <c r="H88" s="319" t="s">
        <v>1840</v>
      </c>
      <c r="I88" s="108">
        <f t="shared" si="4"/>
        <v>253556.81249999997</v>
      </c>
      <c r="J88" s="321">
        <v>40569.089999999997</v>
      </c>
    </row>
    <row r="89" spans="1:10">
      <c r="A89" s="111" t="s">
        <v>4960</v>
      </c>
      <c r="B89" s="112">
        <v>42570</v>
      </c>
      <c r="C89" s="111" t="s">
        <v>4961</v>
      </c>
      <c r="G89" s="177" t="s">
        <v>861</v>
      </c>
      <c r="H89" s="319" t="s">
        <v>5399</v>
      </c>
      <c r="I89" s="108">
        <f t="shared" si="4"/>
        <v>311311.3125</v>
      </c>
      <c r="J89" s="321">
        <v>49809.81</v>
      </c>
    </row>
    <row r="90" spans="1:10">
      <c r="A90" s="111" t="s">
        <v>4955</v>
      </c>
      <c r="B90" s="112">
        <v>42570</v>
      </c>
      <c r="C90" s="111" t="s">
        <v>4956</v>
      </c>
      <c r="G90" s="76" t="s">
        <v>840</v>
      </c>
      <c r="H90" s="76" t="s">
        <v>4849</v>
      </c>
      <c r="I90" s="108">
        <f t="shared" si="4"/>
        <v>247280.3125</v>
      </c>
      <c r="J90" s="321">
        <v>39564.85</v>
      </c>
    </row>
    <row r="91" spans="1:10">
      <c r="A91" s="111" t="s">
        <v>4980</v>
      </c>
      <c r="B91" s="112">
        <v>42571</v>
      </c>
      <c r="C91" s="111" t="s">
        <v>4981</v>
      </c>
      <c r="G91" s="76" t="s">
        <v>840</v>
      </c>
      <c r="H91" s="76" t="s">
        <v>4849</v>
      </c>
      <c r="I91" s="108">
        <f t="shared" si="4"/>
        <v>168777.5</v>
      </c>
      <c r="J91" s="321">
        <v>27004.400000000001</v>
      </c>
    </row>
    <row r="92" spans="1:10">
      <c r="A92" s="111" t="s">
        <v>4964</v>
      </c>
      <c r="B92" s="112">
        <v>42571</v>
      </c>
      <c r="C92" s="111" t="s">
        <v>4965</v>
      </c>
      <c r="G92" s="76" t="s">
        <v>840</v>
      </c>
      <c r="H92" s="76" t="s">
        <v>4849</v>
      </c>
      <c r="I92" s="108">
        <f t="shared" si="4"/>
        <v>174208.5</v>
      </c>
      <c r="J92" s="321">
        <v>27873.360000000001</v>
      </c>
    </row>
    <row r="93" spans="1:10">
      <c r="A93" s="111" t="s">
        <v>4978</v>
      </c>
      <c r="B93" s="112">
        <v>42571</v>
      </c>
      <c r="C93" s="111" t="s">
        <v>4979</v>
      </c>
      <c r="G93" s="177" t="s">
        <v>863</v>
      </c>
      <c r="H93" s="319" t="s">
        <v>864</v>
      </c>
      <c r="I93" s="108">
        <f t="shared" si="4"/>
        <v>311260.375</v>
      </c>
      <c r="J93" s="321">
        <v>49801.66</v>
      </c>
    </row>
    <row r="94" spans="1:10">
      <c r="A94" s="111" t="s">
        <v>4982</v>
      </c>
      <c r="B94" s="112">
        <v>42571</v>
      </c>
      <c r="C94" s="111" t="s">
        <v>4983</v>
      </c>
      <c r="G94" s="177" t="s">
        <v>4178</v>
      </c>
      <c r="H94" s="319" t="s">
        <v>4786</v>
      </c>
      <c r="I94" s="108">
        <f t="shared" si="4"/>
        <v>247590.6875</v>
      </c>
      <c r="J94" s="321">
        <v>39614.51</v>
      </c>
    </row>
    <row r="95" spans="1:10">
      <c r="A95" s="111" t="s">
        <v>4984</v>
      </c>
      <c r="B95" s="112">
        <v>42571</v>
      </c>
      <c r="C95" s="111" t="s">
        <v>4985</v>
      </c>
      <c r="G95" s="175" t="s">
        <v>840</v>
      </c>
      <c r="H95" s="175" t="s">
        <v>4849</v>
      </c>
      <c r="I95" s="108">
        <f t="shared" si="4"/>
        <v>209436.99999999997</v>
      </c>
      <c r="J95" s="321">
        <v>33509.919999999998</v>
      </c>
    </row>
    <row r="96" spans="1:10">
      <c r="A96" s="111" t="s">
        <v>3115</v>
      </c>
      <c r="B96" s="112">
        <v>42572</v>
      </c>
      <c r="C96" s="111" t="s">
        <v>4986</v>
      </c>
      <c r="G96" s="76" t="s">
        <v>840</v>
      </c>
      <c r="H96" s="76" t="s">
        <v>4849</v>
      </c>
      <c r="I96" s="108">
        <f t="shared" si="4"/>
        <v>222414.18749999997</v>
      </c>
      <c r="J96" s="321">
        <v>35586.269999999997</v>
      </c>
    </row>
    <row r="97" spans="1:10">
      <c r="A97" s="111" t="s">
        <v>4992</v>
      </c>
      <c r="B97" s="112">
        <v>42572</v>
      </c>
      <c r="C97" s="111" t="s">
        <v>4993</v>
      </c>
      <c r="G97" s="76" t="s">
        <v>840</v>
      </c>
      <c r="H97" s="76" t="s">
        <v>4849</v>
      </c>
      <c r="I97" s="108">
        <f t="shared" si="4"/>
        <v>149070.5625</v>
      </c>
      <c r="J97" s="321">
        <v>23851.29</v>
      </c>
    </row>
    <row r="98" spans="1:10">
      <c r="A98" s="111" t="s">
        <v>4988</v>
      </c>
      <c r="B98" s="112">
        <v>42572</v>
      </c>
      <c r="C98" s="111" t="s">
        <v>4989</v>
      </c>
      <c r="G98" s="76" t="s">
        <v>840</v>
      </c>
      <c r="H98" s="76" t="s">
        <v>4849</v>
      </c>
      <c r="I98" s="108">
        <f t="shared" si="4"/>
        <v>222414.18749999997</v>
      </c>
      <c r="J98" s="321">
        <v>35586.269999999997</v>
      </c>
    </row>
    <row r="99" spans="1:10">
      <c r="A99" s="111" t="s">
        <v>4990</v>
      </c>
      <c r="B99" s="112">
        <v>42572</v>
      </c>
      <c r="C99" s="111" t="s">
        <v>4991</v>
      </c>
      <c r="G99" s="76" t="s">
        <v>840</v>
      </c>
      <c r="H99" s="76" t="s">
        <v>4849</v>
      </c>
      <c r="I99" s="108">
        <f t="shared" si="4"/>
        <v>236858.9375</v>
      </c>
      <c r="J99" s="321">
        <v>37897.43</v>
      </c>
    </row>
    <row r="100" spans="1:10">
      <c r="A100" s="111" t="s">
        <v>4994</v>
      </c>
      <c r="B100" s="112">
        <v>42572</v>
      </c>
      <c r="C100" s="111" t="s">
        <v>4995</v>
      </c>
      <c r="G100" s="76" t="s">
        <v>840</v>
      </c>
      <c r="H100" s="76" t="s">
        <v>4849</v>
      </c>
      <c r="I100" s="108">
        <f t="shared" si="4"/>
        <v>235366.25</v>
      </c>
      <c r="J100" s="321">
        <v>37658.6</v>
      </c>
    </row>
    <row r="101" spans="1:10">
      <c r="A101" s="111" t="s">
        <v>5043</v>
      </c>
      <c r="B101" s="112">
        <v>42573</v>
      </c>
      <c r="C101" s="111" t="s">
        <v>5044</v>
      </c>
      <c r="G101" s="76" t="s">
        <v>840</v>
      </c>
      <c r="H101" s="76" t="s">
        <v>4849</v>
      </c>
      <c r="I101" s="108">
        <f t="shared" si="4"/>
        <v>179465.6875</v>
      </c>
      <c r="J101" s="321">
        <v>28714.51</v>
      </c>
    </row>
    <row r="102" spans="1:10">
      <c r="A102" s="111" t="s">
        <v>1295</v>
      </c>
      <c r="B102" s="112">
        <v>42573</v>
      </c>
      <c r="C102" s="111" t="s">
        <v>5045</v>
      </c>
      <c r="G102" s="76" t="s">
        <v>840</v>
      </c>
      <c r="H102" s="76" t="s">
        <v>4849</v>
      </c>
      <c r="I102" s="108">
        <f t="shared" si="4"/>
        <v>189008.8125</v>
      </c>
      <c r="J102" s="321">
        <v>30241.41</v>
      </c>
    </row>
    <row r="103" spans="1:10">
      <c r="A103" s="111" t="s">
        <v>2244</v>
      </c>
      <c r="B103" s="112">
        <v>42573</v>
      </c>
      <c r="C103" s="111" t="s">
        <v>5046</v>
      </c>
      <c r="G103" s="76" t="s">
        <v>840</v>
      </c>
      <c r="H103" s="76" t="s">
        <v>4849</v>
      </c>
      <c r="I103" s="108">
        <f t="shared" si="4"/>
        <v>196457.0625</v>
      </c>
      <c r="J103" s="321">
        <v>31433.13</v>
      </c>
    </row>
    <row r="104" spans="1:10">
      <c r="A104" s="111" t="s">
        <v>5047</v>
      </c>
      <c r="B104" s="112">
        <v>42573</v>
      </c>
      <c r="C104" s="111" t="s">
        <v>5048</v>
      </c>
      <c r="G104" s="175" t="s">
        <v>840</v>
      </c>
      <c r="H104" s="175" t="s">
        <v>4849</v>
      </c>
      <c r="I104" s="108">
        <f t="shared" si="4"/>
        <v>196457.0625</v>
      </c>
      <c r="J104" s="321">
        <v>31433.13</v>
      </c>
    </row>
    <row r="105" spans="1:10">
      <c r="A105" s="111" t="s">
        <v>5049</v>
      </c>
      <c r="B105" s="112">
        <v>42573</v>
      </c>
      <c r="C105" s="111" t="s">
        <v>5050</v>
      </c>
      <c r="G105" s="76" t="s">
        <v>840</v>
      </c>
      <c r="H105" s="76" t="s">
        <v>4849</v>
      </c>
      <c r="I105" s="108">
        <f t="shared" si="4"/>
        <v>196457.0625</v>
      </c>
      <c r="J105" s="321">
        <v>31433.13</v>
      </c>
    </row>
    <row r="106" spans="1:10">
      <c r="A106" s="111" t="s">
        <v>5000</v>
      </c>
      <c r="B106" s="112">
        <v>42572</v>
      </c>
      <c r="C106" s="111" t="s">
        <v>5001</v>
      </c>
      <c r="G106" s="76" t="s">
        <v>840</v>
      </c>
      <c r="H106" s="76" t="s">
        <v>4849</v>
      </c>
      <c r="I106" s="108">
        <f t="shared" si="4"/>
        <v>235366.25</v>
      </c>
      <c r="J106" s="321">
        <v>37658.6</v>
      </c>
    </row>
    <row r="107" spans="1:10">
      <c r="A107" s="111" t="s">
        <v>5002</v>
      </c>
      <c r="B107" s="112">
        <v>42572</v>
      </c>
      <c r="C107" s="111" t="s">
        <v>5003</v>
      </c>
      <c r="G107" s="76" t="s">
        <v>840</v>
      </c>
      <c r="H107" s="76" t="s">
        <v>4849</v>
      </c>
      <c r="I107" s="108">
        <f t="shared" si="4"/>
        <v>218513.8125</v>
      </c>
      <c r="J107" s="321">
        <v>34962.21</v>
      </c>
    </row>
    <row r="108" spans="1:10">
      <c r="A108" s="111" t="s">
        <v>5005</v>
      </c>
      <c r="B108" s="112">
        <v>42572</v>
      </c>
      <c r="C108" s="111" t="s">
        <v>5006</v>
      </c>
      <c r="G108" s="76" t="s">
        <v>840</v>
      </c>
      <c r="H108" s="76" t="s">
        <v>4849</v>
      </c>
      <c r="I108" s="108">
        <f t="shared" si="4"/>
        <v>266096.4375</v>
      </c>
      <c r="J108" s="321">
        <v>42575.43</v>
      </c>
    </row>
    <row r="109" spans="1:10">
      <c r="A109" s="111" t="s">
        <v>5007</v>
      </c>
      <c r="B109" s="112">
        <v>42572</v>
      </c>
      <c r="C109" s="111" t="s">
        <v>5008</v>
      </c>
      <c r="G109" s="76" t="s">
        <v>840</v>
      </c>
      <c r="H109" s="76" t="s">
        <v>4849</v>
      </c>
      <c r="I109" s="108">
        <f t="shared" si="4"/>
        <v>266096.4375</v>
      </c>
      <c r="J109" s="321">
        <v>42575.43</v>
      </c>
    </row>
    <row r="110" spans="1:10">
      <c r="A110" s="111" t="s">
        <v>3715</v>
      </c>
      <c r="B110" s="112">
        <v>42572</v>
      </c>
      <c r="C110" s="111" t="s">
        <v>5009</v>
      </c>
      <c r="G110" s="76" t="s">
        <v>840</v>
      </c>
      <c r="H110" s="76" t="s">
        <v>4849</v>
      </c>
      <c r="I110" s="108">
        <f t="shared" si="4"/>
        <v>305874</v>
      </c>
      <c r="J110" s="321">
        <v>48939.839999999997</v>
      </c>
    </row>
    <row r="111" spans="1:10">
      <c r="A111" s="111" t="s">
        <v>5010</v>
      </c>
      <c r="B111" s="112">
        <v>42572</v>
      </c>
      <c r="C111" s="111" t="s">
        <v>5011</v>
      </c>
      <c r="G111" s="175" t="s">
        <v>840</v>
      </c>
      <c r="H111" s="175" t="s">
        <v>4849</v>
      </c>
      <c r="I111" s="108">
        <f t="shared" si="4"/>
        <v>305874</v>
      </c>
      <c r="J111" s="321">
        <v>48939.839999999997</v>
      </c>
    </row>
    <row r="112" spans="1:10">
      <c r="A112" s="111" t="s">
        <v>5012</v>
      </c>
      <c r="B112" s="112">
        <v>42572</v>
      </c>
      <c r="C112" s="111" t="s">
        <v>5013</v>
      </c>
      <c r="G112" s="175" t="s">
        <v>840</v>
      </c>
      <c r="H112" s="175" t="s">
        <v>4849</v>
      </c>
      <c r="I112" s="108">
        <f t="shared" si="4"/>
        <v>305874</v>
      </c>
      <c r="J112" s="321">
        <v>48939.839999999997</v>
      </c>
    </row>
    <row r="113" spans="1:11">
      <c r="A113" s="111" t="s">
        <v>5014</v>
      </c>
      <c r="B113" s="112">
        <v>42572</v>
      </c>
      <c r="C113" s="111" t="s">
        <v>5015</v>
      </c>
      <c r="G113" s="175" t="s">
        <v>840</v>
      </c>
      <c r="H113" s="175" t="s">
        <v>4849</v>
      </c>
      <c r="I113" s="108">
        <f t="shared" si="4"/>
        <v>235366.25</v>
      </c>
      <c r="J113" s="321">
        <v>37658.6</v>
      </c>
    </row>
    <row r="114" spans="1:11">
      <c r="A114" s="111" t="s">
        <v>5016</v>
      </c>
      <c r="B114" s="112">
        <v>42572</v>
      </c>
      <c r="C114" s="111" t="s">
        <v>5015</v>
      </c>
      <c r="G114" s="175" t="s">
        <v>840</v>
      </c>
      <c r="H114" s="175" t="s">
        <v>4849</v>
      </c>
      <c r="I114" s="108">
        <f t="shared" si="4"/>
        <v>235366.25</v>
      </c>
      <c r="J114" s="321">
        <v>37658.6</v>
      </c>
    </row>
    <row r="115" spans="1:11">
      <c r="A115" s="111" t="s">
        <v>5017</v>
      </c>
      <c r="B115" s="112">
        <v>42572</v>
      </c>
      <c r="C115" s="111" t="s">
        <v>5018</v>
      </c>
      <c r="G115" s="76" t="s">
        <v>840</v>
      </c>
      <c r="H115" s="76" t="s">
        <v>4849</v>
      </c>
      <c r="I115" s="108">
        <f t="shared" si="4"/>
        <v>235366.25</v>
      </c>
      <c r="J115" s="321">
        <v>37658.6</v>
      </c>
    </row>
    <row r="116" spans="1:11">
      <c r="A116" s="111" t="s">
        <v>5019</v>
      </c>
      <c r="B116" s="112">
        <v>42572</v>
      </c>
      <c r="C116" s="111" t="s">
        <v>5020</v>
      </c>
      <c r="G116" s="76" t="s">
        <v>840</v>
      </c>
      <c r="H116" s="76" t="s">
        <v>4849</v>
      </c>
      <c r="I116" s="108">
        <f t="shared" si="4"/>
        <v>235366.25</v>
      </c>
      <c r="J116" s="321">
        <v>37658.6</v>
      </c>
    </row>
    <row r="117" spans="1:11">
      <c r="A117" s="111" t="s">
        <v>5036</v>
      </c>
      <c r="B117" s="112">
        <v>42573</v>
      </c>
      <c r="C117" s="111" t="s">
        <v>5037</v>
      </c>
      <c r="G117" s="175" t="s">
        <v>840</v>
      </c>
      <c r="H117" s="175" t="s">
        <v>4849</v>
      </c>
      <c r="I117" s="108">
        <f t="shared" si="4"/>
        <v>339776.125</v>
      </c>
      <c r="J117" s="321">
        <v>54364.18</v>
      </c>
    </row>
    <row r="118" spans="1:11">
      <c r="A118" s="111" t="s">
        <v>5038</v>
      </c>
      <c r="B118" s="112">
        <v>42573</v>
      </c>
      <c r="C118" s="111" t="s">
        <v>5039</v>
      </c>
      <c r="G118" s="76" t="s">
        <v>840</v>
      </c>
      <c r="H118" s="76" t="s">
        <v>4849</v>
      </c>
      <c r="I118" s="108">
        <f t="shared" si="4"/>
        <v>310950</v>
      </c>
      <c r="J118" s="321">
        <v>49752</v>
      </c>
    </row>
    <row r="119" spans="1:11">
      <c r="A119" s="111" t="s">
        <v>4212</v>
      </c>
      <c r="B119" s="112">
        <v>42572</v>
      </c>
      <c r="C119" s="111" t="s">
        <v>5004</v>
      </c>
      <c r="G119" s="175" t="s">
        <v>840</v>
      </c>
      <c r="H119" s="175" t="s">
        <v>4849</v>
      </c>
      <c r="I119" s="108">
        <f t="shared" si="4"/>
        <v>387542.1875</v>
      </c>
      <c r="J119" s="321">
        <v>62006.75</v>
      </c>
    </row>
    <row r="120" spans="1:11">
      <c r="A120" s="111" t="s">
        <v>1280</v>
      </c>
      <c r="B120" s="112">
        <v>42573</v>
      </c>
      <c r="C120" s="111" t="s">
        <v>5027</v>
      </c>
      <c r="G120" s="177" t="s">
        <v>1772</v>
      </c>
      <c r="H120" s="319" t="s">
        <v>5401</v>
      </c>
      <c r="I120" s="108">
        <f t="shared" si="4"/>
        <v>174518.875</v>
      </c>
      <c r="J120" s="321">
        <v>27923.02</v>
      </c>
    </row>
    <row r="121" spans="1:11">
      <c r="A121" s="319" t="s">
        <v>1292</v>
      </c>
      <c r="B121" s="320">
        <v>42573</v>
      </c>
      <c r="C121" s="319" t="s">
        <v>5042</v>
      </c>
      <c r="D121" s="319"/>
      <c r="E121" s="319"/>
      <c r="F121" s="319"/>
      <c r="G121" s="79" t="s">
        <v>865</v>
      </c>
      <c r="H121" s="319" t="s">
        <v>5402</v>
      </c>
      <c r="I121" s="176">
        <f t="shared" si="4"/>
        <v>209747.375</v>
      </c>
      <c r="J121" s="321">
        <v>33559.58</v>
      </c>
      <c r="K121" s="150"/>
    </row>
    <row r="122" spans="1:11">
      <c r="A122" s="111" t="s">
        <v>5065</v>
      </c>
      <c r="B122" s="112">
        <v>42577</v>
      </c>
      <c r="C122" s="111" t="s">
        <v>5066</v>
      </c>
      <c r="G122" s="175" t="s">
        <v>840</v>
      </c>
      <c r="H122" s="175" t="s">
        <v>4849</v>
      </c>
      <c r="I122" s="108">
        <f t="shared" si="4"/>
        <v>356185.625</v>
      </c>
      <c r="J122" s="321">
        <v>56989.7</v>
      </c>
    </row>
    <row r="123" spans="1:11">
      <c r="A123" s="111" t="s">
        <v>5060</v>
      </c>
      <c r="B123" s="112">
        <v>42577</v>
      </c>
      <c r="C123" s="111" t="s">
        <v>5061</v>
      </c>
      <c r="G123" s="175" t="s">
        <v>840</v>
      </c>
      <c r="H123" s="175" t="s">
        <v>4849</v>
      </c>
      <c r="I123" s="108">
        <f t="shared" si="4"/>
        <v>404205.875</v>
      </c>
      <c r="J123" s="321">
        <v>64672.94</v>
      </c>
    </row>
    <row r="124" spans="1:11">
      <c r="A124" s="111" t="s">
        <v>5139</v>
      </c>
      <c r="B124" s="112">
        <v>42579</v>
      </c>
      <c r="C124" s="111" t="s">
        <v>5140</v>
      </c>
      <c r="G124" s="175" t="s">
        <v>840</v>
      </c>
      <c r="H124" s="175" t="s">
        <v>4849</v>
      </c>
      <c r="I124" s="108">
        <f t="shared" si="4"/>
        <v>288094.9375</v>
      </c>
      <c r="J124" s="321">
        <v>46095.19</v>
      </c>
    </row>
    <row r="125" spans="1:11">
      <c r="A125" s="111" t="s">
        <v>5055</v>
      </c>
      <c r="B125" s="112">
        <v>42576</v>
      </c>
      <c r="C125" s="111" t="s">
        <v>5056</v>
      </c>
      <c r="G125" s="117" t="s">
        <v>842</v>
      </c>
      <c r="H125" s="113" t="s">
        <v>5404</v>
      </c>
      <c r="I125" s="108">
        <f t="shared" si="4"/>
        <v>169087.8125</v>
      </c>
      <c r="J125" s="321">
        <v>27054.05</v>
      </c>
    </row>
    <row r="126" spans="1:11">
      <c r="A126" s="111" t="s">
        <v>1403</v>
      </c>
      <c r="B126" s="112">
        <v>42579</v>
      </c>
      <c r="C126" s="111" t="s">
        <v>5081</v>
      </c>
      <c r="G126" s="114" t="s">
        <v>3511</v>
      </c>
      <c r="H126" s="113" t="s">
        <v>3511</v>
      </c>
      <c r="I126" s="108">
        <f t="shared" si="4"/>
        <v>400</v>
      </c>
      <c r="J126" s="317">
        <v>64</v>
      </c>
    </row>
    <row r="127" spans="1:11">
      <c r="A127" s="111" t="s">
        <v>5082</v>
      </c>
      <c r="B127" s="112">
        <v>42579</v>
      </c>
      <c r="C127" s="111" t="s">
        <v>5083</v>
      </c>
      <c r="G127" s="114" t="s">
        <v>5411</v>
      </c>
      <c r="H127" s="113" t="s">
        <v>5411</v>
      </c>
      <c r="I127" s="108">
        <f t="shared" si="4"/>
        <v>100</v>
      </c>
      <c r="J127" s="317">
        <v>16</v>
      </c>
    </row>
    <row r="128" spans="1:11">
      <c r="A128" s="111" t="s">
        <v>5084</v>
      </c>
      <c r="B128" s="112">
        <v>42579</v>
      </c>
      <c r="C128" s="111" t="s">
        <v>5085</v>
      </c>
      <c r="G128" s="114" t="s">
        <v>670</v>
      </c>
      <c r="H128" s="113" t="s">
        <v>670</v>
      </c>
      <c r="I128" s="108">
        <f t="shared" si="4"/>
        <v>215.49999999999997</v>
      </c>
      <c r="J128" s="317">
        <v>34.479999999999997</v>
      </c>
    </row>
    <row r="129" spans="1:10">
      <c r="A129" s="111" t="s">
        <v>5086</v>
      </c>
      <c r="B129" s="112">
        <v>42579</v>
      </c>
      <c r="C129" s="111" t="s">
        <v>5087</v>
      </c>
      <c r="G129" s="114" t="s">
        <v>670</v>
      </c>
      <c r="H129" s="113" t="s">
        <v>670</v>
      </c>
      <c r="I129" s="108">
        <f t="shared" ref="I129:I191" si="5">+J129/0.16</f>
        <v>215.49999999999997</v>
      </c>
      <c r="J129" s="317">
        <v>34.479999999999997</v>
      </c>
    </row>
    <row r="130" spans="1:10">
      <c r="A130" s="111" t="s">
        <v>5088</v>
      </c>
      <c r="B130" s="112">
        <v>42579</v>
      </c>
      <c r="C130" s="111" t="s">
        <v>5089</v>
      </c>
      <c r="G130" s="114" t="s">
        <v>4141</v>
      </c>
      <c r="H130" s="113" t="s">
        <v>4141</v>
      </c>
      <c r="I130" s="108">
        <f t="shared" si="5"/>
        <v>25.874999999999996</v>
      </c>
      <c r="J130" s="317">
        <v>4.1399999999999997</v>
      </c>
    </row>
    <row r="131" spans="1:10">
      <c r="A131" s="111" t="s">
        <v>5090</v>
      </c>
      <c r="B131" s="112">
        <v>42579</v>
      </c>
      <c r="C131" s="111" t="s">
        <v>5091</v>
      </c>
      <c r="G131" s="114" t="s">
        <v>664</v>
      </c>
      <c r="H131" s="113" t="s">
        <v>664</v>
      </c>
      <c r="I131" s="108">
        <f t="shared" si="5"/>
        <v>7.75</v>
      </c>
      <c r="J131" s="317">
        <v>1.24</v>
      </c>
    </row>
    <row r="132" spans="1:10">
      <c r="A132" s="111" t="s">
        <v>5092</v>
      </c>
      <c r="B132" s="112">
        <v>42579</v>
      </c>
      <c r="C132" s="111" t="s">
        <v>5093</v>
      </c>
      <c r="G132" s="114" t="s">
        <v>1683</v>
      </c>
      <c r="H132" s="113" t="s">
        <v>1683</v>
      </c>
      <c r="I132" s="108">
        <f t="shared" si="5"/>
        <v>81.4375</v>
      </c>
      <c r="J132" s="317">
        <v>13.03</v>
      </c>
    </row>
    <row r="133" spans="1:10">
      <c r="A133" s="111" t="s">
        <v>5094</v>
      </c>
      <c r="B133" s="112">
        <v>42579</v>
      </c>
      <c r="C133" s="111" t="s">
        <v>5095</v>
      </c>
      <c r="G133" s="114" t="s">
        <v>1008</v>
      </c>
      <c r="H133" s="113" t="s">
        <v>1008</v>
      </c>
      <c r="I133" s="108">
        <f t="shared" si="5"/>
        <v>173.5625</v>
      </c>
      <c r="J133" s="317">
        <v>27.77</v>
      </c>
    </row>
    <row r="134" spans="1:10">
      <c r="A134" s="111" t="s">
        <v>5096</v>
      </c>
      <c r="B134" s="112">
        <v>42579</v>
      </c>
      <c r="C134" s="111" t="s">
        <v>5097</v>
      </c>
      <c r="G134" s="129" t="s">
        <v>683</v>
      </c>
      <c r="H134" s="129" t="s">
        <v>683</v>
      </c>
      <c r="I134" s="108">
        <f t="shared" si="5"/>
        <v>43</v>
      </c>
      <c r="J134" s="317">
        <v>6.88</v>
      </c>
    </row>
    <row r="135" spans="1:10">
      <c r="A135" s="111" t="s">
        <v>5098</v>
      </c>
      <c r="B135" s="112">
        <v>42579</v>
      </c>
      <c r="C135" s="111" t="s">
        <v>5099</v>
      </c>
      <c r="G135" s="114" t="s">
        <v>4141</v>
      </c>
      <c r="H135" s="113" t="s">
        <v>4141</v>
      </c>
      <c r="I135" s="108">
        <f t="shared" si="5"/>
        <v>49.5625</v>
      </c>
      <c r="J135" s="317">
        <v>7.93</v>
      </c>
    </row>
    <row r="136" spans="1:10">
      <c r="A136" s="111" t="s">
        <v>5100</v>
      </c>
      <c r="B136" s="112">
        <v>42579</v>
      </c>
      <c r="C136" s="111" t="s">
        <v>5101</v>
      </c>
      <c r="G136" s="114" t="s">
        <v>680</v>
      </c>
      <c r="H136" s="113" t="s">
        <v>680</v>
      </c>
      <c r="I136" s="108">
        <f t="shared" si="5"/>
        <v>245.6875</v>
      </c>
      <c r="J136" s="317">
        <v>39.31</v>
      </c>
    </row>
    <row r="137" spans="1:10">
      <c r="A137" s="111" t="s">
        <v>424</v>
      </c>
      <c r="B137" s="112">
        <v>42579</v>
      </c>
      <c r="C137" s="111" t="s">
        <v>5102</v>
      </c>
      <c r="G137" s="114" t="s">
        <v>672</v>
      </c>
      <c r="H137" s="113" t="s">
        <v>672</v>
      </c>
      <c r="I137" s="108">
        <f t="shared" si="5"/>
        <v>439.125</v>
      </c>
      <c r="J137" s="317">
        <v>70.260000000000005</v>
      </c>
    </row>
    <row r="138" spans="1:10">
      <c r="A138" s="111" t="s">
        <v>1405</v>
      </c>
      <c r="B138" s="112">
        <v>42579</v>
      </c>
      <c r="C138" s="111" t="s">
        <v>5103</v>
      </c>
      <c r="G138" s="114" t="s">
        <v>683</v>
      </c>
      <c r="H138" s="113" t="s">
        <v>683</v>
      </c>
      <c r="I138" s="108">
        <f t="shared" si="5"/>
        <v>275.0625</v>
      </c>
      <c r="J138" s="317">
        <v>44.01</v>
      </c>
    </row>
    <row r="139" spans="1:10">
      <c r="A139" s="111" t="s">
        <v>1413</v>
      </c>
      <c r="B139" s="112">
        <v>42579</v>
      </c>
      <c r="C139" s="111" t="s">
        <v>5104</v>
      </c>
      <c r="G139" s="114" t="s">
        <v>1673</v>
      </c>
      <c r="H139" s="113" t="s">
        <v>1673</v>
      </c>
      <c r="I139" s="108">
        <f t="shared" si="5"/>
        <v>57.75</v>
      </c>
      <c r="J139" s="317">
        <v>9.24</v>
      </c>
    </row>
    <row r="140" spans="1:10">
      <c r="A140" s="111" t="s">
        <v>5105</v>
      </c>
      <c r="B140" s="112">
        <v>42579</v>
      </c>
      <c r="C140" s="111" t="s">
        <v>5106</v>
      </c>
      <c r="G140" s="114" t="s">
        <v>5412</v>
      </c>
      <c r="H140" s="113" t="s">
        <v>5412</v>
      </c>
      <c r="I140" s="108">
        <f t="shared" si="5"/>
        <v>220.6875</v>
      </c>
      <c r="J140" s="317">
        <v>35.31</v>
      </c>
    </row>
    <row r="141" spans="1:10">
      <c r="A141" s="111" t="s">
        <v>2413</v>
      </c>
      <c r="B141" s="112">
        <v>42579</v>
      </c>
      <c r="C141" s="111" t="s">
        <v>5107</v>
      </c>
      <c r="G141" s="114" t="s">
        <v>1678</v>
      </c>
      <c r="H141" s="113" t="s">
        <v>1678</v>
      </c>
      <c r="I141" s="108">
        <f t="shared" si="5"/>
        <v>57.75</v>
      </c>
      <c r="J141" s="317">
        <v>9.24</v>
      </c>
    </row>
    <row r="142" spans="1:10">
      <c r="A142" s="111" t="s">
        <v>5108</v>
      </c>
      <c r="B142" s="112">
        <v>42579</v>
      </c>
      <c r="C142" s="111" t="s">
        <v>5109</v>
      </c>
      <c r="G142" s="114" t="s">
        <v>668</v>
      </c>
      <c r="H142" s="113" t="s">
        <v>668</v>
      </c>
      <c r="I142" s="108">
        <f t="shared" si="5"/>
        <v>86.125</v>
      </c>
      <c r="J142" s="317">
        <v>13.78</v>
      </c>
    </row>
    <row r="143" spans="1:10">
      <c r="A143" s="111" t="s">
        <v>5110</v>
      </c>
      <c r="B143" s="112">
        <v>42579</v>
      </c>
      <c r="C143" s="111" t="s">
        <v>5111</v>
      </c>
      <c r="G143" s="114" t="s">
        <v>670</v>
      </c>
      <c r="H143" s="113" t="s">
        <v>670</v>
      </c>
      <c r="I143" s="108">
        <f t="shared" si="5"/>
        <v>215.49999999999997</v>
      </c>
      <c r="J143" s="317">
        <v>34.479999999999997</v>
      </c>
    </row>
    <row r="144" spans="1:10">
      <c r="A144" s="111" t="s">
        <v>5112</v>
      </c>
      <c r="B144" s="112">
        <v>42579</v>
      </c>
      <c r="C144" s="111" t="s">
        <v>5113</v>
      </c>
      <c r="G144" s="114" t="s">
        <v>3510</v>
      </c>
      <c r="H144" s="113" t="s">
        <v>3510</v>
      </c>
      <c r="I144" s="108">
        <f t="shared" si="5"/>
        <v>150</v>
      </c>
      <c r="J144" s="317">
        <v>24</v>
      </c>
    </row>
    <row r="145" spans="1:10">
      <c r="A145" s="111" t="s">
        <v>5114</v>
      </c>
      <c r="B145" s="112">
        <v>42579</v>
      </c>
      <c r="C145" s="111" t="s">
        <v>5115</v>
      </c>
      <c r="G145" s="114" t="s">
        <v>711</v>
      </c>
      <c r="H145" s="113" t="s">
        <v>711</v>
      </c>
      <c r="I145" s="108">
        <f t="shared" si="5"/>
        <v>29.249999999999996</v>
      </c>
      <c r="J145" s="317">
        <v>4.68</v>
      </c>
    </row>
    <row r="146" spans="1:10">
      <c r="A146" s="111" t="s">
        <v>5116</v>
      </c>
      <c r="B146" s="112">
        <v>42579</v>
      </c>
      <c r="C146" s="111" t="s">
        <v>5117</v>
      </c>
      <c r="G146" s="114" t="s">
        <v>664</v>
      </c>
      <c r="H146" s="113" t="s">
        <v>664</v>
      </c>
      <c r="I146" s="108">
        <f t="shared" si="5"/>
        <v>82.75</v>
      </c>
      <c r="J146" s="317">
        <v>13.24</v>
      </c>
    </row>
    <row r="147" spans="1:10">
      <c r="A147" s="111" t="s">
        <v>5118</v>
      </c>
      <c r="B147" s="112">
        <v>42579</v>
      </c>
      <c r="C147" s="111" t="s">
        <v>5119</v>
      </c>
      <c r="G147" s="114" t="s">
        <v>683</v>
      </c>
      <c r="H147" s="113" t="s">
        <v>683</v>
      </c>
      <c r="I147" s="108">
        <f t="shared" si="5"/>
        <v>10.375</v>
      </c>
      <c r="J147" s="317">
        <v>1.66</v>
      </c>
    </row>
    <row r="148" spans="1:10">
      <c r="A148" s="111" t="s">
        <v>2416</v>
      </c>
      <c r="B148" s="112">
        <v>42579</v>
      </c>
      <c r="C148" s="111" t="s">
        <v>5120</v>
      </c>
      <c r="G148" s="114" t="s">
        <v>668</v>
      </c>
      <c r="H148" s="113" t="s">
        <v>668</v>
      </c>
      <c r="I148" s="108">
        <f t="shared" si="5"/>
        <v>107.62499999999999</v>
      </c>
      <c r="J148" s="317">
        <v>17.22</v>
      </c>
    </row>
    <row r="149" spans="1:10">
      <c r="A149" s="111" t="s">
        <v>4388</v>
      </c>
      <c r="B149" s="112">
        <v>42579</v>
      </c>
      <c r="C149" s="111" t="s">
        <v>5121</v>
      </c>
      <c r="G149" s="114" t="s">
        <v>670</v>
      </c>
      <c r="H149" s="113" t="s">
        <v>670</v>
      </c>
      <c r="I149" s="108">
        <f t="shared" si="5"/>
        <v>215.49999999999997</v>
      </c>
      <c r="J149" s="317">
        <v>34.479999999999997</v>
      </c>
    </row>
    <row r="150" spans="1:10">
      <c r="A150" s="111" t="s">
        <v>3238</v>
      </c>
      <c r="B150" s="112">
        <v>42579</v>
      </c>
      <c r="C150" s="111" t="s">
        <v>5122</v>
      </c>
      <c r="G150" s="114" t="s">
        <v>4137</v>
      </c>
      <c r="H150" s="113" t="s">
        <v>4137</v>
      </c>
      <c r="I150" s="108">
        <f t="shared" si="5"/>
        <v>517.125</v>
      </c>
      <c r="J150" s="317">
        <v>82.74</v>
      </c>
    </row>
    <row r="151" spans="1:10">
      <c r="A151" s="111" t="s">
        <v>5123</v>
      </c>
      <c r="B151" s="112">
        <v>42579</v>
      </c>
      <c r="C151" s="111" t="s">
        <v>5124</v>
      </c>
      <c r="G151" s="114" t="s">
        <v>718</v>
      </c>
      <c r="H151" s="113" t="s">
        <v>718</v>
      </c>
      <c r="I151" s="108">
        <f t="shared" si="5"/>
        <v>747.5625</v>
      </c>
      <c r="J151" s="317">
        <v>119.61</v>
      </c>
    </row>
    <row r="152" spans="1:10">
      <c r="A152" s="111" t="s">
        <v>5125</v>
      </c>
      <c r="B152" s="112">
        <v>42579</v>
      </c>
      <c r="C152" s="111" t="s">
        <v>5126</v>
      </c>
      <c r="G152" s="114" t="s">
        <v>729</v>
      </c>
      <c r="H152" s="113" t="s">
        <v>729</v>
      </c>
      <c r="I152" s="108">
        <f t="shared" si="5"/>
        <v>56.0625</v>
      </c>
      <c r="J152" s="317">
        <v>8.9700000000000006</v>
      </c>
    </row>
    <row r="153" spans="1:10">
      <c r="A153" s="111" t="s">
        <v>5127</v>
      </c>
      <c r="B153" s="112">
        <v>42579</v>
      </c>
      <c r="C153" s="111" t="s">
        <v>5128</v>
      </c>
      <c r="G153" s="114" t="s">
        <v>685</v>
      </c>
      <c r="H153" s="113" t="s">
        <v>685</v>
      </c>
      <c r="I153" s="108">
        <f t="shared" si="5"/>
        <v>13.8125</v>
      </c>
      <c r="J153" s="317">
        <v>2.21</v>
      </c>
    </row>
    <row r="154" spans="1:10">
      <c r="A154" s="111" t="s">
        <v>5129</v>
      </c>
      <c r="B154" s="112">
        <v>42579</v>
      </c>
      <c r="C154" s="111" t="s">
        <v>5130</v>
      </c>
      <c r="G154" s="114" t="s">
        <v>1008</v>
      </c>
      <c r="H154" s="113" t="s">
        <v>1008</v>
      </c>
      <c r="I154" s="108">
        <f t="shared" si="5"/>
        <v>26.374999999999996</v>
      </c>
      <c r="J154" s="317">
        <v>4.22</v>
      </c>
    </row>
    <row r="155" spans="1:10">
      <c r="A155" s="111" t="s">
        <v>5131</v>
      </c>
      <c r="B155" s="112">
        <v>42579</v>
      </c>
      <c r="C155" s="111" t="s">
        <v>5132</v>
      </c>
      <c r="G155" s="115" t="s">
        <v>659</v>
      </c>
      <c r="H155" s="115" t="s">
        <v>659</v>
      </c>
      <c r="I155" s="108">
        <f t="shared" si="5"/>
        <v>215.49999999999997</v>
      </c>
      <c r="J155" s="317">
        <v>34.479999999999997</v>
      </c>
    </row>
    <row r="156" spans="1:10">
      <c r="A156" s="111" t="s">
        <v>5131</v>
      </c>
      <c r="B156" s="112">
        <v>42579</v>
      </c>
      <c r="C156" s="111" t="s">
        <v>5132</v>
      </c>
      <c r="G156" s="115" t="s">
        <v>729</v>
      </c>
      <c r="H156" s="115" t="s">
        <v>729</v>
      </c>
      <c r="I156" s="108">
        <f t="shared" si="5"/>
        <v>60.375</v>
      </c>
      <c r="J156" s="317">
        <v>9.66</v>
      </c>
    </row>
    <row r="157" spans="1:10">
      <c r="A157" s="111" t="s">
        <v>5131</v>
      </c>
      <c r="B157" s="112">
        <v>42579</v>
      </c>
      <c r="C157" s="111" t="s">
        <v>5132</v>
      </c>
      <c r="G157" s="115" t="s">
        <v>660</v>
      </c>
      <c r="H157" s="115" t="s">
        <v>660</v>
      </c>
      <c r="I157" s="108">
        <f t="shared" si="5"/>
        <v>81.875</v>
      </c>
      <c r="J157" s="317">
        <v>13.1</v>
      </c>
    </row>
    <row r="158" spans="1:10">
      <c r="A158" s="111" t="s">
        <v>5131</v>
      </c>
      <c r="B158" s="112">
        <v>42579</v>
      </c>
      <c r="C158" s="111" t="s">
        <v>5132</v>
      </c>
      <c r="G158" s="115" t="s">
        <v>661</v>
      </c>
      <c r="H158" s="115" t="s">
        <v>661</v>
      </c>
      <c r="I158" s="108">
        <f t="shared" si="5"/>
        <v>374.8125</v>
      </c>
      <c r="J158" s="317">
        <v>59.97</v>
      </c>
    </row>
    <row r="159" spans="1:10">
      <c r="A159" s="111" t="s">
        <v>5133</v>
      </c>
      <c r="B159" s="112">
        <v>42579</v>
      </c>
      <c r="C159" s="111" t="s">
        <v>5134</v>
      </c>
      <c r="G159" s="114" t="s">
        <v>685</v>
      </c>
      <c r="H159" s="113" t="s">
        <v>685</v>
      </c>
      <c r="I159" s="108">
        <f t="shared" si="5"/>
        <v>586.1875</v>
      </c>
      <c r="J159" s="317">
        <v>93.79</v>
      </c>
    </row>
    <row r="160" spans="1:10">
      <c r="A160" s="111" t="s">
        <v>3727</v>
      </c>
      <c r="B160" s="112">
        <v>42576</v>
      </c>
      <c r="C160" s="111" t="s">
        <v>5057</v>
      </c>
      <c r="G160" s="177" t="s">
        <v>856</v>
      </c>
      <c r="H160" s="319" t="s">
        <v>5405</v>
      </c>
      <c r="I160" s="108">
        <f t="shared" si="5"/>
        <v>169087.8125</v>
      </c>
      <c r="J160" s="321">
        <v>27054.05</v>
      </c>
    </row>
    <row r="161" spans="1:10">
      <c r="A161" s="111" t="s">
        <v>5058</v>
      </c>
      <c r="B161" s="112">
        <v>42576</v>
      </c>
      <c r="C161" s="111" t="s">
        <v>5059</v>
      </c>
      <c r="G161" s="177" t="s">
        <v>4178</v>
      </c>
      <c r="H161" s="319" t="s">
        <v>5406</v>
      </c>
      <c r="I161" s="108">
        <f t="shared" si="5"/>
        <v>174518.875</v>
      </c>
      <c r="J161" s="321">
        <v>27923.02</v>
      </c>
    </row>
    <row r="162" spans="1:10">
      <c r="A162" s="111" t="s">
        <v>4355</v>
      </c>
      <c r="B162" s="112">
        <v>42577</v>
      </c>
      <c r="C162" s="111" t="s">
        <v>5062</v>
      </c>
      <c r="G162" s="76" t="s">
        <v>840</v>
      </c>
      <c r="H162" s="76" t="s">
        <v>4849</v>
      </c>
      <c r="I162" s="108">
        <f t="shared" si="5"/>
        <v>531640.875</v>
      </c>
      <c r="J162" s="321">
        <v>85062.54</v>
      </c>
    </row>
    <row r="163" spans="1:10">
      <c r="A163" s="111" t="s">
        <v>5063</v>
      </c>
      <c r="B163" s="112">
        <v>42577</v>
      </c>
      <c r="C163" s="111" t="s">
        <v>5064</v>
      </c>
      <c r="G163" s="177" t="s">
        <v>834</v>
      </c>
      <c r="H163" s="319" t="s">
        <v>4774</v>
      </c>
      <c r="I163" s="108">
        <f t="shared" si="5"/>
        <v>255746.1875</v>
      </c>
      <c r="J163" s="321">
        <v>40919.39</v>
      </c>
    </row>
    <row r="164" spans="1:10">
      <c r="A164" s="111" t="s">
        <v>4381</v>
      </c>
      <c r="B164" s="112">
        <v>42579</v>
      </c>
      <c r="C164" s="111" t="s">
        <v>5078</v>
      </c>
      <c r="G164" s="117" t="s">
        <v>834</v>
      </c>
      <c r="H164" s="113" t="s">
        <v>5410</v>
      </c>
      <c r="I164" s="108">
        <f t="shared" si="5"/>
        <v>174518.875</v>
      </c>
      <c r="J164" s="321">
        <v>27923.02</v>
      </c>
    </row>
    <row r="165" spans="1:10">
      <c r="A165" s="111" t="s">
        <v>5147</v>
      </c>
      <c r="B165" s="112">
        <v>42579</v>
      </c>
      <c r="C165" s="111" t="s">
        <v>5148</v>
      </c>
      <c r="G165" s="114" t="s">
        <v>691</v>
      </c>
      <c r="H165" s="113" t="s">
        <v>691</v>
      </c>
      <c r="I165" s="108">
        <f t="shared" si="5"/>
        <v>150</v>
      </c>
      <c r="J165" s="317">
        <v>24</v>
      </c>
    </row>
    <row r="166" spans="1:10">
      <c r="A166" s="111" t="s">
        <v>426</v>
      </c>
      <c r="B166" s="112">
        <v>42579</v>
      </c>
      <c r="C166" s="111" t="s">
        <v>5149</v>
      </c>
      <c r="G166" s="114" t="s">
        <v>691</v>
      </c>
      <c r="H166" s="113" t="s">
        <v>691</v>
      </c>
      <c r="I166" s="108">
        <f t="shared" si="5"/>
        <v>295.625</v>
      </c>
      <c r="J166" s="317">
        <v>47.3</v>
      </c>
    </row>
    <row r="167" spans="1:10">
      <c r="A167" s="111" t="s">
        <v>5150</v>
      </c>
      <c r="B167" s="112">
        <v>42579</v>
      </c>
      <c r="C167" s="111" t="s">
        <v>5151</v>
      </c>
      <c r="G167" s="114" t="s">
        <v>2915</v>
      </c>
      <c r="H167" s="113" t="s">
        <v>2915</v>
      </c>
      <c r="I167" s="108">
        <f t="shared" si="5"/>
        <v>105.18749999999999</v>
      </c>
      <c r="J167" s="317">
        <v>16.829999999999998</v>
      </c>
    </row>
    <row r="168" spans="1:10">
      <c r="A168" s="111" t="s">
        <v>5079</v>
      </c>
      <c r="B168" s="112">
        <v>42579</v>
      </c>
      <c r="C168" s="111" t="s">
        <v>5080</v>
      </c>
      <c r="G168" s="117" t="s">
        <v>834</v>
      </c>
      <c r="H168" s="113" t="s">
        <v>4088</v>
      </c>
      <c r="I168" s="108">
        <f t="shared" si="5"/>
        <v>174518.875</v>
      </c>
      <c r="J168" s="321">
        <v>27923.02</v>
      </c>
    </row>
    <row r="169" spans="1:10" s="115" customFormat="1">
      <c r="A169" s="115" t="s">
        <v>5071</v>
      </c>
      <c r="B169" s="116">
        <v>42578</v>
      </c>
      <c r="C169" s="115" t="s">
        <v>3705</v>
      </c>
      <c r="G169" s="117" t="s">
        <v>5490</v>
      </c>
      <c r="H169" s="115" t="s">
        <v>5491</v>
      </c>
      <c r="I169" s="108">
        <f t="shared" si="5"/>
        <v>157.875</v>
      </c>
      <c r="J169" s="321">
        <v>25.26</v>
      </c>
    </row>
    <row r="170" spans="1:10" s="115" customFormat="1">
      <c r="A170" s="115" t="s">
        <v>5071</v>
      </c>
      <c r="B170" s="116">
        <v>42578</v>
      </c>
      <c r="C170" s="115" t="s">
        <v>3705</v>
      </c>
      <c r="G170" s="117" t="s">
        <v>987</v>
      </c>
      <c r="H170" s="115" t="s">
        <v>2875</v>
      </c>
      <c r="I170" s="108">
        <f t="shared" si="5"/>
        <v>1848.125</v>
      </c>
      <c r="J170" s="321">
        <v>295.7</v>
      </c>
    </row>
    <row r="171" spans="1:10" s="115" customFormat="1">
      <c r="A171" s="115" t="s">
        <v>5071</v>
      </c>
      <c r="B171" s="116">
        <v>42578</v>
      </c>
      <c r="C171" s="115" t="s">
        <v>3705</v>
      </c>
      <c r="G171" s="117" t="s">
        <v>659</v>
      </c>
      <c r="H171" s="115" t="s">
        <v>5492</v>
      </c>
      <c r="I171" s="108">
        <f t="shared" si="5"/>
        <v>631</v>
      </c>
      <c r="J171" s="321">
        <v>100.96</v>
      </c>
    </row>
    <row r="172" spans="1:10" s="129" customFormat="1">
      <c r="A172" s="129" t="s">
        <v>3247</v>
      </c>
      <c r="B172" s="130">
        <v>42579</v>
      </c>
      <c r="C172" s="129" t="s">
        <v>3705</v>
      </c>
      <c r="G172" s="17" t="s">
        <v>5508</v>
      </c>
      <c r="H172" s="129" t="s">
        <v>5509</v>
      </c>
      <c r="I172" s="108">
        <f t="shared" si="5"/>
        <v>401.625</v>
      </c>
      <c r="J172" s="321">
        <v>64.260000000000005</v>
      </c>
    </row>
    <row r="173" spans="1:10" s="129" customFormat="1">
      <c r="A173" s="129" t="s">
        <v>3247</v>
      </c>
      <c r="B173" s="130">
        <v>42579</v>
      </c>
      <c r="C173" s="129" t="s">
        <v>3705</v>
      </c>
      <c r="G173" s="17" t="s">
        <v>3579</v>
      </c>
      <c r="H173" s="129" t="s">
        <v>3580</v>
      </c>
      <c r="I173" s="108">
        <f t="shared" si="5"/>
        <v>337.125</v>
      </c>
      <c r="J173" s="321">
        <v>53.94</v>
      </c>
    </row>
    <row r="174" spans="1:10" s="129" customFormat="1">
      <c r="A174" s="129" t="s">
        <v>3247</v>
      </c>
      <c r="B174" s="130">
        <v>42579</v>
      </c>
      <c r="C174" s="129" t="s">
        <v>3705</v>
      </c>
      <c r="G174" s="17" t="s">
        <v>5510</v>
      </c>
      <c r="H174" s="129" t="s">
        <v>5511</v>
      </c>
      <c r="I174" s="108">
        <f t="shared" si="5"/>
        <v>471.5625</v>
      </c>
      <c r="J174" s="321">
        <v>75.45</v>
      </c>
    </row>
    <row r="175" spans="1:10" s="129" customFormat="1">
      <c r="A175" s="129" t="s">
        <v>3247</v>
      </c>
      <c r="B175" s="130">
        <v>42579</v>
      </c>
      <c r="C175" s="129" t="s">
        <v>3705</v>
      </c>
      <c r="G175" s="17" t="s">
        <v>5512</v>
      </c>
      <c r="H175" s="129" t="s">
        <v>5513</v>
      </c>
      <c r="I175" s="108">
        <f t="shared" si="5"/>
        <v>120</v>
      </c>
      <c r="J175" s="321">
        <v>19.2</v>
      </c>
    </row>
    <row r="176" spans="1:10" s="129" customFormat="1">
      <c r="A176" s="129" t="s">
        <v>3247</v>
      </c>
      <c r="B176" s="130">
        <v>42579</v>
      </c>
      <c r="C176" s="129" t="s">
        <v>3705</v>
      </c>
      <c r="G176" s="17" t="s">
        <v>9</v>
      </c>
      <c r="H176" s="129" t="s">
        <v>5514</v>
      </c>
      <c r="I176" s="108">
        <f t="shared" si="5"/>
        <v>120.68749999999999</v>
      </c>
      <c r="J176" s="321">
        <v>19.309999999999999</v>
      </c>
    </row>
    <row r="177" spans="1:10" s="129" customFormat="1">
      <c r="A177" s="129" t="s">
        <v>3247</v>
      </c>
      <c r="B177" s="130">
        <v>42579</v>
      </c>
      <c r="C177" s="129" t="s">
        <v>3705</v>
      </c>
      <c r="G177" s="17" t="s">
        <v>9</v>
      </c>
      <c r="H177" s="129" t="s">
        <v>5514</v>
      </c>
      <c r="I177" s="108">
        <f t="shared" si="5"/>
        <v>120.68749999999999</v>
      </c>
      <c r="J177" s="321">
        <v>19.309999999999999</v>
      </c>
    </row>
    <row r="178" spans="1:10" s="129" customFormat="1">
      <c r="A178" s="129" t="s">
        <v>3247</v>
      </c>
      <c r="B178" s="130">
        <v>42579</v>
      </c>
      <c r="C178" s="129" t="s">
        <v>3705</v>
      </c>
      <c r="G178" s="17" t="s">
        <v>729</v>
      </c>
      <c r="H178" s="129" t="s">
        <v>730</v>
      </c>
      <c r="I178" s="108">
        <f t="shared" si="5"/>
        <v>132.75</v>
      </c>
      <c r="J178" s="317">
        <f>9.66+0.97+0.97+9.66-0.02</f>
        <v>21.240000000000002</v>
      </c>
    </row>
    <row r="179" spans="1:10">
      <c r="A179" s="111" t="s">
        <v>5154</v>
      </c>
      <c r="B179" s="112">
        <v>42580</v>
      </c>
      <c r="C179" s="111" t="s">
        <v>5155</v>
      </c>
      <c r="G179" s="114" t="s">
        <v>672</v>
      </c>
      <c r="H179" s="113" t="s">
        <v>672</v>
      </c>
      <c r="I179" s="108">
        <f t="shared" si="5"/>
        <v>144.125</v>
      </c>
      <c r="J179" s="317">
        <v>23.06</v>
      </c>
    </row>
    <row r="180" spans="1:10">
      <c r="A180" s="111" t="s">
        <v>1417</v>
      </c>
      <c r="B180" s="112">
        <v>42580</v>
      </c>
      <c r="C180" s="111" t="s">
        <v>5156</v>
      </c>
      <c r="G180" s="114" t="s">
        <v>2857</v>
      </c>
      <c r="H180" s="113" t="s">
        <v>2857</v>
      </c>
      <c r="I180" s="108">
        <f t="shared" si="5"/>
        <v>51.749999999999993</v>
      </c>
      <c r="J180" s="317">
        <v>8.2799999999999994</v>
      </c>
    </row>
    <row r="181" spans="1:10">
      <c r="A181" s="111" t="s">
        <v>1418</v>
      </c>
      <c r="B181" s="112">
        <v>42580</v>
      </c>
      <c r="C181" s="111" t="s">
        <v>5157</v>
      </c>
      <c r="G181" s="114" t="s">
        <v>1689</v>
      </c>
      <c r="H181" s="113" t="s">
        <v>1689</v>
      </c>
      <c r="I181" s="108">
        <f t="shared" si="5"/>
        <v>48.25</v>
      </c>
      <c r="J181" s="317">
        <v>7.72</v>
      </c>
    </row>
    <row r="182" spans="1:10">
      <c r="A182" s="111" t="s">
        <v>1418</v>
      </c>
      <c r="B182" s="112">
        <v>42580</v>
      </c>
      <c r="C182" s="111" t="s">
        <v>5157</v>
      </c>
      <c r="G182" s="114" t="s">
        <v>1690</v>
      </c>
      <c r="H182" s="113" t="s">
        <v>1690</v>
      </c>
      <c r="I182" s="108">
        <f t="shared" si="5"/>
        <v>19.8125</v>
      </c>
      <c r="J182" s="317">
        <v>3.17</v>
      </c>
    </row>
    <row r="183" spans="1:10">
      <c r="A183" s="111" t="s">
        <v>1418</v>
      </c>
      <c r="B183" s="112">
        <v>42580</v>
      </c>
      <c r="C183" s="111" t="s">
        <v>5157</v>
      </c>
      <c r="G183" s="114" t="s">
        <v>729</v>
      </c>
      <c r="H183" s="113" t="s">
        <v>729</v>
      </c>
      <c r="I183" s="108">
        <f t="shared" si="5"/>
        <v>133.6875</v>
      </c>
      <c r="J183" s="317">
        <v>21.39</v>
      </c>
    </row>
    <row r="184" spans="1:10">
      <c r="A184" s="111" t="s">
        <v>1418</v>
      </c>
      <c r="B184" s="112">
        <v>42580</v>
      </c>
      <c r="C184" s="111" t="s">
        <v>5157</v>
      </c>
      <c r="G184" s="114" t="s">
        <v>1693</v>
      </c>
      <c r="H184" s="113" t="s">
        <v>1693</v>
      </c>
      <c r="I184" s="108">
        <f t="shared" si="5"/>
        <v>50.875</v>
      </c>
      <c r="J184" s="317">
        <v>8.14</v>
      </c>
    </row>
    <row r="185" spans="1:10">
      <c r="A185" s="111" t="s">
        <v>1418</v>
      </c>
      <c r="B185" s="112">
        <v>42580</v>
      </c>
      <c r="C185" s="111" t="s">
        <v>5157</v>
      </c>
      <c r="G185" s="114" t="s">
        <v>805</v>
      </c>
      <c r="H185" s="113" t="s">
        <v>805</v>
      </c>
      <c r="I185" s="108">
        <f t="shared" si="5"/>
        <v>698.25</v>
      </c>
      <c r="J185" s="317">
        <v>111.72</v>
      </c>
    </row>
    <row r="186" spans="1:10">
      <c r="A186" s="111" t="s">
        <v>1418</v>
      </c>
      <c r="B186" s="112">
        <v>42580</v>
      </c>
      <c r="C186" s="111" t="s">
        <v>5157</v>
      </c>
      <c r="G186" s="114" t="s">
        <v>5415</v>
      </c>
      <c r="H186" s="113" t="s">
        <v>5415</v>
      </c>
      <c r="I186" s="108">
        <f t="shared" si="5"/>
        <v>520.125</v>
      </c>
      <c r="J186" s="317">
        <v>83.22</v>
      </c>
    </row>
    <row r="187" spans="1:10">
      <c r="A187" s="111" t="s">
        <v>1418</v>
      </c>
      <c r="B187" s="112">
        <v>42580</v>
      </c>
      <c r="C187" s="111" t="s">
        <v>5157</v>
      </c>
      <c r="G187" s="114" t="s">
        <v>5416</v>
      </c>
      <c r="H187" s="113" t="s">
        <v>5416</v>
      </c>
      <c r="I187" s="108">
        <f t="shared" si="5"/>
        <v>521.0625</v>
      </c>
      <c r="J187" s="317">
        <v>83.37</v>
      </c>
    </row>
    <row r="188" spans="1:10">
      <c r="A188" s="111" t="s">
        <v>1418</v>
      </c>
      <c r="B188" s="112">
        <v>42580</v>
      </c>
      <c r="C188" s="111" t="s">
        <v>5157</v>
      </c>
      <c r="G188" s="114" t="s">
        <v>5417</v>
      </c>
      <c r="H188" s="113" t="s">
        <v>5417</v>
      </c>
      <c r="I188" s="108">
        <f t="shared" si="5"/>
        <v>131.0625</v>
      </c>
      <c r="J188" s="317">
        <v>20.97</v>
      </c>
    </row>
    <row r="189" spans="1:10">
      <c r="A189" s="111" t="s">
        <v>5143</v>
      </c>
      <c r="B189" s="112">
        <v>42579</v>
      </c>
      <c r="C189" s="111" t="s">
        <v>5144</v>
      </c>
      <c r="G189" s="76" t="s">
        <v>840</v>
      </c>
      <c r="H189" s="76" t="s">
        <v>4849</v>
      </c>
      <c r="I189" s="108">
        <f t="shared" si="5"/>
        <v>387542.1875</v>
      </c>
      <c r="J189" s="321">
        <v>62006.75</v>
      </c>
    </row>
    <row r="190" spans="1:10">
      <c r="A190" s="111" t="s">
        <v>5145</v>
      </c>
      <c r="B190" s="112">
        <v>42579</v>
      </c>
      <c r="C190" s="111" t="s">
        <v>5146</v>
      </c>
      <c r="G190" s="177" t="s">
        <v>2859</v>
      </c>
      <c r="H190" s="319" t="s">
        <v>5413</v>
      </c>
      <c r="I190" s="108">
        <f t="shared" si="5"/>
        <v>404516.25</v>
      </c>
      <c r="J190" s="321">
        <v>64722.6</v>
      </c>
    </row>
    <row r="191" spans="1:10">
      <c r="A191" s="111" t="s">
        <v>5152</v>
      </c>
      <c r="B191" s="112">
        <v>42579</v>
      </c>
      <c r="C191" s="111" t="s">
        <v>5153</v>
      </c>
      <c r="G191" s="177" t="s">
        <v>847</v>
      </c>
      <c r="H191" s="319" t="s">
        <v>5414</v>
      </c>
      <c r="I191" s="108">
        <f t="shared" si="5"/>
        <v>424616.4375</v>
      </c>
      <c r="J191" s="321">
        <v>67938.63</v>
      </c>
    </row>
    <row r="192" spans="1:10">
      <c r="A192" s="111" t="s">
        <v>5158</v>
      </c>
      <c r="B192" s="112">
        <v>42580</v>
      </c>
      <c r="C192" s="111" t="s">
        <v>5159</v>
      </c>
      <c r="G192" s="175" t="s">
        <v>840</v>
      </c>
      <c r="H192" s="175" t="s">
        <v>4849</v>
      </c>
      <c r="I192" s="108">
        <f t="shared" ref="I192:I255" si="6">+J192/0.16</f>
        <v>195335.43749999997</v>
      </c>
      <c r="J192" s="321">
        <v>31253.67</v>
      </c>
    </row>
    <row r="193" spans="1:10">
      <c r="A193" s="111" t="s">
        <v>5164</v>
      </c>
      <c r="B193" s="112">
        <v>42581</v>
      </c>
      <c r="C193" s="111" t="s">
        <v>5165</v>
      </c>
      <c r="G193" s="114" t="s">
        <v>9</v>
      </c>
      <c r="H193" s="113" t="s">
        <v>9</v>
      </c>
      <c r="I193" s="108">
        <f t="shared" si="6"/>
        <v>271.5625</v>
      </c>
      <c r="J193" s="317">
        <v>43.45</v>
      </c>
    </row>
    <row r="194" spans="1:10">
      <c r="A194" s="111" t="s">
        <v>5164</v>
      </c>
      <c r="B194" s="112">
        <v>42581</v>
      </c>
      <c r="C194" s="111" t="s">
        <v>5165</v>
      </c>
      <c r="G194" s="114" t="s">
        <v>747</v>
      </c>
      <c r="H194" s="113" t="s">
        <v>747</v>
      </c>
      <c r="I194" s="108">
        <f t="shared" si="6"/>
        <v>458.62499999999994</v>
      </c>
      <c r="J194" s="317">
        <v>73.38</v>
      </c>
    </row>
    <row r="195" spans="1:10">
      <c r="A195" s="111" t="s">
        <v>5164</v>
      </c>
      <c r="B195" s="112">
        <v>42581</v>
      </c>
      <c r="C195" s="111" t="s">
        <v>5165</v>
      </c>
      <c r="G195" s="114" t="s">
        <v>659</v>
      </c>
      <c r="H195" s="113" t="s">
        <v>659</v>
      </c>
      <c r="I195" s="108">
        <f t="shared" si="6"/>
        <v>58.625000000000007</v>
      </c>
      <c r="J195" s="317">
        <v>9.3800000000000008</v>
      </c>
    </row>
    <row r="196" spans="1:10">
      <c r="A196" s="111" t="s">
        <v>5164</v>
      </c>
      <c r="B196" s="112">
        <v>42581</v>
      </c>
      <c r="C196" s="111" t="s">
        <v>5165</v>
      </c>
      <c r="G196" s="114" t="s">
        <v>1739</v>
      </c>
      <c r="H196" s="113" t="s">
        <v>1739</v>
      </c>
      <c r="I196" s="108">
        <f t="shared" si="6"/>
        <v>181.0625</v>
      </c>
      <c r="J196" s="317">
        <v>28.97</v>
      </c>
    </row>
    <row r="197" spans="1:10">
      <c r="A197" s="111" t="s">
        <v>5164</v>
      </c>
      <c r="B197" s="112">
        <v>42581</v>
      </c>
      <c r="C197" s="111" t="s">
        <v>5165</v>
      </c>
      <c r="G197" s="114" t="s">
        <v>729</v>
      </c>
      <c r="H197" s="113" t="s">
        <v>729</v>
      </c>
      <c r="I197" s="108">
        <f t="shared" si="6"/>
        <v>305.25</v>
      </c>
      <c r="J197" s="317">
        <v>48.84</v>
      </c>
    </row>
    <row r="198" spans="1:10">
      <c r="A198" s="111" t="s">
        <v>5164</v>
      </c>
      <c r="B198" s="112">
        <v>42581</v>
      </c>
      <c r="C198" s="111" t="s">
        <v>5165</v>
      </c>
      <c r="G198" s="114" t="s">
        <v>1748</v>
      </c>
      <c r="H198" s="113" t="s">
        <v>1748</v>
      </c>
      <c r="I198" s="108">
        <f t="shared" si="6"/>
        <v>786.4375</v>
      </c>
      <c r="J198" s="317">
        <v>125.83</v>
      </c>
    </row>
    <row r="199" spans="1:10">
      <c r="A199" s="111" t="s">
        <v>5164</v>
      </c>
      <c r="B199" s="112">
        <v>42581</v>
      </c>
      <c r="C199" s="111" t="s">
        <v>5165</v>
      </c>
      <c r="G199" s="114" t="s">
        <v>4794</v>
      </c>
      <c r="H199" s="113" t="s">
        <v>4794</v>
      </c>
      <c r="I199" s="108">
        <f t="shared" si="6"/>
        <v>125.81249999999999</v>
      </c>
      <c r="J199" s="317">
        <v>20.13</v>
      </c>
    </row>
    <row r="200" spans="1:10">
      <c r="A200" s="111" t="s">
        <v>5164</v>
      </c>
      <c r="B200" s="112">
        <v>42581</v>
      </c>
      <c r="C200" s="111" t="s">
        <v>5165</v>
      </c>
      <c r="G200" s="114" t="s">
        <v>727</v>
      </c>
      <c r="H200" s="113" t="s">
        <v>727</v>
      </c>
      <c r="I200" s="108">
        <f t="shared" si="6"/>
        <v>86.187499999999986</v>
      </c>
      <c r="J200" s="317">
        <v>13.79</v>
      </c>
    </row>
    <row r="201" spans="1:10">
      <c r="A201" s="111" t="s">
        <v>1517</v>
      </c>
      <c r="B201" s="112">
        <v>42581</v>
      </c>
      <c r="C201" s="111" t="s">
        <v>5166</v>
      </c>
      <c r="G201" s="114" t="s">
        <v>729</v>
      </c>
      <c r="H201" s="113" t="s">
        <v>729</v>
      </c>
      <c r="I201" s="108">
        <f t="shared" si="6"/>
        <v>56.0625</v>
      </c>
      <c r="J201" s="317">
        <v>8.9700000000000006</v>
      </c>
    </row>
    <row r="202" spans="1:10">
      <c r="A202" s="111" t="s">
        <v>5160</v>
      </c>
      <c r="B202" s="112">
        <v>42580</v>
      </c>
      <c r="C202" s="111" t="s">
        <v>5161</v>
      </c>
      <c r="G202" s="175" t="s">
        <v>840</v>
      </c>
      <c r="H202" s="175" t="s">
        <v>4849</v>
      </c>
      <c r="I202" s="108">
        <f t="shared" si="6"/>
        <v>266096.4375</v>
      </c>
      <c r="J202" s="321">
        <v>42575.43</v>
      </c>
    </row>
    <row r="203" spans="1:10">
      <c r="A203" s="111" t="s">
        <v>5162</v>
      </c>
      <c r="B203" s="112">
        <v>42580</v>
      </c>
      <c r="C203" s="111" t="s">
        <v>5163</v>
      </c>
      <c r="G203" s="175" t="s">
        <v>840</v>
      </c>
      <c r="H203" s="175" t="s">
        <v>4849</v>
      </c>
      <c r="I203" s="108">
        <f t="shared" si="6"/>
        <v>266096.4375</v>
      </c>
      <c r="J203" s="321">
        <v>42575.43</v>
      </c>
    </row>
    <row r="204" spans="1:10">
      <c r="A204" s="111" t="s">
        <v>1523</v>
      </c>
      <c r="B204" s="112">
        <v>42581</v>
      </c>
      <c r="C204" s="111" t="s">
        <v>5167</v>
      </c>
      <c r="G204" s="114" t="s">
        <v>747</v>
      </c>
      <c r="H204" s="113" t="s">
        <v>747</v>
      </c>
      <c r="I204" s="108">
        <f t="shared" si="6"/>
        <v>805.18750000000011</v>
      </c>
      <c r="J204" s="317">
        <v>128.83000000000001</v>
      </c>
    </row>
    <row r="205" spans="1:10">
      <c r="A205" s="111" t="s">
        <v>1523</v>
      </c>
      <c r="B205" s="112">
        <v>42581</v>
      </c>
      <c r="C205" s="111" t="s">
        <v>5167</v>
      </c>
      <c r="G205" s="114" t="s">
        <v>729</v>
      </c>
      <c r="H205" s="113" t="s">
        <v>729</v>
      </c>
      <c r="I205" s="108">
        <f t="shared" si="6"/>
        <v>495.74999999999994</v>
      </c>
      <c r="J205" s="317">
        <v>79.319999999999993</v>
      </c>
    </row>
    <row r="206" spans="1:10">
      <c r="A206" s="111" t="s">
        <v>1523</v>
      </c>
      <c r="B206" s="112">
        <v>42581</v>
      </c>
      <c r="C206" s="111" t="s">
        <v>5167</v>
      </c>
      <c r="G206" s="114" t="s">
        <v>5418</v>
      </c>
      <c r="H206" s="113" t="s">
        <v>5418</v>
      </c>
      <c r="I206" s="108">
        <f t="shared" si="6"/>
        <v>749.25</v>
      </c>
      <c r="J206" s="317">
        <v>119.88</v>
      </c>
    </row>
    <row r="207" spans="1:10">
      <c r="A207" s="111" t="s">
        <v>1523</v>
      </c>
      <c r="B207" s="112">
        <v>42581</v>
      </c>
      <c r="C207" s="111" t="s">
        <v>5167</v>
      </c>
      <c r="G207" s="114" t="s">
        <v>660</v>
      </c>
      <c r="H207" s="113" t="s">
        <v>660</v>
      </c>
      <c r="I207" s="108">
        <f t="shared" si="6"/>
        <v>103.4375</v>
      </c>
      <c r="J207" s="317">
        <v>16.55</v>
      </c>
    </row>
    <row r="208" spans="1:10">
      <c r="A208" s="111" t="s">
        <v>1523</v>
      </c>
      <c r="B208" s="112">
        <v>42581</v>
      </c>
      <c r="C208" s="111" t="s">
        <v>5167</v>
      </c>
      <c r="G208" s="114" t="s">
        <v>661</v>
      </c>
      <c r="H208" s="113" t="s">
        <v>661</v>
      </c>
      <c r="I208" s="108">
        <f t="shared" si="6"/>
        <v>414.125</v>
      </c>
      <c r="J208" s="317">
        <v>66.260000000000005</v>
      </c>
    </row>
    <row r="209" spans="1:10">
      <c r="A209" s="111" t="s">
        <v>458</v>
      </c>
      <c r="B209" s="112">
        <v>42581</v>
      </c>
      <c r="C209" s="111" t="s">
        <v>5168</v>
      </c>
      <c r="G209" s="115" t="s">
        <v>1712</v>
      </c>
      <c r="H209" s="115" t="s">
        <v>1712</v>
      </c>
      <c r="I209" s="108">
        <f t="shared" si="6"/>
        <v>111.18749999999999</v>
      </c>
      <c r="J209" s="317">
        <v>17.79</v>
      </c>
    </row>
    <row r="210" spans="1:10">
      <c r="A210" s="111" t="s">
        <v>458</v>
      </c>
      <c r="B210" s="112">
        <v>42581</v>
      </c>
      <c r="C210" s="111" t="s">
        <v>5168</v>
      </c>
      <c r="G210" s="115" t="s">
        <v>1690</v>
      </c>
      <c r="H210" s="115" t="s">
        <v>1690</v>
      </c>
      <c r="I210" s="108">
        <f t="shared" si="6"/>
        <v>19.8125</v>
      </c>
      <c r="J210" s="317">
        <v>3.17</v>
      </c>
    </row>
    <row r="211" spans="1:10">
      <c r="A211" s="111" t="s">
        <v>458</v>
      </c>
      <c r="B211" s="112">
        <v>42581</v>
      </c>
      <c r="C211" s="111" t="s">
        <v>5168</v>
      </c>
      <c r="G211" s="115" t="s">
        <v>729</v>
      </c>
      <c r="H211" s="115" t="s">
        <v>729</v>
      </c>
      <c r="I211" s="108">
        <f t="shared" si="6"/>
        <v>30.1875</v>
      </c>
      <c r="J211" s="317">
        <v>4.83</v>
      </c>
    </row>
    <row r="212" spans="1:10">
      <c r="A212" s="111" t="s">
        <v>458</v>
      </c>
      <c r="B212" s="112">
        <v>42581</v>
      </c>
      <c r="C212" s="111" t="s">
        <v>5168</v>
      </c>
      <c r="G212" s="115" t="s">
        <v>729</v>
      </c>
      <c r="H212" s="115" t="s">
        <v>729</v>
      </c>
      <c r="I212" s="108">
        <f t="shared" si="6"/>
        <v>47.4375</v>
      </c>
      <c r="J212" s="317">
        <v>7.59</v>
      </c>
    </row>
    <row r="213" spans="1:10">
      <c r="A213" s="111" t="s">
        <v>458</v>
      </c>
      <c r="B213" s="112">
        <v>42581</v>
      </c>
      <c r="C213" s="111" t="s">
        <v>5168</v>
      </c>
      <c r="G213" s="115" t="s">
        <v>1693</v>
      </c>
      <c r="H213" s="115" t="s">
        <v>1693</v>
      </c>
      <c r="I213" s="108">
        <f t="shared" si="6"/>
        <v>50.875</v>
      </c>
      <c r="J213" s="317">
        <v>8.14</v>
      </c>
    </row>
    <row r="214" spans="1:10">
      <c r="A214" s="111" t="s">
        <v>458</v>
      </c>
      <c r="B214" s="112">
        <v>42581</v>
      </c>
      <c r="C214" s="111" t="s">
        <v>5168</v>
      </c>
      <c r="G214" s="115" t="s">
        <v>805</v>
      </c>
      <c r="H214" s="115" t="s">
        <v>805</v>
      </c>
      <c r="I214" s="108">
        <f t="shared" si="6"/>
        <v>775.875</v>
      </c>
      <c r="J214" s="317">
        <v>124.14</v>
      </c>
    </row>
    <row r="215" spans="1:10">
      <c r="A215" s="111" t="s">
        <v>458</v>
      </c>
      <c r="B215" s="112">
        <v>42581</v>
      </c>
      <c r="C215" s="111" t="s">
        <v>5168</v>
      </c>
      <c r="G215" s="115" t="s">
        <v>2691</v>
      </c>
      <c r="H215" s="115" t="s">
        <v>2691</v>
      </c>
      <c r="I215" s="108">
        <f t="shared" si="6"/>
        <v>628.875</v>
      </c>
      <c r="J215" s="317">
        <v>100.62</v>
      </c>
    </row>
    <row r="216" spans="1:10">
      <c r="A216" s="111" t="s">
        <v>458</v>
      </c>
      <c r="B216" s="112">
        <v>42581</v>
      </c>
      <c r="C216" s="111" t="s">
        <v>5168</v>
      </c>
      <c r="G216" s="115" t="s">
        <v>4805</v>
      </c>
      <c r="H216" s="115" t="s">
        <v>4805</v>
      </c>
      <c r="I216" s="108">
        <f t="shared" si="6"/>
        <v>337.0625</v>
      </c>
      <c r="J216" s="317">
        <v>53.93</v>
      </c>
    </row>
    <row r="217" spans="1:10">
      <c r="A217" s="111" t="s">
        <v>469</v>
      </c>
      <c r="B217" s="112">
        <v>42581</v>
      </c>
      <c r="C217" s="111" t="s">
        <v>5169</v>
      </c>
      <c r="G217" s="114" t="s">
        <v>793</v>
      </c>
      <c r="H217" s="113" t="s">
        <v>793</v>
      </c>
      <c r="I217" s="108">
        <f t="shared" si="6"/>
        <v>69</v>
      </c>
      <c r="J217" s="317">
        <v>11.04</v>
      </c>
    </row>
    <row r="218" spans="1:10">
      <c r="A218" s="111" t="s">
        <v>473</v>
      </c>
      <c r="B218" s="112">
        <v>42581</v>
      </c>
      <c r="C218" s="111" t="s">
        <v>5170</v>
      </c>
      <c r="G218" s="114" t="s">
        <v>729</v>
      </c>
      <c r="H218" s="113" t="s">
        <v>729</v>
      </c>
      <c r="I218" s="108">
        <f t="shared" si="6"/>
        <v>56.0625</v>
      </c>
      <c r="J218" s="317">
        <v>8.9700000000000006</v>
      </c>
    </row>
    <row r="219" spans="1:10">
      <c r="A219" s="111" t="s">
        <v>473</v>
      </c>
      <c r="B219" s="112">
        <v>42581</v>
      </c>
      <c r="C219" s="111" t="s">
        <v>5170</v>
      </c>
      <c r="G219" s="114" t="s">
        <v>2530</v>
      </c>
      <c r="H219" s="113" t="s">
        <v>2530</v>
      </c>
      <c r="I219" s="108">
        <f t="shared" si="6"/>
        <v>39.25</v>
      </c>
      <c r="J219" s="317">
        <v>6.28</v>
      </c>
    </row>
    <row r="220" spans="1:10">
      <c r="A220" s="111" t="s">
        <v>478</v>
      </c>
      <c r="B220" s="112">
        <v>42581</v>
      </c>
      <c r="C220" s="111" t="s">
        <v>5171</v>
      </c>
      <c r="G220" s="114" t="s">
        <v>659</v>
      </c>
      <c r="H220" s="113" t="s">
        <v>659</v>
      </c>
      <c r="I220" s="108">
        <f t="shared" si="6"/>
        <v>49.125</v>
      </c>
      <c r="J220" s="317">
        <v>7.86</v>
      </c>
    </row>
    <row r="221" spans="1:10">
      <c r="A221" s="111" t="s">
        <v>478</v>
      </c>
      <c r="B221" s="112">
        <v>42581</v>
      </c>
      <c r="C221" s="111" t="s">
        <v>5171</v>
      </c>
      <c r="G221" s="114" t="s">
        <v>729</v>
      </c>
      <c r="H221" s="113" t="s">
        <v>729</v>
      </c>
      <c r="I221" s="108">
        <f t="shared" si="6"/>
        <v>56.0625</v>
      </c>
      <c r="J221" s="317">
        <v>8.9700000000000006</v>
      </c>
    </row>
    <row r="222" spans="1:10">
      <c r="A222" s="111" t="s">
        <v>480</v>
      </c>
      <c r="B222" s="112">
        <v>42581</v>
      </c>
      <c r="C222" s="111" t="s">
        <v>5172</v>
      </c>
      <c r="G222" s="117" t="s">
        <v>866</v>
      </c>
      <c r="H222" s="113" t="s">
        <v>5419</v>
      </c>
      <c r="I222" s="108">
        <f t="shared" si="6"/>
        <v>194043.8125</v>
      </c>
      <c r="J222" s="321">
        <v>31047.01</v>
      </c>
    </row>
    <row r="223" spans="1:10">
      <c r="A223" s="111" t="s">
        <v>1558</v>
      </c>
      <c r="B223" s="112">
        <v>42581</v>
      </c>
      <c r="C223" s="111" t="s">
        <v>5173</v>
      </c>
      <c r="G223" s="114" t="s">
        <v>4105</v>
      </c>
      <c r="H223" s="113" t="s">
        <v>4105</v>
      </c>
      <c r="I223" s="108">
        <f t="shared" si="6"/>
        <v>98.25</v>
      </c>
      <c r="J223" s="317">
        <v>15.72</v>
      </c>
    </row>
    <row r="224" spans="1:10">
      <c r="A224" s="111" t="s">
        <v>1558</v>
      </c>
      <c r="B224" s="112">
        <v>42581</v>
      </c>
      <c r="C224" s="111" t="s">
        <v>5173</v>
      </c>
      <c r="G224" s="114" t="s">
        <v>4105</v>
      </c>
      <c r="H224" s="113" t="s">
        <v>4105</v>
      </c>
      <c r="I224" s="108">
        <f t="shared" si="6"/>
        <v>210.0625</v>
      </c>
      <c r="J224" s="317">
        <v>33.61</v>
      </c>
    </row>
    <row r="225" spans="1:10">
      <c r="A225" s="111" t="s">
        <v>1558</v>
      </c>
      <c r="B225" s="112">
        <v>42581</v>
      </c>
      <c r="C225" s="111" t="s">
        <v>5173</v>
      </c>
      <c r="G225" s="114" t="s">
        <v>733</v>
      </c>
      <c r="H225" s="113" t="s">
        <v>733</v>
      </c>
      <c r="I225" s="108">
        <f t="shared" si="6"/>
        <v>533</v>
      </c>
      <c r="J225" s="317">
        <v>85.28</v>
      </c>
    </row>
    <row r="226" spans="1:10">
      <c r="A226" s="111" t="s">
        <v>1558</v>
      </c>
      <c r="B226" s="112">
        <v>42581</v>
      </c>
      <c r="C226" s="111" t="s">
        <v>5173</v>
      </c>
      <c r="G226" s="114" t="s">
        <v>742</v>
      </c>
      <c r="H226" s="113" t="s">
        <v>742</v>
      </c>
      <c r="I226" s="108">
        <f t="shared" si="6"/>
        <v>105.18749999999999</v>
      </c>
      <c r="J226" s="317">
        <v>16.829999999999998</v>
      </c>
    </row>
    <row r="227" spans="1:10">
      <c r="A227" s="111" t="s">
        <v>1558</v>
      </c>
      <c r="B227" s="112">
        <v>42581</v>
      </c>
      <c r="C227" s="111" t="s">
        <v>5173</v>
      </c>
      <c r="G227" s="114" t="s">
        <v>742</v>
      </c>
      <c r="H227" s="113" t="s">
        <v>742</v>
      </c>
      <c r="I227" s="108">
        <f t="shared" si="6"/>
        <v>119.81250000000001</v>
      </c>
      <c r="J227" s="317">
        <v>19.170000000000002</v>
      </c>
    </row>
    <row r="228" spans="1:10">
      <c r="A228" s="111" t="s">
        <v>1558</v>
      </c>
      <c r="B228" s="112">
        <v>42581</v>
      </c>
      <c r="C228" s="111" t="s">
        <v>5173</v>
      </c>
      <c r="G228" s="114" t="s">
        <v>4107</v>
      </c>
      <c r="H228" s="113" t="s">
        <v>4107</v>
      </c>
      <c r="I228" s="108">
        <f t="shared" si="6"/>
        <v>25</v>
      </c>
      <c r="J228" s="317">
        <v>4</v>
      </c>
    </row>
    <row r="229" spans="1:10">
      <c r="A229" s="111" t="s">
        <v>1558</v>
      </c>
      <c r="B229" s="112">
        <v>42581</v>
      </c>
      <c r="C229" s="111" t="s">
        <v>5173</v>
      </c>
      <c r="G229" s="114" t="s">
        <v>4107</v>
      </c>
      <c r="H229" s="113" t="s">
        <v>4107</v>
      </c>
      <c r="I229" s="108">
        <f t="shared" si="6"/>
        <v>94.8125</v>
      </c>
      <c r="J229" s="317">
        <v>15.17</v>
      </c>
    </row>
    <row r="230" spans="1:10">
      <c r="A230" s="111" t="s">
        <v>1558</v>
      </c>
      <c r="B230" s="112">
        <v>42581</v>
      </c>
      <c r="C230" s="111" t="s">
        <v>5173</v>
      </c>
      <c r="G230" s="114" t="s">
        <v>4107</v>
      </c>
      <c r="H230" s="113" t="s">
        <v>4107</v>
      </c>
      <c r="I230" s="108">
        <f t="shared" si="6"/>
        <v>110.375</v>
      </c>
      <c r="J230" s="317">
        <v>17.66</v>
      </c>
    </row>
    <row r="231" spans="1:10">
      <c r="A231" s="111" t="s">
        <v>1558</v>
      </c>
      <c r="B231" s="112">
        <v>42581</v>
      </c>
      <c r="C231" s="111" t="s">
        <v>5173</v>
      </c>
      <c r="G231" s="114" t="s">
        <v>4108</v>
      </c>
      <c r="H231" s="113" t="s">
        <v>4108</v>
      </c>
      <c r="I231" s="108">
        <f t="shared" si="6"/>
        <v>87.9375</v>
      </c>
      <c r="J231" s="317">
        <v>14.07</v>
      </c>
    </row>
    <row r="232" spans="1:10">
      <c r="A232" s="111" t="s">
        <v>1558</v>
      </c>
      <c r="B232" s="112">
        <v>42581</v>
      </c>
      <c r="C232" s="111" t="s">
        <v>5173</v>
      </c>
      <c r="G232" s="129" t="s">
        <v>1700</v>
      </c>
      <c r="H232" s="129" t="s">
        <v>1700</v>
      </c>
      <c r="I232" s="108">
        <f t="shared" si="6"/>
        <v>17.25</v>
      </c>
      <c r="J232" s="317">
        <v>2.76</v>
      </c>
    </row>
    <row r="233" spans="1:10">
      <c r="A233" s="111" t="s">
        <v>1558</v>
      </c>
      <c r="B233" s="112">
        <v>42581</v>
      </c>
      <c r="C233" s="111" t="s">
        <v>5173</v>
      </c>
      <c r="G233" s="114" t="s">
        <v>5421</v>
      </c>
      <c r="H233" s="113" t="s">
        <v>5421</v>
      </c>
      <c r="I233" s="108">
        <f t="shared" si="6"/>
        <v>94.8125</v>
      </c>
      <c r="J233" s="317">
        <v>15.17</v>
      </c>
    </row>
    <row r="234" spans="1:10">
      <c r="A234" s="111" t="s">
        <v>1558</v>
      </c>
      <c r="B234" s="112">
        <v>42581</v>
      </c>
      <c r="C234" s="111" t="s">
        <v>5173</v>
      </c>
      <c r="G234" s="114" t="s">
        <v>4112</v>
      </c>
      <c r="H234" s="113" t="s">
        <v>4112</v>
      </c>
      <c r="I234" s="108">
        <f t="shared" si="6"/>
        <v>444.0625</v>
      </c>
      <c r="J234" s="317">
        <v>71.05</v>
      </c>
    </row>
    <row r="235" spans="1:10">
      <c r="A235" s="111" t="s">
        <v>1558</v>
      </c>
      <c r="B235" s="112">
        <v>42581</v>
      </c>
      <c r="C235" s="111" t="s">
        <v>5173</v>
      </c>
      <c r="G235" s="114" t="s">
        <v>735</v>
      </c>
      <c r="H235" s="113" t="s">
        <v>735</v>
      </c>
      <c r="I235" s="108">
        <f t="shared" si="6"/>
        <v>398.25</v>
      </c>
      <c r="J235" s="317">
        <v>63.72</v>
      </c>
    </row>
    <row r="236" spans="1:10">
      <c r="A236" s="111" t="s">
        <v>1558</v>
      </c>
      <c r="B236" s="112">
        <v>42581</v>
      </c>
      <c r="C236" s="111" t="s">
        <v>5173</v>
      </c>
      <c r="G236" s="114" t="s">
        <v>5422</v>
      </c>
      <c r="H236" s="113" t="s">
        <v>5422</v>
      </c>
      <c r="I236" s="108">
        <f t="shared" si="6"/>
        <v>67.25</v>
      </c>
      <c r="J236" s="317">
        <v>10.76</v>
      </c>
    </row>
    <row r="237" spans="1:10">
      <c r="A237" s="111" t="s">
        <v>1558</v>
      </c>
      <c r="B237" s="112">
        <v>42581</v>
      </c>
      <c r="C237" s="111" t="s">
        <v>5173</v>
      </c>
      <c r="G237" s="114" t="s">
        <v>5422</v>
      </c>
      <c r="H237" s="113" t="s">
        <v>5422</v>
      </c>
      <c r="I237" s="108">
        <f t="shared" si="6"/>
        <v>496.25</v>
      </c>
      <c r="J237" s="317">
        <v>79.400000000000006</v>
      </c>
    </row>
    <row r="238" spans="1:10">
      <c r="A238" s="111" t="s">
        <v>1558</v>
      </c>
      <c r="B238" s="112">
        <v>42581</v>
      </c>
      <c r="C238" s="111" t="s">
        <v>5173</v>
      </c>
      <c r="G238" s="129" t="s">
        <v>747</v>
      </c>
      <c r="H238" s="129" t="s">
        <v>3593</v>
      </c>
      <c r="I238" s="108">
        <f t="shared" si="6"/>
        <v>877.62499999999989</v>
      </c>
      <c r="J238" s="317">
        <v>140.41999999999999</v>
      </c>
    </row>
    <row r="239" spans="1:10">
      <c r="A239" s="111" t="s">
        <v>522</v>
      </c>
      <c r="B239" s="112">
        <v>42581</v>
      </c>
      <c r="C239" s="111" t="s">
        <v>5174</v>
      </c>
      <c r="G239" s="114" t="s">
        <v>5423</v>
      </c>
      <c r="H239" s="113" t="s">
        <v>5423</v>
      </c>
      <c r="I239" s="108">
        <f t="shared" si="6"/>
        <v>112.9375</v>
      </c>
      <c r="J239" s="317">
        <v>18.07</v>
      </c>
    </row>
    <row r="240" spans="1:10">
      <c r="A240" s="111" t="s">
        <v>522</v>
      </c>
      <c r="B240" s="112">
        <v>42581</v>
      </c>
      <c r="C240" s="111" t="s">
        <v>5174</v>
      </c>
      <c r="G240" s="114" t="s">
        <v>729</v>
      </c>
      <c r="H240" s="113" t="s">
        <v>729</v>
      </c>
      <c r="I240" s="108">
        <f t="shared" si="6"/>
        <v>57.8125</v>
      </c>
      <c r="J240" s="317">
        <v>9.25</v>
      </c>
    </row>
    <row r="241" spans="1:10">
      <c r="A241" s="111" t="s">
        <v>522</v>
      </c>
      <c r="B241" s="112">
        <v>42581</v>
      </c>
      <c r="C241" s="111" t="s">
        <v>5174</v>
      </c>
      <c r="G241" s="114" t="s">
        <v>5424</v>
      </c>
      <c r="H241" s="113" t="s">
        <v>5424</v>
      </c>
      <c r="I241" s="108">
        <f t="shared" si="6"/>
        <v>419.87500000000006</v>
      </c>
      <c r="J241" s="317">
        <v>67.180000000000007</v>
      </c>
    </row>
    <row r="242" spans="1:10">
      <c r="A242" s="111" t="s">
        <v>522</v>
      </c>
      <c r="B242" s="112">
        <v>42581</v>
      </c>
      <c r="C242" s="111" t="s">
        <v>5174</v>
      </c>
      <c r="G242" s="114" t="s">
        <v>5425</v>
      </c>
      <c r="H242" s="113" t="s">
        <v>5425</v>
      </c>
      <c r="I242" s="108">
        <f t="shared" si="6"/>
        <v>135.3125</v>
      </c>
      <c r="J242" s="317">
        <v>21.65</v>
      </c>
    </row>
    <row r="243" spans="1:10">
      <c r="A243" s="111" t="s">
        <v>522</v>
      </c>
      <c r="B243" s="112">
        <v>42581</v>
      </c>
      <c r="C243" s="111" t="s">
        <v>5174</v>
      </c>
      <c r="G243" s="114" t="s">
        <v>1693</v>
      </c>
      <c r="H243" s="113" t="s">
        <v>1693</v>
      </c>
      <c r="I243" s="108">
        <f t="shared" si="6"/>
        <v>50.875</v>
      </c>
      <c r="J243" s="317">
        <v>8.14</v>
      </c>
    </row>
    <row r="244" spans="1:10">
      <c r="A244" s="111" t="s">
        <v>522</v>
      </c>
      <c r="B244" s="112">
        <v>42581</v>
      </c>
      <c r="C244" s="111" t="s">
        <v>5174</v>
      </c>
      <c r="G244" s="114" t="s">
        <v>805</v>
      </c>
      <c r="H244" s="113" t="s">
        <v>805</v>
      </c>
      <c r="I244" s="108">
        <f t="shared" si="6"/>
        <v>784.5</v>
      </c>
      <c r="J244" s="317">
        <v>125.52</v>
      </c>
    </row>
    <row r="245" spans="1:10">
      <c r="A245" s="111" t="s">
        <v>522</v>
      </c>
      <c r="B245" s="112">
        <v>42581</v>
      </c>
      <c r="C245" s="111" t="s">
        <v>5174</v>
      </c>
      <c r="G245" s="114" t="s">
        <v>5426</v>
      </c>
      <c r="H245" s="113" t="s">
        <v>5426</v>
      </c>
      <c r="I245" s="108">
        <f t="shared" si="6"/>
        <v>93.9375</v>
      </c>
      <c r="J245" s="317">
        <v>15.03</v>
      </c>
    </row>
    <row r="246" spans="1:10">
      <c r="A246" s="111" t="s">
        <v>522</v>
      </c>
      <c r="B246" s="112">
        <v>42581</v>
      </c>
      <c r="C246" s="111" t="s">
        <v>5174</v>
      </c>
      <c r="G246" s="114" t="s">
        <v>5426</v>
      </c>
      <c r="H246" s="113" t="s">
        <v>5426</v>
      </c>
      <c r="I246" s="108">
        <f t="shared" si="6"/>
        <v>335.4375</v>
      </c>
      <c r="J246" s="317">
        <v>53.67</v>
      </c>
    </row>
    <row r="247" spans="1:10">
      <c r="A247" s="111" t="s">
        <v>530</v>
      </c>
      <c r="B247" s="112">
        <v>42581</v>
      </c>
      <c r="C247" s="111" t="s">
        <v>5175</v>
      </c>
      <c r="G247" s="114" t="s">
        <v>701</v>
      </c>
      <c r="H247" s="113" t="s">
        <v>701</v>
      </c>
      <c r="I247" s="108">
        <f t="shared" si="6"/>
        <v>633</v>
      </c>
      <c r="J247" s="317">
        <v>101.28</v>
      </c>
    </row>
    <row r="248" spans="1:10">
      <c r="A248" s="111" t="s">
        <v>532</v>
      </c>
      <c r="B248" s="112">
        <v>42581</v>
      </c>
      <c r="C248" s="111" t="s">
        <v>5176</v>
      </c>
      <c r="G248" s="114" t="s">
        <v>1678</v>
      </c>
      <c r="H248" s="113" t="s">
        <v>1678</v>
      </c>
      <c r="I248" s="108">
        <f t="shared" si="6"/>
        <v>117.25000000000001</v>
      </c>
      <c r="J248" s="317">
        <v>18.760000000000002</v>
      </c>
    </row>
    <row r="249" spans="1:10">
      <c r="A249" s="111" t="s">
        <v>536</v>
      </c>
      <c r="B249" s="112">
        <v>42581</v>
      </c>
      <c r="C249" s="111" t="s">
        <v>5177</v>
      </c>
      <c r="G249" s="114" t="s">
        <v>5428</v>
      </c>
      <c r="H249" s="113" t="s">
        <v>5428</v>
      </c>
      <c r="I249" s="108">
        <f t="shared" si="6"/>
        <v>210.3125</v>
      </c>
      <c r="J249" s="317">
        <v>33.65</v>
      </c>
    </row>
    <row r="250" spans="1:10">
      <c r="A250" s="111" t="s">
        <v>540</v>
      </c>
      <c r="B250" s="112">
        <v>42581</v>
      </c>
      <c r="C250" s="111" t="s">
        <v>5178</v>
      </c>
      <c r="G250" s="114" t="s">
        <v>668</v>
      </c>
      <c r="H250" s="113" t="s">
        <v>668</v>
      </c>
      <c r="I250" s="108">
        <f t="shared" si="6"/>
        <v>172.25</v>
      </c>
      <c r="J250" s="317">
        <v>27.56</v>
      </c>
    </row>
    <row r="251" spans="1:10">
      <c r="A251" s="111" t="s">
        <v>544</v>
      </c>
      <c r="B251" s="112">
        <v>42581</v>
      </c>
      <c r="C251" s="111" t="s">
        <v>5179</v>
      </c>
      <c r="G251" s="114" t="s">
        <v>683</v>
      </c>
      <c r="H251" s="113" t="s">
        <v>683</v>
      </c>
      <c r="I251" s="108">
        <f t="shared" si="6"/>
        <v>137.25</v>
      </c>
      <c r="J251" s="317">
        <v>21.96</v>
      </c>
    </row>
    <row r="252" spans="1:10">
      <c r="A252" s="111" t="s">
        <v>546</v>
      </c>
      <c r="B252" s="112">
        <v>42581</v>
      </c>
      <c r="C252" s="111" t="s">
        <v>5180</v>
      </c>
      <c r="G252" s="114" t="s">
        <v>659</v>
      </c>
      <c r="H252" s="113" t="s">
        <v>659</v>
      </c>
      <c r="I252" s="108">
        <f t="shared" si="6"/>
        <v>49.125</v>
      </c>
      <c r="J252" s="317">
        <v>7.86</v>
      </c>
    </row>
    <row r="253" spans="1:10">
      <c r="A253" s="111" t="s">
        <v>546</v>
      </c>
      <c r="B253" s="112">
        <v>42581</v>
      </c>
      <c r="C253" s="111" t="s">
        <v>5180</v>
      </c>
      <c r="G253" s="114" t="s">
        <v>729</v>
      </c>
      <c r="H253" s="113" t="s">
        <v>729</v>
      </c>
      <c r="I253" s="108">
        <f t="shared" si="6"/>
        <v>56.0625</v>
      </c>
      <c r="J253" s="317">
        <v>8.9700000000000006</v>
      </c>
    </row>
    <row r="254" spans="1:10">
      <c r="A254" s="111" t="s">
        <v>546</v>
      </c>
      <c r="B254" s="112">
        <v>42581</v>
      </c>
      <c r="C254" s="111" t="s">
        <v>5180</v>
      </c>
      <c r="G254" s="114" t="s">
        <v>814</v>
      </c>
      <c r="H254" s="113" t="s">
        <v>814</v>
      </c>
      <c r="I254" s="108">
        <f t="shared" si="6"/>
        <v>226.75</v>
      </c>
      <c r="J254" s="317">
        <v>36.28</v>
      </c>
    </row>
    <row r="255" spans="1:10">
      <c r="A255" s="111" t="s">
        <v>546</v>
      </c>
      <c r="B255" s="112">
        <v>42581</v>
      </c>
      <c r="C255" s="111" t="s">
        <v>5180</v>
      </c>
      <c r="G255" s="114" t="s">
        <v>2577</v>
      </c>
      <c r="H255" s="113" t="s">
        <v>2577</v>
      </c>
      <c r="I255" s="108">
        <f t="shared" si="6"/>
        <v>86.187499999999986</v>
      </c>
      <c r="J255" s="317">
        <v>13.79</v>
      </c>
    </row>
    <row r="256" spans="1:10">
      <c r="A256" s="111" t="s">
        <v>546</v>
      </c>
      <c r="B256" s="112">
        <v>42581</v>
      </c>
      <c r="C256" s="111" t="s">
        <v>5180</v>
      </c>
      <c r="G256" s="114" t="s">
        <v>813</v>
      </c>
      <c r="H256" s="113" t="s">
        <v>813</v>
      </c>
      <c r="I256" s="108">
        <f t="shared" ref="I256:I319" si="7">+J256/0.16</f>
        <v>335.1875</v>
      </c>
      <c r="J256" s="317">
        <v>53.63</v>
      </c>
    </row>
    <row r="257" spans="1:14">
      <c r="A257" s="111" t="s">
        <v>550</v>
      </c>
      <c r="B257" s="112">
        <v>42581</v>
      </c>
      <c r="C257" s="111" t="s">
        <v>5181</v>
      </c>
      <c r="G257" s="114" t="s">
        <v>659</v>
      </c>
      <c r="H257" s="113" t="s">
        <v>659</v>
      </c>
      <c r="I257" s="108">
        <f t="shared" si="7"/>
        <v>328.4375</v>
      </c>
      <c r="J257" s="317">
        <v>52.55</v>
      </c>
    </row>
    <row r="258" spans="1:14">
      <c r="A258" s="111" t="s">
        <v>550</v>
      </c>
      <c r="B258" s="112">
        <v>42581</v>
      </c>
      <c r="C258" s="111" t="s">
        <v>5181</v>
      </c>
      <c r="G258" s="114" t="s">
        <v>1751</v>
      </c>
      <c r="H258" s="113" t="s">
        <v>1751</v>
      </c>
      <c r="I258" s="108">
        <f t="shared" si="7"/>
        <v>419.00000000000006</v>
      </c>
      <c r="J258" s="317">
        <v>67.040000000000006</v>
      </c>
    </row>
    <row r="259" spans="1:14">
      <c r="A259" s="111" t="s">
        <v>550</v>
      </c>
      <c r="B259" s="112">
        <v>42581</v>
      </c>
      <c r="C259" s="111" t="s">
        <v>5181</v>
      </c>
      <c r="G259" s="114" t="s">
        <v>658</v>
      </c>
      <c r="H259" s="113" t="s">
        <v>658</v>
      </c>
      <c r="I259" s="108">
        <f t="shared" si="7"/>
        <v>177.5625</v>
      </c>
      <c r="J259" s="317">
        <v>28.41</v>
      </c>
    </row>
    <row r="260" spans="1:14">
      <c r="A260" s="111" t="s">
        <v>550</v>
      </c>
      <c r="B260" s="112">
        <v>42581</v>
      </c>
      <c r="C260" s="111" t="s">
        <v>5181</v>
      </c>
      <c r="G260" s="114" t="s">
        <v>2577</v>
      </c>
      <c r="H260" s="113" t="s">
        <v>2577</v>
      </c>
      <c r="I260" s="108">
        <f t="shared" si="7"/>
        <v>86.187499999999986</v>
      </c>
      <c r="J260" s="317">
        <v>13.79</v>
      </c>
    </row>
    <row r="261" spans="1:14">
      <c r="A261" s="111" t="s">
        <v>552</v>
      </c>
      <c r="B261" s="112">
        <v>42581</v>
      </c>
      <c r="C261" s="111" t="s">
        <v>5182</v>
      </c>
      <c r="G261" s="76" t="s">
        <v>840</v>
      </c>
      <c r="H261" s="76" t="s">
        <v>4849</v>
      </c>
      <c r="I261" s="108">
        <f t="shared" si="7"/>
        <v>305874</v>
      </c>
      <c r="J261" s="321">
        <v>48939.839999999997</v>
      </c>
    </row>
    <row r="262" spans="1:14">
      <c r="A262" s="111" t="s">
        <v>554</v>
      </c>
      <c r="B262" s="112">
        <v>42581</v>
      </c>
      <c r="C262" s="111" t="s">
        <v>5183</v>
      </c>
      <c r="G262" s="129" t="s">
        <v>676</v>
      </c>
      <c r="H262" s="113" t="s">
        <v>677</v>
      </c>
      <c r="I262" s="108">
        <f t="shared" si="7"/>
        <v>370</v>
      </c>
      <c r="J262" s="317">
        <v>59.2</v>
      </c>
    </row>
    <row r="263" spans="1:14">
      <c r="A263" s="111" t="s">
        <v>558</v>
      </c>
      <c r="B263" s="112">
        <v>42581</v>
      </c>
      <c r="C263" s="111" t="s">
        <v>5184</v>
      </c>
      <c r="G263" s="114" t="s">
        <v>672</v>
      </c>
      <c r="H263" s="113" t="s">
        <v>672</v>
      </c>
      <c r="I263" s="108">
        <f t="shared" si="7"/>
        <v>216.18750000000003</v>
      </c>
      <c r="J263" s="317">
        <v>34.590000000000003</v>
      </c>
    </row>
    <row r="264" spans="1:14">
      <c r="A264" s="111" t="s">
        <v>562</v>
      </c>
      <c r="B264" s="112">
        <v>42581</v>
      </c>
      <c r="C264" s="111" t="s">
        <v>5185</v>
      </c>
      <c r="G264" s="114" t="s">
        <v>5429</v>
      </c>
      <c r="H264" s="113" t="s">
        <v>5429</v>
      </c>
      <c r="I264" s="108">
        <f t="shared" si="7"/>
        <v>24.125</v>
      </c>
      <c r="J264" s="317">
        <v>3.86</v>
      </c>
    </row>
    <row r="265" spans="1:14">
      <c r="A265" s="111" t="s">
        <v>566</v>
      </c>
      <c r="B265" s="112">
        <v>42581</v>
      </c>
      <c r="C265" s="111" t="s">
        <v>5186</v>
      </c>
      <c r="G265" s="114" t="s">
        <v>674</v>
      </c>
      <c r="H265" s="113" t="s">
        <v>674</v>
      </c>
      <c r="I265" s="108">
        <f t="shared" si="7"/>
        <v>129.3125</v>
      </c>
      <c r="J265" s="317">
        <v>20.69</v>
      </c>
    </row>
    <row r="266" spans="1:14">
      <c r="A266" s="111" t="s">
        <v>568</v>
      </c>
      <c r="B266" s="112">
        <v>42581</v>
      </c>
      <c r="C266" s="111" t="s">
        <v>5187</v>
      </c>
      <c r="G266" s="114" t="s">
        <v>1678</v>
      </c>
      <c r="H266" s="113" t="s">
        <v>1678</v>
      </c>
      <c r="I266" s="108">
        <f t="shared" si="7"/>
        <v>87.9375</v>
      </c>
      <c r="J266" s="317">
        <v>14.07</v>
      </c>
    </row>
    <row r="267" spans="1:14">
      <c r="A267" s="111" t="s">
        <v>1597</v>
      </c>
      <c r="B267" s="112">
        <v>42581</v>
      </c>
      <c r="C267" s="111" t="s">
        <v>5188</v>
      </c>
      <c r="G267" s="114" t="s">
        <v>685</v>
      </c>
      <c r="H267" s="113" t="s">
        <v>685</v>
      </c>
      <c r="I267" s="108">
        <f t="shared" si="7"/>
        <v>13.8125</v>
      </c>
      <c r="J267" s="317">
        <v>2.21</v>
      </c>
    </row>
    <row r="268" spans="1:14">
      <c r="A268" s="111" t="s">
        <v>570</v>
      </c>
      <c r="B268" s="112">
        <v>42581</v>
      </c>
      <c r="C268" s="111" t="s">
        <v>5189</v>
      </c>
      <c r="G268" s="115" t="s">
        <v>5481</v>
      </c>
      <c r="H268" s="113" t="s">
        <v>5430</v>
      </c>
      <c r="I268" s="108">
        <f t="shared" si="7"/>
        <v>350</v>
      </c>
      <c r="J268" s="317">
        <v>56</v>
      </c>
      <c r="L268" s="118"/>
      <c r="M268" s="119"/>
      <c r="N268" s="118"/>
    </row>
    <row r="269" spans="1:14">
      <c r="A269" s="111" t="s">
        <v>574</v>
      </c>
      <c r="B269" s="112">
        <v>42581</v>
      </c>
      <c r="C269" s="111" t="s">
        <v>5190</v>
      </c>
      <c r="G269" s="114" t="s">
        <v>723</v>
      </c>
      <c r="H269" s="113" t="s">
        <v>723</v>
      </c>
      <c r="I269" s="108">
        <f t="shared" si="7"/>
        <v>1200</v>
      </c>
      <c r="J269" s="317">
        <v>192</v>
      </c>
    </row>
    <row r="270" spans="1:14">
      <c r="A270" s="111" t="s">
        <v>578</v>
      </c>
      <c r="B270" s="112">
        <v>42581</v>
      </c>
      <c r="C270" s="111" t="s">
        <v>5191</v>
      </c>
      <c r="G270" s="114" t="s">
        <v>685</v>
      </c>
      <c r="H270" s="113" t="s">
        <v>685</v>
      </c>
      <c r="I270" s="108">
        <f t="shared" si="7"/>
        <v>137.9375</v>
      </c>
      <c r="J270" s="317">
        <v>22.07</v>
      </c>
    </row>
    <row r="271" spans="1:14">
      <c r="A271" s="111" t="s">
        <v>593</v>
      </c>
      <c r="B271" s="112">
        <v>42581</v>
      </c>
      <c r="C271" s="111" t="s">
        <v>5192</v>
      </c>
      <c r="G271" s="114" t="s">
        <v>668</v>
      </c>
      <c r="H271" s="113" t="s">
        <v>668</v>
      </c>
      <c r="I271" s="108">
        <f t="shared" si="7"/>
        <v>85.875</v>
      </c>
      <c r="J271" s="317">
        <v>13.74</v>
      </c>
    </row>
    <row r="272" spans="1:14">
      <c r="A272" s="111" t="s">
        <v>595</v>
      </c>
      <c r="B272" s="112">
        <v>42581</v>
      </c>
      <c r="C272" s="111" t="s">
        <v>5193</v>
      </c>
      <c r="G272" s="114" t="s">
        <v>5431</v>
      </c>
      <c r="H272" s="113" t="s">
        <v>5431</v>
      </c>
      <c r="I272" s="108">
        <f t="shared" si="7"/>
        <v>87.9375</v>
      </c>
      <c r="J272" s="317">
        <v>14.07</v>
      </c>
    </row>
    <row r="273" spans="1:15">
      <c r="A273" s="111" t="s">
        <v>597</v>
      </c>
      <c r="B273" s="112">
        <v>42581</v>
      </c>
      <c r="C273" s="111" t="s">
        <v>5194</v>
      </c>
      <c r="G273" s="114" t="s">
        <v>685</v>
      </c>
      <c r="H273" s="113" t="s">
        <v>685</v>
      </c>
      <c r="I273" s="108">
        <f t="shared" si="7"/>
        <v>99.125</v>
      </c>
      <c r="J273" s="317">
        <v>15.86</v>
      </c>
    </row>
    <row r="274" spans="1:15">
      <c r="A274" s="111" t="s">
        <v>599</v>
      </c>
      <c r="B274" s="112">
        <v>42581</v>
      </c>
      <c r="C274" s="111" t="s">
        <v>5195</v>
      </c>
      <c r="G274" s="114" t="s">
        <v>715</v>
      </c>
      <c r="H274" s="113" t="s">
        <v>715</v>
      </c>
      <c r="I274" s="108">
        <f t="shared" si="7"/>
        <v>1784.4999999999998</v>
      </c>
      <c r="J274" s="317">
        <v>285.52</v>
      </c>
    </row>
    <row r="275" spans="1:15">
      <c r="A275" s="111" t="s">
        <v>603</v>
      </c>
      <c r="B275" s="112">
        <v>42581</v>
      </c>
      <c r="C275" s="111" t="s">
        <v>5196</v>
      </c>
      <c r="G275" s="114" t="s">
        <v>1673</v>
      </c>
      <c r="H275" s="113" t="s">
        <v>1673</v>
      </c>
      <c r="I275" s="108">
        <f t="shared" si="7"/>
        <v>75</v>
      </c>
      <c r="J275" s="317">
        <v>12</v>
      </c>
    </row>
    <row r="276" spans="1:15">
      <c r="A276" s="111" t="s">
        <v>2527</v>
      </c>
      <c r="B276" s="112">
        <v>42581</v>
      </c>
      <c r="C276" s="111" t="s">
        <v>5197</v>
      </c>
      <c r="G276" s="114" t="s">
        <v>670</v>
      </c>
      <c r="H276" s="113" t="s">
        <v>670</v>
      </c>
      <c r="I276" s="108">
        <f t="shared" si="7"/>
        <v>215.49999999999997</v>
      </c>
      <c r="J276" s="317">
        <v>34.479999999999997</v>
      </c>
    </row>
    <row r="277" spans="1:15">
      <c r="A277" s="111" t="s">
        <v>609</v>
      </c>
      <c r="B277" s="112">
        <v>42581</v>
      </c>
      <c r="C277" s="111" t="s">
        <v>5198</v>
      </c>
      <c r="G277" s="117" t="s">
        <v>1775</v>
      </c>
      <c r="H277" s="113" t="s">
        <v>5432</v>
      </c>
      <c r="I277" s="108">
        <f t="shared" si="7"/>
        <v>404516.25</v>
      </c>
      <c r="J277" s="321">
        <v>64722.6</v>
      </c>
    </row>
    <row r="278" spans="1:15">
      <c r="A278" s="111" t="s">
        <v>2600</v>
      </c>
      <c r="B278" s="112">
        <v>42581</v>
      </c>
      <c r="C278" s="111" t="s">
        <v>5199</v>
      </c>
      <c r="G278" s="117" t="s">
        <v>888</v>
      </c>
      <c r="H278" s="113" t="s">
        <v>5433</v>
      </c>
      <c r="I278" s="108">
        <f t="shared" si="7"/>
        <v>222724.49999999997</v>
      </c>
      <c r="J278" s="321">
        <v>35635.919999999998</v>
      </c>
    </row>
    <row r="279" spans="1:15">
      <c r="A279" s="111" t="s">
        <v>2628</v>
      </c>
      <c r="B279" s="112">
        <v>42581</v>
      </c>
      <c r="C279" s="111" t="s">
        <v>5200</v>
      </c>
      <c r="G279" s="76" t="s">
        <v>840</v>
      </c>
      <c r="H279" s="76" t="s">
        <v>4849</v>
      </c>
      <c r="I279" s="108">
        <f t="shared" si="7"/>
        <v>305874</v>
      </c>
      <c r="J279" s="321">
        <v>48939.839999999997</v>
      </c>
    </row>
    <row r="280" spans="1:15">
      <c r="A280" s="111" t="s">
        <v>2631</v>
      </c>
      <c r="B280" s="112">
        <v>42581</v>
      </c>
      <c r="C280" s="111" t="s">
        <v>5201</v>
      </c>
      <c r="G280" s="76" t="s">
        <v>840</v>
      </c>
      <c r="H280" s="76" t="s">
        <v>4849</v>
      </c>
      <c r="I280" s="108">
        <f t="shared" si="7"/>
        <v>266096.4375</v>
      </c>
      <c r="J280" s="321">
        <v>42575.43</v>
      </c>
    </row>
    <row r="281" spans="1:15">
      <c r="A281" s="111" t="s">
        <v>2684</v>
      </c>
      <c r="B281" s="112">
        <v>42582</v>
      </c>
      <c r="C281" s="111" t="s">
        <v>647</v>
      </c>
      <c r="G281" s="117" t="s">
        <v>998</v>
      </c>
      <c r="H281" s="117" t="s">
        <v>5493</v>
      </c>
      <c r="I281" s="108">
        <f t="shared" si="7"/>
        <v>17046</v>
      </c>
      <c r="J281" s="321">
        <v>2727.36</v>
      </c>
    </row>
    <row r="282" spans="1:15">
      <c r="A282" s="111" t="s">
        <v>2688</v>
      </c>
      <c r="B282" s="112">
        <v>42582</v>
      </c>
      <c r="C282" s="111" t="s">
        <v>456</v>
      </c>
      <c r="G282" s="117" t="s">
        <v>979</v>
      </c>
      <c r="H282" s="115" t="s">
        <v>5494</v>
      </c>
      <c r="I282" s="108">
        <f t="shared" si="7"/>
        <v>13363.1875</v>
      </c>
      <c r="J282" s="321">
        <v>2138.11</v>
      </c>
    </row>
    <row r="283" spans="1:15">
      <c r="A283" s="111" t="s">
        <v>2695</v>
      </c>
      <c r="B283" s="112">
        <v>42582</v>
      </c>
      <c r="C283" s="111" t="s">
        <v>4070</v>
      </c>
      <c r="G283" s="77" t="s">
        <v>996</v>
      </c>
      <c r="H283" s="19" t="s">
        <v>995</v>
      </c>
      <c r="I283" s="108">
        <f t="shared" si="7"/>
        <v>84</v>
      </c>
      <c r="J283" s="317">
        <v>13.44</v>
      </c>
    </row>
    <row r="284" spans="1:15">
      <c r="A284" s="111" t="s">
        <v>2718</v>
      </c>
      <c r="B284" s="112">
        <v>42564</v>
      </c>
      <c r="C284" s="111" t="s">
        <v>5202</v>
      </c>
      <c r="G284" s="115" t="s">
        <v>5503</v>
      </c>
      <c r="H284" s="115" t="s">
        <v>5504</v>
      </c>
      <c r="I284" s="108">
        <f t="shared" si="7"/>
        <v>240</v>
      </c>
      <c r="J284" s="317">
        <v>38.4</v>
      </c>
    </row>
    <row r="285" spans="1:15">
      <c r="A285" s="111" t="s">
        <v>2793</v>
      </c>
      <c r="B285" s="112">
        <v>42582</v>
      </c>
      <c r="C285" s="111" t="s">
        <v>5204</v>
      </c>
      <c r="G285" s="76" t="s">
        <v>840</v>
      </c>
      <c r="H285" s="76" t="s">
        <v>4849</v>
      </c>
      <c r="I285" s="108">
        <f t="shared" si="7"/>
        <v>463844.25</v>
      </c>
      <c r="J285" s="321">
        <v>74215.08</v>
      </c>
    </row>
    <row r="286" spans="1:15">
      <c r="A286" s="111" t="s">
        <v>5205</v>
      </c>
      <c r="B286" s="112">
        <v>42582</v>
      </c>
      <c r="C286" s="111" t="s">
        <v>5206</v>
      </c>
      <c r="G286" s="76" t="s">
        <v>840</v>
      </c>
      <c r="H286" s="76" t="s">
        <v>4849</v>
      </c>
      <c r="I286" s="108">
        <f t="shared" si="7"/>
        <v>531951.1875</v>
      </c>
      <c r="J286" s="321">
        <v>85112.19</v>
      </c>
    </row>
    <row r="287" spans="1:15">
      <c r="A287" s="111" t="s">
        <v>2786</v>
      </c>
      <c r="B287" s="112">
        <v>42582</v>
      </c>
      <c r="C287" s="111" t="s">
        <v>5203</v>
      </c>
      <c r="G287" s="76" t="s">
        <v>840</v>
      </c>
      <c r="H287" s="76" t="s">
        <v>4849</v>
      </c>
      <c r="I287" s="108">
        <f t="shared" si="7"/>
        <v>404516.25</v>
      </c>
      <c r="J287" s="321">
        <v>64722.6</v>
      </c>
    </row>
    <row r="288" spans="1:15" s="115" customFormat="1">
      <c r="A288" s="115" t="s">
        <v>3337</v>
      </c>
      <c r="B288" s="116">
        <v>42582</v>
      </c>
      <c r="C288" s="115" t="s">
        <v>212</v>
      </c>
      <c r="G288" s="115" t="s">
        <v>987</v>
      </c>
      <c r="H288" s="115" t="s">
        <v>2875</v>
      </c>
      <c r="I288" s="108">
        <f t="shared" si="7"/>
        <v>2464.1875</v>
      </c>
      <c r="J288" s="317">
        <v>394.27</v>
      </c>
      <c r="M288" s="118"/>
      <c r="N288" s="119"/>
      <c r="O288" s="118"/>
    </row>
    <row r="289" spans="1:10" s="115" customFormat="1">
      <c r="A289" s="115" t="s">
        <v>3337</v>
      </c>
      <c r="B289" s="116">
        <v>42582</v>
      </c>
      <c r="C289" s="115" t="s">
        <v>212</v>
      </c>
      <c r="G289" s="115" t="s">
        <v>4184</v>
      </c>
      <c r="H289" s="115" t="s">
        <v>4185</v>
      </c>
      <c r="I289" s="108">
        <f t="shared" si="7"/>
        <v>249.125</v>
      </c>
      <c r="J289" s="317">
        <v>39.86</v>
      </c>
    </row>
    <row r="290" spans="1:10" s="115" customFormat="1">
      <c r="A290" s="115" t="s">
        <v>3337</v>
      </c>
      <c r="B290" s="116">
        <v>42582</v>
      </c>
      <c r="C290" s="115" t="s">
        <v>212</v>
      </c>
      <c r="G290" s="115" t="s">
        <v>5495</v>
      </c>
      <c r="H290" s="115" t="s">
        <v>5496</v>
      </c>
      <c r="I290" s="108">
        <f t="shared" si="7"/>
        <v>246.5625</v>
      </c>
      <c r="J290" s="317">
        <v>39.450000000000003</v>
      </c>
    </row>
    <row r="291" spans="1:10" s="115" customFormat="1">
      <c r="A291" s="115" t="s">
        <v>3337</v>
      </c>
      <c r="B291" s="116">
        <v>42582</v>
      </c>
      <c r="C291" s="115" t="s">
        <v>212</v>
      </c>
      <c r="G291" s="115" t="s">
        <v>2880</v>
      </c>
      <c r="H291" s="115" t="s">
        <v>2881</v>
      </c>
      <c r="I291" s="108">
        <f t="shared" si="7"/>
        <v>155.1875</v>
      </c>
      <c r="J291" s="317">
        <v>24.83</v>
      </c>
    </row>
    <row r="292" spans="1:10" s="115" customFormat="1">
      <c r="A292" s="115" t="s">
        <v>3337</v>
      </c>
      <c r="B292" s="116">
        <v>42582</v>
      </c>
      <c r="C292" s="115" t="s">
        <v>212</v>
      </c>
      <c r="G292" s="115" t="s">
        <v>2878</v>
      </c>
      <c r="H292" s="115" t="s">
        <v>5497</v>
      </c>
      <c r="I292" s="108">
        <f t="shared" si="7"/>
        <v>129.3125</v>
      </c>
      <c r="J292" s="317">
        <v>20.69</v>
      </c>
    </row>
    <row r="293" spans="1:10" s="115" customFormat="1">
      <c r="A293" s="115" t="s">
        <v>3341</v>
      </c>
      <c r="B293" s="116">
        <v>42582</v>
      </c>
      <c r="C293" s="115" t="s">
        <v>212</v>
      </c>
      <c r="G293" s="115" t="s">
        <v>987</v>
      </c>
      <c r="H293" s="115" t="s">
        <v>2875</v>
      </c>
      <c r="I293" s="108">
        <f t="shared" si="7"/>
        <v>3080.3125</v>
      </c>
      <c r="J293" s="317">
        <v>492.85</v>
      </c>
    </row>
    <row r="294" spans="1:10" s="115" customFormat="1">
      <c r="A294" s="115" t="s">
        <v>3341</v>
      </c>
      <c r="B294" s="116">
        <v>42582</v>
      </c>
      <c r="C294" s="115" t="s">
        <v>212</v>
      </c>
      <c r="G294" s="115" t="s">
        <v>1009</v>
      </c>
      <c r="H294" s="115" t="s">
        <v>5499</v>
      </c>
      <c r="I294" s="108">
        <f t="shared" si="7"/>
        <v>527.5625</v>
      </c>
      <c r="J294" s="317">
        <f>24.55+30.21+29.65</f>
        <v>84.41</v>
      </c>
    </row>
    <row r="295" spans="1:10" s="115" customFormat="1">
      <c r="A295" s="115" t="s">
        <v>3341</v>
      </c>
      <c r="B295" s="116">
        <v>42582</v>
      </c>
      <c r="C295" s="115" t="s">
        <v>212</v>
      </c>
      <c r="G295" s="115" t="s">
        <v>2878</v>
      </c>
      <c r="H295" s="115" t="s">
        <v>5497</v>
      </c>
      <c r="I295" s="108">
        <f t="shared" si="7"/>
        <v>189.625</v>
      </c>
      <c r="J295" s="317">
        <v>30.34</v>
      </c>
    </row>
    <row r="296" spans="1:10" s="115" customFormat="1">
      <c r="A296" s="115" t="s">
        <v>3341</v>
      </c>
      <c r="B296" s="116">
        <v>42582</v>
      </c>
      <c r="C296" s="115" t="s">
        <v>212</v>
      </c>
      <c r="G296" s="115" t="s">
        <v>659</v>
      </c>
      <c r="H296" s="115" t="s">
        <v>717</v>
      </c>
      <c r="I296" s="108">
        <f t="shared" si="7"/>
        <v>600.875</v>
      </c>
      <c r="J296" s="317">
        <v>96.14</v>
      </c>
    </row>
    <row r="297" spans="1:10" s="115" customFormat="1">
      <c r="A297" s="115" t="s">
        <v>5207</v>
      </c>
      <c r="B297" s="116">
        <v>42582</v>
      </c>
      <c r="C297" s="115" t="s">
        <v>212</v>
      </c>
      <c r="G297" s="115" t="s">
        <v>987</v>
      </c>
      <c r="H297" s="115" t="s">
        <v>2875</v>
      </c>
      <c r="I297" s="108">
        <f t="shared" si="7"/>
        <v>3080.25</v>
      </c>
      <c r="J297" s="317">
        <v>492.84</v>
      </c>
    </row>
    <row r="298" spans="1:10" s="129" customFormat="1">
      <c r="A298" s="129" t="s">
        <v>5207</v>
      </c>
      <c r="B298" s="130">
        <v>42582</v>
      </c>
      <c r="C298" s="129" t="s">
        <v>212</v>
      </c>
      <c r="G298" s="129" t="s">
        <v>2878</v>
      </c>
      <c r="H298" s="129" t="s">
        <v>5497</v>
      </c>
      <c r="I298" s="108">
        <f t="shared" si="7"/>
        <v>181.0625</v>
      </c>
      <c r="J298" s="317">
        <v>28.97</v>
      </c>
    </row>
    <row r="299" spans="1:10" s="115" customFormat="1">
      <c r="A299" s="115" t="s">
        <v>5207</v>
      </c>
      <c r="B299" s="116">
        <v>42582</v>
      </c>
      <c r="C299" s="115" t="s">
        <v>212</v>
      </c>
      <c r="G299" s="115" t="s">
        <v>4182</v>
      </c>
      <c r="H299" s="115" t="s">
        <v>4183</v>
      </c>
      <c r="I299" s="108">
        <f t="shared" si="7"/>
        <v>189.6875</v>
      </c>
      <c r="J299" s="317">
        <v>30.35</v>
      </c>
    </row>
    <row r="300" spans="1:10" s="115" customFormat="1">
      <c r="A300" s="115" t="s">
        <v>5207</v>
      </c>
      <c r="B300" s="116">
        <v>42582</v>
      </c>
      <c r="C300" s="115" t="s">
        <v>212</v>
      </c>
      <c r="G300" s="115" t="s">
        <v>659</v>
      </c>
      <c r="H300" s="115" t="s">
        <v>717</v>
      </c>
      <c r="I300" s="108">
        <f t="shared" si="7"/>
        <v>591.37499999999989</v>
      </c>
      <c r="J300" s="317">
        <f>50.48+36.28+7.86</f>
        <v>94.61999999999999</v>
      </c>
    </row>
    <row r="301" spans="1:10" s="115" customFormat="1">
      <c r="A301" s="115" t="s">
        <v>5207</v>
      </c>
      <c r="B301" s="116">
        <v>42582</v>
      </c>
      <c r="C301" s="115" t="s">
        <v>212</v>
      </c>
      <c r="G301" s="115" t="s">
        <v>5498</v>
      </c>
      <c r="H301" s="115" t="s">
        <v>2881</v>
      </c>
      <c r="I301" s="108">
        <f t="shared" si="7"/>
        <v>685.375</v>
      </c>
      <c r="J301" s="317">
        <f>23.45+27.59+58.62</f>
        <v>109.66</v>
      </c>
    </row>
    <row r="302" spans="1:10">
      <c r="A302" s="111" t="s">
        <v>5208</v>
      </c>
      <c r="B302" s="112">
        <v>42582</v>
      </c>
      <c r="C302" s="111" t="s">
        <v>5209</v>
      </c>
      <c r="G302" s="115" t="s">
        <v>5500</v>
      </c>
      <c r="H302" s="115" t="s">
        <v>5501</v>
      </c>
      <c r="I302" s="108">
        <f t="shared" si="7"/>
        <v>1179.9375</v>
      </c>
      <c r="J302" s="317">
        <v>188.79</v>
      </c>
    </row>
    <row r="303" spans="1:10">
      <c r="A303" s="111" t="s">
        <v>3349</v>
      </c>
      <c r="B303" s="112">
        <v>42582</v>
      </c>
      <c r="C303" s="111" t="s">
        <v>212</v>
      </c>
      <c r="G303" s="115" t="s">
        <v>4832</v>
      </c>
      <c r="H303" s="113" t="s">
        <v>5434</v>
      </c>
      <c r="I303" s="108">
        <f t="shared" si="7"/>
        <v>1379.3125</v>
      </c>
      <c r="J303" s="317">
        <v>220.69</v>
      </c>
    </row>
    <row r="304" spans="1:10">
      <c r="A304" s="111" t="s">
        <v>3351</v>
      </c>
      <c r="B304" s="112">
        <v>42582</v>
      </c>
      <c r="C304" s="111" t="s">
        <v>5210</v>
      </c>
      <c r="G304" s="114" t="s">
        <v>5435</v>
      </c>
      <c r="H304" s="113" t="s">
        <v>5435</v>
      </c>
      <c r="I304" s="108">
        <f t="shared" si="7"/>
        <v>175.875</v>
      </c>
      <c r="J304" s="317">
        <v>28.14</v>
      </c>
    </row>
    <row r="305" spans="1:11">
      <c r="A305" s="111" t="s">
        <v>3351</v>
      </c>
      <c r="B305" s="112">
        <v>42582</v>
      </c>
      <c r="C305" s="111" t="s">
        <v>5210</v>
      </c>
      <c r="G305" s="114" t="s">
        <v>1700</v>
      </c>
      <c r="H305" s="113" t="s">
        <v>1700</v>
      </c>
      <c r="I305" s="108">
        <f t="shared" si="7"/>
        <v>30.1875</v>
      </c>
      <c r="J305" s="317">
        <v>4.83</v>
      </c>
    </row>
    <row r="306" spans="1:11">
      <c r="A306" s="111" t="s">
        <v>3351</v>
      </c>
      <c r="B306" s="112">
        <v>42582</v>
      </c>
      <c r="C306" s="111" t="s">
        <v>5210</v>
      </c>
      <c r="G306" s="114" t="s">
        <v>1705</v>
      </c>
      <c r="H306" s="113" t="s">
        <v>1705</v>
      </c>
      <c r="I306" s="108">
        <f t="shared" si="7"/>
        <v>427.4375</v>
      </c>
      <c r="J306" s="317">
        <v>68.39</v>
      </c>
    </row>
    <row r="307" spans="1:11">
      <c r="A307" s="111" t="s">
        <v>3351</v>
      </c>
      <c r="B307" s="112">
        <v>42582</v>
      </c>
      <c r="C307" s="111" t="s">
        <v>5210</v>
      </c>
      <c r="G307" s="114" t="s">
        <v>3534</v>
      </c>
      <c r="H307" s="113" t="s">
        <v>3534</v>
      </c>
      <c r="I307" s="108">
        <f t="shared" si="7"/>
        <v>451.9375</v>
      </c>
      <c r="J307" s="317">
        <v>72.31</v>
      </c>
    </row>
    <row r="308" spans="1:11">
      <c r="A308" s="111" t="s">
        <v>3351</v>
      </c>
      <c r="B308" s="112">
        <v>42582</v>
      </c>
      <c r="C308" s="111" t="s">
        <v>5210</v>
      </c>
      <c r="G308" s="114" t="s">
        <v>5436</v>
      </c>
      <c r="H308" s="113" t="s">
        <v>5436</v>
      </c>
      <c r="I308" s="108">
        <f t="shared" si="7"/>
        <v>503.06249999999994</v>
      </c>
      <c r="J308" s="317">
        <v>80.489999999999995</v>
      </c>
    </row>
    <row r="309" spans="1:11">
      <c r="A309" s="111" t="s">
        <v>3351</v>
      </c>
      <c r="B309" s="112">
        <v>42582</v>
      </c>
      <c r="C309" s="111" t="s">
        <v>5210</v>
      </c>
      <c r="G309" s="114" t="s">
        <v>729</v>
      </c>
      <c r="H309" s="113" t="s">
        <v>729</v>
      </c>
      <c r="I309" s="108">
        <f t="shared" si="7"/>
        <v>103.4375</v>
      </c>
      <c r="J309" s="317">
        <v>16.55</v>
      </c>
    </row>
    <row r="310" spans="1:11">
      <c r="A310" s="111" t="s">
        <v>3351</v>
      </c>
      <c r="B310" s="112">
        <v>42582</v>
      </c>
      <c r="C310" s="111" t="s">
        <v>5210</v>
      </c>
      <c r="G310" s="114" t="s">
        <v>729</v>
      </c>
      <c r="H310" s="113" t="s">
        <v>729</v>
      </c>
      <c r="I310" s="108">
        <f t="shared" si="7"/>
        <v>146.5625</v>
      </c>
      <c r="J310" s="317">
        <v>23.45</v>
      </c>
    </row>
    <row r="311" spans="1:11">
      <c r="A311" s="111" t="s">
        <v>3351</v>
      </c>
      <c r="B311" s="112">
        <v>42582</v>
      </c>
      <c r="C311" s="111" t="s">
        <v>5210</v>
      </c>
      <c r="G311" s="114" t="s">
        <v>2758</v>
      </c>
      <c r="H311" s="113" t="s">
        <v>2758</v>
      </c>
      <c r="I311" s="108">
        <f t="shared" si="7"/>
        <v>16.375</v>
      </c>
      <c r="J311" s="317">
        <v>2.62</v>
      </c>
    </row>
    <row r="312" spans="1:11">
      <c r="A312" s="111" t="s">
        <v>3351</v>
      </c>
      <c r="B312" s="112">
        <v>42582</v>
      </c>
      <c r="C312" s="111" t="s">
        <v>5210</v>
      </c>
      <c r="G312" s="114" t="s">
        <v>2758</v>
      </c>
      <c r="H312" s="113" t="s">
        <v>2758</v>
      </c>
      <c r="I312" s="108">
        <f t="shared" si="7"/>
        <v>28.4375</v>
      </c>
      <c r="J312" s="317">
        <v>4.55</v>
      </c>
    </row>
    <row r="313" spans="1:11">
      <c r="A313" s="111" t="s">
        <v>3351</v>
      </c>
      <c r="B313" s="112">
        <v>42582</v>
      </c>
      <c r="C313" s="111" t="s">
        <v>5210</v>
      </c>
      <c r="G313" s="114" t="s">
        <v>2758</v>
      </c>
      <c r="H313" s="113" t="s">
        <v>2758</v>
      </c>
      <c r="I313" s="108">
        <f t="shared" si="7"/>
        <v>35.375</v>
      </c>
      <c r="J313" s="317">
        <v>5.66</v>
      </c>
    </row>
    <row r="314" spans="1:11">
      <c r="A314" s="111" t="s">
        <v>3351</v>
      </c>
      <c r="B314" s="112">
        <v>42582</v>
      </c>
      <c r="C314" s="111" t="s">
        <v>5210</v>
      </c>
      <c r="G314" s="114" t="s">
        <v>5437</v>
      </c>
      <c r="H314" s="113" t="s">
        <v>5437</v>
      </c>
      <c r="I314" s="108">
        <f t="shared" si="7"/>
        <v>310.9375</v>
      </c>
      <c r="J314" s="317">
        <v>49.75</v>
      </c>
    </row>
    <row r="315" spans="1:11">
      <c r="A315" s="111" t="s">
        <v>3351</v>
      </c>
      <c r="B315" s="112">
        <v>42582</v>
      </c>
      <c r="C315" s="111" t="s">
        <v>5210</v>
      </c>
      <c r="G315" s="114" t="s">
        <v>805</v>
      </c>
      <c r="H315" s="113" t="s">
        <v>805</v>
      </c>
      <c r="I315" s="108">
        <f t="shared" si="7"/>
        <v>1431.0625</v>
      </c>
      <c r="J315" s="317">
        <v>228.97</v>
      </c>
    </row>
    <row r="316" spans="1:11">
      <c r="A316" s="111" t="s">
        <v>3351</v>
      </c>
      <c r="B316" s="112">
        <v>42582</v>
      </c>
      <c r="C316" s="111" t="s">
        <v>5210</v>
      </c>
      <c r="G316" s="114" t="s">
        <v>1673</v>
      </c>
      <c r="H316" s="113" t="s">
        <v>1673</v>
      </c>
      <c r="I316" s="108">
        <f t="shared" si="7"/>
        <v>76.75</v>
      </c>
      <c r="J316" s="317">
        <v>12.28</v>
      </c>
    </row>
    <row r="317" spans="1:11">
      <c r="A317" s="111" t="s">
        <v>3351</v>
      </c>
      <c r="B317" s="112">
        <v>42582</v>
      </c>
      <c r="C317" s="111" t="s">
        <v>5210</v>
      </c>
      <c r="G317" s="114" t="s">
        <v>735</v>
      </c>
      <c r="H317" s="113" t="s">
        <v>735</v>
      </c>
      <c r="I317" s="108">
        <f t="shared" si="7"/>
        <v>222.43750000000003</v>
      </c>
      <c r="J317" s="317">
        <v>35.590000000000003</v>
      </c>
    </row>
    <row r="318" spans="1:11">
      <c r="A318" s="111" t="s">
        <v>3351</v>
      </c>
      <c r="B318" s="112">
        <v>42582</v>
      </c>
      <c r="C318" s="111" t="s">
        <v>5210</v>
      </c>
      <c r="G318" s="114" t="s">
        <v>1735</v>
      </c>
      <c r="H318" s="113" t="s">
        <v>1735</v>
      </c>
      <c r="I318" s="108">
        <f t="shared" si="7"/>
        <v>419.18749999999994</v>
      </c>
      <c r="J318" s="317">
        <v>67.069999999999993</v>
      </c>
    </row>
    <row r="319" spans="1:11">
      <c r="A319" s="111" t="s">
        <v>3353</v>
      </c>
      <c r="B319" s="112">
        <v>42581</v>
      </c>
      <c r="C319" s="111" t="s">
        <v>5211</v>
      </c>
      <c r="G319" s="114" t="s">
        <v>829</v>
      </c>
      <c r="H319" s="113" t="s">
        <v>829</v>
      </c>
      <c r="I319" s="108">
        <f t="shared" si="7"/>
        <v>313</v>
      </c>
      <c r="J319" s="317">
        <v>50.08</v>
      </c>
      <c r="K319">
        <v>12.52</v>
      </c>
    </row>
    <row r="320" spans="1:11">
      <c r="A320" s="111" t="s">
        <v>3355</v>
      </c>
      <c r="B320" s="112">
        <v>42582</v>
      </c>
      <c r="C320" s="111" t="s">
        <v>5212</v>
      </c>
      <c r="G320" s="114" t="s">
        <v>4789</v>
      </c>
      <c r="H320" s="113" t="s">
        <v>4789</v>
      </c>
      <c r="I320" s="108">
        <f t="shared" ref="I320:I327" si="8">+J320/0.16</f>
        <v>400</v>
      </c>
      <c r="J320" s="317">
        <v>64</v>
      </c>
    </row>
    <row r="321" spans="1:10">
      <c r="A321" s="111" t="s">
        <v>3357</v>
      </c>
      <c r="B321" s="112">
        <v>42582</v>
      </c>
      <c r="C321" s="111" t="s">
        <v>5213</v>
      </c>
      <c r="G321" s="114" t="s">
        <v>5438</v>
      </c>
      <c r="H321" s="113" t="s">
        <v>5438</v>
      </c>
      <c r="I321" s="108">
        <f t="shared" si="8"/>
        <v>172</v>
      </c>
      <c r="J321" s="317">
        <v>27.52</v>
      </c>
    </row>
    <row r="322" spans="1:10">
      <c r="A322" s="111" t="s">
        <v>3359</v>
      </c>
      <c r="B322" s="112">
        <v>42582</v>
      </c>
      <c r="C322" s="111" t="s">
        <v>5214</v>
      </c>
      <c r="G322" s="114" t="s">
        <v>685</v>
      </c>
      <c r="H322" s="113" t="s">
        <v>685</v>
      </c>
      <c r="I322" s="108">
        <f t="shared" si="8"/>
        <v>136.625</v>
      </c>
      <c r="J322" s="317">
        <v>21.86</v>
      </c>
    </row>
    <row r="323" spans="1:10">
      <c r="A323" s="111" t="s">
        <v>3369</v>
      </c>
      <c r="B323" s="112">
        <v>42582</v>
      </c>
      <c r="C323" s="111" t="s">
        <v>5215</v>
      </c>
      <c r="G323" s="114" t="s">
        <v>672</v>
      </c>
      <c r="H323" s="113" t="s">
        <v>672</v>
      </c>
      <c r="I323" s="108">
        <f t="shared" si="8"/>
        <v>617.0625</v>
      </c>
      <c r="J323" s="317">
        <v>98.73</v>
      </c>
    </row>
    <row r="324" spans="1:10">
      <c r="A324" s="111" t="s">
        <v>4434</v>
      </c>
      <c r="B324" s="112">
        <v>42582</v>
      </c>
      <c r="C324" s="111" t="s">
        <v>5216</v>
      </c>
      <c r="G324" s="114" t="s">
        <v>685</v>
      </c>
      <c r="H324" s="113" t="s">
        <v>685</v>
      </c>
      <c r="I324" s="108">
        <f t="shared" si="8"/>
        <v>13.8125</v>
      </c>
      <c r="J324" s="317">
        <v>2.21</v>
      </c>
    </row>
    <row r="325" spans="1:10">
      <c r="A325" s="111" t="s">
        <v>5217</v>
      </c>
      <c r="B325" s="112">
        <v>42582</v>
      </c>
      <c r="C325" s="111" t="s">
        <v>5218</v>
      </c>
      <c r="G325" s="114" t="s">
        <v>3535</v>
      </c>
      <c r="H325" s="113" t="s">
        <v>3535</v>
      </c>
      <c r="I325" s="108">
        <f t="shared" si="8"/>
        <v>334.9375</v>
      </c>
      <c r="J325" s="317">
        <v>53.59</v>
      </c>
    </row>
    <row r="326" spans="1:10">
      <c r="A326" s="111" t="s">
        <v>3371</v>
      </c>
      <c r="B326" s="112">
        <v>42582</v>
      </c>
      <c r="C326" s="111" t="s">
        <v>5219</v>
      </c>
      <c r="G326" s="114" t="s">
        <v>5439</v>
      </c>
      <c r="H326" s="113" t="s">
        <v>5439</v>
      </c>
      <c r="I326" s="108">
        <f t="shared" si="8"/>
        <v>111.125</v>
      </c>
      <c r="J326" s="317">
        <v>17.78</v>
      </c>
    </row>
    <row r="327" spans="1:10">
      <c r="A327" s="111" t="s">
        <v>5220</v>
      </c>
      <c r="B327" s="112">
        <v>42582</v>
      </c>
      <c r="C327" s="111" t="s">
        <v>5221</v>
      </c>
      <c r="G327" s="114" t="s">
        <v>685</v>
      </c>
      <c r="H327" s="113" t="s">
        <v>685</v>
      </c>
      <c r="I327" s="108">
        <f t="shared" si="8"/>
        <v>111.18749999999999</v>
      </c>
      <c r="J327" s="317">
        <v>17.79</v>
      </c>
    </row>
    <row r="328" spans="1:10">
      <c r="A328" s="111" t="s">
        <v>3375</v>
      </c>
      <c r="B328" s="112">
        <v>42582</v>
      </c>
      <c r="C328" s="111" t="s">
        <v>5222</v>
      </c>
      <c r="G328" s="115" t="s">
        <v>4137</v>
      </c>
      <c r="H328" s="113" t="s">
        <v>5440</v>
      </c>
      <c r="I328" s="108">
        <f t="shared" ref="I328:I391" si="9">+J328/0.16</f>
        <v>517.125</v>
      </c>
      <c r="J328" s="317">
        <v>82.74</v>
      </c>
    </row>
    <row r="329" spans="1:10">
      <c r="A329" s="111" t="s">
        <v>3377</v>
      </c>
      <c r="B329" s="112">
        <v>42582</v>
      </c>
      <c r="C329" s="111" t="s">
        <v>5223</v>
      </c>
      <c r="G329" s="114" t="s">
        <v>4137</v>
      </c>
      <c r="H329" s="113" t="s">
        <v>4137</v>
      </c>
      <c r="I329" s="108">
        <f t="shared" si="9"/>
        <v>258.5625</v>
      </c>
      <c r="J329" s="317">
        <v>41.37</v>
      </c>
    </row>
    <row r="330" spans="1:10">
      <c r="A330" s="111" t="s">
        <v>3379</v>
      </c>
      <c r="B330" s="112">
        <v>42582</v>
      </c>
      <c r="C330" s="111" t="s">
        <v>5224</v>
      </c>
      <c r="G330" s="114" t="s">
        <v>659</v>
      </c>
      <c r="H330" s="113" t="s">
        <v>659</v>
      </c>
      <c r="I330" s="108">
        <f t="shared" si="9"/>
        <v>49.125</v>
      </c>
      <c r="J330" s="317">
        <v>7.86</v>
      </c>
    </row>
    <row r="331" spans="1:10">
      <c r="A331" s="111" t="s">
        <v>3381</v>
      </c>
      <c r="B331" s="112">
        <v>42582</v>
      </c>
      <c r="C331" s="111" t="s">
        <v>5225</v>
      </c>
      <c r="G331" s="115" t="s">
        <v>9</v>
      </c>
      <c r="H331" s="113" t="s">
        <v>991</v>
      </c>
      <c r="I331" s="108">
        <f t="shared" si="9"/>
        <v>155.1875</v>
      </c>
      <c r="J331" s="317">
        <v>24.83</v>
      </c>
    </row>
    <row r="332" spans="1:10">
      <c r="A332" s="111" t="s">
        <v>5226</v>
      </c>
      <c r="B332" s="112">
        <v>42582</v>
      </c>
      <c r="C332" s="111" t="s">
        <v>5227</v>
      </c>
      <c r="G332" s="114" t="s">
        <v>992</v>
      </c>
      <c r="H332" s="113" t="s">
        <v>992</v>
      </c>
      <c r="I332" s="108">
        <f t="shared" si="9"/>
        <v>87.9375</v>
      </c>
      <c r="J332" s="317">
        <v>14.07</v>
      </c>
    </row>
    <row r="333" spans="1:10">
      <c r="A333" s="111" t="s">
        <v>3383</v>
      </c>
      <c r="B333" s="112">
        <v>42582</v>
      </c>
      <c r="C333" s="111" t="s">
        <v>5228</v>
      </c>
      <c r="G333" s="114" t="s">
        <v>1728</v>
      </c>
      <c r="H333" s="113" t="s">
        <v>1728</v>
      </c>
      <c r="I333" s="108">
        <f t="shared" si="9"/>
        <v>155.1875</v>
      </c>
      <c r="J333" s="317">
        <v>24.83</v>
      </c>
    </row>
    <row r="334" spans="1:10">
      <c r="A334" s="111" t="s">
        <v>3383</v>
      </c>
      <c r="B334" s="112">
        <v>42582</v>
      </c>
      <c r="C334" s="111" t="s">
        <v>5228</v>
      </c>
      <c r="G334" s="114" t="s">
        <v>659</v>
      </c>
      <c r="H334" s="113" t="s">
        <v>659</v>
      </c>
      <c r="I334" s="108">
        <f t="shared" si="9"/>
        <v>162.9375</v>
      </c>
      <c r="J334" s="317">
        <v>26.07</v>
      </c>
    </row>
    <row r="335" spans="1:10">
      <c r="A335" s="111" t="s">
        <v>3383</v>
      </c>
      <c r="B335" s="112">
        <v>42582</v>
      </c>
      <c r="C335" s="111" t="s">
        <v>5228</v>
      </c>
      <c r="G335" s="114" t="s">
        <v>729</v>
      </c>
      <c r="H335" s="113" t="s">
        <v>729</v>
      </c>
      <c r="I335" s="108">
        <f t="shared" si="9"/>
        <v>30.1875</v>
      </c>
      <c r="J335" s="317">
        <v>4.83</v>
      </c>
    </row>
    <row r="336" spans="1:10">
      <c r="A336" s="111" t="s">
        <v>3383</v>
      </c>
      <c r="B336" s="112">
        <v>42582</v>
      </c>
      <c r="C336" s="111" t="s">
        <v>5228</v>
      </c>
      <c r="G336" s="114" t="s">
        <v>4809</v>
      </c>
      <c r="H336" s="113" t="s">
        <v>4809</v>
      </c>
      <c r="I336" s="108">
        <f t="shared" si="9"/>
        <v>110</v>
      </c>
      <c r="J336" s="317">
        <v>17.600000000000001</v>
      </c>
    </row>
    <row r="337" spans="1:10">
      <c r="A337" s="111" t="s">
        <v>3387</v>
      </c>
      <c r="B337" s="112">
        <v>42582</v>
      </c>
      <c r="C337" s="111" t="s">
        <v>5229</v>
      </c>
      <c r="G337" s="114" t="s">
        <v>9</v>
      </c>
      <c r="H337" s="113" t="s">
        <v>9</v>
      </c>
      <c r="I337" s="108">
        <f t="shared" si="9"/>
        <v>271.5625</v>
      </c>
      <c r="J337" s="317">
        <v>43.45</v>
      </c>
    </row>
    <row r="338" spans="1:10">
      <c r="A338" s="111" t="s">
        <v>3387</v>
      </c>
      <c r="B338" s="112">
        <v>42582</v>
      </c>
      <c r="C338" s="111" t="s">
        <v>5229</v>
      </c>
      <c r="G338" s="114" t="s">
        <v>747</v>
      </c>
      <c r="H338" s="113" t="s">
        <v>747</v>
      </c>
      <c r="I338" s="108">
        <f t="shared" si="9"/>
        <v>560.375</v>
      </c>
      <c r="J338" s="317">
        <v>89.66</v>
      </c>
    </row>
    <row r="339" spans="1:10">
      <c r="A339" s="111" t="s">
        <v>3387</v>
      </c>
      <c r="B339" s="112">
        <v>42582</v>
      </c>
      <c r="C339" s="111" t="s">
        <v>5229</v>
      </c>
      <c r="G339" s="114" t="s">
        <v>1739</v>
      </c>
      <c r="H339" s="113" t="s">
        <v>1739</v>
      </c>
      <c r="I339" s="108">
        <f t="shared" si="9"/>
        <v>181.0625</v>
      </c>
      <c r="J339" s="317">
        <v>28.97</v>
      </c>
    </row>
    <row r="340" spans="1:10">
      <c r="A340" s="111" t="s">
        <v>3387</v>
      </c>
      <c r="B340" s="112">
        <v>42582</v>
      </c>
      <c r="C340" s="111" t="s">
        <v>5229</v>
      </c>
      <c r="G340" s="114" t="s">
        <v>5441</v>
      </c>
      <c r="H340" s="113" t="s">
        <v>5441</v>
      </c>
      <c r="I340" s="108">
        <f t="shared" si="9"/>
        <v>846.8125</v>
      </c>
      <c r="J340" s="317">
        <v>135.49</v>
      </c>
    </row>
    <row r="341" spans="1:10">
      <c r="A341" s="111" t="s">
        <v>3387</v>
      </c>
      <c r="B341" s="112">
        <v>42582</v>
      </c>
      <c r="C341" s="111" t="s">
        <v>5229</v>
      </c>
      <c r="G341" s="114" t="s">
        <v>5442</v>
      </c>
      <c r="H341" s="113" t="s">
        <v>5442</v>
      </c>
      <c r="I341" s="108">
        <f t="shared" si="9"/>
        <v>293.4375</v>
      </c>
      <c r="J341" s="317">
        <v>46.95</v>
      </c>
    </row>
    <row r="342" spans="1:10">
      <c r="A342" s="111" t="s">
        <v>3387</v>
      </c>
      <c r="B342" s="112">
        <v>42582</v>
      </c>
      <c r="C342" s="111" t="s">
        <v>5229</v>
      </c>
      <c r="G342" s="114" t="s">
        <v>729</v>
      </c>
      <c r="H342" s="113" t="s">
        <v>729</v>
      </c>
      <c r="I342" s="108">
        <f t="shared" si="9"/>
        <v>305.25</v>
      </c>
      <c r="J342" s="317">
        <v>48.84</v>
      </c>
    </row>
    <row r="343" spans="1:10">
      <c r="A343" s="111" t="s">
        <v>3387</v>
      </c>
      <c r="B343" s="112">
        <v>42582</v>
      </c>
      <c r="C343" s="111" t="s">
        <v>5229</v>
      </c>
      <c r="G343" s="114" t="s">
        <v>727</v>
      </c>
      <c r="H343" s="113" t="s">
        <v>727</v>
      </c>
      <c r="I343" s="108">
        <f t="shared" si="9"/>
        <v>86.187499999999986</v>
      </c>
      <c r="J343" s="317">
        <v>13.79</v>
      </c>
    </row>
    <row r="344" spans="1:10">
      <c r="A344" s="111" t="s">
        <v>3389</v>
      </c>
      <c r="B344" s="112">
        <v>42582</v>
      </c>
      <c r="C344" s="111" t="s">
        <v>5230</v>
      </c>
      <c r="G344" s="114" t="s">
        <v>659</v>
      </c>
      <c r="H344" s="113" t="s">
        <v>659</v>
      </c>
      <c r="I344" s="108">
        <f t="shared" si="9"/>
        <v>326.75</v>
      </c>
      <c r="J344" s="317">
        <v>52.28</v>
      </c>
    </row>
    <row r="345" spans="1:10">
      <c r="A345" s="111" t="s">
        <v>3389</v>
      </c>
      <c r="B345" s="112">
        <v>42582</v>
      </c>
      <c r="C345" s="111" t="s">
        <v>5230</v>
      </c>
      <c r="G345" s="129" t="s">
        <v>729</v>
      </c>
      <c r="H345" s="129" t="s">
        <v>729</v>
      </c>
      <c r="I345" s="108">
        <f t="shared" si="9"/>
        <v>56.0625</v>
      </c>
      <c r="J345" s="317">
        <v>8.9700000000000006</v>
      </c>
    </row>
    <row r="346" spans="1:10">
      <c r="A346" s="111" t="s">
        <v>3389</v>
      </c>
      <c r="B346" s="112">
        <v>42582</v>
      </c>
      <c r="C346" s="111" t="s">
        <v>5230</v>
      </c>
      <c r="G346" s="114" t="s">
        <v>735</v>
      </c>
      <c r="H346" s="113" t="s">
        <v>735</v>
      </c>
      <c r="I346" s="108">
        <f t="shared" si="9"/>
        <v>222.43750000000003</v>
      </c>
      <c r="J346" s="317">
        <v>35.590000000000003</v>
      </c>
    </row>
    <row r="347" spans="1:10">
      <c r="A347" s="111" t="s">
        <v>3389</v>
      </c>
      <c r="B347" s="112">
        <v>42582</v>
      </c>
      <c r="C347" s="111" t="s">
        <v>5230</v>
      </c>
      <c r="G347" s="114" t="s">
        <v>793</v>
      </c>
      <c r="H347" s="113" t="s">
        <v>793</v>
      </c>
      <c r="I347" s="108">
        <f t="shared" si="9"/>
        <v>69</v>
      </c>
      <c r="J347" s="317">
        <v>11.04</v>
      </c>
    </row>
    <row r="348" spans="1:10">
      <c r="A348" s="111" t="s">
        <v>3389</v>
      </c>
      <c r="B348" s="112">
        <v>42582</v>
      </c>
      <c r="C348" s="111" t="s">
        <v>5230</v>
      </c>
      <c r="G348" s="114" t="s">
        <v>1735</v>
      </c>
      <c r="H348" s="113" t="s">
        <v>1735</v>
      </c>
      <c r="I348" s="108">
        <f t="shared" si="9"/>
        <v>337.0625</v>
      </c>
      <c r="J348" s="317">
        <v>53.93</v>
      </c>
    </row>
    <row r="349" spans="1:10">
      <c r="A349" s="111" t="s">
        <v>5231</v>
      </c>
      <c r="B349" s="112">
        <v>42582</v>
      </c>
      <c r="C349" s="111" t="s">
        <v>5232</v>
      </c>
      <c r="G349" s="114" t="s">
        <v>2857</v>
      </c>
      <c r="H349" s="113" t="s">
        <v>2857</v>
      </c>
      <c r="I349" s="108">
        <f t="shared" si="9"/>
        <v>51.749999999999993</v>
      </c>
      <c r="J349" s="317">
        <v>8.2799999999999994</v>
      </c>
    </row>
    <row r="350" spans="1:10">
      <c r="A350" s="111" t="s">
        <v>4443</v>
      </c>
      <c r="B350" s="112">
        <v>42582</v>
      </c>
      <c r="C350" s="111" t="s">
        <v>5233</v>
      </c>
      <c r="G350" s="114" t="s">
        <v>9</v>
      </c>
      <c r="H350" s="113" t="s">
        <v>9</v>
      </c>
      <c r="I350" s="108">
        <f t="shared" si="9"/>
        <v>271.5625</v>
      </c>
      <c r="J350" s="317">
        <v>43.45</v>
      </c>
    </row>
    <row r="351" spans="1:10">
      <c r="A351" s="111" t="s">
        <v>4443</v>
      </c>
      <c r="B351" s="112">
        <v>42582</v>
      </c>
      <c r="C351" s="111" t="s">
        <v>5233</v>
      </c>
      <c r="G351" s="114" t="s">
        <v>747</v>
      </c>
      <c r="H351" s="113" t="s">
        <v>747</v>
      </c>
      <c r="I351" s="108">
        <f t="shared" si="9"/>
        <v>458.62499999999994</v>
      </c>
      <c r="J351" s="317">
        <v>73.38</v>
      </c>
    </row>
    <row r="352" spans="1:10">
      <c r="A352" s="111" t="s">
        <v>4443</v>
      </c>
      <c r="B352" s="112">
        <v>42582</v>
      </c>
      <c r="C352" s="111" t="s">
        <v>5233</v>
      </c>
      <c r="G352" s="114" t="s">
        <v>659</v>
      </c>
      <c r="H352" s="113" t="s">
        <v>659</v>
      </c>
      <c r="I352" s="108">
        <f t="shared" si="9"/>
        <v>59.499999999999993</v>
      </c>
      <c r="J352" s="317">
        <v>9.52</v>
      </c>
    </row>
    <row r="353" spans="1:10">
      <c r="A353" s="111" t="s">
        <v>4443</v>
      </c>
      <c r="B353" s="112">
        <v>42582</v>
      </c>
      <c r="C353" s="111" t="s">
        <v>5233</v>
      </c>
      <c r="G353" s="114" t="s">
        <v>2862</v>
      </c>
      <c r="H353" s="113" t="s">
        <v>2862</v>
      </c>
      <c r="I353" s="108">
        <f t="shared" si="9"/>
        <v>419.18749999999994</v>
      </c>
      <c r="J353" s="317">
        <v>67.069999999999993</v>
      </c>
    </row>
    <row r="354" spans="1:10">
      <c r="A354" s="111" t="s">
        <v>4443</v>
      </c>
      <c r="B354" s="112">
        <v>42582</v>
      </c>
      <c r="C354" s="111" t="s">
        <v>5233</v>
      </c>
      <c r="G354" s="114" t="s">
        <v>729</v>
      </c>
      <c r="H354" s="113" t="s">
        <v>729</v>
      </c>
      <c r="I354" s="108">
        <f t="shared" si="9"/>
        <v>142.3125</v>
      </c>
      <c r="J354" s="317">
        <v>22.77</v>
      </c>
    </row>
    <row r="355" spans="1:10">
      <c r="A355" s="111" t="s">
        <v>4443</v>
      </c>
      <c r="B355" s="112">
        <v>42582</v>
      </c>
      <c r="C355" s="111" t="s">
        <v>5233</v>
      </c>
      <c r="G355" s="114" t="s">
        <v>727</v>
      </c>
      <c r="H355" s="113" t="s">
        <v>727</v>
      </c>
      <c r="I355" s="108">
        <f t="shared" si="9"/>
        <v>86.187499999999986</v>
      </c>
      <c r="J355" s="317">
        <v>13.79</v>
      </c>
    </row>
    <row r="356" spans="1:10">
      <c r="A356" s="111" t="s">
        <v>3393</v>
      </c>
      <c r="B356" s="112">
        <v>42582</v>
      </c>
      <c r="C356" s="111" t="s">
        <v>5234</v>
      </c>
      <c r="G356" s="114" t="s">
        <v>5443</v>
      </c>
      <c r="H356" s="113" t="s">
        <v>5443</v>
      </c>
      <c r="I356" s="108">
        <f t="shared" si="9"/>
        <v>741.375</v>
      </c>
      <c r="J356" s="317">
        <v>118.62</v>
      </c>
    </row>
    <row r="357" spans="1:10" s="115" customFormat="1">
      <c r="A357" s="115" t="s">
        <v>3395</v>
      </c>
      <c r="B357" s="116">
        <v>42582</v>
      </c>
      <c r="C357" s="115" t="s">
        <v>5235</v>
      </c>
      <c r="G357" s="115" t="s">
        <v>4184</v>
      </c>
      <c r="H357" s="115" t="s">
        <v>4185</v>
      </c>
      <c r="I357" s="108">
        <f t="shared" si="9"/>
        <v>249.125</v>
      </c>
      <c r="J357" s="317">
        <v>39.86</v>
      </c>
    </row>
    <row r="358" spans="1:10" s="115" customFormat="1">
      <c r="A358" s="115" t="s">
        <v>3395</v>
      </c>
      <c r="B358" s="116">
        <v>42582</v>
      </c>
      <c r="C358" s="115" t="s">
        <v>5235</v>
      </c>
      <c r="G358" s="115" t="s">
        <v>5495</v>
      </c>
      <c r="H358" s="115" t="s">
        <v>5496</v>
      </c>
      <c r="I358" s="108">
        <f t="shared" si="9"/>
        <v>246.5625</v>
      </c>
      <c r="J358" s="317">
        <v>39.450000000000003</v>
      </c>
    </row>
    <row r="359" spans="1:10" s="115" customFormat="1">
      <c r="A359" s="115" t="s">
        <v>3395</v>
      </c>
      <c r="B359" s="116">
        <v>42582</v>
      </c>
      <c r="C359" s="115" t="s">
        <v>5235</v>
      </c>
      <c r="G359" s="115" t="s">
        <v>5502</v>
      </c>
      <c r="H359" s="115" t="s">
        <v>2881</v>
      </c>
      <c r="I359" s="108">
        <f t="shared" si="9"/>
        <v>155.1875</v>
      </c>
      <c r="J359" s="317">
        <v>24.83</v>
      </c>
    </row>
    <row r="360" spans="1:10" s="115" customFormat="1">
      <c r="A360" s="115" t="s">
        <v>3395</v>
      </c>
      <c r="B360" s="116">
        <v>42582</v>
      </c>
      <c r="C360" s="115" t="s">
        <v>5235</v>
      </c>
      <c r="G360" s="115" t="s">
        <v>2878</v>
      </c>
      <c r="H360" s="115" t="s">
        <v>5497</v>
      </c>
      <c r="I360" s="108">
        <f t="shared" si="9"/>
        <v>129.3125</v>
      </c>
      <c r="J360" s="317">
        <v>20.69</v>
      </c>
    </row>
    <row r="361" spans="1:10" s="115" customFormat="1">
      <c r="A361" s="115" t="s">
        <v>3395</v>
      </c>
      <c r="B361" s="116">
        <v>42582</v>
      </c>
      <c r="C361" s="115" t="s">
        <v>5235</v>
      </c>
      <c r="G361" s="115" t="s">
        <v>987</v>
      </c>
      <c r="H361" s="115" t="s">
        <v>2875</v>
      </c>
      <c r="I361" s="108">
        <f t="shared" si="9"/>
        <v>3080.25</v>
      </c>
      <c r="J361" s="317">
        <v>492.84</v>
      </c>
    </row>
    <row r="362" spans="1:10" s="115" customFormat="1">
      <c r="A362" s="115" t="s">
        <v>3395</v>
      </c>
      <c r="B362" s="116">
        <v>42582</v>
      </c>
      <c r="C362" s="115" t="s">
        <v>5235</v>
      </c>
      <c r="G362" s="115" t="s">
        <v>746</v>
      </c>
      <c r="H362" s="115" t="s">
        <v>745</v>
      </c>
      <c r="I362" s="108">
        <f t="shared" si="9"/>
        <v>271.5625</v>
      </c>
      <c r="J362" s="317">
        <v>43.45</v>
      </c>
    </row>
    <row r="363" spans="1:10" s="115" customFormat="1">
      <c r="A363" s="115" t="s">
        <v>3395</v>
      </c>
      <c r="B363" s="116">
        <v>42582</v>
      </c>
      <c r="C363" s="115" t="s">
        <v>5235</v>
      </c>
      <c r="G363" s="115" t="s">
        <v>659</v>
      </c>
      <c r="H363" s="115" t="s">
        <v>717</v>
      </c>
      <c r="I363" s="108">
        <f t="shared" si="9"/>
        <v>49.125</v>
      </c>
      <c r="J363" s="317">
        <v>7.86</v>
      </c>
    </row>
    <row r="364" spans="1:10">
      <c r="A364" s="111" t="s">
        <v>4449</v>
      </c>
      <c r="B364" s="112">
        <v>42582</v>
      </c>
      <c r="C364" s="111" t="s">
        <v>3793</v>
      </c>
      <c r="G364" s="117" t="s">
        <v>981</v>
      </c>
      <c r="H364" s="117" t="s">
        <v>982</v>
      </c>
      <c r="I364" s="108">
        <f t="shared" si="9"/>
        <v>1289.6875</v>
      </c>
      <c r="J364" s="317">
        <v>206.35</v>
      </c>
    </row>
    <row r="365" spans="1:10">
      <c r="A365" s="111" t="s">
        <v>3409</v>
      </c>
      <c r="B365" s="112">
        <v>42582</v>
      </c>
      <c r="C365" s="111" t="s">
        <v>5236</v>
      </c>
      <c r="G365" s="114" t="s">
        <v>4137</v>
      </c>
      <c r="H365" s="113" t="s">
        <v>4137</v>
      </c>
      <c r="I365" s="108">
        <f t="shared" si="9"/>
        <v>-517.125</v>
      </c>
      <c r="J365" s="317">
        <v>-82.74</v>
      </c>
    </row>
    <row r="366" spans="1:10">
      <c r="A366" s="111" t="s">
        <v>3413</v>
      </c>
      <c r="B366" s="112">
        <v>42582</v>
      </c>
      <c r="C366" s="111" t="s">
        <v>5237</v>
      </c>
      <c r="G366" s="114" t="s">
        <v>968</v>
      </c>
      <c r="H366" s="113" t="s">
        <v>968</v>
      </c>
      <c r="I366" s="108">
        <f t="shared" si="9"/>
        <v>98.687499999999986</v>
      </c>
      <c r="J366" s="317">
        <v>15.79</v>
      </c>
    </row>
    <row r="367" spans="1:10">
      <c r="A367" s="111" t="s">
        <v>3415</v>
      </c>
      <c r="B367" s="112">
        <v>42582</v>
      </c>
      <c r="C367" s="111" t="s">
        <v>5238</v>
      </c>
      <c r="G367" s="114" t="s">
        <v>664</v>
      </c>
      <c r="H367" s="113" t="s">
        <v>664</v>
      </c>
      <c r="I367" s="108">
        <f t="shared" si="9"/>
        <v>15.5</v>
      </c>
      <c r="J367" s="317">
        <v>2.48</v>
      </c>
    </row>
    <row r="368" spans="1:10">
      <c r="A368" s="111" t="s">
        <v>4461</v>
      </c>
      <c r="B368" s="112">
        <v>42582</v>
      </c>
      <c r="C368" s="111" t="s">
        <v>5239</v>
      </c>
      <c r="G368" s="114" t="s">
        <v>668</v>
      </c>
      <c r="H368" s="113" t="s">
        <v>668</v>
      </c>
      <c r="I368" s="108">
        <f t="shared" si="9"/>
        <v>172.25</v>
      </c>
      <c r="J368" s="317">
        <v>27.56</v>
      </c>
    </row>
    <row r="369" spans="1:10">
      <c r="A369" s="111" t="s">
        <v>3417</v>
      </c>
      <c r="B369" s="112">
        <v>42582</v>
      </c>
      <c r="C369" s="111" t="s">
        <v>5240</v>
      </c>
      <c r="G369" s="114" t="s">
        <v>685</v>
      </c>
      <c r="H369" s="113" t="s">
        <v>685</v>
      </c>
      <c r="I369" s="108">
        <f t="shared" si="9"/>
        <v>492.25</v>
      </c>
      <c r="J369" s="317">
        <v>78.760000000000005</v>
      </c>
    </row>
    <row r="370" spans="1:10">
      <c r="A370" s="111" t="s">
        <v>3419</v>
      </c>
      <c r="B370" s="112">
        <v>42582</v>
      </c>
      <c r="C370" s="111" t="s">
        <v>5241</v>
      </c>
      <c r="G370" s="114" t="s">
        <v>1678</v>
      </c>
      <c r="H370" s="113" t="s">
        <v>1678</v>
      </c>
      <c r="I370" s="108">
        <f t="shared" si="9"/>
        <v>324.125</v>
      </c>
      <c r="J370" s="317">
        <v>51.86</v>
      </c>
    </row>
    <row r="371" spans="1:10">
      <c r="A371" s="111" t="s">
        <v>3421</v>
      </c>
      <c r="B371" s="112">
        <v>42582</v>
      </c>
      <c r="C371" s="111" t="s">
        <v>5242</v>
      </c>
      <c r="G371" s="114" t="s">
        <v>2915</v>
      </c>
      <c r="H371" s="113" t="s">
        <v>2915</v>
      </c>
      <c r="I371" s="108">
        <f t="shared" si="9"/>
        <v>105.18749999999999</v>
      </c>
      <c r="J371" s="317">
        <v>16.829999999999998</v>
      </c>
    </row>
    <row r="372" spans="1:10">
      <c r="A372" s="111" t="s">
        <v>3425</v>
      </c>
      <c r="B372" s="112">
        <v>42582</v>
      </c>
      <c r="C372" s="111" t="s">
        <v>5243</v>
      </c>
      <c r="G372" s="114" t="s">
        <v>685</v>
      </c>
      <c r="H372" s="113" t="s">
        <v>685</v>
      </c>
      <c r="I372" s="108">
        <f t="shared" si="9"/>
        <v>438.81249999999994</v>
      </c>
      <c r="J372" s="317">
        <v>70.209999999999994</v>
      </c>
    </row>
    <row r="373" spans="1:10">
      <c r="A373" s="111" t="s">
        <v>3427</v>
      </c>
      <c r="B373" s="112">
        <v>42582</v>
      </c>
      <c r="C373" s="111" t="s">
        <v>5244</v>
      </c>
      <c r="G373" s="114" t="s">
        <v>1008</v>
      </c>
      <c r="H373" s="113" t="s">
        <v>1008</v>
      </c>
      <c r="I373" s="108">
        <f t="shared" si="9"/>
        <v>177.75</v>
      </c>
      <c r="J373" s="317">
        <v>28.44</v>
      </c>
    </row>
    <row r="374" spans="1:10">
      <c r="A374" s="111" t="s">
        <v>3429</v>
      </c>
      <c r="B374" s="112">
        <v>42582</v>
      </c>
      <c r="C374" s="111" t="s">
        <v>5245</v>
      </c>
      <c r="G374" s="114" t="s">
        <v>5444</v>
      </c>
      <c r="H374" s="113" t="s">
        <v>5444</v>
      </c>
      <c r="I374" s="108">
        <f t="shared" si="9"/>
        <v>168.5</v>
      </c>
      <c r="J374" s="317">
        <v>26.96</v>
      </c>
    </row>
    <row r="375" spans="1:10">
      <c r="A375" s="111" t="s">
        <v>3431</v>
      </c>
      <c r="B375" s="112">
        <v>42582</v>
      </c>
      <c r="C375" s="111" t="s">
        <v>5246</v>
      </c>
      <c r="G375" s="114" t="s">
        <v>729</v>
      </c>
      <c r="H375" s="113" t="s">
        <v>729</v>
      </c>
      <c r="I375" s="108">
        <f t="shared" si="9"/>
        <v>126</v>
      </c>
      <c r="J375" s="317">
        <v>20.16</v>
      </c>
    </row>
    <row r="376" spans="1:10">
      <c r="A376" s="111" t="s">
        <v>3433</v>
      </c>
      <c r="B376" s="112">
        <v>42582</v>
      </c>
      <c r="C376" s="111" t="s">
        <v>5247</v>
      </c>
      <c r="G376" s="114" t="s">
        <v>2530</v>
      </c>
      <c r="H376" s="113" t="s">
        <v>2530</v>
      </c>
      <c r="I376" s="108">
        <f t="shared" si="9"/>
        <v>121.5625</v>
      </c>
      <c r="J376" s="317">
        <v>19.45</v>
      </c>
    </row>
    <row r="377" spans="1:10">
      <c r="A377" s="111" t="s">
        <v>3437</v>
      </c>
      <c r="B377" s="112">
        <v>42582</v>
      </c>
      <c r="C377" s="111" t="s">
        <v>5248</v>
      </c>
      <c r="G377" s="114" t="s">
        <v>699</v>
      </c>
      <c r="H377" s="113" t="s">
        <v>699</v>
      </c>
      <c r="I377" s="108">
        <f t="shared" si="9"/>
        <v>1350</v>
      </c>
      <c r="J377" s="317">
        <v>216</v>
      </c>
    </row>
    <row r="378" spans="1:10">
      <c r="A378" s="111" t="s">
        <v>4476</v>
      </c>
      <c r="B378" s="112">
        <v>42582</v>
      </c>
      <c r="C378" s="111" t="s">
        <v>5249</v>
      </c>
      <c r="G378" s="114" t="s">
        <v>685</v>
      </c>
      <c r="H378" s="113" t="s">
        <v>685</v>
      </c>
      <c r="I378" s="108">
        <f t="shared" si="9"/>
        <v>140.5</v>
      </c>
      <c r="J378" s="317">
        <v>22.48</v>
      </c>
    </row>
    <row r="379" spans="1:10">
      <c r="A379" s="111" t="s">
        <v>3439</v>
      </c>
      <c r="B379" s="112">
        <v>42582</v>
      </c>
      <c r="C379" s="111" t="s">
        <v>5250</v>
      </c>
      <c r="G379" s="114" t="s">
        <v>5445</v>
      </c>
      <c r="H379" s="113" t="s">
        <v>5445</v>
      </c>
      <c r="I379" s="108">
        <f t="shared" si="9"/>
        <v>77.5625</v>
      </c>
      <c r="J379" s="317">
        <v>12.41</v>
      </c>
    </row>
    <row r="380" spans="1:10">
      <c r="A380" s="111" t="s">
        <v>3441</v>
      </c>
      <c r="B380" s="112">
        <v>42582</v>
      </c>
      <c r="C380" s="111" t="s">
        <v>5251</v>
      </c>
      <c r="G380" s="115" t="s">
        <v>5489</v>
      </c>
      <c r="H380" s="115" t="s">
        <v>5489</v>
      </c>
      <c r="I380" s="108">
        <f t="shared" si="9"/>
        <v>362.1875</v>
      </c>
      <c r="J380" s="317">
        <v>57.95</v>
      </c>
    </row>
    <row r="381" spans="1:10">
      <c r="A381" s="111" t="s">
        <v>3449</v>
      </c>
      <c r="B381" s="112">
        <v>42582</v>
      </c>
      <c r="C381" s="111" t="s">
        <v>5252</v>
      </c>
      <c r="G381" s="114" t="s">
        <v>5446</v>
      </c>
      <c r="H381" s="113" t="s">
        <v>5446</v>
      </c>
      <c r="I381" s="108">
        <f t="shared" si="9"/>
        <v>215.49999999999997</v>
      </c>
      <c r="J381" s="317">
        <v>34.479999999999997</v>
      </c>
    </row>
    <row r="382" spans="1:10">
      <c r="A382" s="111" t="s">
        <v>3451</v>
      </c>
      <c r="B382" s="112">
        <v>42582</v>
      </c>
      <c r="C382" s="111" t="s">
        <v>5253</v>
      </c>
      <c r="G382" s="114" t="s">
        <v>5412</v>
      </c>
      <c r="H382" s="113" t="s">
        <v>5412</v>
      </c>
      <c r="I382" s="108">
        <f t="shared" si="9"/>
        <v>592.25</v>
      </c>
      <c r="J382" s="317">
        <v>94.76</v>
      </c>
    </row>
    <row r="383" spans="1:10">
      <c r="A383" s="111" t="s">
        <v>3453</v>
      </c>
      <c r="B383" s="112">
        <v>42582</v>
      </c>
      <c r="C383" s="111" t="s">
        <v>5254</v>
      </c>
      <c r="G383" s="114" t="s">
        <v>733</v>
      </c>
      <c r="H383" s="113" t="s">
        <v>733</v>
      </c>
      <c r="I383" s="108">
        <f t="shared" si="9"/>
        <v>504.93750000000006</v>
      </c>
      <c r="J383" s="317">
        <v>80.790000000000006</v>
      </c>
    </row>
    <row r="384" spans="1:10">
      <c r="A384" s="111" t="s">
        <v>3453</v>
      </c>
      <c r="B384" s="112">
        <v>42582</v>
      </c>
      <c r="C384" s="111" t="s">
        <v>5254</v>
      </c>
      <c r="G384" s="114" t="s">
        <v>659</v>
      </c>
      <c r="H384" s="113" t="s">
        <v>659</v>
      </c>
      <c r="I384" s="108">
        <f t="shared" si="9"/>
        <v>396.5625</v>
      </c>
      <c r="J384" s="317">
        <v>63.45</v>
      </c>
    </row>
    <row r="385" spans="1:10">
      <c r="A385" s="111" t="s">
        <v>3453</v>
      </c>
      <c r="B385" s="112">
        <v>42582</v>
      </c>
      <c r="C385" s="111" t="s">
        <v>5254</v>
      </c>
      <c r="G385" s="114" t="s">
        <v>729</v>
      </c>
      <c r="H385" s="113" t="s">
        <v>729</v>
      </c>
      <c r="I385" s="108">
        <f t="shared" si="9"/>
        <v>56.0625</v>
      </c>
      <c r="J385" s="317">
        <v>8.9700000000000006</v>
      </c>
    </row>
    <row r="386" spans="1:10">
      <c r="A386" s="111" t="s">
        <v>3453</v>
      </c>
      <c r="B386" s="112">
        <v>42582</v>
      </c>
      <c r="C386" s="111" t="s">
        <v>5254</v>
      </c>
      <c r="G386" s="114" t="s">
        <v>1718</v>
      </c>
      <c r="H386" s="113" t="s">
        <v>1718</v>
      </c>
      <c r="I386" s="108">
        <f t="shared" si="9"/>
        <v>94.8125</v>
      </c>
      <c r="J386" s="317">
        <v>15.17</v>
      </c>
    </row>
    <row r="387" spans="1:10">
      <c r="A387" s="111" t="s">
        <v>3453</v>
      </c>
      <c r="B387" s="112">
        <v>42582</v>
      </c>
      <c r="C387" s="111" t="s">
        <v>5254</v>
      </c>
      <c r="G387" s="114" t="s">
        <v>735</v>
      </c>
      <c r="H387" s="113" t="s">
        <v>735</v>
      </c>
      <c r="I387" s="108">
        <f t="shared" si="9"/>
        <v>398.25</v>
      </c>
      <c r="J387" s="317">
        <v>63.72</v>
      </c>
    </row>
    <row r="388" spans="1:10">
      <c r="A388" s="111" t="s">
        <v>3455</v>
      </c>
      <c r="B388" s="112">
        <v>42582</v>
      </c>
      <c r="C388" s="111" t="s">
        <v>5255</v>
      </c>
      <c r="G388" s="114" t="s">
        <v>659</v>
      </c>
      <c r="H388" s="113" t="s">
        <v>659</v>
      </c>
      <c r="I388" s="108">
        <f t="shared" si="9"/>
        <v>49.125</v>
      </c>
      <c r="J388" s="317">
        <v>7.86</v>
      </c>
    </row>
    <row r="389" spans="1:10">
      <c r="A389" s="111" t="s">
        <v>3455</v>
      </c>
      <c r="B389" s="112">
        <v>42582</v>
      </c>
      <c r="C389" s="111" t="s">
        <v>5255</v>
      </c>
      <c r="G389" s="114" t="s">
        <v>1700</v>
      </c>
      <c r="H389" s="113" t="s">
        <v>1700</v>
      </c>
      <c r="I389" s="108">
        <f t="shared" si="9"/>
        <v>30.1875</v>
      </c>
      <c r="J389" s="317">
        <v>4.83</v>
      </c>
    </row>
    <row r="390" spans="1:10">
      <c r="A390" s="111" t="s">
        <v>3455</v>
      </c>
      <c r="B390" s="112">
        <v>42582</v>
      </c>
      <c r="C390" s="111" t="s">
        <v>5255</v>
      </c>
      <c r="G390" s="114" t="s">
        <v>729</v>
      </c>
      <c r="H390" s="113" t="s">
        <v>729</v>
      </c>
      <c r="I390" s="108">
        <f t="shared" si="9"/>
        <v>56.0625</v>
      </c>
      <c r="J390" s="317">
        <v>8.9700000000000006</v>
      </c>
    </row>
    <row r="391" spans="1:10">
      <c r="A391" s="111" t="s">
        <v>3455</v>
      </c>
      <c r="B391" s="112">
        <v>42582</v>
      </c>
      <c r="C391" s="111" t="s">
        <v>5255</v>
      </c>
      <c r="G391" s="114" t="s">
        <v>799</v>
      </c>
      <c r="H391" s="113" t="s">
        <v>799</v>
      </c>
      <c r="I391" s="108">
        <f t="shared" si="9"/>
        <v>142.25</v>
      </c>
      <c r="J391" s="317">
        <v>22.76</v>
      </c>
    </row>
    <row r="392" spans="1:10">
      <c r="A392" s="111" t="s">
        <v>3455</v>
      </c>
      <c r="B392" s="112">
        <v>42582</v>
      </c>
      <c r="C392" s="111" t="s">
        <v>5255</v>
      </c>
      <c r="G392" s="114" t="s">
        <v>735</v>
      </c>
      <c r="H392" s="113" t="s">
        <v>735</v>
      </c>
      <c r="I392" s="108">
        <f t="shared" ref="I392:I455" si="10">+J392/0.16</f>
        <v>222.43750000000003</v>
      </c>
      <c r="J392" s="317">
        <v>35.590000000000003</v>
      </c>
    </row>
    <row r="393" spans="1:10">
      <c r="A393" s="111" t="s">
        <v>3455</v>
      </c>
      <c r="B393" s="112">
        <v>42582</v>
      </c>
      <c r="C393" s="111" t="s">
        <v>5255</v>
      </c>
      <c r="G393" s="114" t="s">
        <v>5447</v>
      </c>
      <c r="H393" s="113" t="s">
        <v>5447</v>
      </c>
      <c r="I393" s="108">
        <f t="shared" si="10"/>
        <v>446.375</v>
      </c>
      <c r="J393" s="317">
        <v>71.42</v>
      </c>
    </row>
    <row r="394" spans="1:10">
      <c r="A394" s="111" t="s">
        <v>3455</v>
      </c>
      <c r="B394" s="112">
        <v>42582</v>
      </c>
      <c r="C394" s="111" t="s">
        <v>5255</v>
      </c>
      <c r="G394" s="114" t="s">
        <v>1735</v>
      </c>
      <c r="H394" s="113" t="s">
        <v>1735</v>
      </c>
      <c r="I394" s="108">
        <f t="shared" si="10"/>
        <v>156.4375</v>
      </c>
      <c r="J394" s="317">
        <v>25.03</v>
      </c>
    </row>
    <row r="395" spans="1:10">
      <c r="A395" s="111" t="s">
        <v>3455</v>
      </c>
      <c r="B395" s="112">
        <v>42582</v>
      </c>
      <c r="C395" s="111" t="s">
        <v>5255</v>
      </c>
      <c r="G395" s="114" t="s">
        <v>5417</v>
      </c>
      <c r="H395" s="113" t="s">
        <v>5417</v>
      </c>
      <c r="I395" s="108">
        <f t="shared" si="10"/>
        <v>49.125</v>
      </c>
      <c r="J395" s="317">
        <v>7.86</v>
      </c>
    </row>
    <row r="396" spans="1:10">
      <c r="A396" s="111" t="s">
        <v>3455</v>
      </c>
      <c r="B396" s="112">
        <v>42582</v>
      </c>
      <c r="C396" s="111" t="s">
        <v>5255</v>
      </c>
      <c r="G396" s="114" t="s">
        <v>746</v>
      </c>
      <c r="H396" s="113" t="s">
        <v>746</v>
      </c>
      <c r="I396" s="108">
        <f t="shared" si="10"/>
        <v>1000</v>
      </c>
      <c r="J396" s="317">
        <v>160</v>
      </c>
    </row>
    <row r="397" spans="1:10">
      <c r="A397" s="111" t="s">
        <v>4484</v>
      </c>
      <c r="B397" s="112">
        <v>42582</v>
      </c>
      <c r="C397" s="111" t="s">
        <v>5256</v>
      </c>
      <c r="G397" s="114" t="s">
        <v>729</v>
      </c>
      <c r="H397" s="113" t="s">
        <v>729</v>
      </c>
      <c r="I397" s="108">
        <f t="shared" si="10"/>
        <v>176.8125</v>
      </c>
      <c r="J397" s="317">
        <v>28.29</v>
      </c>
    </row>
    <row r="398" spans="1:10">
      <c r="A398" s="111" t="s">
        <v>4484</v>
      </c>
      <c r="B398" s="112">
        <v>42582</v>
      </c>
      <c r="C398" s="111" t="s">
        <v>5256</v>
      </c>
      <c r="G398" s="114" t="s">
        <v>5448</v>
      </c>
      <c r="H398" s="113" t="s">
        <v>5448</v>
      </c>
      <c r="I398" s="108">
        <f t="shared" si="10"/>
        <v>419.25</v>
      </c>
      <c r="J398" s="317">
        <v>67.08</v>
      </c>
    </row>
    <row r="399" spans="1:10">
      <c r="A399" s="111" t="s">
        <v>4484</v>
      </c>
      <c r="B399" s="112">
        <v>42582</v>
      </c>
      <c r="C399" s="111" t="s">
        <v>5256</v>
      </c>
      <c r="G399" s="114" t="s">
        <v>746</v>
      </c>
      <c r="H399" s="113" t="s">
        <v>746</v>
      </c>
      <c r="I399" s="108">
        <f t="shared" si="10"/>
        <v>396.5625</v>
      </c>
      <c r="J399" s="317">
        <v>63.45</v>
      </c>
    </row>
    <row r="400" spans="1:10">
      <c r="A400" s="111" t="s">
        <v>4486</v>
      </c>
      <c r="B400" s="112">
        <v>42582</v>
      </c>
      <c r="C400" s="111" t="s">
        <v>5257</v>
      </c>
      <c r="G400" s="114" t="s">
        <v>659</v>
      </c>
      <c r="H400" s="113" t="s">
        <v>659</v>
      </c>
      <c r="I400" s="108">
        <f t="shared" si="10"/>
        <v>404.3125</v>
      </c>
      <c r="J400" s="317">
        <v>64.69</v>
      </c>
    </row>
    <row r="401" spans="1:10">
      <c r="A401" s="111" t="s">
        <v>4486</v>
      </c>
      <c r="B401" s="112">
        <v>42582</v>
      </c>
      <c r="C401" s="111" t="s">
        <v>5257</v>
      </c>
      <c r="G401" s="114" t="s">
        <v>729</v>
      </c>
      <c r="H401" s="113" t="s">
        <v>729</v>
      </c>
      <c r="I401" s="108">
        <f t="shared" si="10"/>
        <v>56.0625</v>
      </c>
      <c r="J401" s="317">
        <v>8.9700000000000006</v>
      </c>
    </row>
    <row r="402" spans="1:10">
      <c r="A402" s="111" t="s">
        <v>4486</v>
      </c>
      <c r="B402" s="112">
        <v>42582</v>
      </c>
      <c r="C402" s="111" t="s">
        <v>5257</v>
      </c>
      <c r="G402" s="114" t="s">
        <v>1718</v>
      </c>
      <c r="H402" s="113" t="s">
        <v>1718</v>
      </c>
      <c r="I402" s="108">
        <f t="shared" si="10"/>
        <v>94.8125</v>
      </c>
      <c r="J402" s="317">
        <v>15.17</v>
      </c>
    </row>
    <row r="403" spans="1:10">
      <c r="A403" s="111" t="s">
        <v>4486</v>
      </c>
      <c r="B403" s="112">
        <v>42582</v>
      </c>
      <c r="C403" s="111" t="s">
        <v>5257</v>
      </c>
      <c r="G403" s="114" t="s">
        <v>735</v>
      </c>
      <c r="H403" s="113" t="s">
        <v>735</v>
      </c>
      <c r="I403" s="108">
        <f t="shared" si="10"/>
        <v>398.25</v>
      </c>
      <c r="J403" s="317">
        <v>63.72</v>
      </c>
    </row>
    <row r="404" spans="1:10">
      <c r="A404" s="111" t="s">
        <v>4486</v>
      </c>
      <c r="B404" s="112">
        <v>42582</v>
      </c>
      <c r="C404" s="111" t="s">
        <v>5257</v>
      </c>
      <c r="G404" s="114" t="s">
        <v>1725</v>
      </c>
      <c r="H404" s="113" t="s">
        <v>1725</v>
      </c>
      <c r="I404" s="108">
        <f t="shared" si="10"/>
        <v>419.18749999999994</v>
      </c>
      <c r="J404" s="317">
        <v>67.069999999999993</v>
      </c>
    </row>
    <row r="405" spans="1:10">
      <c r="A405" s="111" t="s">
        <v>4488</v>
      </c>
      <c r="B405" s="112">
        <v>42582</v>
      </c>
      <c r="C405" s="111" t="s">
        <v>5258</v>
      </c>
      <c r="G405" s="114" t="s">
        <v>729</v>
      </c>
      <c r="H405" s="113" t="s">
        <v>729</v>
      </c>
      <c r="I405" s="108">
        <f t="shared" si="10"/>
        <v>30.1875</v>
      </c>
      <c r="J405" s="317">
        <v>4.83</v>
      </c>
    </row>
    <row r="406" spans="1:10">
      <c r="A406" s="111" t="s">
        <v>4488</v>
      </c>
      <c r="B406" s="112">
        <v>42582</v>
      </c>
      <c r="C406" s="111" t="s">
        <v>5258</v>
      </c>
      <c r="G406" s="114" t="s">
        <v>3525</v>
      </c>
      <c r="H406" s="113" t="s">
        <v>3525</v>
      </c>
      <c r="I406" s="108">
        <f t="shared" si="10"/>
        <v>93.999999999999986</v>
      </c>
      <c r="J406" s="317">
        <v>15.04</v>
      </c>
    </row>
    <row r="407" spans="1:10">
      <c r="A407" s="111" t="s">
        <v>4488</v>
      </c>
      <c r="B407" s="112">
        <v>42582</v>
      </c>
      <c r="C407" s="111" t="s">
        <v>5258</v>
      </c>
      <c r="G407" s="114" t="s">
        <v>805</v>
      </c>
      <c r="H407" s="113" t="s">
        <v>805</v>
      </c>
      <c r="I407" s="108">
        <f t="shared" si="10"/>
        <v>728.4375</v>
      </c>
      <c r="J407" s="317">
        <v>116.55</v>
      </c>
    </row>
    <row r="408" spans="1:10">
      <c r="A408" s="111" t="s">
        <v>4488</v>
      </c>
      <c r="B408" s="112">
        <v>42582</v>
      </c>
      <c r="C408" s="111" t="s">
        <v>5258</v>
      </c>
      <c r="G408" s="114" t="s">
        <v>5449</v>
      </c>
      <c r="H408" s="113" t="s">
        <v>5449</v>
      </c>
      <c r="I408" s="108">
        <f t="shared" si="10"/>
        <v>16.375</v>
      </c>
      <c r="J408" s="317">
        <v>2.62</v>
      </c>
    </row>
    <row r="409" spans="1:10">
      <c r="A409" s="111" t="s">
        <v>4488</v>
      </c>
      <c r="B409" s="112">
        <v>42582</v>
      </c>
      <c r="C409" s="111" t="s">
        <v>5258</v>
      </c>
      <c r="G409" s="114" t="s">
        <v>5449</v>
      </c>
      <c r="H409" s="113" t="s">
        <v>5449</v>
      </c>
      <c r="I409" s="108">
        <f t="shared" si="10"/>
        <v>28.4375</v>
      </c>
      <c r="J409" s="317">
        <v>4.55</v>
      </c>
    </row>
    <row r="410" spans="1:10">
      <c r="A410" s="111" t="s">
        <v>4488</v>
      </c>
      <c r="B410" s="112">
        <v>42582</v>
      </c>
      <c r="C410" s="111" t="s">
        <v>5258</v>
      </c>
      <c r="G410" s="114" t="s">
        <v>5449</v>
      </c>
      <c r="H410" s="113" t="s">
        <v>5449</v>
      </c>
      <c r="I410" s="108">
        <f t="shared" si="10"/>
        <v>35.375</v>
      </c>
      <c r="J410" s="317">
        <v>5.66</v>
      </c>
    </row>
    <row r="411" spans="1:10">
      <c r="A411" s="111" t="s">
        <v>4488</v>
      </c>
      <c r="B411" s="112">
        <v>42582</v>
      </c>
      <c r="C411" s="111" t="s">
        <v>5258</v>
      </c>
      <c r="G411" s="114" t="s">
        <v>735</v>
      </c>
      <c r="H411" s="113" t="s">
        <v>735</v>
      </c>
      <c r="I411" s="108">
        <f t="shared" si="10"/>
        <v>222.43750000000003</v>
      </c>
      <c r="J411" s="317">
        <v>35.590000000000003</v>
      </c>
    </row>
    <row r="412" spans="1:10">
      <c r="A412" s="111" t="s">
        <v>4488</v>
      </c>
      <c r="B412" s="112">
        <v>42582</v>
      </c>
      <c r="C412" s="111" t="s">
        <v>5258</v>
      </c>
      <c r="G412" s="114" t="s">
        <v>801</v>
      </c>
      <c r="H412" s="113" t="s">
        <v>801</v>
      </c>
      <c r="I412" s="108">
        <f t="shared" si="10"/>
        <v>449.375</v>
      </c>
      <c r="J412" s="317">
        <v>71.900000000000006</v>
      </c>
    </row>
    <row r="413" spans="1:10">
      <c r="A413" s="111" t="s">
        <v>4488</v>
      </c>
      <c r="B413" s="112">
        <v>42582</v>
      </c>
      <c r="C413" s="111" t="s">
        <v>5258</v>
      </c>
      <c r="G413" s="114" t="s">
        <v>803</v>
      </c>
      <c r="H413" s="113" t="s">
        <v>803</v>
      </c>
      <c r="I413" s="108">
        <f t="shared" si="10"/>
        <v>251.5</v>
      </c>
      <c r="J413" s="317">
        <v>40.24</v>
      </c>
    </row>
    <row r="414" spans="1:10">
      <c r="A414" s="111" t="s">
        <v>4492</v>
      </c>
      <c r="B414" s="112">
        <v>42582</v>
      </c>
      <c r="C414" s="111" t="s">
        <v>5259</v>
      </c>
      <c r="G414" s="114" t="s">
        <v>659</v>
      </c>
      <c r="H414" s="113" t="s">
        <v>659</v>
      </c>
      <c r="I414" s="108">
        <f t="shared" si="10"/>
        <v>404.3125</v>
      </c>
      <c r="J414" s="317">
        <v>64.69</v>
      </c>
    </row>
    <row r="415" spans="1:10">
      <c r="A415" s="111" t="s">
        <v>4492</v>
      </c>
      <c r="B415" s="112">
        <v>42582</v>
      </c>
      <c r="C415" s="111" t="s">
        <v>5259</v>
      </c>
      <c r="G415" s="114" t="s">
        <v>1718</v>
      </c>
      <c r="H415" s="113" t="s">
        <v>1718</v>
      </c>
      <c r="I415" s="108">
        <f t="shared" si="10"/>
        <v>94.8125</v>
      </c>
      <c r="J415" s="317">
        <v>15.17</v>
      </c>
    </row>
    <row r="416" spans="1:10">
      <c r="A416" s="111" t="s">
        <v>4492</v>
      </c>
      <c r="B416" s="112">
        <v>42582</v>
      </c>
      <c r="C416" s="111" t="s">
        <v>5259</v>
      </c>
      <c r="G416" s="114" t="s">
        <v>735</v>
      </c>
      <c r="H416" s="113" t="s">
        <v>735</v>
      </c>
      <c r="I416" s="108">
        <f t="shared" si="10"/>
        <v>398.25</v>
      </c>
      <c r="J416" s="317">
        <v>63.72</v>
      </c>
    </row>
    <row r="417" spans="1:10">
      <c r="A417" s="111" t="s">
        <v>4492</v>
      </c>
      <c r="B417" s="112">
        <v>42582</v>
      </c>
      <c r="C417" s="111" t="s">
        <v>5259</v>
      </c>
      <c r="G417" s="114" t="s">
        <v>1725</v>
      </c>
      <c r="H417" s="113" t="s">
        <v>1725</v>
      </c>
      <c r="I417" s="108">
        <f t="shared" si="10"/>
        <v>419.25</v>
      </c>
      <c r="J417" s="317">
        <v>67.08</v>
      </c>
    </row>
    <row r="418" spans="1:10">
      <c r="A418" s="111" t="s">
        <v>5260</v>
      </c>
      <c r="B418" s="112">
        <v>42582</v>
      </c>
      <c r="C418" s="111" t="s">
        <v>5261</v>
      </c>
      <c r="G418" s="114" t="s">
        <v>767</v>
      </c>
      <c r="H418" s="113" t="s">
        <v>767</v>
      </c>
      <c r="I418" s="108">
        <f t="shared" si="10"/>
        <v>94.8125</v>
      </c>
      <c r="J418" s="317">
        <v>15.17</v>
      </c>
    </row>
    <row r="419" spans="1:10">
      <c r="A419" s="111" t="s">
        <v>5260</v>
      </c>
      <c r="B419" s="112">
        <v>42582</v>
      </c>
      <c r="C419" s="111" t="s">
        <v>5261</v>
      </c>
      <c r="G419" s="114" t="s">
        <v>659</v>
      </c>
      <c r="H419" s="113" t="s">
        <v>659</v>
      </c>
      <c r="I419" s="108">
        <f t="shared" si="10"/>
        <v>336.1875</v>
      </c>
      <c r="J419" s="317">
        <v>53.79</v>
      </c>
    </row>
    <row r="420" spans="1:10">
      <c r="A420" s="111" t="s">
        <v>5260</v>
      </c>
      <c r="B420" s="112">
        <v>42582</v>
      </c>
      <c r="C420" s="111" t="s">
        <v>5261</v>
      </c>
      <c r="G420" s="114" t="s">
        <v>1751</v>
      </c>
      <c r="H420" s="113" t="s">
        <v>1751</v>
      </c>
      <c r="I420" s="108">
        <f t="shared" si="10"/>
        <v>419.18749999999994</v>
      </c>
      <c r="J420" s="317">
        <v>67.069999999999993</v>
      </c>
    </row>
    <row r="421" spans="1:10">
      <c r="A421" s="111" t="s">
        <v>5260</v>
      </c>
      <c r="B421" s="112">
        <v>42582</v>
      </c>
      <c r="C421" s="111" t="s">
        <v>5261</v>
      </c>
      <c r="G421" s="114" t="s">
        <v>5450</v>
      </c>
      <c r="H421" s="113" t="s">
        <v>5450</v>
      </c>
      <c r="I421" s="108">
        <f t="shared" si="10"/>
        <v>36.1875</v>
      </c>
      <c r="J421" s="317">
        <v>5.79</v>
      </c>
    </row>
    <row r="422" spans="1:10">
      <c r="A422" s="111" t="s">
        <v>5260</v>
      </c>
      <c r="B422" s="112">
        <v>42582</v>
      </c>
      <c r="C422" s="111" t="s">
        <v>5261</v>
      </c>
      <c r="G422" s="114" t="s">
        <v>729</v>
      </c>
      <c r="H422" s="113" t="s">
        <v>729</v>
      </c>
      <c r="I422" s="108">
        <f t="shared" si="10"/>
        <v>60.375</v>
      </c>
      <c r="J422" s="317">
        <v>9.66</v>
      </c>
    </row>
    <row r="423" spans="1:10">
      <c r="A423" s="111" t="s">
        <v>4494</v>
      </c>
      <c r="B423" s="112">
        <v>42582</v>
      </c>
      <c r="C423" s="111" t="s">
        <v>5262</v>
      </c>
      <c r="G423" s="114" t="s">
        <v>659</v>
      </c>
      <c r="H423" s="113" t="s">
        <v>659</v>
      </c>
      <c r="I423" s="108">
        <f t="shared" si="10"/>
        <v>328.4375</v>
      </c>
      <c r="J423" s="317">
        <v>52.55</v>
      </c>
    </row>
    <row r="424" spans="1:10">
      <c r="A424" s="111" t="s">
        <v>4494</v>
      </c>
      <c r="B424" s="112">
        <v>42582</v>
      </c>
      <c r="C424" s="111" t="s">
        <v>5262</v>
      </c>
      <c r="G424" s="114" t="s">
        <v>729</v>
      </c>
      <c r="H424" s="113" t="s">
        <v>729</v>
      </c>
      <c r="I424" s="108">
        <f t="shared" si="10"/>
        <v>120.75</v>
      </c>
      <c r="J424" s="317">
        <v>19.32</v>
      </c>
    </row>
    <row r="425" spans="1:10">
      <c r="A425" s="111" t="s">
        <v>4494</v>
      </c>
      <c r="B425" s="112">
        <v>42582</v>
      </c>
      <c r="C425" s="111" t="s">
        <v>5262</v>
      </c>
      <c r="G425" s="114" t="s">
        <v>660</v>
      </c>
      <c r="H425" s="113" t="s">
        <v>660</v>
      </c>
      <c r="I425" s="108">
        <f t="shared" si="10"/>
        <v>68.9375</v>
      </c>
      <c r="J425" s="317">
        <v>11.03</v>
      </c>
    </row>
    <row r="426" spans="1:10">
      <c r="A426" s="111" t="s">
        <v>4494</v>
      </c>
      <c r="B426" s="112">
        <v>42582</v>
      </c>
      <c r="C426" s="111" t="s">
        <v>5262</v>
      </c>
      <c r="G426" s="114" t="s">
        <v>2673</v>
      </c>
      <c r="H426" s="113" t="s">
        <v>2673</v>
      </c>
      <c r="I426" s="108">
        <f t="shared" si="10"/>
        <v>369</v>
      </c>
      <c r="J426" s="317">
        <v>59.04</v>
      </c>
    </row>
    <row r="427" spans="1:10">
      <c r="A427" s="111" t="s">
        <v>4496</v>
      </c>
      <c r="B427" s="112">
        <v>42582</v>
      </c>
      <c r="C427" s="111" t="s">
        <v>5263</v>
      </c>
      <c r="G427" s="114" t="s">
        <v>5423</v>
      </c>
      <c r="H427" s="113" t="s">
        <v>5423</v>
      </c>
      <c r="I427" s="108">
        <f t="shared" si="10"/>
        <v>112.9375</v>
      </c>
      <c r="J427" s="317">
        <v>18.07</v>
      </c>
    </row>
    <row r="428" spans="1:10">
      <c r="A428" s="111" t="s">
        <v>4496</v>
      </c>
      <c r="B428" s="112">
        <v>42582</v>
      </c>
      <c r="C428" s="111" t="s">
        <v>5263</v>
      </c>
      <c r="G428" s="114" t="s">
        <v>729</v>
      </c>
      <c r="H428" s="113" t="s">
        <v>729</v>
      </c>
      <c r="I428" s="108">
        <f t="shared" si="10"/>
        <v>10.375</v>
      </c>
      <c r="J428" s="317">
        <v>1.66</v>
      </c>
    </row>
    <row r="429" spans="1:10">
      <c r="A429" s="111" t="s">
        <v>4496</v>
      </c>
      <c r="B429" s="112">
        <v>42582</v>
      </c>
      <c r="C429" s="111" t="s">
        <v>5263</v>
      </c>
      <c r="G429" s="114" t="s">
        <v>5424</v>
      </c>
      <c r="H429" s="113" t="s">
        <v>5424</v>
      </c>
      <c r="I429" s="108">
        <f t="shared" si="10"/>
        <v>476.68749999999994</v>
      </c>
      <c r="J429" s="317">
        <v>76.27</v>
      </c>
    </row>
    <row r="430" spans="1:10">
      <c r="A430" s="111" t="s">
        <v>4496</v>
      </c>
      <c r="B430" s="112">
        <v>42582</v>
      </c>
      <c r="C430" s="111" t="s">
        <v>5263</v>
      </c>
      <c r="G430" s="114" t="s">
        <v>5425</v>
      </c>
      <c r="H430" s="113" t="s">
        <v>5425</v>
      </c>
      <c r="I430" s="108">
        <f t="shared" si="10"/>
        <v>135.3125</v>
      </c>
      <c r="J430" s="317">
        <v>21.65</v>
      </c>
    </row>
    <row r="431" spans="1:10">
      <c r="A431" s="111" t="s">
        <v>4496</v>
      </c>
      <c r="B431" s="112">
        <v>42582</v>
      </c>
      <c r="C431" s="111" t="s">
        <v>5263</v>
      </c>
      <c r="G431" s="114" t="s">
        <v>1693</v>
      </c>
      <c r="H431" s="113" t="s">
        <v>1693</v>
      </c>
      <c r="I431" s="108">
        <f t="shared" si="10"/>
        <v>50.875</v>
      </c>
      <c r="J431" s="317">
        <v>8.14</v>
      </c>
    </row>
    <row r="432" spans="1:10">
      <c r="A432" s="111" t="s">
        <v>4496</v>
      </c>
      <c r="B432" s="112">
        <v>42582</v>
      </c>
      <c r="C432" s="111" t="s">
        <v>5263</v>
      </c>
      <c r="G432" s="114" t="s">
        <v>5451</v>
      </c>
      <c r="H432" s="113" t="s">
        <v>5451</v>
      </c>
      <c r="I432" s="108">
        <f t="shared" si="10"/>
        <v>101.75</v>
      </c>
      <c r="J432" s="317">
        <v>16.28</v>
      </c>
    </row>
    <row r="433" spans="1:10">
      <c r="A433" s="111" t="s">
        <v>4496</v>
      </c>
      <c r="B433" s="112">
        <v>42582</v>
      </c>
      <c r="C433" s="111" t="s">
        <v>5263</v>
      </c>
      <c r="G433" s="114" t="s">
        <v>5452</v>
      </c>
      <c r="H433" s="113" t="s">
        <v>5452</v>
      </c>
      <c r="I433" s="108">
        <f t="shared" si="10"/>
        <v>337.0625</v>
      </c>
      <c r="J433" s="317">
        <v>53.93</v>
      </c>
    </row>
    <row r="434" spans="1:10">
      <c r="A434" s="111" t="s">
        <v>4496</v>
      </c>
      <c r="B434" s="112">
        <v>42582</v>
      </c>
      <c r="C434" s="111" t="s">
        <v>5263</v>
      </c>
      <c r="G434" s="129" t="s">
        <v>805</v>
      </c>
      <c r="H434" s="129" t="s">
        <v>804</v>
      </c>
      <c r="I434" s="108">
        <f t="shared" si="10"/>
        <v>728.4375</v>
      </c>
      <c r="J434" s="317">
        <v>116.55</v>
      </c>
    </row>
    <row r="435" spans="1:10">
      <c r="A435" s="111" t="s">
        <v>4498</v>
      </c>
      <c r="B435" s="112">
        <v>42582</v>
      </c>
      <c r="C435" s="111" t="s">
        <v>5264</v>
      </c>
      <c r="G435" s="114" t="s">
        <v>767</v>
      </c>
      <c r="H435" s="113" t="s">
        <v>767</v>
      </c>
      <c r="I435" s="108">
        <f t="shared" si="10"/>
        <v>99.125</v>
      </c>
      <c r="J435" s="317">
        <v>15.86</v>
      </c>
    </row>
    <row r="436" spans="1:10">
      <c r="A436" s="111" t="s">
        <v>4498</v>
      </c>
      <c r="B436" s="112">
        <v>42582</v>
      </c>
      <c r="C436" s="111" t="s">
        <v>5264</v>
      </c>
      <c r="G436" s="114" t="s">
        <v>659</v>
      </c>
      <c r="H436" s="113" t="s">
        <v>659</v>
      </c>
      <c r="I436" s="108">
        <f t="shared" si="10"/>
        <v>253.43749999999997</v>
      </c>
      <c r="J436" s="317">
        <v>40.549999999999997</v>
      </c>
    </row>
    <row r="437" spans="1:10">
      <c r="A437" s="111" t="s">
        <v>4498</v>
      </c>
      <c r="B437" s="112">
        <v>42582</v>
      </c>
      <c r="C437" s="111" t="s">
        <v>5264</v>
      </c>
      <c r="G437" s="114" t="s">
        <v>658</v>
      </c>
      <c r="H437" s="113" t="s">
        <v>658</v>
      </c>
      <c r="I437" s="108">
        <f t="shared" si="10"/>
        <v>137.9375</v>
      </c>
      <c r="J437" s="317">
        <v>22.07</v>
      </c>
    </row>
    <row r="438" spans="1:10">
      <c r="A438" s="111" t="s">
        <v>4498</v>
      </c>
      <c r="B438" s="112">
        <v>42582</v>
      </c>
      <c r="C438" s="111" t="s">
        <v>5264</v>
      </c>
      <c r="G438" s="114" t="s">
        <v>729</v>
      </c>
      <c r="H438" s="113" t="s">
        <v>729</v>
      </c>
      <c r="I438" s="108">
        <f t="shared" si="10"/>
        <v>60.375</v>
      </c>
      <c r="J438" s="317">
        <v>9.66</v>
      </c>
    </row>
    <row r="439" spans="1:10">
      <c r="A439" s="111" t="s">
        <v>4498</v>
      </c>
      <c r="B439" s="112">
        <v>42582</v>
      </c>
      <c r="C439" s="111" t="s">
        <v>5264</v>
      </c>
      <c r="G439" s="114" t="s">
        <v>1736</v>
      </c>
      <c r="H439" s="113" t="s">
        <v>1736</v>
      </c>
      <c r="I439" s="108">
        <f t="shared" si="10"/>
        <v>450.25000000000006</v>
      </c>
      <c r="J439" s="317">
        <v>72.040000000000006</v>
      </c>
    </row>
    <row r="440" spans="1:10">
      <c r="A440" s="111" t="s">
        <v>5265</v>
      </c>
      <c r="B440" s="112">
        <v>42582</v>
      </c>
      <c r="C440" s="111" t="s">
        <v>5266</v>
      </c>
      <c r="G440" s="114" t="s">
        <v>701</v>
      </c>
      <c r="H440" s="113" t="s">
        <v>701</v>
      </c>
      <c r="I440" s="108">
        <f t="shared" si="10"/>
        <v>408.75</v>
      </c>
      <c r="J440" s="317">
        <v>65.400000000000006</v>
      </c>
    </row>
    <row r="441" spans="1:10" s="115" customFormat="1">
      <c r="A441" s="115" t="s">
        <v>4512</v>
      </c>
      <c r="B441" s="116">
        <v>42582</v>
      </c>
      <c r="C441" s="115" t="s">
        <v>3679</v>
      </c>
      <c r="G441" s="115" t="s">
        <v>987</v>
      </c>
      <c r="H441" s="115" t="s">
        <v>2875</v>
      </c>
      <c r="I441" s="108">
        <f t="shared" si="10"/>
        <v>1848.75</v>
      </c>
      <c r="J441" s="317">
        <v>295.8</v>
      </c>
    </row>
    <row r="442" spans="1:10" s="115" customFormat="1">
      <c r="A442" s="115" t="s">
        <v>4512</v>
      </c>
      <c r="B442" s="116">
        <v>42582</v>
      </c>
      <c r="C442" s="115" t="s">
        <v>3679</v>
      </c>
      <c r="G442" s="115" t="s">
        <v>1009</v>
      </c>
      <c r="H442" s="115" t="s">
        <v>984</v>
      </c>
      <c r="I442" s="108">
        <f t="shared" si="10"/>
        <v>244.8125</v>
      </c>
      <c r="J442" s="317">
        <f>17.24+21.93</f>
        <v>39.17</v>
      </c>
    </row>
    <row r="443" spans="1:10" s="115" customFormat="1">
      <c r="A443" s="115" t="s">
        <v>4512</v>
      </c>
      <c r="B443" s="116">
        <v>42582</v>
      </c>
      <c r="C443" s="115" t="s">
        <v>3679</v>
      </c>
      <c r="G443" s="115" t="s">
        <v>659</v>
      </c>
      <c r="H443" s="115" t="s">
        <v>717</v>
      </c>
      <c r="I443" s="108">
        <f t="shared" si="10"/>
        <v>591.375</v>
      </c>
      <c r="J443" s="317">
        <v>94.62</v>
      </c>
    </row>
    <row r="444" spans="1:10" s="115" customFormat="1">
      <c r="A444" s="115" t="s">
        <v>4514</v>
      </c>
      <c r="B444" s="116">
        <v>42582</v>
      </c>
      <c r="C444" s="115" t="s">
        <v>3679</v>
      </c>
      <c r="G444" s="115" t="s">
        <v>987</v>
      </c>
      <c r="H444" s="115" t="s">
        <v>2875</v>
      </c>
      <c r="I444" s="108">
        <f t="shared" si="10"/>
        <v>1232.125</v>
      </c>
      <c r="J444" s="317">
        <v>197.14</v>
      </c>
    </row>
    <row r="445" spans="1:10" s="115" customFormat="1">
      <c r="A445" s="115" t="s">
        <v>4514</v>
      </c>
      <c r="B445" s="116">
        <v>42582</v>
      </c>
      <c r="C445" s="115" t="s">
        <v>3679</v>
      </c>
      <c r="G445" s="115" t="s">
        <v>5495</v>
      </c>
      <c r="H445" s="115" t="s">
        <v>5496</v>
      </c>
      <c r="I445" s="108">
        <f t="shared" si="10"/>
        <v>246.5625</v>
      </c>
      <c r="J445" s="317">
        <v>39.450000000000003</v>
      </c>
    </row>
    <row r="446" spans="1:10" s="115" customFormat="1">
      <c r="A446" s="115" t="s">
        <v>4514</v>
      </c>
      <c r="B446" s="116">
        <v>42582</v>
      </c>
      <c r="C446" s="115" t="s">
        <v>3679</v>
      </c>
      <c r="G446" s="115" t="s">
        <v>4184</v>
      </c>
      <c r="H446" s="115" t="s">
        <v>4185</v>
      </c>
      <c r="I446" s="108">
        <f t="shared" si="10"/>
        <v>249.125</v>
      </c>
      <c r="J446" s="317">
        <v>39.86</v>
      </c>
    </row>
    <row r="447" spans="1:10" s="115" customFormat="1">
      <c r="A447" s="115" t="s">
        <v>4514</v>
      </c>
      <c r="B447" s="116">
        <v>42582</v>
      </c>
      <c r="C447" s="115" t="s">
        <v>3679</v>
      </c>
      <c r="G447" s="115" t="s">
        <v>5505</v>
      </c>
      <c r="H447" s="115" t="s">
        <v>5506</v>
      </c>
      <c r="I447" s="108">
        <f t="shared" si="10"/>
        <v>503.625</v>
      </c>
      <c r="J447" s="317">
        <v>80.58</v>
      </c>
    </row>
    <row r="448" spans="1:10">
      <c r="A448" s="111" t="s">
        <v>4516</v>
      </c>
      <c r="B448" s="112">
        <v>42582</v>
      </c>
      <c r="C448" s="111" t="s">
        <v>5267</v>
      </c>
      <c r="G448" s="114" t="s">
        <v>9</v>
      </c>
      <c r="H448" s="113" t="s">
        <v>9</v>
      </c>
      <c r="I448" s="108">
        <f t="shared" si="10"/>
        <v>271.5625</v>
      </c>
      <c r="J448" s="317">
        <v>43.45</v>
      </c>
    </row>
    <row r="449" spans="1:10">
      <c r="A449" s="111" t="s">
        <v>4516</v>
      </c>
      <c r="B449" s="112">
        <v>42582</v>
      </c>
      <c r="C449" s="111" t="s">
        <v>5267</v>
      </c>
      <c r="G449" s="114" t="s">
        <v>747</v>
      </c>
      <c r="H449" s="113" t="s">
        <v>747</v>
      </c>
      <c r="I449" s="108">
        <f t="shared" si="10"/>
        <v>560.375</v>
      </c>
      <c r="J449" s="317">
        <v>89.66</v>
      </c>
    </row>
    <row r="450" spans="1:10">
      <c r="A450" s="111" t="s">
        <v>4516</v>
      </c>
      <c r="B450" s="112">
        <v>42582</v>
      </c>
      <c r="C450" s="111" t="s">
        <v>5267</v>
      </c>
      <c r="G450" s="114" t="s">
        <v>1739</v>
      </c>
      <c r="H450" s="113" t="s">
        <v>1739</v>
      </c>
      <c r="I450" s="108">
        <f t="shared" si="10"/>
        <v>181.0625</v>
      </c>
      <c r="J450" s="317">
        <v>28.97</v>
      </c>
    </row>
    <row r="451" spans="1:10">
      <c r="A451" s="111" t="s">
        <v>4516</v>
      </c>
      <c r="B451" s="112">
        <v>42582</v>
      </c>
      <c r="C451" s="111" t="s">
        <v>5267</v>
      </c>
      <c r="G451" s="114" t="s">
        <v>2865</v>
      </c>
      <c r="H451" s="113" t="s">
        <v>2865</v>
      </c>
      <c r="I451" s="108">
        <f t="shared" si="10"/>
        <v>95.6875</v>
      </c>
      <c r="J451" s="317">
        <v>15.31</v>
      </c>
    </row>
    <row r="452" spans="1:10">
      <c r="A452" s="111" t="s">
        <v>4516</v>
      </c>
      <c r="B452" s="112">
        <v>42582</v>
      </c>
      <c r="C452" s="111" t="s">
        <v>5267</v>
      </c>
      <c r="G452" s="114" t="s">
        <v>729</v>
      </c>
      <c r="H452" s="113" t="s">
        <v>729</v>
      </c>
      <c r="I452" s="108">
        <f t="shared" si="10"/>
        <v>223.31249999999997</v>
      </c>
      <c r="J452" s="317">
        <v>35.729999999999997</v>
      </c>
    </row>
    <row r="453" spans="1:10">
      <c r="A453" s="111" t="s">
        <v>4516</v>
      </c>
      <c r="B453" s="112">
        <v>42582</v>
      </c>
      <c r="C453" s="111" t="s">
        <v>5267</v>
      </c>
      <c r="G453" s="114" t="s">
        <v>775</v>
      </c>
      <c r="H453" s="113" t="s">
        <v>775</v>
      </c>
      <c r="I453" s="108">
        <f t="shared" si="10"/>
        <v>208.875</v>
      </c>
      <c r="J453" s="317">
        <v>33.42</v>
      </c>
    </row>
    <row r="454" spans="1:10">
      <c r="A454" s="111" t="s">
        <v>4516</v>
      </c>
      <c r="B454" s="112">
        <v>42582</v>
      </c>
      <c r="C454" s="111" t="s">
        <v>5267</v>
      </c>
      <c r="G454" s="114" t="s">
        <v>1748</v>
      </c>
      <c r="H454" s="113" t="s">
        <v>1748</v>
      </c>
      <c r="I454" s="108">
        <f t="shared" si="10"/>
        <v>461.125</v>
      </c>
      <c r="J454" s="317">
        <v>73.78</v>
      </c>
    </row>
    <row r="455" spans="1:10">
      <c r="A455" s="111" t="s">
        <v>4518</v>
      </c>
      <c r="B455" s="112">
        <v>42582</v>
      </c>
      <c r="C455" s="111" t="s">
        <v>5268</v>
      </c>
      <c r="G455" s="114" t="s">
        <v>767</v>
      </c>
      <c r="H455" s="113" t="s">
        <v>767</v>
      </c>
      <c r="I455" s="108">
        <f t="shared" si="10"/>
        <v>94.8125</v>
      </c>
      <c r="J455" s="317">
        <v>15.17</v>
      </c>
    </row>
    <row r="456" spans="1:10">
      <c r="A456" s="111" t="s">
        <v>4518</v>
      </c>
      <c r="B456" s="112">
        <v>42582</v>
      </c>
      <c r="C456" s="111" t="s">
        <v>5268</v>
      </c>
      <c r="G456" s="114" t="s">
        <v>659</v>
      </c>
      <c r="H456" s="113" t="s">
        <v>659</v>
      </c>
      <c r="I456" s="108">
        <f t="shared" ref="I456:I518" si="11">+J456/0.16</f>
        <v>336.1875</v>
      </c>
      <c r="J456" s="317">
        <v>53.79</v>
      </c>
    </row>
    <row r="457" spans="1:10">
      <c r="A457" s="111" t="s">
        <v>4518</v>
      </c>
      <c r="B457" s="112">
        <v>42582</v>
      </c>
      <c r="C457" s="111" t="s">
        <v>5268</v>
      </c>
      <c r="G457" s="114" t="s">
        <v>5453</v>
      </c>
      <c r="H457" s="113" t="s">
        <v>5453</v>
      </c>
      <c r="I457" s="108">
        <f t="shared" si="11"/>
        <v>382</v>
      </c>
      <c r="J457" s="317">
        <v>61.12</v>
      </c>
    </row>
    <row r="458" spans="1:10">
      <c r="A458" s="111" t="s">
        <v>4518</v>
      </c>
      <c r="B458" s="112">
        <v>42582</v>
      </c>
      <c r="C458" s="111" t="s">
        <v>5268</v>
      </c>
      <c r="G458" s="114" t="s">
        <v>658</v>
      </c>
      <c r="H458" s="113" t="s">
        <v>658</v>
      </c>
      <c r="I458" s="108">
        <f t="shared" si="11"/>
        <v>177.5625</v>
      </c>
      <c r="J458" s="317">
        <v>28.41</v>
      </c>
    </row>
    <row r="459" spans="1:10">
      <c r="A459" s="111" t="s">
        <v>4520</v>
      </c>
      <c r="B459" s="112">
        <v>42582</v>
      </c>
      <c r="C459" s="111" t="s">
        <v>5269</v>
      </c>
      <c r="G459" s="114" t="s">
        <v>658</v>
      </c>
      <c r="H459" s="113" t="s">
        <v>658</v>
      </c>
      <c r="I459" s="108">
        <f t="shared" si="11"/>
        <v>163.8125</v>
      </c>
      <c r="J459" s="317">
        <v>26.21</v>
      </c>
    </row>
    <row r="460" spans="1:10">
      <c r="A460" s="111" t="s">
        <v>4520</v>
      </c>
      <c r="B460" s="112">
        <v>42582</v>
      </c>
      <c r="C460" s="111" t="s">
        <v>5269</v>
      </c>
      <c r="G460" s="114" t="s">
        <v>3530</v>
      </c>
      <c r="H460" s="113" t="s">
        <v>3530</v>
      </c>
      <c r="I460" s="108">
        <f t="shared" si="11"/>
        <v>57.75</v>
      </c>
      <c r="J460" s="317">
        <v>9.24</v>
      </c>
    </row>
    <row r="461" spans="1:10">
      <c r="A461" s="111" t="s">
        <v>4520</v>
      </c>
      <c r="B461" s="112">
        <v>42582</v>
      </c>
      <c r="C461" s="111" t="s">
        <v>5269</v>
      </c>
      <c r="G461" s="114" t="s">
        <v>5454</v>
      </c>
      <c r="H461" s="113" t="s">
        <v>5454</v>
      </c>
      <c r="I461" s="108">
        <f t="shared" si="11"/>
        <v>167.6875</v>
      </c>
      <c r="J461" s="317">
        <v>26.83</v>
      </c>
    </row>
    <row r="462" spans="1:10">
      <c r="A462" s="111" t="s">
        <v>4520</v>
      </c>
      <c r="B462" s="112">
        <v>42582</v>
      </c>
      <c r="C462" s="111" t="s">
        <v>5269</v>
      </c>
      <c r="G462" s="114" t="s">
        <v>729</v>
      </c>
      <c r="H462" s="113" t="s">
        <v>729</v>
      </c>
      <c r="I462" s="108">
        <f t="shared" si="11"/>
        <v>116.43749999999999</v>
      </c>
      <c r="J462" s="317">
        <v>18.63</v>
      </c>
    </row>
    <row r="463" spans="1:10">
      <c r="A463" s="111" t="s">
        <v>4522</v>
      </c>
      <c r="B463" s="112">
        <v>42582</v>
      </c>
      <c r="C463" s="111" t="s">
        <v>5270</v>
      </c>
      <c r="G463" s="114" t="s">
        <v>729</v>
      </c>
      <c r="H463" s="113" t="s">
        <v>729</v>
      </c>
      <c r="I463" s="108">
        <f t="shared" si="11"/>
        <v>56.0625</v>
      </c>
      <c r="J463" s="317">
        <v>8.9700000000000006</v>
      </c>
    </row>
    <row r="464" spans="1:10">
      <c r="A464" s="111" t="s">
        <v>4524</v>
      </c>
      <c r="B464" s="112">
        <v>42582</v>
      </c>
      <c r="C464" s="111" t="s">
        <v>5271</v>
      </c>
      <c r="G464" s="114" t="s">
        <v>5455</v>
      </c>
      <c r="H464" s="113" t="s">
        <v>5455</v>
      </c>
      <c r="I464" s="108">
        <f t="shared" si="11"/>
        <v>125.75</v>
      </c>
      <c r="J464" s="317">
        <v>20.12</v>
      </c>
    </row>
    <row r="465" spans="1:10">
      <c r="A465" s="111" t="s">
        <v>4524</v>
      </c>
      <c r="B465" s="112">
        <v>42582</v>
      </c>
      <c r="C465" s="111" t="s">
        <v>5271</v>
      </c>
      <c r="G465" s="114" t="s">
        <v>771</v>
      </c>
      <c r="H465" s="113" t="s">
        <v>771</v>
      </c>
      <c r="I465" s="108">
        <f t="shared" si="11"/>
        <v>53</v>
      </c>
      <c r="J465" s="317">
        <v>8.48</v>
      </c>
    </row>
    <row r="466" spans="1:10">
      <c r="A466" s="111" t="s">
        <v>4524</v>
      </c>
      <c r="B466" s="112">
        <v>42582</v>
      </c>
      <c r="C466" s="111" t="s">
        <v>5271</v>
      </c>
      <c r="G466" s="114" t="s">
        <v>5456</v>
      </c>
      <c r="H466" s="113" t="s">
        <v>5456</v>
      </c>
      <c r="I466" s="108">
        <f t="shared" si="11"/>
        <v>83.625</v>
      </c>
      <c r="J466" s="317">
        <v>13.38</v>
      </c>
    </row>
    <row r="467" spans="1:10">
      <c r="A467" s="111" t="s">
        <v>4524</v>
      </c>
      <c r="B467" s="112">
        <v>42582</v>
      </c>
      <c r="C467" s="111" t="s">
        <v>5271</v>
      </c>
      <c r="G467" s="114" t="s">
        <v>729</v>
      </c>
      <c r="H467" s="113" t="s">
        <v>729</v>
      </c>
      <c r="I467" s="108">
        <f t="shared" si="11"/>
        <v>56.0625</v>
      </c>
      <c r="J467" s="317">
        <v>8.9700000000000006</v>
      </c>
    </row>
    <row r="468" spans="1:10">
      <c r="A468" s="111" t="s">
        <v>4524</v>
      </c>
      <c r="B468" s="112">
        <v>42582</v>
      </c>
      <c r="C468" s="111" t="s">
        <v>5271</v>
      </c>
      <c r="G468" s="114" t="s">
        <v>5457</v>
      </c>
      <c r="H468" s="113" t="s">
        <v>5457</v>
      </c>
      <c r="I468" s="108">
        <f t="shared" si="11"/>
        <v>63.812500000000007</v>
      </c>
      <c r="J468" s="317">
        <v>10.210000000000001</v>
      </c>
    </row>
    <row r="469" spans="1:10">
      <c r="A469" s="111" t="s">
        <v>4526</v>
      </c>
      <c r="B469" s="112">
        <v>42582</v>
      </c>
      <c r="C469" s="111" t="s">
        <v>5272</v>
      </c>
      <c r="G469" s="114" t="s">
        <v>659</v>
      </c>
      <c r="H469" s="113" t="s">
        <v>659</v>
      </c>
      <c r="I469" s="108">
        <f t="shared" si="11"/>
        <v>253.43749999999997</v>
      </c>
      <c r="J469" s="317">
        <v>40.549999999999997</v>
      </c>
    </row>
    <row r="470" spans="1:10">
      <c r="A470" s="111" t="s">
        <v>4526</v>
      </c>
      <c r="B470" s="112">
        <v>42582</v>
      </c>
      <c r="C470" s="111" t="s">
        <v>5272</v>
      </c>
      <c r="G470" s="114" t="s">
        <v>729</v>
      </c>
      <c r="H470" s="113" t="s">
        <v>729</v>
      </c>
      <c r="I470" s="108">
        <f t="shared" si="11"/>
        <v>60.375</v>
      </c>
      <c r="J470" s="317">
        <v>9.66</v>
      </c>
    </row>
    <row r="471" spans="1:10">
      <c r="A471" s="111" t="s">
        <v>4526</v>
      </c>
      <c r="B471" s="112">
        <v>42582</v>
      </c>
      <c r="C471" s="111" t="s">
        <v>5272</v>
      </c>
      <c r="G471" s="114" t="s">
        <v>729</v>
      </c>
      <c r="H471" s="113" t="s">
        <v>729</v>
      </c>
      <c r="I471" s="108">
        <f t="shared" si="11"/>
        <v>60.375</v>
      </c>
      <c r="J471" s="317">
        <v>9.66</v>
      </c>
    </row>
    <row r="472" spans="1:10">
      <c r="A472" s="111" t="s">
        <v>4526</v>
      </c>
      <c r="B472" s="112">
        <v>42582</v>
      </c>
      <c r="C472" s="111" t="s">
        <v>5272</v>
      </c>
      <c r="G472" s="114" t="s">
        <v>660</v>
      </c>
      <c r="H472" s="113" t="s">
        <v>660</v>
      </c>
      <c r="I472" s="108">
        <f t="shared" si="11"/>
        <v>68.9375</v>
      </c>
      <c r="J472" s="317">
        <v>11.03</v>
      </c>
    </row>
    <row r="473" spans="1:10">
      <c r="A473" s="111" t="s">
        <v>4526</v>
      </c>
      <c r="B473" s="112">
        <v>42582</v>
      </c>
      <c r="C473" s="111" t="s">
        <v>5272</v>
      </c>
      <c r="G473" s="114" t="s">
        <v>661</v>
      </c>
      <c r="H473" s="113" t="s">
        <v>661</v>
      </c>
      <c r="I473" s="108">
        <f t="shared" si="11"/>
        <v>394.25</v>
      </c>
      <c r="J473" s="317">
        <v>63.08</v>
      </c>
    </row>
    <row r="474" spans="1:10">
      <c r="A474" s="111" t="s">
        <v>4528</v>
      </c>
      <c r="B474" s="112">
        <v>42582</v>
      </c>
      <c r="C474" s="111" t="s">
        <v>5273</v>
      </c>
      <c r="G474" s="114" t="s">
        <v>767</v>
      </c>
      <c r="H474" s="113" t="s">
        <v>767</v>
      </c>
      <c r="I474" s="108">
        <f t="shared" si="11"/>
        <v>70.6875</v>
      </c>
      <c r="J474" s="317">
        <v>11.31</v>
      </c>
    </row>
    <row r="475" spans="1:10">
      <c r="A475" s="111" t="s">
        <v>21</v>
      </c>
      <c r="B475" s="112">
        <v>42552</v>
      </c>
      <c r="C475" s="111" t="s">
        <v>5274</v>
      </c>
      <c r="G475" s="115" t="s">
        <v>3601</v>
      </c>
      <c r="H475" s="115" t="s">
        <v>5465</v>
      </c>
      <c r="I475" s="108">
        <f t="shared" si="11"/>
        <v>3007.75</v>
      </c>
      <c r="J475" s="312">
        <v>481.24</v>
      </c>
    </row>
    <row r="476" spans="1:10">
      <c r="A476" s="111" t="s">
        <v>5275</v>
      </c>
      <c r="B476" s="112">
        <v>42552</v>
      </c>
      <c r="C476" s="111" t="s">
        <v>5276</v>
      </c>
      <c r="G476" s="117" t="s">
        <v>5507</v>
      </c>
      <c r="H476" s="113" t="s">
        <v>5458</v>
      </c>
      <c r="I476" s="108">
        <f t="shared" si="11"/>
        <v>3107.75</v>
      </c>
      <c r="J476" s="312">
        <v>497.24</v>
      </c>
    </row>
    <row r="477" spans="1:10">
      <c r="A477" s="111" t="s">
        <v>2933</v>
      </c>
      <c r="B477" s="112">
        <v>42552</v>
      </c>
      <c r="C477" s="111" t="s">
        <v>5277</v>
      </c>
      <c r="G477" s="115" t="s">
        <v>957</v>
      </c>
      <c r="H477" s="113" t="s">
        <v>1813</v>
      </c>
      <c r="I477" s="108">
        <f t="shared" si="11"/>
        <v>55950.1875</v>
      </c>
      <c r="J477" s="313">
        <v>8952.0300000000007</v>
      </c>
    </row>
    <row r="478" spans="1:10">
      <c r="A478" s="111" t="s">
        <v>2935</v>
      </c>
      <c r="B478" s="112">
        <v>42552</v>
      </c>
      <c r="C478" s="111" t="s">
        <v>5278</v>
      </c>
      <c r="G478" s="115" t="s">
        <v>957</v>
      </c>
      <c r="H478" s="113" t="s">
        <v>1813</v>
      </c>
      <c r="I478" s="108">
        <f t="shared" si="11"/>
        <v>123258.625</v>
      </c>
      <c r="J478" s="313">
        <v>19721.38</v>
      </c>
    </row>
    <row r="479" spans="1:10">
      <c r="A479" s="111" t="s">
        <v>1882</v>
      </c>
      <c r="B479" s="112">
        <v>42552</v>
      </c>
      <c r="C479" s="111" t="s">
        <v>5279</v>
      </c>
      <c r="G479" s="115" t="s">
        <v>4835</v>
      </c>
      <c r="H479" s="113" t="s">
        <v>4823</v>
      </c>
      <c r="I479" s="108">
        <f t="shared" si="11"/>
        <v>12931</v>
      </c>
      <c r="J479" s="313">
        <v>2068.96</v>
      </c>
    </row>
    <row r="480" spans="1:10">
      <c r="A480" s="111" t="s">
        <v>33</v>
      </c>
      <c r="B480" s="112">
        <v>42552</v>
      </c>
      <c r="C480" s="111" t="s">
        <v>5280</v>
      </c>
      <c r="G480" s="115" t="s">
        <v>4171</v>
      </c>
      <c r="H480" s="113" t="s">
        <v>4154</v>
      </c>
      <c r="I480" s="108">
        <f t="shared" si="11"/>
        <v>336298.1875</v>
      </c>
      <c r="J480" s="313">
        <v>53807.71</v>
      </c>
    </row>
    <row r="481" spans="1:13">
      <c r="A481" s="111" t="s">
        <v>3003</v>
      </c>
      <c r="B481" s="112">
        <v>42557</v>
      </c>
      <c r="C481" s="111" t="s">
        <v>5281</v>
      </c>
      <c r="G481" s="115" t="s">
        <v>4171</v>
      </c>
      <c r="H481" s="113" t="s">
        <v>4154</v>
      </c>
      <c r="I481" s="108">
        <f t="shared" si="11"/>
        <v>30797.4375</v>
      </c>
      <c r="J481" s="313">
        <v>4927.59</v>
      </c>
    </row>
    <row r="482" spans="1:13">
      <c r="A482" s="111" t="s">
        <v>1914</v>
      </c>
      <c r="B482" s="112">
        <v>42557</v>
      </c>
      <c r="C482" s="111" t="s">
        <v>5282</v>
      </c>
      <c r="G482" s="115" t="s">
        <v>960</v>
      </c>
      <c r="H482" s="113" t="s">
        <v>961</v>
      </c>
      <c r="I482" s="108">
        <f t="shared" si="11"/>
        <v>18614.125</v>
      </c>
      <c r="J482" s="313">
        <v>2978.26</v>
      </c>
    </row>
    <row r="483" spans="1:13">
      <c r="A483" s="111" t="s">
        <v>39</v>
      </c>
      <c r="B483" s="112">
        <v>42558</v>
      </c>
      <c r="C483" s="111" t="s">
        <v>5283</v>
      </c>
      <c r="G483" s="115" t="s">
        <v>5466</v>
      </c>
      <c r="H483" s="115" t="s">
        <v>5467</v>
      </c>
      <c r="I483" s="108">
        <f t="shared" si="11"/>
        <v>2063.8125</v>
      </c>
      <c r="J483" s="312">
        <v>330.21</v>
      </c>
    </row>
    <row r="484" spans="1:13">
      <c r="A484" s="111" t="s">
        <v>1043</v>
      </c>
      <c r="B484" s="112">
        <v>42559</v>
      </c>
      <c r="C484" s="111" t="s">
        <v>5284</v>
      </c>
      <c r="G484" s="115" t="s">
        <v>4171</v>
      </c>
      <c r="H484" s="113" t="s">
        <v>4154</v>
      </c>
      <c r="I484" s="108">
        <f t="shared" si="11"/>
        <v>239350.875</v>
      </c>
      <c r="J484" s="313">
        <v>38296.14</v>
      </c>
    </row>
    <row r="485" spans="1:13">
      <c r="A485" s="111" t="s">
        <v>1845</v>
      </c>
      <c r="B485" s="112">
        <v>42558</v>
      </c>
      <c r="C485" s="111" t="s">
        <v>5285</v>
      </c>
      <c r="G485" s="115" t="s">
        <v>964</v>
      </c>
      <c r="H485" s="113" t="s">
        <v>965</v>
      </c>
      <c r="I485" s="108">
        <f t="shared" si="11"/>
        <v>232.87499999999997</v>
      </c>
      <c r="J485" s="317">
        <v>37.26</v>
      </c>
      <c r="K485">
        <v>4.0999999999999996</v>
      </c>
      <c r="L485" s="120"/>
    </row>
    <row r="486" spans="1:13">
      <c r="A486" s="111" t="s">
        <v>1848</v>
      </c>
      <c r="B486" s="112">
        <v>42558</v>
      </c>
      <c r="C486" s="111" t="s">
        <v>5286</v>
      </c>
      <c r="G486" s="115" t="s">
        <v>5479</v>
      </c>
      <c r="H486" s="113" t="s">
        <v>3499</v>
      </c>
      <c r="I486" s="108">
        <f t="shared" si="11"/>
        <v>1630</v>
      </c>
      <c r="J486" s="317">
        <v>260.8</v>
      </c>
      <c r="L486" s="120"/>
      <c r="M486" s="120"/>
    </row>
    <row r="487" spans="1:13">
      <c r="A487" s="111" t="s">
        <v>105</v>
      </c>
      <c r="B487" s="112">
        <v>42558</v>
      </c>
      <c r="C487" s="111" t="s">
        <v>5287</v>
      </c>
      <c r="G487" s="115" t="s">
        <v>918</v>
      </c>
      <c r="H487" s="113" t="s">
        <v>954</v>
      </c>
      <c r="I487" s="108">
        <f t="shared" si="11"/>
        <v>2400</v>
      </c>
      <c r="J487" s="317">
        <v>384</v>
      </c>
      <c r="L487" s="120"/>
      <c r="M487" s="120"/>
    </row>
    <row r="488" spans="1:13">
      <c r="A488" s="111" t="s">
        <v>107</v>
      </c>
      <c r="B488" s="112">
        <v>42558</v>
      </c>
      <c r="C488" s="111" t="s">
        <v>5288</v>
      </c>
      <c r="G488" s="115" t="s">
        <v>685</v>
      </c>
      <c r="H488" s="113" t="s">
        <v>899</v>
      </c>
      <c r="I488" s="108">
        <f t="shared" si="11"/>
        <v>3835</v>
      </c>
      <c r="J488" s="317">
        <v>613.6</v>
      </c>
      <c r="L488" s="120"/>
      <c r="M488" s="120"/>
    </row>
    <row r="489" spans="1:13">
      <c r="A489" s="111" t="s">
        <v>109</v>
      </c>
      <c r="B489" s="112">
        <v>42558</v>
      </c>
      <c r="C489" s="111" t="s">
        <v>5289</v>
      </c>
      <c r="G489" s="115" t="s">
        <v>718</v>
      </c>
      <c r="H489" s="113" t="s">
        <v>719</v>
      </c>
      <c r="I489" s="108">
        <f t="shared" si="11"/>
        <v>1551.75</v>
      </c>
      <c r="J489" s="317">
        <v>248.28</v>
      </c>
      <c r="L489" s="120"/>
      <c r="M489" s="120"/>
    </row>
    <row r="490" spans="1:13">
      <c r="A490" s="111" t="s">
        <v>111</v>
      </c>
      <c r="B490" s="112">
        <v>42558</v>
      </c>
      <c r="C490" s="111" t="s">
        <v>5290</v>
      </c>
      <c r="G490" s="115" t="s">
        <v>905</v>
      </c>
      <c r="H490" s="113" t="s">
        <v>906</v>
      </c>
      <c r="I490" s="108">
        <f t="shared" si="11"/>
        <v>560.3125</v>
      </c>
      <c r="J490" s="317">
        <v>89.65</v>
      </c>
      <c r="L490" s="120"/>
      <c r="M490" s="120"/>
    </row>
    <row r="491" spans="1:13">
      <c r="A491" s="111" t="s">
        <v>1860</v>
      </c>
      <c r="B491" s="112">
        <v>42558</v>
      </c>
      <c r="C491" s="111" t="s">
        <v>5291</v>
      </c>
      <c r="G491" s="115" t="s">
        <v>5480</v>
      </c>
      <c r="H491" s="113" t="s">
        <v>940</v>
      </c>
      <c r="I491" s="108">
        <f t="shared" si="11"/>
        <v>1674.125</v>
      </c>
      <c r="J491" s="317">
        <v>267.86</v>
      </c>
      <c r="L491" s="120"/>
      <c r="M491" s="120"/>
    </row>
    <row r="492" spans="1:13">
      <c r="A492" s="111" t="s">
        <v>1863</v>
      </c>
      <c r="B492" s="112">
        <v>42558</v>
      </c>
      <c r="C492" s="111" t="s">
        <v>5292</v>
      </c>
      <c r="G492" s="115" t="s">
        <v>926</v>
      </c>
      <c r="H492" s="113" t="s">
        <v>927</v>
      </c>
      <c r="I492" s="108">
        <f t="shared" si="11"/>
        <v>21650</v>
      </c>
      <c r="J492" s="321">
        <v>3464</v>
      </c>
      <c r="L492" s="121"/>
      <c r="M492" s="120"/>
    </row>
    <row r="493" spans="1:13">
      <c r="A493" s="111" t="s">
        <v>41</v>
      </c>
      <c r="B493" s="112">
        <v>42558</v>
      </c>
      <c r="C493" s="111" t="s">
        <v>5293</v>
      </c>
      <c r="G493" s="115" t="s">
        <v>1761</v>
      </c>
      <c r="H493" s="113" t="s">
        <v>1617</v>
      </c>
      <c r="I493" s="108">
        <f t="shared" si="11"/>
        <v>13229.374999999998</v>
      </c>
      <c r="J493" s="321">
        <v>2116.6999999999998</v>
      </c>
      <c r="L493" s="121"/>
      <c r="M493" s="120"/>
    </row>
    <row r="494" spans="1:13">
      <c r="A494" s="111" t="s">
        <v>43</v>
      </c>
      <c r="B494" s="112">
        <v>42558</v>
      </c>
      <c r="C494" s="111" t="s">
        <v>5294</v>
      </c>
      <c r="G494" s="115" t="s">
        <v>962</v>
      </c>
      <c r="H494" s="113" t="s">
        <v>963</v>
      </c>
      <c r="I494" s="108">
        <f t="shared" si="11"/>
        <v>5041.375</v>
      </c>
      <c r="J494" s="317">
        <v>806.62</v>
      </c>
      <c r="L494" s="120"/>
      <c r="M494" s="120"/>
    </row>
    <row r="495" spans="1:13">
      <c r="A495" s="111" t="s">
        <v>45</v>
      </c>
      <c r="B495" s="112">
        <v>42558</v>
      </c>
      <c r="C495" s="111" t="s">
        <v>5295</v>
      </c>
      <c r="G495" s="115" t="s">
        <v>826</v>
      </c>
      <c r="H495" s="113" t="s">
        <v>1620</v>
      </c>
      <c r="I495" s="108">
        <f t="shared" si="11"/>
        <v>5000</v>
      </c>
      <c r="J495" s="317">
        <v>800</v>
      </c>
      <c r="L495" s="120"/>
      <c r="M495" s="120"/>
    </row>
    <row r="496" spans="1:13">
      <c r="A496" s="111" t="s">
        <v>47</v>
      </c>
      <c r="B496" s="112">
        <v>42558</v>
      </c>
      <c r="C496" s="111" t="s">
        <v>5296</v>
      </c>
      <c r="G496" s="115" t="s">
        <v>723</v>
      </c>
      <c r="H496" s="113" t="s">
        <v>917</v>
      </c>
      <c r="I496" s="108">
        <f t="shared" si="11"/>
        <v>3000</v>
      </c>
      <c r="J496" s="317">
        <v>480</v>
      </c>
      <c r="L496" s="120"/>
      <c r="M496" s="120"/>
    </row>
    <row r="497" spans="1:13">
      <c r="A497" s="111" t="s">
        <v>1927</v>
      </c>
      <c r="B497" s="112">
        <v>42558</v>
      </c>
      <c r="C497" s="111" t="s">
        <v>5297</v>
      </c>
      <c r="G497" s="115" t="s">
        <v>822</v>
      </c>
      <c r="H497" s="113" t="s">
        <v>902</v>
      </c>
      <c r="I497" s="108">
        <f t="shared" si="11"/>
        <v>2292.5625</v>
      </c>
      <c r="J497" s="317">
        <v>366.81</v>
      </c>
      <c r="L497" s="120"/>
      <c r="M497" s="120"/>
    </row>
    <row r="498" spans="1:13">
      <c r="A498" s="111" t="s">
        <v>49</v>
      </c>
      <c r="B498" s="112">
        <v>42558</v>
      </c>
      <c r="C498" s="111" t="s">
        <v>5298</v>
      </c>
      <c r="G498" s="115" t="s">
        <v>3564</v>
      </c>
      <c r="H498" s="113" t="s">
        <v>4148</v>
      </c>
      <c r="I498" s="108">
        <f t="shared" si="11"/>
        <v>4700</v>
      </c>
      <c r="J498" s="317">
        <v>752</v>
      </c>
      <c r="L498" s="120"/>
      <c r="M498" s="120"/>
    </row>
    <row r="499" spans="1:13">
      <c r="A499" s="111" t="s">
        <v>51</v>
      </c>
      <c r="B499" s="112">
        <v>42558</v>
      </c>
      <c r="C499" s="111" t="s">
        <v>5299</v>
      </c>
      <c r="G499" s="115" t="s">
        <v>723</v>
      </c>
      <c r="H499" s="113" t="s">
        <v>917</v>
      </c>
      <c r="I499" s="108">
        <f t="shared" si="11"/>
        <v>10500</v>
      </c>
      <c r="J499" s="321">
        <v>1680</v>
      </c>
      <c r="L499" s="121"/>
      <c r="M499" s="120"/>
    </row>
    <row r="500" spans="1:13">
      <c r="A500" s="111" t="s">
        <v>53</v>
      </c>
      <c r="B500" s="112">
        <v>42558</v>
      </c>
      <c r="C500" s="111" t="s">
        <v>5300</v>
      </c>
      <c r="G500" s="115" t="s">
        <v>915</v>
      </c>
      <c r="H500" s="113" t="s">
        <v>916</v>
      </c>
      <c r="I500" s="108">
        <f t="shared" si="11"/>
        <v>1046.5</v>
      </c>
      <c r="J500" s="317">
        <v>167.44</v>
      </c>
      <c r="L500" s="120"/>
      <c r="M500" s="120"/>
    </row>
    <row r="501" spans="1:13">
      <c r="A501" s="111" t="s">
        <v>63</v>
      </c>
      <c r="B501" s="112">
        <v>42555</v>
      </c>
      <c r="C501" s="111" t="s">
        <v>5301</v>
      </c>
      <c r="G501" s="115" t="s">
        <v>4171</v>
      </c>
      <c r="H501" s="113" t="s">
        <v>4154</v>
      </c>
      <c r="I501" s="108">
        <f t="shared" si="11"/>
        <v>255319.81249999997</v>
      </c>
      <c r="J501" s="313">
        <v>40851.17</v>
      </c>
      <c r="L501" s="121"/>
    </row>
    <row r="502" spans="1:13">
      <c r="A502" s="111" t="s">
        <v>1067</v>
      </c>
      <c r="B502" s="112">
        <v>42563</v>
      </c>
      <c r="C502" s="111" t="s">
        <v>5302</v>
      </c>
      <c r="G502" s="115" t="s">
        <v>966</v>
      </c>
      <c r="H502" s="113" t="s">
        <v>967</v>
      </c>
      <c r="I502" s="108">
        <f t="shared" si="11"/>
        <v>10962.4375</v>
      </c>
      <c r="J502" s="313">
        <v>1753.99</v>
      </c>
      <c r="L502" s="121"/>
    </row>
    <row r="503" spans="1:13">
      <c r="A503" s="111" t="s">
        <v>1086</v>
      </c>
      <c r="B503" s="112">
        <v>42563</v>
      </c>
      <c r="C503" s="111" t="s">
        <v>5303</v>
      </c>
      <c r="G503" s="115" t="s">
        <v>966</v>
      </c>
      <c r="H503" s="113" t="s">
        <v>967</v>
      </c>
      <c r="I503" s="108">
        <f t="shared" si="11"/>
        <v>6445</v>
      </c>
      <c r="J503" s="313">
        <v>1031.2</v>
      </c>
      <c r="L503" s="121"/>
    </row>
    <row r="504" spans="1:13">
      <c r="A504" s="111" t="s">
        <v>1950</v>
      </c>
      <c r="B504" s="112">
        <v>42563</v>
      </c>
      <c r="C504" s="111" t="s">
        <v>5304</v>
      </c>
      <c r="G504" s="115" t="s">
        <v>972</v>
      </c>
      <c r="H504" s="113" t="s">
        <v>1642</v>
      </c>
      <c r="I504" s="108">
        <f t="shared" si="11"/>
        <v>133928.5625</v>
      </c>
      <c r="J504" s="313">
        <v>21428.57</v>
      </c>
      <c r="K504">
        <v>14285.72</v>
      </c>
      <c r="L504" s="121"/>
    </row>
    <row r="505" spans="1:13">
      <c r="A505" s="111" t="s">
        <v>3943</v>
      </c>
      <c r="B505" s="112">
        <v>42563</v>
      </c>
      <c r="C505" s="111" t="s">
        <v>5305</v>
      </c>
      <c r="G505" s="108" t="s">
        <v>971</v>
      </c>
      <c r="H505" s="113" t="s">
        <v>970</v>
      </c>
      <c r="I505" s="108">
        <f t="shared" si="11"/>
        <v>133928.5625</v>
      </c>
      <c r="J505" s="313">
        <v>21428.57</v>
      </c>
      <c r="K505" s="115">
        <v>14285.72</v>
      </c>
      <c r="L505" s="121"/>
    </row>
    <row r="506" spans="1:13">
      <c r="A506" s="111" t="s">
        <v>189</v>
      </c>
      <c r="B506" s="112">
        <v>42564</v>
      </c>
      <c r="C506" s="111" t="s">
        <v>5306</v>
      </c>
      <c r="G506" s="76" t="s">
        <v>840</v>
      </c>
      <c r="H506" s="115" t="s">
        <v>3549</v>
      </c>
      <c r="I506" s="108">
        <f t="shared" si="11"/>
        <v>897071.5625</v>
      </c>
      <c r="J506" s="318">
        <v>143531.45000000001</v>
      </c>
      <c r="L506" s="120"/>
    </row>
    <row r="507" spans="1:13">
      <c r="A507" s="111" t="s">
        <v>191</v>
      </c>
      <c r="B507" s="112">
        <v>42565</v>
      </c>
      <c r="C507" s="111" t="s">
        <v>5307</v>
      </c>
      <c r="G507" s="115" t="s">
        <v>957</v>
      </c>
      <c r="H507" s="113" t="s">
        <v>1813</v>
      </c>
      <c r="I507" s="108">
        <f t="shared" si="11"/>
        <v>14964.125000000002</v>
      </c>
      <c r="J507" s="318">
        <v>2394.2600000000002</v>
      </c>
      <c r="L507" s="120"/>
    </row>
    <row r="508" spans="1:13">
      <c r="A508" s="111" t="s">
        <v>193</v>
      </c>
      <c r="B508" s="112">
        <v>42565</v>
      </c>
      <c r="C508" s="111" t="s">
        <v>5308</v>
      </c>
      <c r="G508" s="115" t="s">
        <v>957</v>
      </c>
      <c r="H508" s="113" t="s">
        <v>1813</v>
      </c>
      <c r="I508" s="108">
        <f t="shared" si="11"/>
        <v>5566.9375</v>
      </c>
      <c r="J508" s="317">
        <v>890.71</v>
      </c>
      <c r="L508" s="121"/>
    </row>
    <row r="509" spans="1:13">
      <c r="A509" s="111" t="s">
        <v>195</v>
      </c>
      <c r="B509" s="112">
        <v>42565</v>
      </c>
      <c r="C509" s="111" t="s">
        <v>5309</v>
      </c>
      <c r="G509" s="115" t="s">
        <v>5468</v>
      </c>
      <c r="H509" s="113" t="s">
        <v>5460</v>
      </c>
      <c r="I509" s="108">
        <f t="shared" si="11"/>
        <v>5200</v>
      </c>
      <c r="J509" s="317">
        <v>832</v>
      </c>
      <c r="L509" s="120"/>
    </row>
    <row r="510" spans="1:13" s="115" customFormat="1">
      <c r="A510" s="115" t="s">
        <v>199</v>
      </c>
      <c r="B510" s="116">
        <v>42565</v>
      </c>
      <c r="C510" s="115" t="s">
        <v>5310</v>
      </c>
      <c r="G510" s="115" t="s">
        <v>5469</v>
      </c>
      <c r="H510" s="115" t="s">
        <v>5470</v>
      </c>
      <c r="I510" s="108">
        <f t="shared" si="11"/>
        <v>172.4375</v>
      </c>
      <c r="J510" s="317">
        <v>27.59</v>
      </c>
      <c r="L510" s="121"/>
    </row>
    <row r="511" spans="1:13" s="115" customFormat="1">
      <c r="A511" s="115" t="s">
        <v>199</v>
      </c>
      <c r="B511" s="116">
        <v>42565</v>
      </c>
      <c r="C511" s="115" t="s">
        <v>5310</v>
      </c>
      <c r="G511" s="115" t="s">
        <v>5471</v>
      </c>
      <c r="H511" s="115" t="s">
        <v>5472</v>
      </c>
      <c r="I511" s="108">
        <f t="shared" si="11"/>
        <v>170</v>
      </c>
      <c r="J511" s="317">
        <v>27.2</v>
      </c>
      <c r="L511" s="120"/>
    </row>
    <row r="512" spans="1:13" s="115" customFormat="1">
      <c r="A512" s="115" t="s">
        <v>199</v>
      </c>
      <c r="B512" s="116">
        <v>42565</v>
      </c>
      <c r="C512" s="115" t="s">
        <v>5310</v>
      </c>
      <c r="G512" s="115" t="s">
        <v>5473</v>
      </c>
      <c r="H512" s="115" t="s">
        <v>4157</v>
      </c>
      <c r="I512" s="108">
        <f t="shared" si="11"/>
        <v>512.6875</v>
      </c>
      <c r="J512" s="317">
        <v>82.03</v>
      </c>
      <c r="L512" s="120"/>
    </row>
    <row r="513" spans="1:13">
      <c r="A513" s="111" t="s">
        <v>201</v>
      </c>
      <c r="B513" s="112">
        <v>42564</v>
      </c>
      <c r="C513" s="111" t="s">
        <v>5311</v>
      </c>
      <c r="G513" s="115" t="s">
        <v>977</v>
      </c>
      <c r="H513" s="113" t="s">
        <v>4816</v>
      </c>
      <c r="I513" s="108">
        <f t="shared" si="11"/>
        <v>4223.25</v>
      </c>
      <c r="J513" s="317">
        <v>675.72</v>
      </c>
      <c r="L513" s="121"/>
    </row>
    <row r="514" spans="1:13">
      <c r="A514" s="111" t="s">
        <v>203</v>
      </c>
      <c r="B514" s="112">
        <v>42565</v>
      </c>
      <c r="C514" s="111" t="s">
        <v>5312</v>
      </c>
      <c r="G514" s="115" t="s">
        <v>4171</v>
      </c>
      <c r="H514" s="113" t="s">
        <v>4154</v>
      </c>
      <c r="I514" s="108">
        <f t="shared" si="11"/>
        <v>2640</v>
      </c>
      <c r="J514" s="317">
        <v>422.4</v>
      </c>
      <c r="L514" s="120"/>
    </row>
    <row r="515" spans="1:13">
      <c r="A515" s="111" t="s">
        <v>205</v>
      </c>
      <c r="B515" s="112">
        <v>42565</v>
      </c>
      <c r="C515" s="111" t="s">
        <v>5313</v>
      </c>
      <c r="G515" s="115" t="s">
        <v>4171</v>
      </c>
      <c r="H515" s="113" t="s">
        <v>4154</v>
      </c>
      <c r="I515" s="108">
        <f t="shared" si="11"/>
        <v>10669.8125</v>
      </c>
      <c r="J515" s="318">
        <v>1707.17</v>
      </c>
      <c r="L515" s="121"/>
    </row>
    <row r="516" spans="1:13">
      <c r="A516" s="111" t="s">
        <v>207</v>
      </c>
      <c r="B516" s="112">
        <v>42565</v>
      </c>
      <c r="C516" s="111" t="s">
        <v>5314</v>
      </c>
      <c r="G516" s="115" t="s">
        <v>4171</v>
      </c>
      <c r="H516" s="113" t="s">
        <v>5461</v>
      </c>
      <c r="I516" s="108">
        <f t="shared" si="11"/>
        <v>786852.1875</v>
      </c>
      <c r="J516" s="318">
        <v>125896.35</v>
      </c>
      <c r="L516" s="121"/>
    </row>
    <row r="517" spans="1:13">
      <c r="A517" s="111" t="s">
        <v>1115</v>
      </c>
      <c r="B517" s="112">
        <v>42565</v>
      </c>
      <c r="C517" s="111" t="s">
        <v>5315</v>
      </c>
      <c r="G517" s="115" t="s">
        <v>4171</v>
      </c>
      <c r="H517" s="113" t="s">
        <v>4154</v>
      </c>
      <c r="I517" s="108">
        <f t="shared" si="11"/>
        <v>11623.75</v>
      </c>
      <c r="J517" s="321">
        <v>1859.8</v>
      </c>
      <c r="L517" s="123"/>
      <c r="M517" s="122"/>
    </row>
    <row r="518" spans="1:13">
      <c r="A518" s="111" t="s">
        <v>3076</v>
      </c>
      <c r="B518" s="112">
        <v>42566</v>
      </c>
      <c r="C518" s="111" t="s">
        <v>5316</v>
      </c>
      <c r="G518" s="115" t="s">
        <v>4171</v>
      </c>
      <c r="H518" s="113" t="s">
        <v>4154</v>
      </c>
      <c r="I518" s="108">
        <f t="shared" si="11"/>
        <v>107339.81249999999</v>
      </c>
      <c r="J518" s="321">
        <v>17174.37</v>
      </c>
      <c r="L518" s="123"/>
      <c r="M518" s="122"/>
    </row>
    <row r="519" spans="1:13">
      <c r="A519" s="111" t="s">
        <v>233</v>
      </c>
      <c r="B519" s="112">
        <v>42569</v>
      </c>
      <c r="C519" s="111" t="s">
        <v>5317</v>
      </c>
      <c r="G519" s="115" t="s">
        <v>4171</v>
      </c>
      <c r="H519" s="113" t="s">
        <v>4154</v>
      </c>
      <c r="I519" s="108">
        <f t="shared" ref="I519:I584" si="12">+J519/0.16</f>
        <v>25804.5</v>
      </c>
      <c r="J519" s="321">
        <v>4128.72</v>
      </c>
      <c r="L519" s="123"/>
      <c r="M519" s="122"/>
    </row>
    <row r="520" spans="1:13">
      <c r="A520" s="111" t="s">
        <v>235</v>
      </c>
      <c r="B520" s="112">
        <v>42569</v>
      </c>
      <c r="C520" s="111" t="s">
        <v>5318</v>
      </c>
      <c r="G520" s="115" t="s">
        <v>4171</v>
      </c>
      <c r="H520" s="113" t="s">
        <v>4154</v>
      </c>
      <c r="I520" s="108">
        <f t="shared" si="12"/>
        <v>27219.187499999996</v>
      </c>
      <c r="J520" s="321">
        <v>4355.07</v>
      </c>
      <c r="L520" s="123"/>
      <c r="M520" s="122"/>
    </row>
    <row r="521" spans="1:13">
      <c r="A521" s="111" t="s">
        <v>1149</v>
      </c>
      <c r="B521" s="112">
        <v>42569</v>
      </c>
      <c r="C521" s="111" t="s">
        <v>5319</v>
      </c>
      <c r="G521" s="115" t="s">
        <v>4171</v>
      </c>
      <c r="H521" s="113" t="s">
        <v>4154</v>
      </c>
      <c r="I521" s="108">
        <f t="shared" si="12"/>
        <v>35644.375</v>
      </c>
      <c r="J521" s="321">
        <v>5703.1</v>
      </c>
      <c r="L521" s="123"/>
      <c r="M521" s="122"/>
    </row>
    <row r="522" spans="1:13">
      <c r="A522" s="111" t="s">
        <v>3049</v>
      </c>
      <c r="B522" s="112">
        <v>42569</v>
      </c>
      <c r="C522" s="111" t="s">
        <v>5320</v>
      </c>
      <c r="G522" s="115" t="s">
        <v>4171</v>
      </c>
      <c r="H522" s="113" t="s">
        <v>4154</v>
      </c>
      <c r="I522" s="108">
        <f t="shared" si="12"/>
        <v>11508.9375</v>
      </c>
      <c r="J522" s="321">
        <v>1841.43</v>
      </c>
      <c r="L522" s="123"/>
      <c r="M522" s="122"/>
    </row>
    <row r="523" spans="1:13">
      <c r="A523" s="111" t="s">
        <v>5321</v>
      </c>
      <c r="B523" s="112">
        <v>42564</v>
      </c>
      <c r="C523" s="111" t="s">
        <v>5322</v>
      </c>
      <c r="G523" s="115" t="s">
        <v>4208</v>
      </c>
      <c r="H523" s="113" t="s">
        <v>4156</v>
      </c>
      <c r="I523" s="108">
        <f t="shared" si="12"/>
        <v>1380</v>
      </c>
      <c r="J523" s="317">
        <v>220.8</v>
      </c>
      <c r="L523" s="122"/>
      <c r="M523" s="122"/>
    </row>
    <row r="524" spans="1:13">
      <c r="A524" s="111" t="s">
        <v>2106</v>
      </c>
      <c r="B524" s="112">
        <v>42565</v>
      </c>
      <c r="C524" s="111" t="s">
        <v>5323</v>
      </c>
      <c r="G524" s="115" t="s">
        <v>822</v>
      </c>
      <c r="H524" s="113" t="s">
        <v>902</v>
      </c>
      <c r="I524" s="108">
        <f t="shared" si="12"/>
        <v>3103.4375</v>
      </c>
      <c r="J524" s="317">
        <v>496.55</v>
      </c>
      <c r="L524" s="122"/>
      <c r="M524" s="122"/>
    </row>
    <row r="525" spans="1:13">
      <c r="A525" s="111" t="s">
        <v>2109</v>
      </c>
      <c r="B525" s="112">
        <v>42565</v>
      </c>
      <c r="C525" s="111" t="s">
        <v>5324</v>
      </c>
      <c r="G525" s="115" t="s">
        <v>723</v>
      </c>
      <c r="H525" s="113" t="s">
        <v>917</v>
      </c>
      <c r="I525" s="108">
        <f t="shared" si="12"/>
        <v>16500</v>
      </c>
      <c r="J525" s="321">
        <v>2640</v>
      </c>
      <c r="L525" s="123"/>
      <c r="M525" s="122"/>
    </row>
    <row r="526" spans="1:13">
      <c r="A526" s="111" t="s">
        <v>2112</v>
      </c>
      <c r="B526" s="112">
        <v>42565</v>
      </c>
      <c r="C526" s="111" t="s">
        <v>5325</v>
      </c>
      <c r="G526" s="115" t="s">
        <v>831</v>
      </c>
      <c r="H526" s="113" t="s">
        <v>832</v>
      </c>
      <c r="I526" s="108">
        <f t="shared" si="12"/>
        <v>3600</v>
      </c>
      <c r="J526" s="317">
        <v>576</v>
      </c>
      <c r="L526" s="122"/>
      <c r="M526" s="122"/>
    </row>
    <row r="527" spans="1:13">
      <c r="A527" s="111" t="s">
        <v>3979</v>
      </c>
      <c r="B527" s="112">
        <v>42565</v>
      </c>
      <c r="C527" s="111" t="s">
        <v>5326</v>
      </c>
      <c r="G527" s="115" t="s">
        <v>900</v>
      </c>
      <c r="H527" s="113" t="s">
        <v>901</v>
      </c>
      <c r="I527" s="108">
        <f t="shared" si="12"/>
        <v>6600</v>
      </c>
      <c r="J527" s="321">
        <v>1056</v>
      </c>
      <c r="L527" s="123"/>
      <c r="M527" s="122"/>
    </row>
    <row r="528" spans="1:13">
      <c r="A528" s="111" t="s">
        <v>3981</v>
      </c>
      <c r="B528" s="112">
        <v>42565</v>
      </c>
      <c r="C528" s="111" t="s">
        <v>5327</v>
      </c>
      <c r="G528" s="115" t="s">
        <v>955</v>
      </c>
      <c r="H528" s="113" t="s">
        <v>956</v>
      </c>
      <c r="I528" s="108">
        <f t="shared" si="12"/>
        <v>1500</v>
      </c>
      <c r="J528" s="317">
        <v>240</v>
      </c>
      <c r="L528" s="122"/>
      <c r="M528" s="122"/>
    </row>
    <row r="529" spans="1:13">
      <c r="A529" s="111" t="s">
        <v>1917</v>
      </c>
      <c r="B529" s="112">
        <v>42565</v>
      </c>
      <c r="C529" s="111" t="s">
        <v>5328</v>
      </c>
      <c r="G529" s="115" t="s">
        <v>5481</v>
      </c>
      <c r="H529" s="113" t="s">
        <v>5462</v>
      </c>
      <c r="I529" s="108">
        <f t="shared" si="12"/>
        <v>350</v>
      </c>
      <c r="J529" s="317">
        <v>56</v>
      </c>
      <c r="L529" s="122"/>
      <c r="M529" s="122"/>
    </row>
    <row r="530" spans="1:13">
      <c r="A530" s="111" t="s">
        <v>254</v>
      </c>
      <c r="B530" s="112">
        <v>42565</v>
      </c>
      <c r="C530" s="111" t="s">
        <v>5329</v>
      </c>
      <c r="G530" s="115" t="s">
        <v>891</v>
      </c>
      <c r="H530" s="113" t="s">
        <v>890</v>
      </c>
      <c r="I530" s="108">
        <f t="shared" si="12"/>
        <v>6430</v>
      </c>
      <c r="J530" s="321">
        <v>1028.8</v>
      </c>
      <c r="L530" s="123"/>
      <c r="M530" s="122"/>
    </row>
    <row r="531" spans="1:13">
      <c r="A531" s="111" t="s">
        <v>267</v>
      </c>
      <c r="B531" s="112">
        <v>42565</v>
      </c>
      <c r="C531" s="111" t="s">
        <v>5330</v>
      </c>
      <c r="G531" s="115" t="s">
        <v>893</v>
      </c>
      <c r="H531" s="113" t="s">
        <v>892</v>
      </c>
      <c r="I531" s="108">
        <f t="shared" si="12"/>
        <v>4965.5</v>
      </c>
      <c r="J531" s="317">
        <v>794.48</v>
      </c>
      <c r="L531" s="122"/>
      <c r="M531" s="122"/>
    </row>
    <row r="532" spans="1:13">
      <c r="A532" s="111" t="s">
        <v>269</v>
      </c>
      <c r="B532" s="112">
        <v>42565</v>
      </c>
      <c r="C532" s="111" t="s">
        <v>5331</v>
      </c>
      <c r="G532" s="115" t="s">
        <v>3564</v>
      </c>
      <c r="H532" s="113" t="s">
        <v>4148</v>
      </c>
      <c r="I532" s="108">
        <f t="shared" si="12"/>
        <v>10800</v>
      </c>
      <c r="J532" s="321">
        <v>1728</v>
      </c>
      <c r="L532" s="123"/>
      <c r="M532" s="122"/>
    </row>
    <row r="533" spans="1:13">
      <c r="A533" s="111" t="s">
        <v>1177</v>
      </c>
      <c r="B533" s="112">
        <v>42565</v>
      </c>
      <c r="C533" s="111" t="s">
        <v>5332</v>
      </c>
      <c r="G533" s="115" t="s">
        <v>907</v>
      </c>
      <c r="H533" s="113" t="s">
        <v>908</v>
      </c>
      <c r="I533" s="108">
        <f t="shared" si="12"/>
        <v>13849</v>
      </c>
      <c r="J533" s="321">
        <v>2215.84</v>
      </c>
      <c r="L533" s="123"/>
      <c r="M533" s="122"/>
    </row>
    <row r="534" spans="1:13">
      <c r="A534" s="111" t="s">
        <v>271</v>
      </c>
      <c r="B534" s="112">
        <v>42565</v>
      </c>
      <c r="C534" s="111" t="s">
        <v>5333</v>
      </c>
      <c r="G534" s="115" t="s">
        <v>685</v>
      </c>
      <c r="H534" s="113" t="s">
        <v>899</v>
      </c>
      <c r="I534" s="108">
        <f t="shared" si="12"/>
        <v>559.5</v>
      </c>
      <c r="J534" s="317">
        <v>89.52</v>
      </c>
      <c r="L534" s="122"/>
      <c r="M534" s="122"/>
    </row>
    <row r="535" spans="1:13">
      <c r="A535" s="111" t="s">
        <v>273</v>
      </c>
      <c r="B535" s="112">
        <v>42565</v>
      </c>
      <c r="C535" s="111" t="s">
        <v>5334</v>
      </c>
      <c r="G535" s="115" t="s">
        <v>718</v>
      </c>
      <c r="H535" s="113" t="s">
        <v>719</v>
      </c>
      <c r="I535" s="108">
        <f t="shared" si="12"/>
        <v>500.6875</v>
      </c>
      <c r="J535" s="317">
        <v>80.11</v>
      </c>
      <c r="L535" s="122"/>
      <c r="M535" s="122"/>
    </row>
    <row r="536" spans="1:13">
      <c r="A536" s="111" t="s">
        <v>275</v>
      </c>
      <c r="B536" s="112">
        <v>42565</v>
      </c>
      <c r="C536" s="111" t="s">
        <v>5335</v>
      </c>
      <c r="G536" s="115" t="s">
        <v>5482</v>
      </c>
      <c r="H536" s="113" t="s">
        <v>5463</v>
      </c>
      <c r="I536" s="108">
        <f t="shared" si="12"/>
        <v>3013.6875</v>
      </c>
      <c r="J536" s="317">
        <v>482.19</v>
      </c>
      <c r="L536" s="122"/>
      <c r="M536" s="122"/>
    </row>
    <row r="537" spans="1:13">
      <c r="A537" s="111" t="s">
        <v>277</v>
      </c>
      <c r="B537" s="112">
        <v>42565</v>
      </c>
      <c r="C537" s="111" t="s">
        <v>5336</v>
      </c>
      <c r="G537" s="115" t="s">
        <v>953</v>
      </c>
      <c r="H537" s="113" t="s">
        <v>1920</v>
      </c>
      <c r="I537" s="108">
        <f t="shared" si="12"/>
        <v>418.49999999999994</v>
      </c>
      <c r="J537" s="317">
        <v>66.959999999999994</v>
      </c>
      <c r="L537" s="122"/>
      <c r="M537" s="122"/>
    </row>
    <row r="538" spans="1:13">
      <c r="A538" s="111" t="s">
        <v>279</v>
      </c>
      <c r="B538" s="112">
        <v>42565</v>
      </c>
      <c r="C538" s="111" t="s">
        <v>5337</v>
      </c>
      <c r="G538" s="115" t="s">
        <v>953</v>
      </c>
      <c r="H538" s="113" t="s">
        <v>1920</v>
      </c>
      <c r="I538" s="108">
        <f t="shared" si="12"/>
        <v>4632.75</v>
      </c>
      <c r="J538" s="317">
        <v>741.24</v>
      </c>
      <c r="L538" s="122"/>
      <c r="M538" s="122"/>
    </row>
    <row r="539" spans="1:13">
      <c r="A539" s="111" t="s">
        <v>293</v>
      </c>
      <c r="B539" s="112">
        <v>42572</v>
      </c>
      <c r="C539" s="111" t="s">
        <v>5338</v>
      </c>
      <c r="G539" s="115" t="s">
        <v>4171</v>
      </c>
      <c r="H539" s="113" t="s">
        <v>4154</v>
      </c>
      <c r="I539" s="108">
        <f t="shared" si="12"/>
        <v>801.99999999999989</v>
      </c>
      <c r="J539" s="317">
        <v>128.32</v>
      </c>
      <c r="L539" s="121"/>
    </row>
    <row r="540" spans="1:13">
      <c r="A540" s="111" t="s">
        <v>295</v>
      </c>
      <c r="B540" s="112">
        <v>42572</v>
      </c>
      <c r="C540" s="111" t="s">
        <v>5339</v>
      </c>
      <c r="G540" s="115" t="s">
        <v>4171</v>
      </c>
      <c r="H540" s="113" t="s">
        <v>4154</v>
      </c>
      <c r="I540" s="108">
        <f t="shared" si="12"/>
        <v>3213</v>
      </c>
      <c r="J540" s="317">
        <v>514.08000000000004</v>
      </c>
      <c r="L540" s="120"/>
    </row>
    <row r="541" spans="1:13">
      <c r="A541" s="111" t="s">
        <v>297</v>
      </c>
      <c r="B541" s="112">
        <v>42572</v>
      </c>
      <c r="C541" s="111" t="s">
        <v>5340</v>
      </c>
      <c r="G541" s="115" t="s">
        <v>4171</v>
      </c>
      <c r="H541" s="113" t="s">
        <v>4154</v>
      </c>
      <c r="I541" s="108">
        <f t="shared" si="12"/>
        <v>4211.5</v>
      </c>
      <c r="J541" s="317">
        <v>673.84</v>
      </c>
      <c r="L541" s="120"/>
    </row>
    <row r="542" spans="1:13">
      <c r="A542" s="111" t="s">
        <v>299</v>
      </c>
      <c r="B542" s="112">
        <v>42571</v>
      </c>
      <c r="C542" s="111" t="s">
        <v>5341</v>
      </c>
      <c r="G542" s="115" t="s">
        <v>945</v>
      </c>
      <c r="H542" s="113" t="s">
        <v>5464</v>
      </c>
      <c r="I542" s="108">
        <f t="shared" si="12"/>
        <v>3650</v>
      </c>
      <c r="J542" s="317">
        <v>584</v>
      </c>
      <c r="L542" s="124"/>
      <c r="M542" s="124"/>
    </row>
    <row r="543" spans="1:13">
      <c r="A543" s="111" t="s">
        <v>1211</v>
      </c>
      <c r="B543" s="112">
        <v>42571</v>
      </c>
      <c r="C543" s="111" t="s">
        <v>5342</v>
      </c>
      <c r="G543" s="115" t="s">
        <v>826</v>
      </c>
      <c r="H543" s="113" t="s">
        <v>1620</v>
      </c>
      <c r="I543" s="108">
        <f t="shared" si="12"/>
        <v>1000</v>
      </c>
      <c r="J543" s="317">
        <v>160</v>
      </c>
      <c r="L543" s="124"/>
      <c r="M543" s="124"/>
    </row>
    <row r="544" spans="1:13">
      <c r="A544" s="111" t="s">
        <v>1219</v>
      </c>
      <c r="B544" s="112">
        <v>42573</v>
      </c>
      <c r="C544" s="111" t="s">
        <v>5343</v>
      </c>
      <c r="G544" s="115" t="s">
        <v>4171</v>
      </c>
      <c r="H544" s="113" t="s">
        <v>4154</v>
      </c>
      <c r="I544" s="108">
        <f t="shared" si="12"/>
        <v>135693.0625</v>
      </c>
      <c r="J544" s="318">
        <v>21710.89</v>
      </c>
      <c r="L544" s="121"/>
    </row>
    <row r="545" spans="1:13">
      <c r="A545" s="111" t="s">
        <v>1221</v>
      </c>
      <c r="B545" s="112">
        <v>42573</v>
      </c>
      <c r="C545" s="111" t="s">
        <v>5344</v>
      </c>
      <c r="G545" s="115" t="s">
        <v>4171</v>
      </c>
      <c r="H545" s="113" t="s">
        <v>4154</v>
      </c>
      <c r="I545" s="108">
        <f t="shared" si="12"/>
        <v>6681.7499999999991</v>
      </c>
      <c r="J545" s="318">
        <v>1069.08</v>
      </c>
      <c r="L545" s="120"/>
    </row>
    <row r="546" spans="1:13">
      <c r="A546" s="111" t="s">
        <v>1239</v>
      </c>
      <c r="B546" s="112">
        <v>42571</v>
      </c>
      <c r="C546" s="111" t="s">
        <v>5345</v>
      </c>
      <c r="G546" s="115" t="s">
        <v>822</v>
      </c>
      <c r="H546" s="113" t="s">
        <v>902</v>
      </c>
      <c r="I546" s="108">
        <f t="shared" si="12"/>
        <v>5305.1875</v>
      </c>
      <c r="J546" s="317">
        <v>848.83</v>
      </c>
      <c r="L546" s="125"/>
      <c r="M546" s="122"/>
    </row>
    <row r="547" spans="1:13">
      <c r="A547" s="111" t="s">
        <v>2177</v>
      </c>
      <c r="B547" s="112">
        <v>42571</v>
      </c>
      <c r="C547" s="111" t="s">
        <v>5346</v>
      </c>
      <c r="G547" s="115" t="s">
        <v>897</v>
      </c>
      <c r="H547" s="113" t="s">
        <v>898</v>
      </c>
      <c r="I547" s="108">
        <f t="shared" si="12"/>
        <v>10000</v>
      </c>
      <c r="J547" s="321">
        <v>1600</v>
      </c>
      <c r="L547" s="126"/>
      <c r="M547" s="122"/>
    </row>
    <row r="548" spans="1:13">
      <c r="A548" s="111" t="s">
        <v>2181</v>
      </c>
      <c r="B548" s="112">
        <v>42571</v>
      </c>
      <c r="C548" s="111" t="s">
        <v>5347</v>
      </c>
      <c r="G548" s="115" t="s">
        <v>953</v>
      </c>
      <c r="H548" s="113" t="s">
        <v>1920</v>
      </c>
      <c r="I548" s="108">
        <f t="shared" si="12"/>
        <v>264.25</v>
      </c>
      <c r="J548" s="317">
        <v>42.28</v>
      </c>
      <c r="L548" s="125"/>
      <c r="M548" s="122"/>
    </row>
    <row r="549" spans="1:13">
      <c r="A549" s="111" t="s">
        <v>334</v>
      </c>
      <c r="B549" s="112">
        <v>42571</v>
      </c>
      <c r="C549" s="111" t="s">
        <v>5348</v>
      </c>
      <c r="G549" s="115" t="s">
        <v>900</v>
      </c>
      <c r="H549" s="113" t="s">
        <v>901</v>
      </c>
      <c r="I549" s="108">
        <f t="shared" si="12"/>
        <v>1300</v>
      </c>
      <c r="J549" s="317">
        <v>208</v>
      </c>
      <c r="L549" s="125"/>
      <c r="M549" s="122"/>
    </row>
    <row r="550" spans="1:13">
      <c r="A550" s="111" t="s">
        <v>3154</v>
      </c>
      <c r="B550" s="112">
        <v>42571</v>
      </c>
      <c r="C550" s="111" t="s">
        <v>5349</v>
      </c>
      <c r="G550" s="115" t="s">
        <v>915</v>
      </c>
      <c r="H550" s="113" t="s">
        <v>916</v>
      </c>
      <c r="I550" s="108">
        <f t="shared" si="12"/>
        <v>1690.5</v>
      </c>
      <c r="J550" s="317">
        <v>270.48</v>
      </c>
      <c r="L550" s="125"/>
      <c r="M550" s="122"/>
    </row>
    <row r="551" spans="1:13">
      <c r="A551" s="111" t="s">
        <v>1241</v>
      </c>
      <c r="B551" s="112">
        <v>42571</v>
      </c>
      <c r="C551" s="111" t="s">
        <v>5350</v>
      </c>
      <c r="G551" s="115" t="s">
        <v>894</v>
      </c>
      <c r="H551" s="113" t="s">
        <v>895</v>
      </c>
      <c r="I551" s="108">
        <f t="shared" si="12"/>
        <v>600</v>
      </c>
      <c r="J551" s="317">
        <v>96</v>
      </c>
      <c r="L551" s="125"/>
      <c r="M551" s="122"/>
    </row>
    <row r="552" spans="1:13">
      <c r="A552" s="111" t="s">
        <v>1233</v>
      </c>
      <c r="B552" s="112">
        <v>42571</v>
      </c>
      <c r="C552" s="111" t="s">
        <v>5351</v>
      </c>
      <c r="G552" s="115" t="s">
        <v>723</v>
      </c>
      <c r="H552" s="113" t="s">
        <v>917</v>
      </c>
      <c r="I552" s="108">
        <f t="shared" si="12"/>
        <v>500</v>
      </c>
      <c r="J552" s="317">
        <v>80</v>
      </c>
      <c r="K552" s="115"/>
      <c r="L552" s="125"/>
      <c r="M552" s="122"/>
    </row>
    <row r="553" spans="1:13">
      <c r="A553" s="111" t="s">
        <v>1202</v>
      </c>
      <c r="B553" s="112">
        <v>42571</v>
      </c>
      <c r="C553" s="111" t="s">
        <v>5352</v>
      </c>
      <c r="G553" s="115" t="s">
        <v>4171</v>
      </c>
      <c r="H553" s="113" t="s">
        <v>4154</v>
      </c>
      <c r="I553" s="108">
        <f t="shared" si="12"/>
        <v>39577.375</v>
      </c>
      <c r="J553" s="321">
        <v>6332.38</v>
      </c>
      <c r="L553" s="126"/>
      <c r="M553" s="122"/>
    </row>
    <row r="554" spans="1:13" s="315" customFormat="1">
      <c r="A554" s="319" t="s">
        <v>3172</v>
      </c>
      <c r="B554" s="320">
        <v>42576</v>
      </c>
      <c r="C554" s="319" t="s">
        <v>10863</v>
      </c>
      <c r="D554" s="319"/>
      <c r="E554" s="319"/>
      <c r="F554" s="319"/>
      <c r="G554" s="178" t="s">
        <v>10865</v>
      </c>
      <c r="H554" s="178" t="s">
        <v>10866</v>
      </c>
      <c r="I554" s="176">
        <f t="shared" si="12"/>
        <v>172413.8125</v>
      </c>
      <c r="J554" s="321">
        <v>27586.21</v>
      </c>
      <c r="L554" s="316"/>
    </row>
    <row r="555" spans="1:13" s="315" customFormat="1">
      <c r="A555" s="319" t="s">
        <v>5912</v>
      </c>
      <c r="B555" s="320">
        <v>42576</v>
      </c>
      <c r="C555" s="319" t="s">
        <v>10864</v>
      </c>
      <c r="D555" s="319"/>
      <c r="E555" s="319"/>
      <c r="F555" s="319"/>
      <c r="G555" s="178" t="s">
        <v>10867</v>
      </c>
      <c r="H555" s="178" t="s">
        <v>10868</v>
      </c>
      <c r="I555" s="176">
        <f t="shared" si="12"/>
        <v>155172.4375</v>
      </c>
      <c r="J555" s="321">
        <v>24827.59</v>
      </c>
      <c r="L555" s="316"/>
    </row>
    <row r="556" spans="1:13">
      <c r="A556" s="111" t="s">
        <v>5353</v>
      </c>
      <c r="B556" s="112">
        <v>42577</v>
      </c>
      <c r="C556" s="111" t="s">
        <v>5354</v>
      </c>
      <c r="G556" s="115" t="s">
        <v>957</v>
      </c>
      <c r="H556" s="113" t="s">
        <v>1813</v>
      </c>
      <c r="I556" s="108">
        <f t="shared" si="12"/>
        <v>6500</v>
      </c>
      <c r="J556" s="318">
        <v>1040</v>
      </c>
      <c r="L556" s="126"/>
    </row>
    <row r="557" spans="1:13">
      <c r="A557" s="111" t="s">
        <v>370</v>
      </c>
      <c r="B557" s="112">
        <v>42571</v>
      </c>
      <c r="C557" s="111" t="s">
        <v>5355</v>
      </c>
      <c r="G557" s="115" t="s">
        <v>930</v>
      </c>
      <c r="H557" s="115" t="s">
        <v>931</v>
      </c>
      <c r="I557" s="108">
        <f t="shared" si="12"/>
        <v>122000</v>
      </c>
      <c r="J557" s="321">
        <v>19520</v>
      </c>
      <c r="L557" s="128"/>
      <c r="M557" s="122"/>
    </row>
    <row r="558" spans="1:13">
      <c r="A558" s="111" t="s">
        <v>372</v>
      </c>
      <c r="B558" s="112">
        <v>42571</v>
      </c>
      <c r="C558" s="111" t="s">
        <v>5356</v>
      </c>
      <c r="G558" s="115" t="s">
        <v>723</v>
      </c>
      <c r="H558" s="115" t="s">
        <v>917</v>
      </c>
      <c r="I558" s="108">
        <f t="shared" si="12"/>
        <v>6000</v>
      </c>
      <c r="J558" s="317">
        <v>960</v>
      </c>
      <c r="L558" s="127"/>
      <c r="M558" s="122"/>
    </row>
    <row r="559" spans="1:13">
      <c r="A559" s="111" t="s">
        <v>374</v>
      </c>
      <c r="B559" s="112">
        <v>42571</v>
      </c>
      <c r="C559" s="111" t="s">
        <v>5357</v>
      </c>
      <c r="G559" s="115" t="s">
        <v>718</v>
      </c>
      <c r="H559" s="115" t="s">
        <v>719</v>
      </c>
      <c r="I559" s="108">
        <f t="shared" si="12"/>
        <v>1254.875</v>
      </c>
      <c r="J559" s="317">
        <v>200.78</v>
      </c>
      <c r="L559" s="127"/>
      <c r="M559" s="122"/>
    </row>
    <row r="560" spans="1:13">
      <c r="A560" s="111" t="s">
        <v>376</v>
      </c>
      <c r="B560" s="112">
        <v>42571</v>
      </c>
      <c r="C560" s="111" t="s">
        <v>5358</v>
      </c>
      <c r="G560" s="115" t="s">
        <v>922</v>
      </c>
      <c r="H560" s="115" t="s">
        <v>923</v>
      </c>
      <c r="I560" s="108">
        <f t="shared" si="12"/>
        <v>4707.625</v>
      </c>
      <c r="J560" s="317">
        <v>753.22</v>
      </c>
      <c r="L560" s="127"/>
      <c r="M560" s="122"/>
    </row>
    <row r="561" spans="1:13">
      <c r="A561" s="111" t="s">
        <v>1256</v>
      </c>
      <c r="B561" s="112">
        <v>42571</v>
      </c>
      <c r="C561" s="111" t="s">
        <v>5359</v>
      </c>
      <c r="G561" s="115" t="s">
        <v>907</v>
      </c>
      <c r="H561" s="115" t="s">
        <v>908</v>
      </c>
      <c r="I561" s="108">
        <f t="shared" si="12"/>
        <v>20590.3125</v>
      </c>
      <c r="J561" s="321">
        <v>3294.45</v>
      </c>
      <c r="L561" s="128"/>
      <c r="M561" s="122"/>
    </row>
    <row r="562" spans="1:13">
      <c r="A562" s="111" t="s">
        <v>378</v>
      </c>
      <c r="B562" s="112">
        <v>42571</v>
      </c>
      <c r="C562" s="111" t="s">
        <v>5360</v>
      </c>
      <c r="G562" s="115" t="s">
        <v>928</v>
      </c>
      <c r="H562" s="115" t="s">
        <v>929</v>
      </c>
      <c r="I562" s="108">
        <f t="shared" si="12"/>
        <v>5538</v>
      </c>
      <c r="J562" s="317">
        <v>886.08</v>
      </c>
      <c r="L562" s="127"/>
      <c r="M562" s="122"/>
    </row>
    <row r="563" spans="1:13">
      <c r="A563" s="111" t="s">
        <v>380</v>
      </c>
      <c r="B563" s="112">
        <v>42571</v>
      </c>
      <c r="C563" s="111" t="s">
        <v>5361</v>
      </c>
      <c r="G563" s="115" t="s">
        <v>918</v>
      </c>
      <c r="H563" s="115" t="s">
        <v>954</v>
      </c>
      <c r="I563" s="108">
        <f t="shared" si="12"/>
        <v>13100</v>
      </c>
      <c r="J563" s="321">
        <v>2096</v>
      </c>
      <c r="L563" s="128"/>
      <c r="M563" s="122"/>
    </row>
    <row r="564" spans="1:13">
      <c r="A564" s="111" t="s">
        <v>382</v>
      </c>
      <c r="B564" s="112">
        <v>42571</v>
      </c>
      <c r="C564" s="111" t="s">
        <v>5362</v>
      </c>
      <c r="G564" s="115" t="s">
        <v>907</v>
      </c>
      <c r="H564" s="115" t="s">
        <v>908</v>
      </c>
      <c r="I564" s="108">
        <f t="shared" si="12"/>
        <v>17508.75</v>
      </c>
      <c r="J564" s="321">
        <v>2801.4</v>
      </c>
      <c r="L564" s="128"/>
      <c r="M564" s="122"/>
    </row>
    <row r="565" spans="1:13">
      <c r="A565" s="111" t="s">
        <v>2401</v>
      </c>
      <c r="B565" s="112">
        <v>42578</v>
      </c>
      <c r="C565" s="111" t="s">
        <v>5364</v>
      </c>
      <c r="G565" s="115" t="s">
        <v>900</v>
      </c>
      <c r="H565" s="113" t="s">
        <v>901</v>
      </c>
      <c r="I565" s="108">
        <f t="shared" si="12"/>
        <v>2000</v>
      </c>
      <c r="J565" s="317">
        <v>320</v>
      </c>
      <c r="L565" s="129"/>
      <c r="M565" s="122"/>
    </row>
    <row r="566" spans="1:13">
      <c r="A566" s="111" t="s">
        <v>2404</v>
      </c>
      <c r="B566" s="112">
        <v>42578</v>
      </c>
      <c r="C566" s="111" t="s">
        <v>5365</v>
      </c>
      <c r="G566" s="115" t="s">
        <v>723</v>
      </c>
      <c r="H566" s="113" t="s">
        <v>917</v>
      </c>
      <c r="I566" s="108">
        <f t="shared" si="12"/>
        <v>3000</v>
      </c>
      <c r="J566" s="317">
        <v>480</v>
      </c>
      <c r="L566" s="129"/>
      <c r="M566" s="122"/>
    </row>
    <row r="567" spans="1:13">
      <c r="A567" s="111" t="s">
        <v>2407</v>
      </c>
      <c r="B567" s="112">
        <v>42578</v>
      </c>
      <c r="C567" s="111" t="s">
        <v>5366</v>
      </c>
      <c r="G567" s="115" t="s">
        <v>822</v>
      </c>
      <c r="H567" s="113" t="s">
        <v>902</v>
      </c>
      <c r="I567" s="108">
        <f t="shared" si="12"/>
        <v>3346.6875</v>
      </c>
      <c r="J567" s="317">
        <v>535.47</v>
      </c>
      <c r="L567" s="129"/>
      <c r="M567" s="122"/>
    </row>
    <row r="568" spans="1:13">
      <c r="A568" s="111" t="s">
        <v>420</v>
      </c>
      <c r="B568" s="112">
        <v>42578</v>
      </c>
      <c r="C568" s="111" t="s">
        <v>5367</v>
      </c>
      <c r="G568" s="115" t="s">
        <v>3564</v>
      </c>
      <c r="H568" s="113" t="s">
        <v>4148</v>
      </c>
      <c r="I568" s="108">
        <f t="shared" si="12"/>
        <v>4000</v>
      </c>
      <c r="J568" s="317">
        <v>640</v>
      </c>
      <c r="L568" s="129"/>
      <c r="M568" s="122"/>
    </row>
    <row r="569" spans="1:13">
      <c r="A569" s="111" t="s">
        <v>1303</v>
      </c>
      <c r="B569" s="112">
        <v>42578</v>
      </c>
      <c r="C569" s="111" t="s">
        <v>5368</v>
      </c>
      <c r="G569" s="115" t="s">
        <v>4845</v>
      </c>
      <c r="H569" s="113" t="s">
        <v>4815</v>
      </c>
      <c r="I569" s="108">
        <f t="shared" si="12"/>
        <v>11357.5625</v>
      </c>
      <c r="J569" s="321">
        <v>1817.21</v>
      </c>
      <c r="L569" s="131"/>
      <c r="M569" s="122"/>
    </row>
    <row r="570" spans="1:13">
      <c r="A570" s="111" t="s">
        <v>4029</v>
      </c>
      <c r="B570" s="112">
        <v>42578</v>
      </c>
      <c r="C570" s="111" t="s">
        <v>5369</v>
      </c>
      <c r="G570" s="115" t="s">
        <v>937</v>
      </c>
      <c r="H570" s="115" t="s">
        <v>5483</v>
      </c>
      <c r="I570" s="108">
        <f t="shared" si="12"/>
        <v>2250</v>
      </c>
      <c r="J570" s="317">
        <v>360</v>
      </c>
      <c r="L570" s="129"/>
      <c r="M570" s="122"/>
    </row>
    <row r="571" spans="1:13">
      <c r="A571" s="111" t="s">
        <v>4031</v>
      </c>
      <c r="B571" s="112">
        <v>42578</v>
      </c>
      <c r="C571" s="111" t="s">
        <v>5370</v>
      </c>
      <c r="G571" s="115" t="s">
        <v>964</v>
      </c>
      <c r="H571" s="115" t="s">
        <v>965</v>
      </c>
      <c r="I571" s="108">
        <f t="shared" si="12"/>
        <v>1377.25</v>
      </c>
      <c r="J571" s="317">
        <v>220.36</v>
      </c>
      <c r="K571">
        <v>37.21</v>
      </c>
      <c r="L571" s="129"/>
      <c r="M571" s="122"/>
    </row>
    <row r="572" spans="1:13">
      <c r="A572" s="111" t="s">
        <v>4712</v>
      </c>
      <c r="B572" s="112">
        <v>42578</v>
      </c>
      <c r="C572" s="111" t="s">
        <v>5371</v>
      </c>
      <c r="G572" s="115" t="s">
        <v>3567</v>
      </c>
      <c r="H572" s="115" t="s">
        <v>5484</v>
      </c>
      <c r="I572" s="108">
        <f t="shared" si="12"/>
        <v>9000</v>
      </c>
      <c r="J572" s="321">
        <v>1440</v>
      </c>
      <c r="L572" s="131"/>
      <c r="M572" s="122"/>
    </row>
    <row r="573" spans="1:13">
      <c r="A573" s="111" t="s">
        <v>3223</v>
      </c>
      <c r="B573" s="112">
        <v>42578</v>
      </c>
      <c r="C573" s="111" t="s">
        <v>5372</v>
      </c>
      <c r="G573" s="115" t="s">
        <v>5485</v>
      </c>
      <c r="H573" s="115" t="s">
        <v>5486</v>
      </c>
      <c r="I573" s="108">
        <f t="shared" si="12"/>
        <v>1169.125</v>
      </c>
      <c r="J573" s="317">
        <v>187.06</v>
      </c>
      <c r="L573" s="129"/>
      <c r="M573" s="122"/>
    </row>
    <row r="574" spans="1:13">
      <c r="A574" s="111" t="s">
        <v>3225</v>
      </c>
      <c r="B574" s="112">
        <v>42578</v>
      </c>
      <c r="C574" s="111" t="s">
        <v>5373</v>
      </c>
      <c r="G574" s="115" t="s">
        <v>1763</v>
      </c>
      <c r="H574" s="115" t="s">
        <v>5487</v>
      </c>
      <c r="I574" s="108">
        <f t="shared" si="12"/>
        <v>24000</v>
      </c>
      <c r="J574" s="321">
        <v>3840</v>
      </c>
      <c r="L574" s="131"/>
      <c r="M574" s="122"/>
    </row>
    <row r="575" spans="1:13">
      <c r="A575" s="111" t="s">
        <v>3227</v>
      </c>
      <c r="B575" s="112">
        <v>42578</v>
      </c>
      <c r="C575" s="111" t="s">
        <v>5374</v>
      </c>
      <c r="G575" s="115" t="s">
        <v>907</v>
      </c>
      <c r="H575" s="115" t="s">
        <v>908</v>
      </c>
      <c r="I575" s="108">
        <f t="shared" si="12"/>
        <v>21660.125</v>
      </c>
      <c r="J575" s="321">
        <v>3465.62</v>
      </c>
      <c r="L575" s="131"/>
      <c r="M575" s="122"/>
    </row>
    <row r="576" spans="1:13">
      <c r="A576" s="111" t="s">
        <v>3229</v>
      </c>
      <c r="B576" s="112">
        <v>42578</v>
      </c>
      <c r="C576" s="111" t="s">
        <v>5375</v>
      </c>
      <c r="G576" s="115" t="s">
        <v>1761</v>
      </c>
      <c r="H576" s="115" t="s">
        <v>1617</v>
      </c>
      <c r="I576" s="108">
        <f t="shared" si="12"/>
        <v>7350</v>
      </c>
      <c r="J576" s="321">
        <v>1176</v>
      </c>
      <c r="L576" s="131"/>
      <c r="M576" s="122"/>
    </row>
    <row r="577" spans="1:13">
      <c r="A577" s="111" t="s">
        <v>3231</v>
      </c>
      <c r="B577" s="112">
        <v>42578</v>
      </c>
      <c r="C577" s="111" t="s">
        <v>5376</v>
      </c>
      <c r="G577" s="115" t="s">
        <v>718</v>
      </c>
      <c r="H577" s="115" t="s">
        <v>719</v>
      </c>
      <c r="I577" s="108">
        <f t="shared" si="12"/>
        <v>584.1875</v>
      </c>
      <c r="J577" s="317">
        <v>93.47</v>
      </c>
      <c r="L577" s="129"/>
      <c r="M577" s="122"/>
    </row>
    <row r="578" spans="1:13">
      <c r="A578" s="111" t="s">
        <v>2421</v>
      </c>
      <c r="B578" s="112">
        <v>42578</v>
      </c>
      <c r="C578" s="111" t="s">
        <v>5377</v>
      </c>
      <c r="G578" s="115" t="s">
        <v>924</v>
      </c>
      <c r="H578" s="115" t="s">
        <v>925</v>
      </c>
      <c r="I578" s="108">
        <f t="shared" si="12"/>
        <v>4000</v>
      </c>
      <c r="J578" s="317">
        <v>640</v>
      </c>
      <c r="L578" s="129"/>
      <c r="M578" s="122"/>
    </row>
    <row r="579" spans="1:13">
      <c r="A579" s="111" t="s">
        <v>2424</v>
      </c>
      <c r="B579" s="112">
        <v>42578</v>
      </c>
      <c r="C579" s="111" t="s">
        <v>5378</v>
      </c>
      <c r="G579" s="115" t="s">
        <v>685</v>
      </c>
      <c r="H579" s="115" t="s">
        <v>899</v>
      </c>
      <c r="I579" s="108">
        <f t="shared" si="12"/>
        <v>1011.4375000000001</v>
      </c>
      <c r="J579" s="317">
        <v>161.83000000000001</v>
      </c>
      <c r="L579" s="129"/>
      <c r="M579" s="122"/>
    </row>
    <row r="580" spans="1:13">
      <c r="A580" s="111" t="s">
        <v>3235</v>
      </c>
      <c r="B580" s="112">
        <v>42578</v>
      </c>
      <c r="C580" s="111" t="s">
        <v>5379</v>
      </c>
      <c r="G580" s="115" t="s">
        <v>905</v>
      </c>
      <c r="H580" s="115" t="s">
        <v>906</v>
      </c>
      <c r="I580" s="108">
        <f t="shared" si="12"/>
        <v>1956.3125</v>
      </c>
      <c r="J580" s="317">
        <v>313.01</v>
      </c>
      <c r="L580" s="129"/>
      <c r="M580" s="122"/>
    </row>
    <row r="581" spans="1:13">
      <c r="A581" s="111" t="s">
        <v>422</v>
      </c>
      <c r="B581" s="112">
        <v>42578</v>
      </c>
      <c r="C581" s="111" t="s">
        <v>5380</v>
      </c>
      <c r="G581" s="115" t="s">
        <v>826</v>
      </c>
      <c r="H581" s="115" t="s">
        <v>1620</v>
      </c>
      <c r="I581" s="108">
        <f t="shared" si="12"/>
        <v>8150</v>
      </c>
      <c r="J581" s="321">
        <v>1304</v>
      </c>
      <c r="L581" s="131"/>
      <c r="M581" s="129"/>
    </row>
    <row r="582" spans="1:13">
      <c r="A582" s="111" t="s">
        <v>436</v>
      </c>
      <c r="B582" s="112">
        <v>42578</v>
      </c>
      <c r="C582" s="111" t="s">
        <v>5381</v>
      </c>
      <c r="G582" s="115" t="s">
        <v>3564</v>
      </c>
      <c r="H582" s="115" t="s">
        <v>4148</v>
      </c>
      <c r="I582" s="108">
        <f t="shared" si="12"/>
        <v>21500</v>
      </c>
      <c r="J582" s="321">
        <v>3440</v>
      </c>
      <c r="L582" s="131"/>
      <c r="M582" s="129"/>
    </row>
    <row r="583" spans="1:13">
      <c r="A583" s="111" t="s">
        <v>646</v>
      </c>
      <c r="B583" s="112">
        <v>42581</v>
      </c>
      <c r="C583" s="111" t="s">
        <v>5382</v>
      </c>
      <c r="G583" s="115" t="s">
        <v>953</v>
      </c>
      <c r="H583" s="115" t="s">
        <v>1920</v>
      </c>
      <c r="I583" s="108">
        <f t="shared" si="12"/>
        <v>9600</v>
      </c>
      <c r="J583" s="321">
        <v>1536</v>
      </c>
      <c r="L583" s="131"/>
      <c r="M583" s="129"/>
    </row>
    <row r="584" spans="1:13">
      <c r="A584" s="111" t="s">
        <v>5383</v>
      </c>
      <c r="B584" s="112">
        <v>42581</v>
      </c>
      <c r="C584" s="111" t="s">
        <v>5384</v>
      </c>
      <c r="G584" s="115" t="s">
        <v>4171</v>
      </c>
      <c r="H584" s="115" t="s">
        <v>5488</v>
      </c>
      <c r="I584" s="108">
        <f t="shared" si="12"/>
        <v>3190</v>
      </c>
      <c r="J584" s="317">
        <v>510.4</v>
      </c>
      <c r="L584" s="129"/>
      <c r="M584" s="129"/>
    </row>
    <row r="585" spans="1:13">
      <c r="A585" s="111" t="s">
        <v>2839</v>
      </c>
      <c r="B585" s="112">
        <v>42582</v>
      </c>
      <c r="C585" s="111" t="s">
        <v>5385</v>
      </c>
      <c r="G585" s="115" t="s">
        <v>4171</v>
      </c>
      <c r="H585" s="115" t="s">
        <v>5488</v>
      </c>
      <c r="I585" s="108">
        <f t="shared" ref="I585:I594" si="13">+J585/0.16</f>
        <v>226407.8125</v>
      </c>
      <c r="J585" s="321">
        <v>36225.25</v>
      </c>
      <c r="L585" s="131"/>
      <c r="M585" s="129"/>
    </row>
    <row r="586" spans="1:13">
      <c r="A586" s="111" t="s">
        <v>451</v>
      </c>
      <c r="B586" s="112">
        <v>42582</v>
      </c>
      <c r="C586" s="111" t="s">
        <v>5386</v>
      </c>
      <c r="G586" s="115" t="s">
        <v>4171</v>
      </c>
      <c r="H586" s="115" t="s">
        <v>5488</v>
      </c>
      <c r="I586" s="108">
        <f t="shared" si="13"/>
        <v>1872.5625</v>
      </c>
      <c r="J586" s="317">
        <v>299.61</v>
      </c>
      <c r="L586" s="129"/>
      <c r="M586" s="129"/>
    </row>
    <row r="587" spans="1:13">
      <c r="A587" s="111" t="s">
        <v>5387</v>
      </c>
      <c r="B587" s="112">
        <v>42582</v>
      </c>
      <c r="C587" s="111" t="s">
        <v>5388</v>
      </c>
      <c r="G587" s="115" t="s">
        <v>4171</v>
      </c>
      <c r="H587" s="115" t="s">
        <v>5488</v>
      </c>
      <c r="I587" s="176">
        <f t="shared" si="13"/>
        <v>335914.5</v>
      </c>
      <c r="J587" s="321">
        <v>53746.32</v>
      </c>
      <c r="L587" s="131"/>
      <c r="M587" s="129"/>
    </row>
    <row r="588" spans="1:13" s="115" customFormat="1">
      <c r="A588" s="115" t="s">
        <v>388</v>
      </c>
      <c r="B588" s="116">
        <v>42578</v>
      </c>
      <c r="C588" s="115" t="s">
        <v>5363</v>
      </c>
      <c r="G588" s="115" t="s">
        <v>5474</v>
      </c>
      <c r="H588" s="115" t="s">
        <v>5475</v>
      </c>
      <c r="I588" s="108">
        <f t="shared" si="13"/>
        <v>369.8125</v>
      </c>
      <c r="J588" s="318">
        <v>59.17</v>
      </c>
    </row>
    <row r="589" spans="1:13" s="115" customFormat="1">
      <c r="A589" s="115" t="s">
        <v>388</v>
      </c>
      <c r="B589" s="116">
        <v>42578</v>
      </c>
      <c r="C589" s="115" t="s">
        <v>5363</v>
      </c>
      <c r="G589" s="115" t="s">
        <v>2792</v>
      </c>
      <c r="H589" s="115" t="s">
        <v>4163</v>
      </c>
      <c r="I589" s="108">
        <f t="shared" si="13"/>
        <v>501.1875</v>
      </c>
      <c r="J589" s="317">
        <v>80.19</v>
      </c>
    </row>
    <row r="590" spans="1:13" s="115" customFormat="1">
      <c r="A590" s="115" t="s">
        <v>388</v>
      </c>
      <c r="B590" s="116">
        <v>42578</v>
      </c>
      <c r="C590" s="115" t="s">
        <v>5363</v>
      </c>
      <c r="G590" s="115" t="s">
        <v>5471</v>
      </c>
      <c r="H590" s="115" t="s">
        <v>5472</v>
      </c>
      <c r="I590" s="108">
        <f t="shared" si="13"/>
        <v>110</v>
      </c>
      <c r="J590" s="318">
        <v>17.600000000000001</v>
      </c>
    </row>
    <row r="591" spans="1:13" s="115" customFormat="1">
      <c r="A591" s="115" t="s">
        <v>388</v>
      </c>
      <c r="B591" s="116">
        <v>42578</v>
      </c>
      <c r="C591" s="115" t="s">
        <v>5363</v>
      </c>
      <c r="G591" s="115" t="s">
        <v>683</v>
      </c>
      <c r="H591" s="115" t="s">
        <v>5476</v>
      </c>
      <c r="I591" s="108">
        <f t="shared" si="13"/>
        <v>58.6875</v>
      </c>
      <c r="J591" s="318">
        <v>9.39</v>
      </c>
    </row>
    <row r="592" spans="1:13" s="115" customFormat="1">
      <c r="A592" s="115" t="s">
        <v>388</v>
      </c>
      <c r="B592" s="116">
        <v>42578</v>
      </c>
      <c r="C592" s="115" t="s">
        <v>5363</v>
      </c>
      <c r="G592" s="115" t="s">
        <v>2530</v>
      </c>
      <c r="H592" s="115" t="s">
        <v>4826</v>
      </c>
      <c r="I592" s="108">
        <f t="shared" si="13"/>
        <v>287.9375</v>
      </c>
      <c r="J592" s="318">
        <v>46.07</v>
      </c>
    </row>
    <row r="593" spans="1:11" s="115" customFormat="1">
      <c r="A593" s="115" t="s">
        <v>388</v>
      </c>
      <c r="B593" s="116">
        <v>42578</v>
      </c>
      <c r="C593" s="115" t="s">
        <v>5363</v>
      </c>
      <c r="G593" s="115" t="s">
        <v>5477</v>
      </c>
      <c r="H593" s="115" t="s">
        <v>5478</v>
      </c>
      <c r="I593" s="108">
        <f t="shared" si="13"/>
        <v>381.0625</v>
      </c>
      <c r="J593" s="318">
        <v>60.97</v>
      </c>
    </row>
    <row r="594" spans="1:11" s="319" customFormat="1">
      <c r="A594" s="319" t="s">
        <v>5947</v>
      </c>
      <c r="B594" s="320">
        <v>42580</v>
      </c>
      <c r="C594" s="319" t="s">
        <v>10870</v>
      </c>
      <c r="G594" s="178" t="s">
        <v>10871</v>
      </c>
      <c r="H594" s="178" t="s">
        <v>10872</v>
      </c>
      <c r="I594" s="176">
        <f t="shared" si="13"/>
        <v>12931.062499999998</v>
      </c>
      <c r="J594" s="321">
        <v>2068.9699999999998</v>
      </c>
    </row>
    <row r="595" spans="1:11" s="319" customFormat="1">
      <c r="A595" s="319" t="s">
        <v>4532</v>
      </c>
      <c r="B595" s="320">
        <v>42560</v>
      </c>
      <c r="C595" s="319" t="s">
        <v>10875</v>
      </c>
      <c r="G595" s="515" t="s">
        <v>10997</v>
      </c>
      <c r="H595" s="515" t="s">
        <v>10998</v>
      </c>
      <c r="I595" s="380">
        <f t="shared" ref="I595:I596" si="14">+J595/0.16</f>
        <v>8942.125</v>
      </c>
      <c r="J595" s="314">
        <v>1430.74</v>
      </c>
    </row>
    <row r="596" spans="1:11" s="319" customFormat="1">
      <c r="A596" s="319" t="s">
        <v>10876</v>
      </c>
      <c r="B596" s="320">
        <v>42582</v>
      </c>
      <c r="C596" s="319" t="s">
        <v>10877</v>
      </c>
      <c r="G596" s="421" t="s">
        <v>685</v>
      </c>
      <c r="H596" s="422" t="s">
        <v>3509</v>
      </c>
      <c r="I596" s="380">
        <f t="shared" si="14"/>
        <v>2326.75</v>
      </c>
      <c r="J596" s="422">
        <v>372.28</v>
      </c>
    </row>
    <row r="598" spans="1:11" ht="14.25" customHeight="1">
      <c r="H598" s="24" t="s">
        <v>2843</v>
      </c>
      <c r="I598" s="23">
        <f>+SUM(I7:I596)</f>
        <v>36343358.25</v>
      </c>
      <c r="J598" s="23">
        <f t="shared" ref="J598:K598" si="15">+SUM(J7:J596)</f>
        <v>5814937.3200000068</v>
      </c>
      <c r="K598" s="23">
        <f t="shared" si="15"/>
        <v>28625.269999999997</v>
      </c>
    </row>
    <row r="599" spans="1:11" s="319" customFormat="1" ht="14.25" customHeight="1">
      <c r="H599" s="24"/>
      <c r="I599" s="24" t="s">
        <v>999</v>
      </c>
      <c r="J599" s="319">
        <f>6508026.81-754690.25</f>
        <v>5753336.5599999996</v>
      </c>
      <c r="K599" s="322"/>
    </row>
    <row r="600" spans="1:11" s="319" customFormat="1" ht="14.25" customHeight="1">
      <c r="H600" s="24"/>
      <c r="I600" s="319" t="s">
        <v>1002</v>
      </c>
      <c r="J600" s="322">
        <f>+J598-J599</f>
        <v>61600.760000007227</v>
      </c>
      <c r="K600" s="322"/>
    </row>
    <row r="601" spans="1:11" s="509" customFormat="1" ht="14.25" customHeight="1">
      <c r="H601" s="513"/>
      <c r="J601" s="322"/>
      <c r="K601" s="322"/>
    </row>
    <row r="602" spans="1:11" s="319" customFormat="1" ht="14.25" customHeight="1">
      <c r="A602" s="522" t="s">
        <v>5072</v>
      </c>
      <c r="B602" s="290">
        <v>42578</v>
      </c>
      <c r="C602" s="522" t="s">
        <v>5073</v>
      </c>
      <c r="D602" s="522"/>
      <c r="E602" s="522"/>
      <c r="F602" s="522"/>
      <c r="G602" s="524" t="s">
        <v>842</v>
      </c>
      <c r="H602" s="522" t="s">
        <v>844</v>
      </c>
      <c r="I602" s="520">
        <f t="shared" ref="I602" si="16">+J602/0.16</f>
        <v>169087.8125</v>
      </c>
      <c r="J602" s="246">
        <v>27054.05</v>
      </c>
      <c r="K602" s="102" t="s">
        <v>10988</v>
      </c>
    </row>
    <row r="603" spans="1:11">
      <c r="A603" s="358" t="s">
        <v>4987</v>
      </c>
      <c r="B603" s="290">
        <v>42572</v>
      </c>
      <c r="C603" s="358" t="s">
        <v>3782</v>
      </c>
      <c r="D603" s="358"/>
      <c r="E603" s="358"/>
      <c r="F603" s="358"/>
      <c r="G603" s="384" t="s">
        <v>870</v>
      </c>
      <c r="H603" s="358" t="s">
        <v>4102</v>
      </c>
      <c r="I603" s="439">
        <f t="shared" ref="I603" si="17">+J603/0.16</f>
        <v>-141129.1875</v>
      </c>
      <c r="J603" s="246">
        <v>-22580.67</v>
      </c>
      <c r="K603" s="102" t="s">
        <v>10972</v>
      </c>
    </row>
    <row r="604" spans="1:11">
      <c r="A604" s="358" t="s">
        <v>2961</v>
      </c>
      <c r="B604" s="290">
        <v>42557</v>
      </c>
      <c r="C604" s="358" t="s">
        <v>4880</v>
      </c>
      <c r="D604" s="358"/>
      <c r="E604" s="358"/>
      <c r="F604" s="358"/>
      <c r="G604" s="358"/>
      <c r="H604" s="358" t="s">
        <v>5389</v>
      </c>
      <c r="I604" s="428">
        <f t="shared" ref="I604" si="18">+J604/0.16</f>
        <v>-404516.25</v>
      </c>
      <c r="J604" s="246">
        <v>-64722.6</v>
      </c>
      <c r="K604" s="102" t="s">
        <v>10971</v>
      </c>
    </row>
    <row r="605" spans="1:11">
      <c r="A605" s="358" t="s">
        <v>187</v>
      </c>
      <c r="B605" s="290">
        <v>42564</v>
      </c>
      <c r="C605" s="358" t="s">
        <v>4641</v>
      </c>
      <c r="D605" s="358"/>
      <c r="E605" s="358"/>
      <c r="F605" s="358"/>
      <c r="G605" s="358" t="s">
        <v>977</v>
      </c>
      <c r="H605" s="358" t="s">
        <v>5459</v>
      </c>
      <c r="I605" s="439">
        <f t="shared" ref="I605" si="19">+J605/0.16</f>
        <v>-8446.5625</v>
      </c>
      <c r="J605" s="246">
        <v>-1351.45</v>
      </c>
      <c r="K605" s="102" t="s">
        <v>10975</v>
      </c>
    </row>
    <row r="606" spans="1:11">
      <c r="H606" s="100" t="s">
        <v>4221</v>
      </c>
      <c r="I606" s="23">
        <f>+SUM(I602:I605)</f>
        <v>-385004.1875</v>
      </c>
      <c r="J606" s="23">
        <f>+SUM(J602:J605)</f>
        <v>-61600.67</v>
      </c>
      <c r="K606" s="23"/>
    </row>
    <row r="607" spans="1:11">
      <c r="H607" s="100" t="s">
        <v>1002</v>
      </c>
      <c r="I607" s="24"/>
      <c r="J607" s="432">
        <f>+J600+J606</f>
        <v>9.0000007228809409E-2</v>
      </c>
    </row>
    <row r="608" spans="1:11">
      <c r="A608" s="2"/>
      <c r="B608" s="1"/>
      <c r="C608" s="1"/>
      <c r="D608" s="1"/>
      <c r="E608" s="1"/>
      <c r="F608" s="1"/>
      <c r="G608" s="46" t="s">
        <v>0</v>
      </c>
      <c r="H608" s="1"/>
      <c r="I608" s="1"/>
      <c r="J608" s="132"/>
      <c r="K608" s="129"/>
    </row>
    <row r="609" spans="1:11">
      <c r="A609" s="2"/>
      <c r="B609" s="1"/>
      <c r="C609" s="1"/>
      <c r="D609" s="1"/>
      <c r="E609" s="1"/>
      <c r="F609" s="1"/>
      <c r="G609" s="46" t="s">
        <v>4874</v>
      </c>
      <c r="H609" s="1"/>
      <c r="I609" s="1"/>
      <c r="J609" s="5"/>
      <c r="K609" s="129"/>
    </row>
    <row r="610" spans="1:11">
      <c r="A610" s="2"/>
      <c r="B610" s="1"/>
      <c r="C610" s="1"/>
      <c r="D610" s="1"/>
      <c r="E610" s="1"/>
      <c r="F610" s="1"/>
      <c r="G610" s="46" t="s">
        <v>1</v>
      </c>
      <c r="H610" s="1"/>
      <c r="I610" s="1"/>
      <c r="J610" s="5"/>
      <c r="K610" s="129"/>
    </row>
    <row r="611" spans="1:11">
      <c r="A611" s="1"/>
      <c r="B611" s="1"/>
      <c r="C611" s="1"/>
      <c r="D611" s="1"/>
      <c r="E611" s="1"/>
      <c r="F611" s="1"/>
      <c r="G611" s="327" t="s">
        <v>10779</v>
      </c>
      <c r="H611" s="1"/>
      <c r="I611" s="1"/>
      <c r="J611" s="1"/>
      <c r="K611" s="129"/>
    </row>
    <row r="612" spans="1:11">
      <c r="A612" s="1"/>
      <c r="B612" s="1"/>
      <c r="C612" s="1"/>
      <c r="D612" s="1"/>
      <c r="E612" s="1"/>
      <c r="F612" s="1"/>
      <c r="G612" s="6"/>
      <c r="H612" s="4"/>
      <c r="I612" s="4"/>
      <c r="J612" s="4"/>
      <c r="K612" s="129"/>
    </row>
    <row r="613" spans="1:11" ht="17.25" thickBot="1">
      <c r="A613" s="41"/>
      <c r="B613" s="41"/>
      <c r="C613" s="41" t="s">
        <v>4</v>
      </c>
      <c r="D613" s="41"/>
      <c r="E613" s="41"/>
      <c r="F613" s="41"/>
      <c r="G613" s="42" t="s">
        <v>5</v>
      </c>
      <c r="H613" s="43" t="s">
        <v>6</v>
      </c>
      <c r="I613" s="44" t="s">
        <v>8</v>
      </c>
      <c r="J613" s="45" t="s">
        <v>1004</v>
      </c>
      <c r="K613" s="45" t="s">
        <v>1005</v>
      </c>
    </row>
    <row r="614" spans="1:11">
      <c r="A614" s="527" t="s">
        <v>1006</v>
      </c>
      <c r="B614" s="31">
        <v>85</v>
      </c>
      <c r="G614" s="430" t="s">
        <v>900</v>
      </c>
      <c r="H614" s="430" t="s">
        <v>901</v>
      </c>
      <c r="I614">
        <f t="shared" ref="I614:I677" si="20">+SUMIF($G$7:$G$596,G614,$J$7:$J$596)</f>
        <v>1584</v>
      </c>
      <c r="J614">
        <f>+I614/0.16</f>
        <v>9900</v>
      </c>
      <c r="K614">
        <f t="shared" ref="K614:K677" si="21">+SUMIF($G$7:$G$596,G614,$K$7:$K$596)</f>
        <v>0</v>
      </c>
    </row>
    <row r="615" spans="1:11">
      <c r="A615" s="527" t="s">
        <v>1006</v>
      </c>
      <c r="B615" s="31">
        <v>85</v>
      </c>
      <c r="G615" s="433" t="s">
        <v>9</v>
      </c>
      <c r="H615" s="430" t="s">
        <v>5514</v>
      </c>
      <c r="I615" s="430">
        <f t="shared" si="20"/>
        <v>237.25</v>
      </c>
      <c r="J615" s="430">
        <f t="shared" ref="J615:J677" si="22">+I615/0.16</f>
        <v>1482.8125</v>
      </c>
      <c r="K615" s="430">
        <f t="shared" si="21"/>
        <v>0</v>
      </c>
    </row>
    <row r="616" spans="1:11">
      <c r="A616" s="527" t="s">
        <v>1006</v>
      </c>
      <c r="B616" s="31">
        <v>85</v>
      </c>
      <c r="G616" s="430" t="s">
        <v>5412</v>
      </c>
      <c r="H616" s="430" t="s">
        <v>5412</v>
      </c>
      <c r="I616" s="430">
        <f t="shared" si="20"/>
        <v>130.07</v>
      </c>
      <c r="J616" s="430">
        <f t="shared" si="22"/>
        <v>812.93749999999989</v>
      </c>
      <c r="K616" s="430">
        <f t="shared" si="21"/>
        <v>0</v>
      </c>
    </row>
    <row r="617" spans="1:11">
      <c r="A617" s="527" t="s">
        <v>1006</v>
      </c>
      <c r="B617" s="31">
        <v>85</v>
      </c>
      <c r="G617" s="430" t="s">
        <v>4105</v>
      </c>
      <c r="H617" s="430" t="s">
        <v>4105</v>
      </c>
      <c r="I617" s="430">
        <f t="shared" si="20"/>
        <v>49.33</v>
      </c>
      <c r="J617" s="430">
        <f t="shared" si="22"/>
        <v>308.3125</v>
      </c>
      <c r="K617" s="430">
        <f t="shared" si="21"/>
        <v>0</v>
      </c>
    </row>
    <row r="618" spans="1:11">
      <c r="A618" s="527" t="s">
        <v>1006</v>
      </c>
      <c r="B618" s="31">
        <v>85</v>
      </c>
      <c r="G618" s="430" t="s">
        <v>5477</v>
      </c>
      <c r="H618" s="430" t="s">
        <v>5478</v>
      </c>
      <c r="I618" s="430">
        <f t="shared" si="20"/>
        <v>60.97</v>
      </c>
      <c r="J618" s="430">
        <f t="shared" si="22"/>
        <v>381.0625</v>
      </c>
      <c r="K618" s="430">
        <f t="shared" si="21"/>
        <v>0</v>
      </c>
    </row>
    <row r="619" spans="1:11">
      <c r="A619" s="527" t="s">
        <v>1006</v>
      </c>
      <c r="B619" s="31">
        <v>85</v>
      </c>
      <c r="G619" s="430" t="s">
        <v>5435</v>
      </c>
      <c r="H619" s="430" t="s">
        <v>5435</v>
      </c>
      <c r="I619" s="430">
        <f t="shared" si="20"/>
        <v>28.14</v>
      </c>
      <c r="J619" s="430">
        <f t="shared" si="22"/>
        <v>175.875</v>
      </c>
      <c r="K619" s="430">
        <f t="shared" si="21"/>
        <v>0</v>
      </c>
    </row>
    <row r="620" spans="1:11">
      <c r="A620" s="527" t="s">
        <v>1006</v>
      </c>
      <c r="B620" s="31">
        <v>85</v>
      </c>
      <c r="G620" s="441" t="s">
        <v>2859</v>
      </c>
      <c r="H620" s="430" t="s">
        <v>5413</v>
      </c>
      <c r="I620" s="430">
        <f t="shared" si="20"/>
        <v>64722.6</v>
      </c>
      <c r="J620" s="430">
        <f t="shared" si="22"/>
        <v>404516.25</v>
      </c>
      <c r="K620" s="430">
        <f t="shared" si="21"/>
        <v>0</v>
      </c>
    </row>
    <row r="621" spans="1:11">
      <c r="A621" s="527" t="s">
        <v>1006</v>
      </c>
      <c r="B621" s="31">
        <v>85</v>
      </c>
      <c r="G621" s="430" t="s">
        <v>747</v>
      </c>
      <c r="H621" s="430" t="s">
        <v>747</v>
      </c>
      <c r="I621" s="430">
        <f t="shared" si="20"/>
        <v>595.32999999999993</v>
      </c>
      <c r="J621" s="430">
        <f t="shared" si="22"/>
        <v>3720.8124999999995</v>
      </c>
      <c r="K621" s="430">
        <f t="shared" si="21"/>
        <v>0</v>
      </c>
    </row>
    <row r="622" spans="1:11">
      <c r="A622" s="527" t="s">
        <v>1006</v>
      </c>
      <c r="B622" s="31">
        <v>85</v>
      </c>
      <c r="G622" s="441" t="s">
        <v>981</v>
      </c>
      <c r="H622" s="441" t="s">
        <v>982</v>
      </c>
      <c r="I622" s="430">
        <f t="shared" si="20"/>
        <v>206.35</v>
      </c>
      <c r="J622" s="430">
        <f t="shared" si="22"/>
        <v>1289.6875</v>
      </c>
      <c r="K622" s="430">
        <f t="shared" si="21"/>
        <v>0</v>
      </c>
    </row>
    <row r="623" spans="1:11">
      <c r="A623" s="527" t="s">
        <v>1006</v>
      </c>
      <c r="B623" s="31">
        <v>85</v>
      </c>
      <c r="G623" s="430" t="s">
        <v>733</v>
      </c>
      <c r="H623" s="430" t="s">
        <v>733</v>
      </c>
      <c r="I623" s="430">
        <f t="shared" si="20"/>
        <v>166.07</v>
      </c>
      <c r="J623" s="430">
        <f t="shared" si="22"/>
        <v>1037.9375</v>
      </c>
      <c r="K623" s="430">
        <f t="shared" si="21"/>
        <v>0</v>
      </c>
    </row>
    <row r="624" spans="1:11">
      <c r="A624" s="527" t="s">
        <v>1006</v>
      </c>
      <c r="B624" s="31">
        <v>85</v>
      </c>
      <c r="G624" s="430" t="s">
        <v>5468</v>
      </c>
      <c r="H624" s="430" t="s">
        <v>5460</v>
      </c>
      <c r="I624" s="430">
        <f t="shared" si="20"/>
        <v>832</v>
      </c>
      <c r="J624" s="430">
        <f t="shared" si="22"/>
        <v>5200</v>
      </c>
      <c r="K624" s="430">
        <f t="shared" si="21"/>
        <v>0</v>
      </c>
    </row>
    <row r="625" spans="1:11">
      <c r="A625" s="527" t="s">
        <v>1006</v>
      </c>
      <c r="B625" s="31">
        <v>85</v>
      </c>
      <c r="G625" s="430" t="s">
        <v>1712</v>
      </c>
      <c r="H625" s="430" t="s">
        <v>1712</v>
      </c>
      <c r="I625" s="430">
        <f t="shared" si="20"/>
        <v>17.79</v>
      </c>
      <c r="J625" s="430">
        <f t="shared" si="22"/>
        <v>111.18749999999999</v>
      </c>
      <c r="K625" s="430">
        <f t="shared" si="21"/>
        <v>0</v>
      </c>
    </row>
    <row r="626" spans="1:11">
      <c r="A626" s="527" t="s">
        <v>1006</v>
      </c>
      <c r="B626" s="31">
        <v>85</v>
      </c>
      <c r="G626" s="430" t="s">
        <v>4208</v>
      </c>
      <c r="H626" s="430" t="s">
        <v>4156</v>
      </c>
      <c r="I626" s="430">
        <f t="shared" si="20"/>
        <v>220.8</v>
      </c>
      <c r="J626" s="430">
        <f t="shared" si="22"/>
        <v>1380</v>
      </c>
      <c r="K626" s="430">
        <f t="shared" si="21"/>
        <v>0</v>
      </c>
    </row>
    <row r="627" spans="1:11">
      <c r="A627" s="527" t="s">
        <v>1006</v>
      </c>
      <c r="B627" s="31">
        <v>85</v>
      </c>
      <c r="G627" s="430" t="s">
        <v>668</v>
      </c>
      <c r="H627" s="430" t="s">
        <v>668</v>
      </c>
      <c r="I627" s="430">
        <f t="shared" si="20"/>
        <v>99.86</v>
      </c>
      <c r="J627" s="430">
        <f t="shared" si="22"/>
        <v>624.125</v>
      </c>
      <c r="K627" s="430">
        <f t="shared" si="21"/>
        <v>0</v>
      </c>
    </row>
    <row r="628" spans="1:11">
      <c r="A628" s="527" t="s">
        <v>1006</v>
      </c>
      <c r="B628" s="31">
        <v>85</v>
      </c>
      <c r="G628" s="430" t="s">
        <v>767</v>
      </c>
      <c r="H628" s="430" t="s">
        <v>767</v>
      </c>
      <c r="I628" s="430">
        <f t="shared" si="20"/>
        <v>57.510000000000005</v>
      </c>
      <c r="J628" s="430">
        <f t="shared" si="22"/>
        <v>359.4375</v>
      </c>
      <c r="K628" s="430">
        <f t="shared" si="21"/>
        <v>0</v>
      </c>
    </row>
    <row r="629" spans="1:11">
      <c r="A629" s="527" t="s">
        <v>1006</v>
      </c>
      <c r="B629" s="31">
        <v>85</v>
      </c>
      <c r="G629" s="430" t="s">
        <v>1728</v>
      </c>
      <c r="H629" s="430" t="s">
        <v>1728</v>
      </c>
      <c r="I629" s="430">
        <f t="shared" si="20"/>
        <v>24.83</v>
      </c>
      <c r="J629" s="430">
        <f t="shared" si="22"/>
        <v>155.1875</v>
      </c>
      <c r="K629" s="430">
        <f t="shared" si="21"/>
        <v>0</v>
      </c>
    </row>
    <row r="630" spans="1:11">
      <c r="A630" s="527" t="s">
        <v>1006</v>
      </c>
      <c r="B630" s="31">
        <v>85</v>
      </c>
      <c r="G630" s="430" t="s">
        <v>659</v>
      </c>
      <c r="H630" s="430" t="s">
        <v>659</v>
      </c>
      <c r="I630" s="430">
        <f t="shared" si="20"/>
        <v>1043.98</v>
      </c>
      <c r="J630" s="430">
        <f t="shared" si="22"/>
        <v>6524.875</v>
      </c>
      <c r="K630" s="430">
        <f t="shared" si="21"/>
        <v>0</v>
      </c>
    </row>
    <row r="631" spans="1:11">
      <c r="A631" s="527" t="s">
        <v>1006</v>
      </c>
      <c r="B631" s="31">
        <v>85</v>
      </c>
      <c r="G631" s="430" t="s">
        <v>1739</v>
      </c>
      <c r="H631" s="430" t="s">
        <v>1739</v>
      </c>
      <c r="I631" s="430">
        <f t="shared" si="20"/>
        <v>86.91</v>
      </c>
      <c r="J631" s="430">
        <f t="shared" si="22"/>
        <v>543.1875</v>
      </c>
      <c r="K631" s="430">
        <f t="shared" si="21"/>
        <v>0</v>
      </c>
    </row>
    <row r="632" spans="1:11">
      <c r="A632" s="527" t="s">
        <v>1006</v>
      </c>
      <c r="B632" s="31">
        <v>85</v>
      </c>
      <c r="G632" s="430" t="s">
        <v>953</v>
      </c>
      <c r="H632" s="430" t="s">
        <v>1920</v>
      </c>
      <c r="I632" s="430">
        <f t="shared" si="20"/>
        <v>2386.48</v>
      </c>
      <c r="J632" s="430">
        <f t="shared" si="22"/>
        <v>14915.5</v>
      </c>
      <c r="K632" s="430">
        <f t="shared" si="21"/>
        <v>0</v>
      </c>
    </row>
    <row r="633" spans="1:11">
      <c r="A633" s="527" t="s">
        <v>1006</v>
      </c>
      <c r="B633" s="31">
        <v>85</v>
      </c>
      <c r="G633" s="441" t="s">
        <v>877</v>
      </c>
      <c r="H633" s="430" t="s">
        <v>1625</v>
      </c>
      <c r="I633" s="430">
        <f t="shared" si="20"/>
        <v>27923.02</v>
      </c>
      <c r="J633" s="430">
        <f t="shared" si="22"/>
        <v>174518.875</v>
      </c>
      <c r="K633" s="430">
        <f t="shared" si="21"/>
        <v>0</v>
      </c>
    </row>
    <row r="634" spans="1:11">
      <c r="A634" s="527" t="s">
        <v>1006</v>
      </c>
      <c r="B634" s="31">
        <v>85</v>
      </c>
      <c r="G634" s="430" t="s">
        <v>3567</v>
      </c>
      <c r="H634" s="430" t="s">
        <v>5484</v>
      </c>
      <c r="I634" s="430">
        <f t="shared" si="20"/>
        <v>1440</v>
      </c>
      <c r="J634" s="430">
        <f t="shared" si="22"/>
        <v>9000</v>
      </c>
      <c r="K634" s="430">
        <f t="shared" si="21"/>
        <v>0</v>
      </c>
    </row>
    <row r="635" spans="1:11">
      <c r="A635" s="527" t="s">
        <v>1006</v>
      </c>
      <c r="B635" s="31">
        <v>85</v>
      </c>
      <c r="G635" s="441" t="s">
        <v>1775</v>
      </c>
      <c r="H635" s="430" t="s">
        <v>5432</v>
      </c>
      <c r="I635" s="430">
        <f t="shared" si="20"/>
        <v>64722.6</v>
      </c>
      <c r="J635" s="430">
        <f t="shared" si="22"/>
        <v>404516.25</v>
      </c>
      <c r="K635" s="430">
        <f t="shared" si="21"/>
        <v>0</v>
      </c>
    </row>
    <row r="636" spans="1:11">
      <c r="A636" s="527" t="s">
        <v>1006</v>
      </c>
      <c r="B636" s="31">
        <v>85</v>
      </c>
      <c r="G636" s="441" t="s">
        <v>884</v>
      </c>
      <c r="H636" s="430" t="s">
        <v>5409</v>
      </c>
      <c r="I636" s="430">
        <f t="shared" si="20"/>
        <v>127850.43000000001</v>
      </c>
      <c r="J636" s="430">
        <f t="shared" si="22"/>
        <v>799065.1875</v>
      </c>
      <c r="K636" s="430">
        <f t="shared" si="21"/>
        <v>0</v>
      </c>
    </row>
    <row r="637" spans="1:11">
      <c r="A637" s="527" t="s">
        <v>1006</v>
      </c>
      <c r="B637" s="31">
        <v>85</v>
      </c>
      <c r="G637" s="441" t="s">
        <v>998</v>
      </c>
      <c r="H637" s="441" t="s">
        <v>5493</v>
      </c>
      <c r="I637" s="430">
        <f t="shared" si="20"/>
        <v>2727.36</v>
      </c>
      <c r="J637" s="430">
        <f t="shared" si="22"/>
        <v>17046</v>
      </c>
      <c r="K637" s="430">
        <f t="shared" si="21"/>
        <v>0</v>
      </c>
    </row>
    <row r="638" spans="1:11">
      <c r="A638" s="527" t="s">
        <v>1006</v>
      </c>
      <c r="B638" s="31">
        <v>85</v>
      </c>
      <c r="G638" s="436" t="s">
        <v>996</v>
      </c>
      <c r="H638" s="435" t="s">
        <v>995</v>
      </c>
      <c r="I638" s="430">
        <f t="shared" si="20"/>
        <v>13.44</v>
      </c>
      <c r="J638" s="430">
        <f t="shared" si="22"/>
        <v>84</v>
      </c>
      <c r="K638" s="430">
        <f t="shared" si="21"/>
        <v>0</v>
      </c>
    </row>
    <row r="639" spans="1:11">
      <c r="A639" s="527" t="s">
        <v>1006</v>
      </c>
      <c r="B639" s="31">
        <v>85</v>
      </c>
      <c r="G639" s="441" t="s">
        <v>979</v>
      </c>
      <c r="H639" s="430" t="s">
        <v>5494</v>
      </c>
      <c r="I639" s="430">
        <f t="shared" si="20"/>
        <v>2138.11</v>
      </c>
      <c r="J639" s="430">
        <f t="shared" si="22"/>
        <v>13363.1875</v>
      </c>
      <c r="K639" s="430">
        <f t="shared" si="21"/>
        <v>0</v>
      </c>
    </row>
    <row r="640" spans="1:11">
      <c r="A640" s="527" t="s">
        <v>1006</v>
      </c>
      <c r="B640" s="31">
        <v>85</v>
      </c>
      <c r="G640" s="430" t="s">
        <v>5455</v>
      </c>
      <c r="H640" s="430" t="s">
        <v>5455</v>
      </c>
      <c r="I640" s="430">
        <f t="shared" si="20"/>
        <v>20.12</v>
      </c>
      <c r="J640" s="430">
        <f t="shared" si="22"/>
        <v>125.75</v>
      </c>
      <c r="K640" s="430">
        <f t="shared" si="21"/>
        <v>0</v>
      </c>
    </row>
    <row r="641" spans="1:11">
      <c r="A641" s="527" t="s">
        <v>1006</v>
      </c>
      <c r="B641" s="31">
        <v>85</v>
      </c>
      <c r="G641" s="430" t="s">
        <v>742</v>
      </c>
      <c r="H641" s="430" t="s">
        <v>742</v>
      </c>
      <c r="I641" s="430">
        <f t="shared" si="20"/>
        <v>36</v>
      </c>
      <c r="J641" s="430">
        <f t="shared" si="22"/>
        <v>225</v>
      </c>
      <c r="K641" s="430">
        <f t="shared" si="21"/>
        <v>0</v>
      </c>
    </row>
    <row r="642" spans="1:11">
      <c r="A642" s="527" t="s">
        <v>1006</v>
      </c>
      <c r="B642" s="31">
        <v>85</v>
      </c>
      <c r="G642" s="430" t="s">
        <v>4107</v>
      </c>
      <c r="H642" s="430" t="s">
        <v>4107</v>
      </c>
      <c r="I642" s="430">
        <f t="shared" si="20"/>
        <v>36.83</v>
      </c>
      <c r="J642" s="430">
        <f t="shared" si="22"/>
        <v>230.18749999999997</v>
      </c>
      <c r="K642" s="430">
        <f t="shared" si="21"/>
        <v>0</v>
      </c>
    </row>
    <row r="643" spans="1:11">
      <c r="A643" s="527" t="s">
        <v>1006</v>
      </c>
      <c r="B643" s="31">
        <v>85</v>
      </c>
      <c r="G643" s="430" t="s">
        <v>5453</v>
      </c>
      <c r="H643" s="430" t="s">
        <v>5453</v>
      </c>
      <c r="I643" s="430">
        <f t="shared" si="20"/>
        <v>61.12</v>
      </c>
      <c r="J643" s="430">
        <f t="shared" si="22"/>
        <v>382</v>
      </c>
      <c r="K643" s="430">
        <f t="shared" si="21"/>
        <v>0</v>
      </c>
    </row>
    <row r="644" spans="1:11">
      <c r="A644" s="527" t="s">
        <v>1006</v>
      </c>
      <c r="B644" s="31">
        <v>85</v>
      </c>
      <c r="G644" s="430" t="s">
        <v>1751</v>
      </c>
      <c r="H644" s="430" t="s">
        <v>1751</v>
      </c>
      <c r="I644" s="430">
        <f t="shared" si="20"/>
        <v>134.11000000000001</v>
      </c>
      <c r="J644" s="430">
        <f t="shared" si="22"/>
        <v>838.18750000000011</v>
      </c>
      <c r="K644" s="430">
        <f t="shared" si="21"/>
        <v>0</v>
      </c>
    </row>
    <row r="645" spans="1:11">
      <c r="A645" s="527" t="s">
        <v>1006</v>
      </c>
      <c r="B645" s="31">
        <v>85</v>
      </c>
      <c r="G645" s="430" t="s">
        <v>1689</v>
      </c>
      <c r="H645" s="430" t="s">
        <v>1689</v>
      </c>
      <c r="I645" s="430">
        <f t="shared" si="20"/>
        <v>7.72</v>
      </c>
      <c r="J645" s="430">
        <f t="shared" si="22"/>
        <v>48.25</v>
      </c>
      <c r="K645" s="430">
        <f t="shared" si="21"/>
        <v>0</v>
      </c>
    </row>
    <row r="646" spans="1:11">
      <c r="A646" s="527" t="s">
        <v>1006</v>
      </c>
      <c r="B646" s="31">
        <v>85</v>
      </c>
      <c r="G646" s="430" t="s">
        <v>2865</v>
      </c>
      <c r="H646" s="430" t="s">
        <v>2865</v>
      </c>
      <c r="I646" s="430">
        <f t="shared" si="20"/>
        <v>15.31</v>
      </c>
      <c r="J646" s="430">
        <f t="shared" si="22"/>
        <v>95.6875</v>
      </c>
      <c r="K646" s="430">
        <f t="shared" si="21"/>
        <v>0</v>
      </c>
    </row>
    <row r="647" spans="1:11">
      <c r="A647" s="527" t="s">
        <v>1006</v>
      </c>
      <c r="B647" s="31">
        <v>85</v>
      </c>
      <c r="G647" s="441" t="s">
        <v>5490</v>
      </c>
      <c r="H647" s="430" t="s">
        <v>5491</v>
      </c>
      <c r="I647" s="430">
        <f t="shared" si="20"/>
        <v>25.26</v>
      </c>
      <c r="J647" s="430">
        <f t="shared" si="22"/>
        <v>157.875</v>
      </c>
      <c r="K647" s="430">
        <f t="shared" si="21"/>
        <v>0</v>
      </c>
    </row>
    <row r="648" spans="1:11">
      <c r="A648" s="527" t="s">
        <v>1006</v>
      </c>
      <c r="B648" s="31">
        <v>85</v>
      </c>
      <c r="G648" s="430" t="s">
        <v>4108</v>
      </c>
      <c r="H648" s="430" t="s">
        <v>4108</v>
      </c>
      <c r="I648" s="430">
        <f t="shared" si="20"/>
        <v>14.07</v>
      </c>
      <c r="J648" s="430">
        <f t="shared" si="22"/>
        <v>87.9375</v>
      </c>
      <c r="K648" s="430">
        <f t="shared" si="21"/>
        <v>0</v>
      </c>
    </row>
    <row r="649" spans="1:11">
      <c r="A649" s="527" t="s">
        <v>1006</v>
      </c>
      <c r="B649" s="31">
        <v>85</v>
      </c>
      <c r="G649" s="430" t="s">
        <v>2878</v>
      </c>
      <c r="H649" s="430" t="s">
        <v>5497</v>
      </c>
      <c r="I649" s="430">
        <f t="shared" si="20"/>
        <v>100.69</v>
      </c>
      <c r="J649" s="430">
        <f t="shared" si="22"/>
        <v>629.3125</v>
      </c>
      <c r="K649" s="430">
        <f t="shared" si="21"/>
        <v>0</v>
      </c>
    </row>
    <row r="650" spans="1:11">
      <c r="A650" s="527" t="s">
        <v>1006</v>
      </c>
      <c r="B650" s="31">
        <v>85</v>
      </c>
      <c r="G650" s="430" t="s">
        <v>771</v>
      </c>
      <c r="H650" s="430" t="s">
        <v>771</v>
      </c>
      <c r="I650" s="430">
        <f t="shared" si="20"/>
        <v>8.48</v>
      </c>
      <c r="J650" s="430">
        <f t="shared" si="22"/>
        <v>53</v>
      </c>
      <c r="K650" s="430">
        <f t="shared" si="21"/>
        <v>0</v>
      </c>
    </row>
    <row r="651" spans="1:11">
      <c r="A651" s="527" t="s">
        <v>1006</v>
      </c>
      <c r="B651" s="31">
        <v>85</v>
      </c>
      <c r="G651" s="430" t="s">
        <v>893</v>
      </c>
      <c r="H651" s="430" t="s">
        <v>892</v>
      </c>
      <c r="I651" s="430">
        <f t="shared" si="20"/>
        <v>794.48</v>
      </c>
      <c r="J651" s="430">
        <f t="shared" si="22"/>
        <v>4965.5</v>
      </c>
      <c r="K651" s="430">
        <f t="shared" si="21"/>
        <v>0</v>
      </c>
    </row>
    <row r="652" spans="1:11">
      <c r="A652" s="527" t="s">
        <v>1006</v>
      </c>
      <c r="B652" s="31">
        <v>85</v>
      </c>
      <c r="G652" s="430" t="s">
        <v>3601</v>
      </c>
      <c r="H652" s="430" t="s">
        <v>5465</v>
      </c>
      <c r="I652" s="430">
        <f t="shared" si="20"/>
        <v>481.24</v>
      </c>
      <c r="J652" s="430">
        <f t="shared" si="22"/>
        <v>3007.75</v>
      </c>
      <c r="K652" s="430">
        <f t="shared" si="21"/>
        <v>0</v>
      </c>
    </row>
    <row r="653" spans="1:11">
      <c r="A653" s="527" t="s">
        <v>1006</v>
      </c>
      <c r="B653" s="31">
        <v>85</v>
      </c>
      <c r="G653" s="430" t="s">
        <v>960</v>
      </c>
      <c r="H653" s="430" t="s">
        <v>961</v>
      </c>
      <c r="I653" s="430">
        <f t="shared" si="20"/>
        <v>2978.26</v>
      </c>
      <c r="J653" s="430">
        <f t="shared" si="22"/>
        <v>18614.125</v>
      </c>
      <c r="K653" s="430">
        <f t="shared" si="21"/>
        <v>0</v>
      </c>
    </row>
    <row r="654" spans="1:11">
      <c r="A654" s="527" t="s">
        <v>1006</v>
      </c>
      <c r="B654" s="31">
        <v>85</v>
      </c>
      <c r="G654" s="430" t="s">
        <v>5441</v>
      </c>
      <c r="H654" s="430" t="s">
        <v>5441</v>
      </c>
      <c r="I654" s="430">
        <f t="shared" si="20"/>
        <v>135.49</v>
      </c>
      <c r="J654" s="430">
        <f t="shared" si="22"/>
        <v>846.8125</v>
      </c>
      <c r="K654" s="430">
        <f t="shared" si="21"/>
        <v>0</v>
      </c>
    </row>
    <row r="655" spans="1:11">
      <c r="A655" s="527" t="s">
        <v>1006</v>
      </c>
      <c r="B655" s="31">
        <v>85</v>
      </c>
      <c r="G655" s="430" t="s">
        <v>5442</v>
      </c>
      <c r="H655" s="430" t="s">
        <v>5442</v>
      </c>
      <c r="I655" s="430">
        <f t="shared" si="20"/>
        <v>46.95</v>
      </c>
      <c r="J655" s="430">
        <f t="shared" si="22"/>
        <v>293.4375</v>
      </c>
      <c r="K655" s="430">
        <f t="shared" si="21"/>
        <v>0</v>
      </c>
    </row>
    <row r="656" spans="1:11">
      <c r="A656" s="527" t="s">
        <v>1006</v>
      </c>
      <c r="B656" s="31">
        <v>85</v>
      </c>
      <c r="G656" s="430" t="s">
        <v>5423</v>
      </c>
      <c r="H656" s="430" t="s">
        <v>5423</v>
      </c>
      <c r="I656" s="430">
        <f t="shared" si="20"/>
        <v>36.14</v>
      </c>
      <c r="J656" s="430">
        <f t="shared" si="22"/>
        <v>225.875</v>
      </c>
      <c r="K656" s="430">
        <f t="shared" si="21"/>
        <v>0</v>
      </c>
    </row>
    <row r="657" spans="1:11">
      <c r="A657" s="527" t="s">
        <v>1006</v>
      </c>
      <c r="B657" s="31">
        <v>85</v>
      </c>
      <c r="G657" s="430" t="s">
        <v>5438</v>
      </c>
      <c r="H657" s="430" t="s">
        <v>5438</v>
      </c>
      <c r="I657" s="430">
        <f t="shared" si="20"/>
        <v>27.52</v>
      </c>
      <c r="J657" s="430">
        <f t="shared" si="22"/>
        <v>172</v>
      </c>
      <c r="K657" s="430">
        <f t="shared" si="21"/>
        <v>0</v>
      </c>
    </row>
    <row r="658" spans="1:11">
      <c r="A658" s="527" t="s">
        <v>1006</v>
      </c>
      <c r="B658" s="31">
        <v>85</v>
      </c>
      <c r="G658" s="430" t="s">
        <v>658</v>
      </c>
      <c r="H658" s="430" t="s">
        <v>658</v>
      </c>
      <c r="I658" s="430">
        <f t="shared" si="20"/>
        <v>105.1</v>
      </c>
      <c r="J658" s="430">
        <f t="shared" si="22"/>
        <v>656.875</v>
      </c>
      <c r="K658" s="430">
        <f t="shared" si="21"/>
        <v>0</v>
      </c>
    </row>
    <row r="659" spans="1:11">
      <c r="A659" s="527" t="s">
        <v>1006</v>
      </c>
      <c r="B659" s="31">
        <v>85</v>
      </c>
      <c r="G659" s="430" t="s">
        <v>1683</v>
      </c>
      <c r="H659" s="430" t="s">
        <v>1683</v>
      </c>
      <c r="I659" s="430">
        <f t="shared" si="20"/>
        <v>13.03</v>
      </c>
      <c r="J659" s="430">
        <f t="shared" si="22"/>
        <v>81.4375</v>
      </c>
      <c r="K659" s="430">
        <f t="shared" si="21"/>
        <v>0</v>
      </c>
    </row>
    <row r="660" spans="1:11">
      <c r="A660" s="527" t="s">
        <v>1006</v>
      </c>
      <c r="B660" s="31">
        <v>85</v>
      </c>
      <c r="G660" s="430" t="s">
        <v>2862</v>
      </c>
      <c r="H660" s="430" t="s">
        <v>2862</v>
      </c>
      <c r="I660" s="430">
        <f t="shared" si="20"/>
        <v>67.069999999999993</v>
      </c>
      <c r="J660" s="430">
        <f t="shared" si="22"/>
        <v>419.18749999999994</v>
      </c>
      <c r="K660" s="430">
        <f t="shared" si="21"/>
        <v>0</v>
      </c>
    </row>
    <row r="661" spans="1:11">
      <c r="A661" s="527" t="s">
        <v>1006</v>
      </c>
      <c r="B661" s="31">
        <v>85</v>
      </c>
      <c r="G661" s="430" t="s">
        <v>5450</v>
      </c>
      <c r="H661" s="430" t="s">
        <v>5450</v>
      </c>
      <c r="I661" s="430">
        <f t="shared" si="20"/>
        <v>5.79</v>
      </c>
      <c r="J661" s="430">
        <f t="shared" si="22"/>
        <v>36.1875</v>
      </c>
      <c r="K661" s="430">
        <f t="shared" si="21"/>
        <v>0</v>
      </c>
    </row>
    <row r="662" spans="1:11">
      <c r="A662" s="527" t="s">
        <v>1006</v>
      </c>
      <c r="B662" s="31">
        <v>85</v>
      </c>
      <c r="G662" s="430" t="s">
        <v>1700</v>
      </c>
      <c r="H662" s="430" t="s">
        <v>1700</v>
      </c>
      <c r="I662" s="430">
        <f t="shared" si="20"/>
        <v>12.42</v>
      </c>
      <c r="J662" s="430">
        <f t="shared" si="22"/>
        <v>77.625</v>
      </c>
      <c r="K662" s="430">
        <f t="shared" si="21"/>
        <v>0</v>
      </c>
    </row>
    <row r="663" spans="1:11">
      <c r="A663" s="527" t="s">
        <v>1006</v>
      </c>
      <c r="B663" s="31">
        <v>85</v>
      </c>
      <c r="G663" s="430" t="s">
        <v>3530</v>
      </c>
      <c r="H663" s="430" t="s">
        <v>3530</v>
      </c>
      <c r="I663" s="430">
        <f t="shared" si="20"/>
        <v>9.24</v>
      </c>
      <c r="J663" s="430">
        <f t="shared" si="22"/>
        <v>57.75</v>
      </c>
      <c r="K663" s="430">
        <f t="shared" si="21"/>
        <v>0</v>
      </c>
    </row>
    <row r="664" spans="1:11">
      <c r="A664" s="527" t="s">
        <v>1006</v>
      </c>
      <c r="B664" s="31">
        <v>85</v>
      </c>
      <c r="G664" s="441" t="s">
        <v>847</v>
      </c>
      <c r="H664" s="430" t="s">
        <v>5391</v>
      </c>
      <c r="I664" s="430">
        <f t="shared" si="20"/>
        <v>151824.5</v>
      </c>
      <c r="J664" s="430">
        <f t="shared" si="22"/>
        <v>948903.125</v>
      </c>
      <c r="K664" s="430">
        <f t="shared" si="21"/>
        <v>0</v>
      </c>
    </row>
    <row r="665" spans="1:11">
      <c r="A665" s="527" t="s">
        <v>1006</v>
      </c>
      <c r="B665" s="31">
        <v>85</v>
      </c>
      <c r="G665" s="441" t="s">
        <v>866</v>
      </c>
      <c r="H665" s="430" t="s">
        <v>5403</v>
      </c>
      <c r="I665" s="430">
        <f t="shared" si="20"/>
        <v>81161.490000000005</v>
      </c>
      <c r="J665" s="430">
        <f t="shared" si="22"/>
        <v>507259.3125</v>
      </c>
      <c r="K665" s="430">
        <f t="shared" si="21"/>
        <v>0</v>
      </c>
    </row>
    <row r="666" spans="1:11">
      <c r="A666" s="527" t="s">
        <v>1006</v>
      </c>
      <c r="B666" s="31">
        <v>85</v>
      </c>
      <c r="G666" s="430" t="s">
        <v>1690</v>
      </c>
      <c r="H666" s="430" t="s">
        <v>1690</v>
      </c>
      <c r="I666" s="430">
        <f t="shared" si="20"/>
        <v>6.34</v>
      </c>
      <c r="J666" s="430">
        <f t="shared" si="22"/>
        <v>39.625</v>
      </c>
      <c r="K666" s="430">
        <f t="shared" si="21"/>
        <v>0</v>
      </c>
    </row>
    <row r="667" spans="1:11">
      <c r="A667" s="527" t="s">
        <v>1006</v>
      </c>
      <c r="B667" s="31">
        <v>85</v>
      </c>
      <c r="G667" s="430" t="s">
        <v>3535</v>
      </c>
      <c r="H667" s="430" t="s">
        <v>3535</v>
      </c>
      <c r="I667" s="430">
        <f t="shared" si="20"/>
        <v>53.59</v>
      </c>
      <c r="J667" s="430">
        <f t="shared" si="22"/>
        <v>334.9375</v>
      </c>
      <c r="K667" s="430">
        <f t="shared" si="21"/>
        <v>0</v>
      </c>
    </row>
    <row r="668" spans="1:11">
      <c r="A668" s="527" t="s">
        <v>1006</v>
      </c>
      <c r="B668" s="31">
        <v>85</v>
      </c>
      <c r="G668" s="430" t="s">
        <v>1705</v>
      </c>
      <c r="H668" s="430" t="s">
        <v>1705</v>
      </c>
      <c r="I668" s="430">
        <f t="shared" si="20"/>
        <v>68.39</v>
      </c>
      <c r="J668" s="430">
        <f t="shared" si="22"/>
        <v>427.4375</v>
      </c>
      <c r="K668" s="430">
        <f t="shared" si="21"/>
        <v>0</v>
      </c>
    </row>
    <row r="669" spans="1:11">
      <c r="A669" s="527" t="s">
        <v>1006</v>
      </c>
      <c r="B669" s="31">
        <v>85</v>
      </c>
      <c r="G669" s="430" t="s">
        <v>930</v>
      </c>
      <c r="H669" s="430" t="s">
        <v>931</v>
      </c>
      <c r="I669" s="430">
        <f t="shared" si="20"/>
        <v>19520</v>
      </c>
      <c r="J669" s="430">
        <f t="shared" si="22"/>
        <v>122000</v>
      </c>
      <c r="K669" s="430">
        <f t="shared" si="21"/>
        <v>0</v>
      </c>
    </row>
    <row r="670" spans="1:11">
      <c r="A670" s="527" t="s">
        <v>1006</v>
      </c>
      <c r="B670" s="31">
        <v>85</v>
      </c>
      <c r="G670" s="430" t="s">
        <v>670</v>
      </c>
      <c r="H670" s="430" t="s">
        <v>670</v>
      </c>
      <c r="I670" s="430">
        <f t="shared" si="20"/>
        <v>172.39999999999998</v>
      </c>
      <c r="J670" s="430">
        <f t="shared" si="22"/>
        <v>1077.4999999999998</v>
      </c>
      <c r="K670" s="430">
        <f t="shared" si="21"/>
        <v>0</v>
      </c>
    </row>
    <row r="671" spans="1:11">
      <c r="A671" s="527" t="s">
        <v>1006</v>
      </c>
      <c r="B671" s="31">
        <v>85</v>
      </c>
      <c r="G671" s="430" t="s">
        <v>664</v>
      </c>
      <c r="H671" s="430" t="s">
        <v>664</v>
      </c>
      <c r="I671" s="430">
        <f t="shared" si="20"/>
        <v>16.96</v>
      </c>
      <c r="J671" s="430">
        <f t="shared" si="22"/>
        <v>106</v>
      </c>
      <c r="K671" s="430">
        <f t="shared" si="21"/>
        <v>0</v>
      </c>
    </row>
    <row r="672" spans="1:11">
      <c r="A672" s="527" t="s">
        <v>1006</v>
      </c>
      <c r="B672" s="31">
        <v>85</v>
      </c>
      <c r="G672" s="430" t="s">
        <v>5456</v>
      </c>
      <c r="H672" s="430" t="s">
        <v>5456</v>
      </c>
      <c r="I672" s="430">
        <f t="shared" si="20"/>
        <v>13.38</v>
      </c>
      <c r="J672" s="430">
        <f t="shared" si="22"/>
        <v>83.625</v>
      </c>
      <c r="K672" s="430">
        <f t="shared" si="21"/>
        <v>0</v>
      </c>
    </row>
    <row r="673" spans="1:11">
      <c r="A673" s="527" t="s">
        <v>1006</v>
      </c>
      <c r="B673" s="31">
        <v>85</v>
      </c>
      <c r="G673" s="430" t="s">
        <v>3534</v>
      </c>
      <c r="H673" s="430" t="s">
        <v>3534</v>
      </c>
      <c r="I673" s="430">
        <f t="shared" si="20"/>
        <v>72.31</v>
      </c>
      <c r="J673" s="430">
        <f t="shared" si="22"/>
        <v>451.9375</v>
      </c>
      <c r="K673" s="430">
        <f t="shared" si="21"/>
        <v>0</v>
      </c>
    </row>
    <row r="674" spans="1:11">
      <c r="A674" s="527" t="s">
        <v>1006</v>
      </c>
      <c r="B674" s="31">
        <v>85</v>
      </c>
      <c r="G674" s="430" t="s">
        <v>2792</v>
      </c>
      <c r="H674" s="430" t="s">
        <v>4163</v>
      </c>
      <c r="I674" s="430">
        <f t="shared" si="20"/>
        <v>80.19</v>
      </c>
      <c r="J674" s="430">
        <f t="shared" si="22"/>
        <v>501.1875</v>
      </c>
      <c r="K674" s="430">
        <f t="shared" si="21"/>
        <v>0</v>
      </c>
    </row>
    <row r="675" spans="1:11">
      <c r="A675" s="527" t="s">
        <v>1006</v>
      </c>
      <c r="B675" s="31">
        <v>85</v>
      </c>
      <c r="G675" s="430" t="s">
        <v>5436</v>
      </c>
      <c r="H675" s="430" t="s">
        <v>5436</v>
      </c>
      <c r="I675" s="430">
        <f t="shared" si="20"/>
        <v>80.489999999999995</v>
      </c>
      <c r="J675" s="430">
        <f t="shared" si="22"/>
        <v>503.06249999999994</v>
      </c>
      <c r="K675" s="430">
        <f t="shared" si="21"/>
        <v>0</v>
      </c>
    </row>
    <row r="676" spans="1:11">
      <c r="A676" s="527" t="s">
        <v>1006</v>
      </c>
      <c r="B676" s="31">
        <v>85</v>
      </c>
      <c r="G676" s="430" t="s">
        <v>5454</v>
      </c>
      <c r="H676" s="430" t="s">
        <v>5454</v>
      </c>
      <c r="I676" s="430">
        <f t="shared" si="20"/>
        <v>26.83</v>
      </c>
      <c r="J676" s="430">
        <f t="shared" si="22"/>
        <v>167.6875</v>
      </c>
      <c r="K676" s="430">
        <f t="shared" si="21"/>
        <v>0</v>
      </c>
    </row>
    <row r="677" spans="1:11">
      <c r="A677" s="527" t="s">
        <v>1006</v>
      </c>
      <c r="B677" s="31">
        <v>85</v>
      </c>
      <c r="G677" s="430" t="s">
        <v>962</v>
      </c>
      <c r="H677" s="430" t="s">
        <v>963</v>
      </c>
      <c r="I677" s="430">
        <f t="shared" si="20"/>
        <v>806.62</v>
      </c>
      <c r="J677" s="430">
        <f t="shared" si="22"/>
        <v>5041.375</v>
      </c>
      <c r="K677" s="430">
        <f t="shared" si="21"/>
        <v>0</v>
      </c>
    </row>
    <row r="678" spans="1:11">
      <c r="A678" s="527" t="s">
        <v>1006</v>
      </c>
      <c r="B678" s="31">
        <v>85</v>
      </c>
      <c r="G678" s="430" t="s">
        <v>5469</v>
      </c>
      <c r="H678" s="430" t="s">
        <v>5470</v>
      </c>
      <c r="I678" s="430">
        <f t="shared" ref="I678:I741" si="23">+SUMIF($G$7:$G$596,G678,$J$7:$J$596)</f>
        <v>27.59</v>
      </c>
      <c r="J678" s="430">
        <f t="shared" ref="J678:J741" si="24">+I678/0.16</f>
        <v>172.4375</v>
      </c>
      <c r="K678" s="430">
        <f t="shared" ref="K678:K741" si="25">+SUMIF($G$7:$G$596,G678,$K$7:$K$596)</f>
        <v>0</v>
      </c>
    </row>
    <row r="679" spans="1:11">
      <c r="A679" s="527" t="s">
        <v>1006</v>
      </c>
      <c r="B679" s="31">
        <v>85</v>
      </c>
      <c r="G679" s="430" t="s">
        <v>992</v>
      </c>
      <c r="H679" s="430" t="s">
        <v>992</v>
      </c>
      <c r="I679" s="430">
        <f t="shared" si="23"/>
        <v>14.07</v>
      </c>
      <c r="J679" s="430">
        <f t="shared" si="24"/>
        <v>87.9375</v>
      </c>
      <c r="K679" s="430">
        <f t="shared" si="25"/>
        <v>0</v>
      </c>
    </row>
    <row r="680" spans="1:11">
      <c r="A680" s="527" t="s">
        <v>1006</v>
      </c>
      <c r="B680" s="31">
        <v>85</v>
      </c>
      <c r="G680" s="430" t="s">
        <v>829</v>
      </c>
      <c r="H680" s="430" t="s">
        <v>829</v>
      </c>
      <c r="I680" s="430">
        <f t="shared" si="23"/>
        <v>50.08</v>
      </c>
      <c r="J680" s="430">
        <f t="shared" si="24"/>
        <v>313</v>
      </c>
      <c r="K680" s="430">
        <f t="shared" si="25"/>
        <v>12.52</v>
      </c>
    </row>
    <row r="681" spans="1:11">
      <c r="A681" s="527" t="s">
        <v>1006</v>
      </c>
      <c r="B681" s="31">
        <v>85</v>
      </c>
      <c r="G681" s="430" t="s">
        <v>691</v>
      </c>
      <c r="H681" s="430" t="s">
        <v>691</v>
      </c>
      <c r="I681" s="430">
        <f t="shared" si="23"/>
        <v>71.3</v>
      </c>
      <c r="J681" s="430">
        <f t="shared" si="24"/>
        <v>445.625</v>
      </c>
      <c r="K681" s="430">
        <f t="shared" si="25"/>
        <v>0</v>
      </c>
    </row>
    <row r="682" spans="1:11">
      <c r="A682" s="527" t="s">
        <v>1006</v>
      </c>
      <c r="B682" s="31">
        <v>85</v>
      </c>
      <c r="G682" s="430" t="s">
        <v>729</v>
      </c>
      <c r="H682" s="430" t="s">
        <v>729</v>
      </c>
      <c r="I682" s="430">
        <f t="shared" si="23"/>
        <v>584.49000000000012</v>
      </c>
      <c r="J682" s="430">
        <f t="shared" si="24"/>
        <v>3653.0625000000009</v>
      </c>
      <c r="K682" s="430">
        <f t="shared" si="25"/>
        <v>0</v>
      </c>
    </row>
    <row r="683" spans="1:11">
      <c r="A683" s="527" t="s">
        <v>1006</v>
      </c>
      <c r="B683" s="31">
        <v>85</v>
      </c>
      <c r="G683" s="430" t="s">
        <v>1678</v>
      </c>
      <c r="H683" s="430" t="s">
        <v>1678</v>
      </c>
      <c r="I683" s="430">
        <f t="shared" si="23"/>
        <v>93.93</v>
      </c>
      <c r="J683" s="430">
        <f t="shared" si="24"/>
        <v>587.0625</v>
      </c>
      <c r="K683" s="430">
        <f t="shared" si="25"/>
        <v>0</v>
      </c>
    </row>
    <row r="684" spans="1:11">
      <c r="A684" s="527" t="s">
        <v>1006</v>
      </c>
      <c r="B684" s="31">
        <v>85</v>
      </c>
      <c r="G684" s="430" t="s">
        <v>4137</v>
      </c>
      <c r="H684" s="430" t="s">
        <v>4137</v>
      </c>
      <c r="I684" s="430">
        <f t="shared" si="23"/>
        <v>124.11</v>
      </c>
      <c r="J684" s="430">
        <f t="shared" si="24"/>
        <v>775.6875</v>
      </c>
      <c r="K684" s="430">
        <f t="shared" si="25"/>
        <v>0</v>
      </c>
    </row>
    <row r="685" spans="1:11">
      <c r="A685" s="527" t="s">
        <v>1006</v>
      </c>
      <c r="B685" s="31">
        <v>85</v>
      </c>
      <c r="G685" s="430" t="s">
        <v>5445</v>
      </c>
      <c r="H685" s="430" t="s">
        <v>5445</v>
      </c>
      <c r="I685" s="430">
        <f t="shared" si="23"/>
        <v>12.41</v>
      </c>
      <c r="J685" s="430">
        <f t="shared" si="24"/>
        <v>77.5625</v>
      </c>
      <c r="K685" s="430">
        <f t="shared" si="25"/>
        <v>0</v>
      </c>
    </row>
    <row r="686" spans="1:11">
      <c r="A686" s="527" t="s">
        <v>1006</v>
      </c>
      <c r="B686" s="31">
        <v>85</v>
      </c>
      <c r="G686" s="441" t="s">
        <v>863</v>
      </c>
      <c r="H686" s="430" t="s">
        <v>5397</v>
      </c>
      <c r="I686" s="430">
        <f t="shared" si="23"/>
        <v>74858.900000000009</v>
      </c>
      <c r="J686" s="430">
        <f t="shared" si="24"/>
        <v>467868.12500000006</v>
      </c>
      <c r="K686" s="430">
        <f t="shared" si="25"/>
        <v>0</v>
      </c>
    </row>
    <row r="687" spans="1:11">
      <c r="A687" s="527" t="s">
        <v>1006</v>
      </c>
      <c r="B687" s="31">
        <v>85</v>
      </c>
      <c r="G687" s="430" t="s">
        <v>5479</v>
      </c>
      <c r="H687" s="430" t="s">
        <v>3499</v>
      </c>
      <c r="I687" s="430">
        <f t="shared" si="23"/>
        <v>260.8</v>
      </c>
      <c r="J687" s="430">
        <f t="shared" si="24"/>
        <v>1630</v>
      </c>
      <c r="K687" s="430">
        <f t="shared" si="25"/>
        <v>0</v>
      </c>
    </row>
    <row r="688" spans="1:11">
      <c r="A688" s="527" t="s">
        <v>1006</v>
      </c>
      <c r="B688" s="31">
        <v>85</v>
      </c>
      <c r="G688" s="430" t="s">
        <v>699</v>
      </c>
      <c r="H688" s="430" t="s">
        <v>699</v>
      </c>
      <c r="I688" s="430">
        <f t="shared" si="23"/>
        <v>216</v>
      </c>
      <c r="J688" s="430">
        <f t="shared" si="24"/>
        <v>1350</v>
      </c>
      <c r="K688" s="430">
        <f t="shared" si="25"/>
        <v>0</v>
      </c>
    </row>
    <row r="689" spans="1:11">
      <c r="A689" s="527" t="s">
        <v>1006</v>
      </c>
      <c r="B689" s="31">
        <v>85</v>
      </c>
      <c r="G689" s="430" t="s">
        <v>5421</v>
      </c>
      <c r="H689" s="430" t="s">
        <v>5421</v>
      </c>
      <c r="I689" s="430">
        <f t="shared" si="23"/>
        <v>15.17</v>
      </c>
      <c r="J689" s="430">
        <f t="shared" si="24"/>
        <v>94.8125</v>
      </c>
      <c r="K689" s="430">
        <f t="shared" si="25"/>
        <v>0</v>
      </c>
    </row>
    <row r="690" spans="1:11">
      <c r="A690" s="527" t="s">
        <v>1006</v>
      </c>
      <c r="B690" s="31">
        <v>85</v>
      </c>
      <c r="G690" s="430" t="s">
        <v>3525</v>
      </c>
      <c r="H690" s="430" t="s">
        <v>3525</v>
      </c>
      <c r="I690" s="430">
        <f t="shared" si="23"/>
        <v>15.04</v>
      </c>
      <c r="J690" s="430">
        <f t="shared" si="24"/>
        <v>93.999999999999986</v>
      </c>
      <c r="K690" s="430">
        <f t="shared" si="25"/>
        <v>0</v>
      </c>
    </row>
    <row r="691" spans="1:11">
      <c r="A691" s="527" t="s">
        <v>1006</v>
      </c>
      <c r="B691" s="31">
        <v>85</v>
      </c>
      <c r="G691" s="433" t="s">
        <v>5512</v>
      </c>
      <c r="H691" s="430" t="s">
        <v>5513</v>
      </c>
      <c r="I691" s="430">
        <f t="shared" si="23"/>
        <v>19.2</v>
      </c>
      <c r="J691" s="430">
        <f t="shared" si="24"/>
        <v>120</v>
      </c>
      <c r="K691" s="430">
        <f t="shared" si="25"/>
        <v>0</v>
      </c>
    </row>
    <row r="692" spans="1:11">
      <c r="A692" s="527" t="s">
        <v>1006</v>
      </c>
      <c r="B692" s="31">
        <v>85</v>
      </c>
      <c r="G692" s="430" t="s">
        <v>5446</v>
      </c>
      <c r="H692" s="430" t="s">
        <v>5446</v>
      </c>
      <c r="I692" s="430">
        <f t="shared" si="23"/>
        <v>34.479999999999997</v>
      </c>
      <c r="J692" s="430">
        <f t="shared" si="24"/>
        <v>215.49999999999997</v>
      </c>
      <c r="K692" s="430">
        <f t="shared" si="25"/>
        <v>0</v>
      </c>
    </row>
    <row r="693" spans="1:11">
      <c r="A693" s="527" t="s">
        <v>1006</v>
      </c>
      <c r="B693" s="31">
        <v>85</v>
      </c>
      <c r="G693" s="430" t="s">
        <v>674</v>
      </c>
      <c r="H693" s="430" t="s">
        <v>674</v>
      </c>
      <c r="I693" s="430">
        <f t="shared" si="23"/>
        <v>20.69</v>
      </c>
      <c r="J693" s="430">
        <f t="shared" si="24"/>
        <v>129.3125</v>
      </c>
      <c r="K693" s="430">
        <f t="shared" si="25"/>
        <v>0</v>
      </c>
    </row>
    <row r="694" spans="1:11">
      <c r="A694" s="527" t="s">
        <v>1006</v>
      </c>
      <c r="B694" s="31">
        <v>85</v>
      </c>
      <c r="G694" s="430" t="s">
        <v>5448</v>
      </c>
      <c r="H694" s="430" t="s">
        <v>5448</v>
      </c>
      <c r="I694" s="430">
        <f t="shared" si="23"/>
        <v>67.08</v>
      </c>
      <c r="J694" s="430">
        <f t="shared" si="24"/>
        <v>419.25</v>
      </c>
      <c r="K694" s="430">
        <f t="shared" si="25"/>
        <v>0</v>
      </c>
    </row>
    <row r="695" spans="1:11">
      <c r="A695" s="527" t="s">
        <v>1006</v>
      </c>
      <c r="B695" s="31">
        <v>85</v>
      </c>
      <c r="G695" s="430" t="s">
        <v>905</v>
      </c>
      <c r="H695" s="430" t="s">
        <v>906</v>
      </c>
      <c r="I695" s="430">
        <f t="shared" si="23"/>
        <v>402.65999999999997</v>
      </c>
      <c r="J695" s="430">
        <f t="shared" si="24"/>
        <v>2516.6249999999995</v>
      </c>
      <c r="K695" s="430">
        <f t="shared" si="25"/>
        <v>0</v>
      </c>
    </row>
    <row r="696" spans="1:11">
      <c r="A696" s="527" t="s">
        <v>1006</v>
      </c>
      <c r="B696" s="31">
        <v>85</v>
      </c>
      <c r="G696" s="430" t="s">
        <v>1718</v>
      </c>
      <c r="H696" s="430" t="s">
        <v>1718</v>
      </c>
      <c r="I696" s="430">
        <f t="shared" si="23"/>
        <v>45.51</v>
      </c>
      <c r="J696" s="430">
        <f t="shared" si="24"/>
        <v>284.4375</v>
      </c>
      <c r="K696" s="430">
        <f t="shared" si="25"/>
        <v>0</v>
      </c>
    </row>
    <row r="697" spans="1:11">
      <c r="A697" s="527" t="s">
        <v>1006</v>
      </c>
      <c r="B697" s="31">
        <v>85</v>
      </c>
      <c r="G697" s="430" t="s">
        <v>5418</v>
      </c>
      <c r="H697" s="430" t="s">
        <v>5418</v>
      </c>
      <c r="I697" s="430">
        <f t="shared" si="23"/>
        <v>119.88</v>
      </c>
      <c r="J697" s="430">
        <f t="shared" si="24"/>
        <v>749.25</v>
      </c>
      <c r="K697" s="430">
        <f t="shared" si="25"/>
        <v>0</v>
      </c>
    </row>
    <row r="698" spans="1:11">
      <c r="A698" s="527" t="s">
        <v>1006</v>
      </c>
      <c r="B698" s="31">
        <v>85</v>
      </c>
      <c r="G698" s="430" t="s">
        <v>814</v>
      </c>
      <c r="H698" s="430" t="s">
        <v>814</v>
      </c>
      <c r="I698" s="430">
        <f t="shared" si="23"/>
        <v>36.28</v>
      </c>
      <c r="J698" s="430">
        <f t="shared" si="24"/>
        <v>226.75</v>
      </c>
      <c r="K698" s="430">
        <f t="shared" si="25"/>
        <v>0</v>
      </c>
    </row>
    <row r="699" spans="1:11">
      <c r="A699" s="527" t="s">
        <v>1006</v>
      </c>
      <c r="B699" s="31">
        <v>85</v>
      </c>
      <c r="G699" s="433" t="s">
        <v>1000</v>
      </c>
      <c r="H699" s="433" t="s">
        <v>10874</v>
      </c>
      <c r="I699" s="430">
        <f t="shared" si="23"/>
        <v>1773.8</v>
      </c>
      <c r="J699" s="430">
        <f t="shared" si="24"/>
        <v>11086.25</v>
      </c>
      <c r="K699" s="430">
        <f t="shared" si="25"/>
        <v>0</v>
      </c>
    </row>
    <row r="700" spans="1:11">
      <c r="A700" s="527" t="s">
        <v>1006</v>
      </c>
      <c r="B700" s="31">
        <v>85</v>
      </c>
      <c r="G700" s="430" t="s">
        <v>5489</v>
      </c>
      <c r="H700" s="430" t="s">
        <v>5489</v>
      </c>
      <c r="I700" s="430">
        <f t="shared" si="23"/>
        <v>57.95</v>
      </c>
      <c r="J700" s="430">
        <f t="shared" si="24"/>
        <v>362.1875</v>
      </c>
      <c r="K700" s="430">
        <f t="shared" si="25"/>
        <v>0</v>
      </c>
    </row>
    <row r="701" spans="1:11">
      <c r="A701" s="527" t="s">
        <v>1006</v>
      </c>
      <c r="B701" s="31">
        <v>85</v>
      </c>
      <c r="G701" s="430" t="s">
        <v>826</v>
      </c>
      <c r="H701" s="430" t="s">
        <v>1620</v>
      </c>
      <c r="I701" s="430">
        <f t="shared" si="23"/>
        <v>2264</v>
      </c>
      <c r="J701" s="430">
        <f t="shared" si="24"/>
        <v>14150</v>
      </c>
      <c r="K701" s="430">
        <f t="shared" si="25"/>
        <v>0</v>
      </c>
    </row>
    <row r="702" spans="1:11">
      <c r="A702" s="527" t="s">
        <v>1006</v>
      </c>
      <c r="B702" s="31">
        <v>85</v>
      </c>
      <c r="G702" s="430" t="s">
        <v>5424</v>
      </c>
      <c r="H702" s="430" t="s">
        <v>5424</v>
      </c>
      <c r="I702" s="430">
        <f t="shared" si="23"/>
        <v>143.44999999999999</v>
      </c>
      <c r="J702" s="430">
        <f t="shared" si="24"/>
        <v>896.56249999999989</v>
      </c>
      <c r="K702" s="430">
        <f t="shared" si="25"/>
        <v>0</v>
      </c>
    </row>
    <row r="703" spans="1:11">
      <c r="A703" s="527" t="s">
        <v>1006</v>
      </c>
      <c r="B703" s="31">
        <v>85</v>
      </c>
      <c r="G703" s="440" t="s">
        <v>865</v>
      </c>
      <c r="H703" s="430" t="s">
        <v>5402</v>
      </c>
      <c r="I703" s="430">
        <f t="shared" si="23"/>
        <v>33559.58</v>
      </c>
      <c r="J703" s="430">
        <f t="shared" si="24"/>
        <v>209747.375</v>
      </c>
      <c r="K703" s="430">
        <f t="shared" si="25"/>
        <v>0</v>
      </c>
    </row>
    <row r="704" spans="1:11">
      <c r="A704" s="527" t="s">
        <v>1006</v>
      </c>
      <c r="B704" s="31">
        <v>85</v>
      </c>
      <c r="G704" s="430" t="s">
        <v>2758</v>
      </c>
      <c r="H704" s="430" t="s">
        <v>2758</v>
      </c>
      <c r="I704" s="430">
        <f t="shared" si="23"/>
        <v>12.83</v>
      </c>
      <c r="J704" s="430">
        <f t="shared" si="24"/>
        <v>80.1875</v>
      </c>
      <c r="K704" s="430">
        <f t="shared" si="25"/>
        <v>0</v>
      </c>
    </row>
    <row r="705" spans="1:11">
      <c r="A705" s="527" t="s">
        <v>1006</v>
      </c>
      <c r="B705" s="31">
        <v>85</v>
      </c>
      <c r="G705" s="441" t="s">
        <v>5507</v>
      </c>
      <c r="H705" s="430" t="s">
        <v>5458</v>
      </c>
      <c r="I705" s="430">
        <f t="shared" si="23"/>
        <v>497.24</v>
      </c>
      <c r="J705" s="430">
        <f t="shared" si="24"/>
        <v>3107.75</v>
      </c>
      <c r="K705" s="430">
        <f t="shared" si="25"/>
        <v>0</v>
      </c>
    </row>
    <row r="706" spans="1:11">
      <c r="A706" s="527" t="s">
        <v>1006</v>
      </c>
      <c r="B706" s="31">
        <v>85</v>
      </c>
      <c r="G706" s="430" t="s">
        <v>4184</v>
      </c>
      <c r="H706" s="430" t="s">
        <v>4185</v>
      </c>
      <c r="I706" s="430">
        <f t="shared" si="23"/>
        <v>119.58</v>
      </c>
      <c r="J706" s="430">
        <f t="shared" si="24"/>
        <v>747.375</v>
      </c>
      <c r="K706" s="430">
        <f t="shared" si="25"/>
        <v>0</v>
      </c>
    </row>
    <row r="707" spans="1:11">
      <c r="A707" s="527" t="s">
        <v>1006</v>
      </c>
      <c r="B707" s="31">
        <v>85</v>
      </c>
      <c r="G707" s="430" t="s">
        <v>5500</v>
      </c>
      <c r="H707" s="430" t="s">
        <v>5501</v>
      </c>
      <c r="I707" s="430">
        <f t="shared" si="23"/>
        <v>188.79</v>
      </c>
      <c r="J707" s="430">
        <f t="shared" si="24"/>
        <v>1179.9375</v>
      </c>
      <c r="K707" s="430">
        <f t="shared" si="25"/>
        <v>0</v>
      </c>
    </row>
    <row r="708" spans="1:11">
      <c r="A708" s="527" t="s">
        <v>1006</v>
      </c>
      <c r="B708" s="31">
        <v>85</v>
      </c>
      <c r="G708" s="434" t="s">
        <v>10865</v>
      </c>
      <c r="H708" s="434" t="s">
        <v>10866</v>
      </c>
      <c r="I708" s="430">
        <f t="shared" si="23"/>
        <v>27586.21</v>
      </c>
      <c r="J708" s="430">
        <f t="shared" si="24"/>
        <v>172413.8125</v>
      </c>
      <c r="K708" s="430">
        <f t="shared" si="25"/>
        <v>0</v>
      </c>
    </row>
    <row r="709" spans="1:11">
      <c r="A709" s="527" t="s">
        <v>1006</v>
      </c>
      <c r="B709" s="31">
        <v>85</v>
      </c>
      <c r="G709" s="430" t="s">
        <v>1008</v>
      </c>
      <c r="H709" s="430" t="s">
        <v>1008</v>
      </c>
      <c r="I709" s="430">
        <f t="shared" si="23"/>
        <v>60.43</v>
      </c>
      <c r="J709" s="430">
        <f t="shared" si="24"/>
        <v>377.6875</v>
      </c>
      <c r="K709" s="430">
        <f t="shared" si="25"/>
        <v>0</v>
      </c>
    </row>
    <row r="710" spans="1:11">
      <c r="A710" s="527" t="s">
        <v>1006</v>
      </c>
      <c r="B710" s="31">
        <v>85</v>
      </c>
      <c r="G710" s="430" t="s">
        <v>660</v>
      </c>
      <c r="H710" s="430" t="s">
        <v>660</v>
      </c>
      <c r="I710" s="430">
        <f t="shared" si="23"/>
        <v>51.71</v>
      </c>
      <c r="J710" s="430">
        <f t="shared" si="24"/>
        <v>323.1875</v>
      </c>
      <c r="K710" s="430">
        <f t="shared" si="25"/>
        <v>0</v>
      </c>
    </row>
    <row r="711" spans="1:11">
      <c r="A711" s="527" t="s">
        <v>1006</v>
      </c>
      <c r="B711" s="31">
        <v>85</v>
      </c>
      <c r="G711" s="433" t="s">
        <v>5508</v>
      </c>
      <c r="H711" s="430" t="s">
        <v>5509</v>
      </c>
      <c r="I711" s="430">
        <f t="shared" si="23"/>
        <v>64.260000000000005</v>
      </c>
      <c r="J711" s="430">
        <f t="shared" si="24"/>
        <v>401.625</v>
      </c>
      <c r="K711" s="430">
        <f t="shared" si="25"/>
        <v>0</v>
      </c>
    </row>
    <row r="712" spans="1:11">
      <c r="A712" s="527" t="s">
        <v>1006</v>
      </c>
      <c r="B712" s="31">
        <v>85</v>
      </c>
      <c r="G712" s="430" t="s">
        <v>1736</v>
      </c>
      <c r="H712" s="430" t="s">
        <v>1736</v>
      </c>
      <c r="I712" s="430">
        <f t="shared" si="23"/>
        <v>72.040000000000006</v>
      </c>
      <c r="J712" s="430">
        <f t="shared" si="24"/>
        <v>450.25000000000006</v>
      </c>
      <c r="K712" s="430">
        <f t="shared" si="25"/>
        <v>0</v>
      </c>
    </row>
    <row r="713" spans="1:11">
      <c r="A713" s="527" t="s">
        <v>1006</v>
      </c>
      <c r="B713" s="31">
        <v>85</v>
      </c>
      <c r="G713" s="430" t="s">
        <v>822</v>
      </c>
      <c r="H713" s="430" t="s">
        <v>902</v>
      </c>
      <c r="I713" s="430">
        <f t="shared" si="23"/>
        <v>2247.66</v>
      </c>
      <c r="J713" s="430">
        <f t="shared" si="24"/>
        <v>14047.874999999998</v>
      </c>
      <c r="K713" s="430">
        <f t="shared" si="25"/>
        <v>0</v>
      </c>
    </row>
    <row r="714" spans="1:11">
      <c r="A714" s="527" t="s">
        <v>1006</v>
      </c>
      <c r="B714" s="31">
        <v>85</v>
      </c>
      <c r="G714" s="430" t="s">
        <v>926</v>
      </c>
      <c r="H714" s="430" t="s">
        <v>927</v>
      </c>
      <c r="I714" s="430">
        <f t="shared" si="23"/>
        <v>3464</v>
      </c>
      <c r="J714" s="430">
        <f t="shared" si="24"/>
        <v>21650</v>
      </c>
      <c r="K714" s="430">
        <f t="shared" si="25"/>
        <v>0</v>
      </c>
    </row>
    <row r="715" spans="1:11">
      <c r="A715" s="527" t="s">
        <v>1006</v>
      </c>
      <c r="B715" s="31">
        <v>85</v>
      </c>
      <c r="G715" s="430" t="s">
        <v>4171</v>
      </c>
      <c r="H715" s="430" t="s">
        <v>4154</v>
      </c>
      <c r="I715" s="430">
        <f t="shared" si="23"/>
        <v>422181.19000000006</v>
      </c>
      <c r="J715" s="430">
        <f t="shared" si="24"/>
        <v>2638632.4375000005</v>
      </c>
      <c r="K715" s="430">
        <f t="shared" si="25"/>
        <v>0</v>
      </c>
    </row>
    <row r="716" spans="1:11">
      <c r="A716" s="527" t="s">
        <v>1006</v>
      </c>
      <c r="B716" s="31">
        <v>85</v>
      </c>
      <c r="G716" s="430" t="s">
        <v>5437</v>
      </c>
      <c r="H716" s="430" t="s">
        <v>5437</v>
      </c>
      <c r="I716" s="430">
        <f t="shared" si="23"/>
        <v>49.75</v>
      </c>
      <c r="J716" s="430">
        <f t="shared" si="24"/>
        <v>310.9375</v>
      </c>
      <c r="K716" s="430">
        <f t="shared" si="25"/>
        <v>0</v>
      </c>
    </row>
    <row r="717" spans="1:11">
      <c r="A717" s="527" t="s">
        <v>1006</v>
      </c>
      <c r="B717" s="31">
        <v>85</v>
      </c>
      <c r="G717" s="441" t="s">
        <v>987</v>
      </c>
      <c r="H717" s="430" t="s">
        <v>2875</v>
      </c>
      <c r="I717" s="430">
        <f t="shared" si="23"/>
        <v>2661.44</v>
      </c>
      <c r="J717" s="430">
        <f t="shared" si="24"/>
        <v>16634</v>
      </c>
      <c r="K717" s="430">
        <f t="shared" si="25"/>
        <v>0</v>
      </c>
    </row>
    <row r="718" spans="1:11">
      <c r="A718" s="527" t="s">
        <v>1006</v>
      </c>
      <c r="B718" s="31">
        <v>85</v>
      </c>
      <c r="G718" s="430" t="s">
        <v>5425</v>
      </c>
      <c r="H718" s="430" t="s">
        <v>5425</v>
      </c>
      <c r="I718" s="430">
        <f t="shared" si="23"/>
        <v>43.3</v>
      </c>
      <c r="J718" s="430">
        <f t="shared" si="24"/>
        <v>270.625</v>
      </c>
      <c r="K718" s="430">
        <f t="shared" si="25"/>
        <v>0</v>
      </c>
    </row>
    <row r="719" spans="1:11">
      <c r="A719" s="527" t="s">
        <v>1006</v>
      </c>
      <c r="B719" s="31">
        <v>85</v>
      </c>
      <c r="G719" s="430" t="s">
        <v>964</v>
      </c>
      <c r="H719" s="430" t="s">
        <v>965</v>
      </c>
      <c r="I719" s="430">
        <f t="shared" si="23"/>
        <v>257.62</v>
      </c>
      <c r="J719" s="430">
        <f t="shared" si="24"/>
        <v>1610.125</v>
      </c>
      <c r="K719" s="430">
        <f t="shared" si="25"/>
        <v>41.31</v>
      </c>
    </row>
    <row r="720" spans="1:11">
      <c r="A720" s="527" t="s">
        <v>1006</v>
      </c>
      <c r="B720" s="31">
        <v>85</v>
      </c>
      <c r="G720" s="430" t="s">
        <v>915</v>
      </c>
      <c r="H720" s="430" t="s">
        <v>916</v>
      </c>
      <c r="I720" s="430">
        <f t="shared" si="23"/>
        <v>437.92</v>
      </c>
      <c r="J720" s="430">
        <f t="shared" si="24"/>
        <v>2737</v>
      </c>
      <c r="K720" s="430">
        <f t="shared" si="25"/>
        <v>0</v>
      </c>
    </row>
    <row r="721" spans="1:11">
      <c r="A721" s="527" t="s">
        <v>1006</v>
      </c>
      <c r="B721" s="31">
        <v>85</v>
      </c>
      <c r="G721" s="430" t="s">
        <v>799</v>
      </c>
      <c r="H721" s="430" t="s">
        <v>799</v>
      </c>
      <c r="I721" s="430">
        <f t="shared" si="23"/>
        <v>22.76</v>
      </c>
      <c r="J721" s="430">
        <f t="shared" si="24"/>
        <v>142.25</v>
      </c>
      <c r="K721" s="430">
        <f t="shared" si="25"/>
        <v>0</v>
      </c>
    </row>
    <row r="722" spans="1:11">
      <c r="A722" s="527" t="s">
        <v>1006</v>
      </c>
      <c r="B722" s="31">
        <v>85</v>
      </c>
      <c r="G722" s="430" t="s">
        <v>968</v>
      </c>
      <c r="H722" s="430" t="s">
        <v>968</v>
      </c>
      <c r="I722" s="430">
        <f t="shared" si="23"/>
        <v>15.79</v>
      </c>
      <c r="J722" s="430">
        <f t="shared" si="24"/>
        <v>98.687499999999986</v>
      </c>
      <c r="K722" s="430">
        <f t="shared" si="25"/>
        <v>0</v>
      </c>
    </row>
    <row r="723" spans="1:11">
      <c r="A723" s="527" t="s">
        <v>1006</v>
      </c>
      <c r="B723" s="31">
        <v>85</v>
      </c>
      <c r="G723" s="430" t="s">
        <v>5411</v>
      </c>
      <c r="H723" s="430" t="s">
        <v>5411</v>
      </c>
      <c r="I723" s="430">
        <f t="shared" si="23"/>
        <v>16</v>
      </c>
      <c r="J723" s="430">
        <f t="shared" si="24"/>
        <v>100</v>
      </c>
      <c r="K723" s="430">
        <f t="shared" si="25"/>
        <v>0</v>
      </c>
    </row>
    <row r="724" spans="1:11">
      <c r="A724" s="527" t="s">
        <v>1006</v>
      </c>
      <c r="B724" s="31">
        <v>85</v>
      </c>
      <c r="G724" s="441" t="s">
        <v>1776</v>
      </c>
      <c r="H724" s="430" t="s">
        <v>5400</v>
      </c>
      <c r="I724" s="430">
        <f t="shared" si="23"/>
        <v>31047.01</v>
      </c>
      <c r="J724" s="430">
        <f t="shared" si="24"/>
        <v>194043.8125</v>
      </c>
      <c r="K724" s="430">
        <f t="shared" si="25"/>
        <v>0</v>
      </c>
    </row>
    <row r="725" spans="1:11">
      <c r="A725" s="527" t="s">
        <v>1006</v>
      </c>
      <c r="B725" s="31">
        <v>85</v>
      </c>
      <c r="G725" s="430" t="s">
        <v>891</v>
      </c>
      <c r="H725" s="430" t="s">
        <v>890</v>
      </c>
      <c r="I725" s="430">
        <f t="shared" si="23"/>
        <v>1028.8</v>
      </c>
      <c r="J725" s="430">
        <f t="shared" si="24"/>
        <v>6430</v>
      </c>
      <c r="K725" s="430">
        <f t="shared" si="25"/>
        <v>0</v>
      </c>
    </row>
    <row r="726" spans="1:11">
      <c r="A726" s="527" t="s">
        <v>1006</v>
      </c>
      <c r="B726" s="31">
        <v>85</v>
      </c>
      <c r="G726" s="433" t="s">
        <v>5510</v>
      </c>
      <c r="H726" s="430" t="s">
        <v>5511</v>
      </c>
      <c r="I726" s="430">
        <f t="shared" si="23"/>
        <v>75.45</v>
      </c>
      <c r="J726" s="430">
        <f t="shared" si="24"/>
        <v>471.5625</v>
      </c>
      <c r="K726" s="430">
        <f t="shared" si="25"/>
        <v>0</v>
      </c>
    </row>
    <row r="727" spans="1:11">
      <c r="A727" s="527" t="s">
        <v>1006</v>
      </c>
      <c r="B727" s="527" t="s">
        <v>1007</v>
      </c>
      <c r="G727" s="430" t="s">
        <v>972</v>
      </c>
      <c r="H727" s="430" t="s">
        <v>1642</v>
      </c>
      <c r="I727" s="430">
        <f t="shared" si="23"/>
        <v>21428.57</v>
      </c>
      <c r="J727" s="430">
        <f t="shared" si="24"/>
        <v>133928.5625</v>
      </c>
      <c r="K727" s="430">
        <f t="shared" si="25"/>
        <v>14285.72</v>
      </c>
    </row>
    <row r="728" spans="1:11">
      <c r="A728" s="527" t="s">
        <v>1006</v>
      </c>
      <c r="B728" s="31">
        <v>85</v>
      </c>
      <c r="G728" s="430" t="s">
        <v>5485</v>
      </c>
      <c r="H728" s="430" t="s">
        <v>5486</v>
      </c>
      <c r="I728" s="430">
        <f t="shared" si="23"/>
        <v>187.06</v>
      </c>
      <c r="J728" s="430">
        <f t="shared" si="24"/>
        <v>1169.125</v>
      </c>
      <c r="K728" s="430">
        <f t="shared" si="25"/>
        <v>0</v>
      </c>
    </row>
    <row r="729" spans="1:11">
      <c r="A729" s="527" t="s">
        <v>1006</v>
      </c>
      <c r="B729" s="31">
        <v>85</v>
      </c>
      <c r="G729" s="430" t="s">
        <v>2577</v>
      </c>
      <c r="H729" s="430" t="s">
        <v>2577</v>
      </c>
      <c r="I729" s="430">
        <f t="shared" si="23"/>
        <v>27.58</v>
      </c>
      <c r="J729" s="430">
        <f t="shared" si="24"/>
        <v>172.37499999999997</v>
      </c>
      <c r="K729" s="430">
        <f t="shared" si="25"/>
        <v>0</v>
      </c>
    </row>
    <row r="730" spans="1:11">
      <c r="A730" s="527" t="s">
        <v>1006</v>
      </c>
      <c r="B730" s="31">
        <v>85</v>
      </c>
      <c r="G730" s="430" t="s">
        <v>680</v>
      </c>
      <c r="H730" s="430" t="s">
        <v>680</v>
      </c>
      <c r="I730" s="430">
        <f t="shared" si="23"/>
        <v>39.31</v>
      </c>
      <c r="J730" s="430">
        <f t="shared" si="24"/>
        <v>245.6875</v>
      </c>
      <c r="K730" s="430">
        <f t="shared" si="25"/>
        <v>0</v>
      </c>
    </row>
    <row r="731" spans="1:11">
      <c r="A731" s="527" t="s">
        <v>1006</v>
      </c>
      <c r="B731" s="31">
        <v>85</v>
      </c>
      <c r="G731" s="430" t="s">
        <v>924</v>
      </c>
      <c r="H731" s="430" t="s">
        <v>925</v>
      </c>
      <c r="I731" s="430">
        <f t="shared" si="23"/>
        <v>640</v>
      </c>
      <c r="J731" s="430">
        <f t="shared" si="24"/>
        <v>4000</v>
      </c>
      <c r="K731" s="430">
        <f t="shared" si="25"/>
        <v>0</v>
      </c>
    </row>
    <row r="732" spans="1:11">
      <c r="A732" s="527" t="s">
        <v>1006</v>
      </c>
      <c r="B732" s="31">
        <v>85</v>
      </c>
      <c r="G732" s="430" t="s">
        <v>3510</v>
      </c>
      <c r="H732" s="430" t="s">
        <v>3510</v>
      </c>
      <c r="I732" s="430">
        <f t="shared" si="23"/>
        <v>24</v>
      </c>
      <c r="J732" s="430">
        <f t="shared" si="24"/>
        <v>150</v>
      </c>
      <c r="K732" s="430">
        <f t="shared" si="25"/>
        <v>0</v>
      </c>
    </row>
    <row r="733" spans="1:11">
      <c r="A733" s="527" t="s">
        <v>1006</v>
      </c>
      <c r="B733" s="31">
        <v>85</v>
      </c>
      <c r="G733" s="430" t="s">
        <v>922</v>
      </c>
      <c r="H733" s="430" t="s">
        <v>923</v>
      </c>
      <c r="I733" s="430">
        <f t="shared" si="23"/>
        <v>753.22</v>
      </c>
      <c r="J733" s="430">
        <f t="shared" si="24"/>
        <v>4707.625</v>
      </c>
      <c r="K733" s="430">
        <f t="shared" si="25"/>
        <v>0</v>
      </c>
    </row>
    <row r="734" spans="1:11">
      <c r="A734" s="527" t="s">
        <v>1006</v>
      </c>
      <c r="B734" s="31">
        <v>85</v>
      </c>
      <c r="G734" s="430" t="s">
        <v>4835</v>
      </c>
      <c r="H734" s="430" t="s">
        <v>4823</v>
      </c>
      <c r="I734" s="430">
        <f t="shared" si="23"/>
        <v>2068.96</v>
      </c>
      <c r="J734" s="430">
        <f t="shared" si="24"/>
        <v>12931</v>
      </c>
      <c r="K734" s="430">
        <f t="shared" si="25"/>
        <v>0</v>
      </c>
    </row>
    <row r="735" spans="1:11">
      <c r="A735" s="527" t="s">
        <v>1006</v>
      </c>
      <c r="B735" s="31">
        <v>85</v>
      </c>
      <c r="G735" s="442" t="s">
        <v>977</v>
      </c>
      <c r="H735" s="442" t="s">
        <v>10869</v>
      </c>
      <c r="I735" s="430">
        <f t="shared" si="23"/>
        <v>675.72</v>
      </c>
      <c r="J735" s="430">
        <f t="shared" si="24"/>
        <v>4223.25</v>
      </c>
      <c r="K735" s="430">
        <f t="shared" si="25"/>
        <v>0</v>
      </c>
    </row>
    <row r="736" spans="1:11">
      <c r="A736" s="527" t="s">
        <v>1006</v>
      </c>
      <c r="B736" s="31">
        <v>85</v>
      </c>
      <c r="G736" s="430" t="s">
        <v>672</v>
      </c>
      <c r="H736" s="430" t="s">
        <v>672</v>
      </c>
      <c r="I736" s="430">
        <f t="shared" si="23"/>
        <v>226.64000000000001</v>
      </c>
      <c r="J736" s="430">
        <f t="shared" si="24"/>
        <v>1416.5</v>
      </c>
      <c r="K736" s="430">
        <f t="shared" si="25"/>
        <v>0</v>
      </c>
    </row>
    <row r="737" spans="1:11">
      <c r="A737" s="527" t="s">
        <v>1006</v>
      </c>
      <c r="B737" s="31">
        <v>85</v>
      </c>
      <c r="G737" s="430" t="s">
        <v>897</v>
      </c>
      <c r="H737" s="430" t="s">
        <v>898</v>
      </c>
      <c r="I737" s="430">
        <f t="shared" si="23"/>
        <v>1600</v>
      </c>
      <c r="J737" s="430">
        <f t="shared" si="24"/>
        <v>10000</v>
      </c>
      <c r="K737" s="430">
        <f t="shared" si="25"/>
        <v>0</v>
      </c>
    </row>
    <row r="738" spans="1:11">
      <c r="A738" s="527" t="s">
        <v>1006</v>
      </c>
      <c r="B738" s="31">
        <v>85</v>
      </c>
      <c r="G738" s="430" t="s">
        <v>701</v>
      </c>
      <c r="H738" s="430" t="s">
        <v>701</v>
      </c>
      <c r="I738" s="430">
        <f t="shared" si="23"/>
        <v>166.68</v>
      </c>
      <c r="J738" s="430">
        <f t="shared" si="24"/>
        <v>1041.75</v>
      </c>
      <c r="K738" s="430">
        <f t="shared" si="25"/>
        <v>0</v>
      </c>
    </row>
    <row r="739" spans="1:11">
      <c r="A739" s="527" t="s">
        <v>1006</v>
      </c>
      <c r="B739" s="31">
        <v>85</v>
      </c>
      <c r="G739" s="441" t="s">
        <v>856</v>
      </c>
      <c r="H739" s="430" t="s">
        <v>5392</v>
      </c>
      <c r="I739" s="430">
        <f t="shared" si="23"/>
        <v>84638.59</v>
      </c>
      <c r="J739" s="430">
        <f t="shared" si="24"/>
        <v>528991.1875</v>
      </c>
      <c r="K739" s="430">
        <f t="shared" si="25"/>
        <v>0</v>
      </c>
    </row>
    <row r="740" spans="1:11">
      <c r="A740" s="527" t="s">
        <v>1006</v>
      </c>
      <c r="B740" s="31">
        <v>85</v>
      </c>
      <c r="G740" s="430" t="s">
        <v>1761</v>
      </c>
      <c r="H740" s="430" t="s">
        <v>1617</v>
      </c>
      <c r="I740" s="430">
        <f t="shared" si="23"/>
        <v>3292.7</v>
      </c>
      <c r="J740" s="430">
        <f t="shared" si="24"/>
        <v>20579.375</v>
      </c>
      <c r="K740" s="430">
        <f t="shared" si="25"/>
        <v>0</v>
      </c>
    </row>
    <row r="741" spans="1:11">
      <c r="A741" s="527" t="s">
        <v>1006</v>
      </c>
      <c r="B741" s="31">
        <v>85</v>
      </c>
      <c r="G741" s="430" t="s">
        <v>831</v>
      </c>
      <c r="H741" s="430" t="s">
        <v>832</v>
      </c>
      <c r="I741" s="430">
        <f t="shared" si="23"/>
        <v>576</v>
      </c>
      <c r="J741" s="430">
        <f t="shared" si="24"/>
        <v>3600</v>
      </c>
      <c r="K741" s="430">
        <f t="shared" si="25"/>
        <v>0</v>
      </c>
    </row>
    <row r="742" spans="1:11">
      <c r="A742" s="527" t="s">
        <v>1006</v>
      </c>
      <c r="B742" s="31">
        <v>85</v>
      </c>
      <c r="G742" s="430" t="s">
        <v>4845</v>
      </c>
      <c r="H742" s="430" t="s">
        <v>4815</v>
      </c>
      <c r="I742" s="430">
        <f t="shared" ref="I742:I805" si="26">+SUMIF($G$7:$G$596,G742,$J$7:$J$596)</f>
        <v>1817.21</v>
      </c>
      <c r="J742" s="430">
        <f t="shared" ref="J742:J805" si="27">+I742/0.16</f>
        <v>11357.5625</v>
      </c>
      <c r="K742" s="430">
        <f t="shared" ref="K742:K805" si="28">+SUMIF($G$7:$G$596,G742,$K$7:$K$596)</f>
        <v>0</v>
      </c>
    </row>
    <row r="743" spans="1:11">
      <c r="A743" s="527" t="s">
        <v>1006</v>
      </c>
      <c r="B743" s="31">
        <v>85</v>
      </c>
      <c r="G743" s="430" t="s">
        <v>1693</v>
      </c>
      <c r="H743" s="430" t="s">
        <v>1693</v>
      </c>
      <c r="I743" s="430">
        <f t="shared" si="26"/>
        <v>32.56</v>
      </c>
      <c r="J743" s="430">
        <f t="shared" si="27"/>
        <v>203.5</v>
      </c>
      <c r="K743" s="430">
        <f t="shared" si="28"/>
        <v>0</v>
      </c>
    </row>
    <row r="744" spans="1:11">
      <c r="A744" s="527" t="s">
        <v>1006</v>
      </c>
      <c r="B744" s="527" t="s">
        <v>1007</v>
      </c>
      <c r="G744" s="438" t="s">
        <v>971</v>
      </c>
      <c r="H744" s="430" t="s">
        <v>970</v>
      </c>
      <c r="I744" s="430">
        <f t="shared" si="26"/>
        <v>21428.57</v>
      </c>
      <c r="J744" s="430">
        <f t="shared" si="27"/>
        <v>133928.5625</v>
      </c>
      <c r="K744" s="430">
        <f t="shared" si="28"/>
        <v>14285.72</v>
      </c>
    </row>
    <row r="745" spans="1:11">
      <c r="A745" s="527" t="s">
        <v>1006</v>
      </c>
      <c r="B745" s="31">
        <v>85</v>
      </c>
      <c r="G745" s="430" t="s">
        <v>4832</v>
      </c>
      <c r="H745" s="430" t="s">
        <v>5434</v>
      </c>
      <c r="I745" s="430">
        <f t="shared" si="26"/>
        <v>220.69</v>
      </c>
      <c r="J745" s="430">
        <f t="shared" si="27"/>
        <v>1379.3125</v>
      </c>
      <c r="K745" s="430">
        <f t="shared" si="28"/>
        <v>0</v>
      </c>
    </row>
    <row r="746" spans="1:11">
      <c r="A746" s="527" t="s">
        <v>1006</v>
      </c>
      <c r="B746" s="31">
        <v>85</v>
      </c>
      <c r="G746" s="430" t="s">
        <v>1009</v>
      </c>
      <c r="H746" s="430" t="s">
        <v>5499</v>
      </c>
      <c r="I746" s="430">
        <f t="shared" si="26"/>
        <v>123.58</v>
      </c>
      <c r="J746" s="430">
        <f t="shared" si="27"/>
        <v>772.375</v>
      </c>
      <c r="K746" s="430">
        <f t="shared" si="28"/>
        <v>0</v>
      </c>
    </row>
    <row r="747" spans="1:11">
      <c r="A747" s="527" t="s">
        <v>1006</v>
      </c>
      <c r="B747" s="31">
        <v>85</v>
      </c>
      <c r="G747" s="430" t="s">
        <v>4182</v>
      </c>
      <c r="H747" s="430" t="s">
        <v>4183</v>
      </c>
      <c r="I747" s="430">
        <f t="shared" si="26"/>
        <v>30.35</v>
      </c>
      <c r="J747" s="430">
        <f t="shared" si="27"/>
        <v>189.6875</v>
      </c>
      <c r="K747" s="430">
        <f t="shared" si="28"/>
        <v>0</v>
      </c>
    </row>
    <row r="748" spans="1:11">
      <c r="A748" s="527" t="s">
        <v>1006</v>
      </c>
      <c r="B748" s="31">
        <v>85</v>
      </c>
      <c r="G748" s="430" t="s">
        <v>683</v>
      </c>
      <c r="H748" s="430" t="s">
        <v>683</v>
      </c>
      <c r="I748" s="430">
        <f t="shared" si="26"/>
        <v>83.899999999999991</v>
      </c>
      <c r="J748" s="430">
        <f t="shared" si="27"/>
        <v>524.37499999999989</v>
      </c>
      <c r="K748" s="430">
        <f t="shared" si="28"/>
        <v>0</v>
      </c>
    </row>
    <row r="749" spans="1:11">
      <c r="A749" s="527" t="s">
        <v>1006</v>
      </c>
      <c r="B749" s="31">
        <v>85</v>
      </c>
      <c r="G749" s="441" t="s">
        <v>834</v>
      </c>
      <c r="H749" s="430" t="s">
        <v>4774</v>
      </c>
      <c r="I749" s="430">
        <f t="shared" si="26"/>
        <v>96765.430000000008</v>
      </c>
      <c r="J749" s="430">
        <f t="shared" si="27"/>
        <v>604783.9375</v>
      </c>
      <c r="K749" s="430">
        <f t="shared" si="28"/>
        <v>0</v>
      </c>
    </row>
    <row r="750" spans="1:11">
      <c r="A750" s="527" t="s">
        <v>1006</v>
      </c>
      <c r="B750" s="31">
        <v>85</v>
      </c>
      <c r="G750" s="430" t="s">
        <v>5498</v>
      </c>
      <c r="H750" s="430" t="s">
        <v>2881</v>
      </c>
      <c r="I750" s="430">
        <f t="shared" si="26"/>
        <v>109.66</v>
      </c>
      <c r="J750" s="430">
        <f t="shared" si="27"/>
        <v>685.375</v>
      </c>
      <c r="K750" s="430">
        <f t="shared" si="28"/>
        <v>0</v>
      </c>
    </row>
    <row r="751" spans="1:11">
      <c r="A751" s="527" t="s">
        <v>1006</v>
      </c>
      <c r="B751" s="31">
        <v>85</v>
      </c>
      <c r="G751" s="430" t="s">
        <v>2880</v>
      </c>
      <c r="H751" s="430" t="s">
        <v>2881</v>
      </c>
      <c r="I751" s="430">
        <f t="shared" si="26"/>
        <v>24.83</v>
      </c>
      <c r="J751" s="430">
        <f t="shared" si="27"/>
        <v>155.1875</v>
      </c>
      <c r="K751" s="430">
        <f t="shared" si="28"/>
        <v>0</v>
      </c>
    </row>
    <row r="752" spans="1:11">
      <c r="A752" s="527" t="s">
        <v>1006</v>
      </c>
      <c r="B752" s="31">
        <v>85</v>
      </c>
      <c r="G752" s="430" t="s">
        <v>5502</v>
      </c>
      <c r="H752" s="430" t="s">
        <v>2881</v>
      </c>
      <c r="I752" s="430">
        <f t="shared" si="26"/>
        <v>24.83</v>
      </c>
      <c r="J752" s="430">
        <f t="shared" si="27"/>
        <v>155.1875</v>
      </c>
      <c r="K752" s="430">
        <f t="shared" si="28"/>
        <v>0</v>
      </c>
    </row>
    <row r="753" spans="1:11">
      <c r="A753" s="527" t="s">
        <v>1006</v>
      </c>
      <c r="B753" s="31">
        <v>85</v>
      </c>
      <c r="G753" s="430" t="s">
        <v>685</v>
      </c>
      <c r="H753" s="430" t="s">
        <v>685</v>
      </c>
      <c r="I753" s="430">
        <f t="shared" si="26"/>
        <v>1586.6799999999998</v>
      </c>
      <c r="J753" s="430">
        <f t="shared" si="27"/>
        <v>9916.7499999999982</v>
      </c>
      <c r="K753" s="430">
        <f t="shared" si="28"/>
        <v>0</v>
      </c>
    </row>
    <row r="754" spans="1:11">
      <c r="A754" s="527" t="s">
        <v>1006</v>
      </c>
      <c r="B754" s="31">
        <v>85</v>
      </c>
      <c r="G754" s="430" t="s">
        <v>4789</v>
      </c>
      <c r="H754" s="430" t="s">
        <v>4789</v>
      </c>
      <c r="I754" s="430">
        <f t="shared" si="26"/>
        <v>64</v>
      </c>
      <c r="J754" s="430">
        <f t="shared" si="27"/>
        <v>400</v>
      </c>
      <c r="K754" s="430">
        <f t="shared" si="28"/>
        <v>0</v>
      </c>
    </row>
    <row r="755" spans="1:11">
      <c r="A755" s="527" t="s">
        <v>1006</v>
      </c>
      <c r="B755" s="31">
        <v>85</v>
      </c>
      <c r="G755" s="430" t="s">
        <v>5429</v>
      </c>
      <c r="H755" s="430" t="s">
        <v>5429</v>
      </c>
      <c r="I755" s="430">
        <f t="shared" si="26"/>
        <v>3.86</v>
      </c>
      <c r="J755" s="430">
        <f t="shared" si="27"/>
        <v>24.125</v>
      </c>
      <c r="K755" s="430">
        <f t="shared" si="28"/>
        <v>0</v>
      </c>
    </row>
    <row r="756" spans="1:11">
      <c r="A756" s="527" t="s">
        <v>1006</v>
      </c>
      <c r="B756" s="31">
        <v>85</v>
      </c>
      <c r="G756" s="430" t="s">
        <v>813</v>
      </c>
      <c r="H756" s="430" t="s">
        <v>813</v>
      </c>
      <c r="I756" s="430">
        <f t="shared" si="26"/>
        <v>53.63</v>
      </c>
      <c r="J756" s="430">
        <f t="shared" si="27"/>
        <v>335.1875</v>
      </c>
      <c r="K756" s="430">
        <f t="shared" si="28"/>
        <v>0</v>
      </c>
    </row>
    <row r="757" spans="1:11">
      <c r="A757" s="527" t="s">
        <v>1006</v>
      </c>
      <c r="B757" s="31">
        <v>85</v>
      </c>
      <c r="G757" s="430" t="s">
        <v>805</v>
      </c>
      <c r="H757" s="430" t="s">
        <v>805</v>
      </c>
      <c r="I757" s="430">
        <f t="shared" si="26"/>
        <v>823.44999999999993</v>
      </c>
      <c r="J757" s="430">
        <f t="shared" si="27"/>
        <v>5146.5624999999991</v>
      </c>
      <c r="K757" s="430">
        <f t="shared" si="28"/>
        <v>0</v>
      </c>
    </row>
    <row r="758" spans="1:11">
      <c r="A758" s="527" t="s">
        <v>1006</v>
      </c>
      <c r="B758" s="31">
        <v>85</v>
      </c>
      <c r="G758" s="430" t="s">
        <v>723</v>
      </c>
      <c r="H758" s="430" t="s">
        <v>723</v>
      </c>
      <c r="I758" s="430">
        <f t="shared" si="26"/>
        <v>6512</v>
      </c>
      <c r="J758" s="430">
        <f t="shared" si="27"/>
        <v>40700</v>
      </c>
      <c r="K758" s="430">
        <f t="shared" si="28"/>
        <v>0</v>
      </c>
    </row>
    <row r="759" spans="1:11">
      <c r="A759" s="527" t="s">
        <v>1006</v>
      </c>
      <c r="B759" s="31">
        <v>85</v>
      </c>
      <c r="G759" s="430" t="s">
        <v>5444</v>
      </c>
      <c r="H759" s="430" t="s">
        <v>5444</v>
      </c>
      <c r="I759" s="430">
        <f t="shared" si="26"/>
        <v>26.96</v>
      </c>
      <c r="J759" s="430">
        <f t="shared" si="27"/>
        <v>168.5</v>
      </c>
      <c r="K759" s="430">
        <f t="shared" si="28"/>
        <v>0</v>
      </c>
    </row>
    <row r="760" spans="1:11">
      <c r="A760" s="527" t="s">
        <v>1006</v>
      </c>
      <c r="B760" s="31">
        <v>85</v>
      </c>
      <c r="G760" s="430" t="s">
        <v>5457</v>
      </c>
      <c r="H760" s="430" t="s">
        <v>5457</v>
      </c>
      <c r="I760" s="430">
        <f t="shared" si="26"/>
        <v>10.210000000000001</v>
      </c>
      <c r="J760" s="430">
        <f t="shared" si="27"/>
        <v>63.812500000000007</v>
      </c>
      <c r="K760" s="430">
        <f t="shared" si="28"/>
        <v>0</v>
      </c>
    </row>
    <row r="761" spans="1:11">
      <c r="A761" s="527" t="s">
        <v>1006</v>
      </c>
      <c r="B761" s="31">
        <v>85</v>
      </c>
      <c r="G761" s="430" t="s">
        <v>2915</v>
      </c>
      <c r="H761" s="430" t="s">
        <v>2915</v>
      </c>
      <c r="I761" s="430">
        <f t="shared" si="26"/>
        <v>33.659999999999997</v>
      </c>
      <c r="J761" s="430">
        <f t="shared" si="27"/>
        <v>210.37499999999997</v>
      </c>
      <c r="K761" s="430">
        <f t="shared" si="28"/>
        <v>0</v>
      </c>
    </row>
    <row r="762" spans="1:11">
      <c r="A762" s="527" t="s">
        <v>1006</v>
      </c>
      <c r="B762" s="31">
        <v>85</v>
      </c>
      <c r="G762" s="430" t="s">
        <v>5428</v>
      </c>
      <c r="H762" s="430" t="s">
        <v>5428</v>
      </c>
      <c r="I762" s="430">
        <f t="shared" si="26"/>
        <v>33.65</v>
      </c>
      <c r="J762" s="430">
        <f t="shared" si="27"/>
        <v>210.3125</v>
      </c>
      <c r="K762" s="430">
        <f t="shared" si="28"/>
        <v>0</v>
      </c>
    </row>
    <row r="763" spans="1:11">
      <c r="A763" s="527" t="s">
        <v>1006</v>
      </c>
      <c r="B763" s="31">
        <v>85</v>
      </c>
      <c r="G763" s="430" t="s">
        <v>775</v>
      </c>
      <c r="H763" s="430" t="s">
        <v>775</v>
      </c>
      <c r="I763" s="430">
        <f t="shared" si="26"/>
        <v>33.42</v>
      </c>
      <c r="J763" s="430">
        <f t="shared" si="27"/>
        <v>208.875</v>
      </c>
      <c r="K763" s="430">
        <f t="shared" si="28"/>
        <v>0</v>
      </c>
    </row>
    <row r="764" spans="1:11">
      <c r="A764" s="527" t="s">
        <v>1006</v>
      </c>
      <c r="B764" s="31">
        <v>85</v>
      </c>
      <c r="G764" s="515" t="s">
        <v>10997</v>
      </c>
      <c r="H764" s="515" t="s">
        <v>10998</v>
      </c>
      <c r="I764" s="430">
        <f t="shared" si="26"/>
        <v>1430.74</v>
      </c>
      <c r="J764" s="430">
        <f t="shared" si="27"/>
        <v>8942.125</v>
      </c>
      <c r="K764" s="430">
        <f t="shared" si="28"/>
        <v>0</v>
      </c>
    </row>
    <row r="765" spans="1:11">
      <c r="A765" s="527" t="s">
        <v>1006</v>
      </c>
      <c r="B765" s="31">
        <v>85</v>
      </c>
      <c r="G765" s="430" t="s">
        <v>2691</v>
      </c>
      <c r="H765" s="430" t="s">
        <v>2691</v>
      </c>
      <c r="I765" s="430">
        <f t="shared" si="26"/>
        <v>100.62</v>
      </c>
      <c r="J765" s="430">
        <f t="shared" si="27"/>
        <v>628.875</v>
      </c>
      <c r="K765" s="430">
        <f t="shared" si="28"/>
        <v>0</v>
      </c>
    </row>
    <row r="766" spans="1:11">
      <c r="A766" s="527" t="s">
        <v>1006</v>
      </c>
      <c r="B766" s="31">
        <v>85</v>
      </c>
      <c r="G766" s="430" t="s">
        <v>4112</v>
      </c>
      <c r="H766" s="430" t="s">
        <v>4112</v>
      </c>
      <c r="I766" s="430">
        <f t="shared" si="26"/>
        <v>71.05</v>
      </c>
      <c r="J766" s="430">
        <f t="shared" si="27"/>
        <v>444.0625</v>
      </c>
      <c r="K766" s="430">
        <f t="shared" si="28"/>
        <v>0</v>
      </c>
    </row>
    <row r="767" spans="1:11">
      <c r="A767" s="527" t="s">
        <v>1006</v>
      </c>
      <c r="B767" s="31">
        <v>85</v>
      </c>
      <c r="G767" s="430" t="s">
        <v>5449</v>
      </c>
      <c r="H767" s="430" t="s">
        <v>5449</v>
      </c>
      <c r="I767" s="430">
        <f t="shared" si="26"/>
        <v>12.83</v>
      </c>
      <c r="J767" s="430">
        <f t="shared" si="27"/>
        <v>80.1875</v>
      </c>
      <c r="K767" s="430">
        <f t="shared" si="28"/>
        <v>0</v>
      </c>
    </row>
    <row r="768" spans="1:11">
      <c r="A768" s="527" t="s">
        <v>1006</v>
      </c>
      <c r="B768" s="31">
        <v>85</v>
      </c>
      <c r="G768" s="430" t="s">
        <v>5466</v>
      </c>
      <c r="H768" s="430" t="s">
        <v>5467</v>
      </c>
      <c r="I768" s="430">
        <f t="shared" si="26"/>
        <v>330.21</v>
      </c>
      <c r="J768" s="430">
        <f t="shared" si="27"/>
        <v>2063.8125</v>
      </c>
      <c r="K768" s="430">
        <f t="shared" si="28"/>
        <v>0</v>
      </c>
    </row>
    <row r="769" spans="1:11">
      <c r="A769" s="527" t="s">
        <v>1006</v>
      </c>
      <c r="B769" s="31">
        <v>85</v>
      </c>
      <c r="G769" s="430" t="s">
        <v>1673</v>
      </c>
      <c r="H769" s="430" t="s">
        <v>1673</v>
      </c>
      <c r="I769" s="430">
        <f t="shared" si="26"/>
        <v>33.520000000000003</v>
      </c>
      <c r="J769" s="430">
        <f t="shared" si="27"/>
        <v>209.50000000000003</v>
      </c>
      <c r="K769" s="430">
        <f t="shared" si="28"/>
        <v>0</v>
      </c>
    </row>
    <row r="770" spans="1:11">
      <c r="A770" s="527" t="s">
        <v>1006</v>
      </c>
      <c r="B770" s="31">
        <v>85</v>
      </c>
      <c r="G770" s="433" t="s">
        <v>3579</v>
      </c>
      <c r="H770" s="430" t="s">
        <v>3580</v>
      </c>
      <c r="I770" s="430">
        <f t="shared" si="26"/>
        <v>53.94</v>
      </c>
      <c r="J770" s="430">
        <f t="shared" si="27"/>
        <v>337.125</v>
      </c>
      <c r="K770" s="430">
        <f t="shared" si="28"/>
        <v>0</v>
      </c>
    </row>
    <row r="771" spans="1:11">
      <c r="A771" s="527" t="s">
        <v>1006</v>
      </c>
      <c r="B771" s="31">
        <v>85</v>
      </c>
      <c r="G771" s="430" t="s">
        <v>4209</v>
      </c>
      <c r="H771" s="430" t="s">
        <v>4834</v>
      </c>
      <c r="I771" s="430">
        <f t="shared" si="26"/>
        <v>6842.23</v>
      </c>
      <c r="J771" s="430">
        <f t="shared" si="27"/>
        <v>42763.9375</v>
      </c>
      <c r="K771" s="430">
        <f t="shared" si="28"/>
        <v>0</v>
      </c>
    </row>
    <row r="772" spans="1:11">
      <c r="A772" s="527" t="s">
        <v>1006</v>
      </c>
      <c r="B772" s="31">
        <v>85</v>
      </c>
      <c r="G772" s="430" t="s">
        <v>4809</v>
      </c>
      <c r="H772" s="430" t="s">
        <v>4809</v>
      </c>
      <c r="I772" s="430">
        <f t="shared" si="26"/>
        <v>17.600000000000001</v>
      </c>
      <c r="J772" s="430">
        <f t="shared" si="27"/>
        <v>110</v>
      </c>
      <c r="K772" s="430">
        <f t="shared" si="28"/>
        <v>0</v>
      </c>
    </row>
    <row r="773" spans="1:11">
      <c r="A773" s="527" t="s">
        <v>1006</v>
      </c>
      <c r="B773" s="31">
        <v>85</v>
      </c>
      <c r="G773" s="430" t="s">
        <v>735</v>
      </c>
      <c r="H773" s="430" t="s">
        <v>735</v>
      </c>
      <c r="I773" s="430">
        <f t="shared" si="26"/>
        <v>397.24</v>
      </c>
      <c r="J773" s="430">
        <f t="shared" si="27"/>
        <v>2482.75</v>
      </c>
      <c r="K773" s="430">
        <f t="shared" si="28"/>
        <v>0</v>
      </c>
    </row>
    <row r="774" spans="1:11">
      <c r="A774" s="527" t="s">
        <v>1006</v>
      </c>
      <c r="B774" s="31">
        <v>85</v>
      </c>
      <c r="G774" s="430" t="s">
        <v>894</v>
      </c>
      <c r="H774" s="430" t="s">
        <v>895</v>
      </c>
      <c r="I774" s="430">
        <f t="shared" si="26"/>
        <v>96</v>
      </c>
      <c r="J774" s="430">
        <f t="shared" si="27"/>
        <v>600</v>
      </c>
      <c r="K774" s="430">
        <f t="shared" si="28"/>
        <v>0</v>
      </c>
    </row>
    <row r="775" spans="1:11">
      <c r="A775" s="527" t="s">
        <v>1006</v>
      </c>
      <c r="B775" s="31">
        <v>85</v>
      </c>
      <c r="G775" s="430" t="s">
        <v>955</v>
      </c>
      <c r="H775" s="430" t="s">
        <v>956</v>
      </c>
      <c r="I775" s="430">
        <f t="shared" si="26"/>
        <v>240</v>
      </c>
      <c r="J775" s="430">
        <f t="shared" si="27"/>
        <v>1500</v>
      </c>
      <c r="K775" s="430">
        <f t="shared" si="28"/>
        <v>0</v>
      </c>
    </row>
    <row r="776" spans="1:11">
      <c r="A776" s="527" t="s">
        <v>1006</v>
      </c>
      <c r="B776" s="31">
        <v>85</v>
      </c>
      <c r="G776" s="430" t="s">
        <v>5481</v>
      </c>
      <c r="H776" s="430" t="s">
        <v>5430</v>
      </c>
      <c r="I776" s="430">
        <f t="shared" si="26"/>
        <v>112</v>
      </c>
      <c r="J776" s="430">
        <f t="shared" si="27"/>
        <v>700</v>
      </c>
      <c r="K776" s="430">
        <f t="shared" si="28"/>
        <v>0</v>
      </c>
    </row>
    <row r="777" spans="1:11">
      <c r="A777" s="527" t="s">
        <v>1006</v>
      </c>
      <c r="B777" s="31">
        <v>85</v>
      </c>
      <c r="G777" s="430" t="s">
        <v>5451</v>
      </c>
      <c r="H777" s="430" t="s">
        <v>5451</v>
      </c>
      <c r="I777" s="430">
        <f t="shared" si="26"/>
        <v>16.28</v>
      </c>
      <c r="J777" s="430">
        <f t="shared" si="27"/>
        <v>101.75</v>
      </c>
      <c r="K777" s="430">
        <f t="shared" si="28"/>
        <v>0</v>
      </c>
    </row>
    <row r="778" spans="1:11">
      <c r="A778" s="527" t="s">
        <v>1006</v>
      </c>
      <c r="B778" s="31">
        <v>85</v>
      </c>
      <c r="G778" s="430" t="s">
        <v>1763</v>
      </c>
      <c r="H778" s="430" t="s">
        <v>5487</v>
      </c>
      <c r="I778" s="430">
        <f t="shared" si="26"/>
        <v>3840</v>
      </c>
      <c r="J778" s="430">
        <f t="shared" si="27"/>
        <v>24000</v>
      </c>
      <c r="K778" s="430">
        <f t="shared" si="28"/>
        <v>0</v>
      </c>
    </row>
    <row r="779" spans="1:11">
      <c r="A779" s="527" t="s">
        <v>1006</v>
      </c>
      <c r="B779" s="31">
        <v>85</v>
      </c>
      <c r="G779" s="430" t="s">
        <v>4141</v>
      </c>
      <c r="H779" s="430" t="s">
        <v>4141</v>
      </c>
      <c r="I779" s="430">
        <f t="shared" si="26"/>
        <v>12.07</v>
      </c>
      <c r="J779" s="430">
        <f t="shared" si="27"/>
        <v>75.4375</v>
      </c>
      <c r="K779" s="430">
        <f t="shared" si="28"/>
        <v>0</v>
      </c>
    </row>
    <row r="780" spans="1:11">
      <c r="A780" s="527" t="s">
        <v>1006</v>
      </c>
      <c r="B780" s="31">
        <v>85</v>
      </c>
      <c r="G780" s="430" t="s">
        <v>5471</v>
      </c>
      <c r="H780" s="430" t="s">
        <v>5472</v>
      </c>
      <c r="I780" s="430">
        <f t="shared" si="26"/>
        <v>44.8</v>
      </c>
      <c r="J780" s="430">
        <f t="shared" si="27"/>
        <v>280</v>
      </c>
      <c r="K780" s="430">
        <f t="shared" si="28"/>
        <v>0</v>
      </c>
    </row>
    <row r="781" spans="1:11">
      <c r="A781" s="527" t="s">
        <v>1006</v>
      </c>
      <c r="B781" s="31">
        <v>85</v>
      </c>
      <c r="G781" s="430" t="s">
        <v>715</v>
      </c>
      <c r="H781" s="430" t="s">
        <v>715</v>
      </c>
      <c r="I781" s="430">
        <f t="shared" si="26"/>
        <v>285.52</v>
      </c>
      <c r="J781" s="430">
        <f t="shared" si="27"/>
        <v>1784.4999999999998</v>
      </c>
      <c r="K781" s="430">
        <f t="shared" si="28"/>
        <v>0</v>
      </c>
    </row>
    <row r="782" spans="1:11">
      <c r="A782" s="527" t="s">
        <v>1006</v>
      </c>
      <c r="B782" s="31">
        <v>85</v>
      </c>
      <c r="G782" s="430" t="s">
        <v>3564</v>
      </c>
      <c r="H782" s="430" t="s">
        <v>4148</v>
      </c>
      <c r="I782" s="430">
        <f t="shared" si="26"/>
        <v>6560</v>
      </c>
      <c r="J782" s="430">
        <f t="shared" si="27"/>
        <v>41000</v>
      </c>
      <c r="K782" s="430">
        <f t="shared" si="28"/>
        <v>0</v>
      </c>
    </row>
    <row r="783" spans="1:11">
      <c r="A783" s="527" t="s">
        <v>1006</v>
      </c>
      <c r="B783" s="31">
        <v>85</v>
      </c>
      <c r="G783" s="430" t="s">
        <v>793</v>
      </c>
      <c r="H783" s="430" t="s">
        <v>793</v>
      </c>
      <c r="I783" s="430">
        <f t="shared" si="26"/>
        <v>22.08</v>
      </c>
      <c r="J783" s="430">
        <f t="shared" si="27"/>
        <v>138</v>
      </c>
      <c r="K783" s="430">
        <f t="shared" si="28"/>
        <v>0</v>
      </c>
    </row>
    <row r="784" spans="1:11">
      <c r="A784" s="527" t="s">
        <v>1006</v>
      </c>
      <c r="B784" s="31">
        <v>85</v>
      </c>
      <c r="G784" s="430" t="s">
        <v>5415</v>
      </c>
      <c r="H784" s="430" t="s">
        <v>5415</v>
      </c>
      <c r="I784" s="430">
        <f t="shared" si="26"/>
        <v>83.22</v>
      </c>
      <c r="J784" s="430">
        <f t="shared" si="27"/>
        <v>520.125</v>
      </c>
      <c r="K784" s="430">
        <f t="shared" si="28"/>
        <v>0</v>
      </c>
    </row>
    <row r="785" spans="1:11">
      <c r="A785" s="527" t="s">
        <v>1006</v>
      </c>
      <c r="B785" s="31">
        <v>85</v>
      </c>
      <c r="G785" s="430" t="s">
        <v>5443</v>
      </c>
      <c r="H785" s="430" t="s">
        <v>5443</v>
      </c>
      <c r="I785" s="430">
        <f t="shared" si="26"/>
        <v>118.62</v>
      </c>
      <c r="J785" s="430">
        <f t="shared" si="27"/>
        <v>741.375</v>
      </c>
      <c r="K785" s="430">
        <f t="shared" si="28"/>
        <v>0</v>
      </c>
    </row>
    <row r="786" spans="1:11">
      <c r="A786" s="527" t="s">
        <v>1006</v>
      </c>
      <c r="B786" s="31">
        <v>85</v>
      </c>
      <c r="G786" s="430" t="s">
        <v>3511</v>
      </c>
      <c r="H786" s="430" t="s">
        <v>3511</v>
      </c>
      <c r="I786" s="430">
        <f t="shared" si="26"/>
        <v>64</v>
      </c>
      <c r="J786" s="430">
        <f t="shared" si="27"/>
        <v>400</v>
      </c>
      <c r="K786" s="430">
        <f t="shared" si="28"/>
        <v>0</v>
      </c>
    </row>
    <row r="787" spans="1:11">
      <c r="A787" s="527" t="s">
        <v>1006</v>
      </c>
      <c r="B787" s="31">
        <v>85</v>
      </c>
      <c r="G787" s="430" t="s">
        <v>5505</v>
      </c>
      <c r="H787" s="430" t="s">
        <v>5506</v>
      </c>
      <c r="I787" s="430">
        <f t="shared" si="26"/>
        <v>80.58</v>
      </c>
      <c r="J787" s="430">
        <f t="shared" si="27"/>
        <v>503.625</v>
      </c>
      <c r="K787" s="430">
        <f t="shared" si="28"/>
        <v>0</v>
      </c>
    </row>
    <row r="788" spans="1:11">
      <c r="A788" s="527" t="s">
        <v>1006</v>
      </c>
      <c r="B788" s="31">
        <v>85</v>
      </c>
      <c r="G788" s="430" t="s">
        <v>718</v>
      </c>
      <c r="H788" s="430" t="s">
        <v>718</v>
      </c>
      <c r="I788" s="430">
        <f t="shared" si="26"/>
        <v>742.25</v>
      </c>
      <c r="J788" s="430">
        <f t="shared" si="27"/>
        <v>4639.0625</v>
      </c>
      <c r="K788" s="430">
        <f t="shared" si="28"/>
        <v>0</v>
      </c>
    </row>
    <row r="789" spans="1:11">
      <c r="A789" s="527" t="s">
        <v>1006</v>
      </c>
      <c r="B789" s="31">
        <v>85</v>
      </c>
      <c r="G789" s="430" t="s">
        <v>1748</v>
      </c>
      <c r="H789" s="430" t="s">
        <v>1748</v>
      </c>
      <c r="I789" s="430">
        <f t="shared" si="26"/>
        <v>199.61</v>
      </c>
      <c r="J789" s="430">
        <f t="shared" si="27"/>
        <v>1247.5625</v>
      </c>
      <c r="K789" s="430">
        <f t="shared" si="28"/>
        <v>0</v>
      </c>
    </row>
    <row r="790" spans="1:11">
      <c r="A790" s="527" t="s">
        <v>1006</v>
      </c>
      <c r="B790" s="31">
        <v>85</v>
      </c>
      <c r="G790" s="430" t="s">
        <v>5447</v>
      </c>
      <c r="H790" s="430" t="s">
        <v>5447</v>
      </c>
      <c r="I790" s="430">
        <f t="shared" si="26"/>
        <v>71.42</v>
      </c>
      <c r="J790" s="430">
        <f t="shared" si="27"/>
        <v>446.375</v>
      </c>
      <c r="K790" s="430">
        <f t="shared" si="28"/>
        <v>0</v>
      </c>
    </row>
    <row r="791" spans="1:11">
      <c r="A791" s="527" t="s">
        <v>1006</v>
      </c>
      <c r="B791" s="31">
        <v>85</v>
      </c>
      <c r="G791" s="430" t="s">
        <v>5422</v>
      </c>
      <c r="H791" s="430" t="s">
        <v>5422</v>
      </c>
      <c r="I791" s="430">
        <f t="shared" si="26"/>
        <v>90.160000000000011</v>
      </c>
      <c r="J791" s="430">
        <f t="shared" si="27"/>
        <v>563.5</v>
      </c>
      <c r="K791" s="430">
        <f t="shared" si="28"/>
        <v>0</v>
      </c>
    </row>
    <row r="792" spans="1:11">
      <c r="A792" s="527" t="s">
        <v>1006</v>
      </c>
      <c r="B792" s="31">
        <v>85</v>
      </c>
      <c r="G792" s="430" t="s">
        <v>4794</v>
      </c>
      <c r="H792" s="430" t="s">
        <v>4794</v>
      </c>
      <c r="I792" s="430">
        <f t="shared" si="26"/>
        <v>20.13</v>
      </c>
      <c r="J792" s="430">
        <f t="shared" si="27"/>
        <v>125.81249999999999</v>
      </c>
      <c r="K792" s="430">
        <f t="shared" si="28"/>
        <v>0</v>
      </c>
    </row>
    <row r="793" spans="1:11">
      <c r="A793" s="527" t="s">
        <v>1006</v>
      </c>
      <c r="B793" s="31">
        <v>85</v>
      </c>
      <c r="G793" s="430" t="s">
        <v>907</v>
      </c>
      <c r="H793" s="430" t="s">
        <v>908</v>
      </c>
      <c r="I793" s="430">
        <f t="shared" si="26"/>
        <v>11777.310000000001</v>
      </c>
      <c r="J793" s="430">
        <f t="shared" si="27"/>
        <v>73608.1875</v>
      </c>
      <c r="K793" s="430">
        <f t="shared" si="28"/>
        <v>0</v>
      </c>
    </row>
    <row r="794" spans="1:11">
      <c r="A794" s="527" t="s">
        <v>1006</v>
      </c>
      <c r="B794" s="31">
        <v>85</v>
      </c>
      <c r="G794" s="430" t="s">
        <v>5416</v>
      </c>
      <c r="H794" s="430" t="s">
        <v>5416</v>
      </c>
      <c r="I794" s="430">
        <f t="shared" si="26"/>
        <v>83.37</v>
      </c>
      <c r="J794" s="430">
        <f t="shared" si="27"/>
        <v>521.0625</v>
      </c>
      <c r="K794" s="430">
        <f t="shared" si="28"/>
        <v>0</v>
      </c>
    </row>
    <row r="795" spans="1:11">
      <c r="A795" s="527" t="s">
        <v>1006</v>
      </c>
      <c r="B795" s="31">
        <v>85</v>
      </c>
      <c r="G795" s="430" t="s">
        <v>5474</v>
      </c>
      <c r="H795" s="430" t="s">
        <v>5475</v>
      </c>
      <c r="I795" s="430">
        <f t="shared" si="26"/>
        <v>59.17</v>
      </c>
      <c r="J795" s="430">
        <f t="shared" si="27"/>
        <v>369.8125</v>
      </c>
      <c r="K795" s="430">
        <f t="shared" si="28"/>
        <v>0</v>
      </c>
    </row>
    <row r="796" spans="1:11">
      <c r="A796" s="527" t="s">
        <v>1006</v>
      </c>
      <c r="B796" s="31">
        <v>85</v>
      </c>
      <c r="G796" s="430" t="s">
        <v>5503</v>
      </c>
      <c r="H796" s="430" t="s">
        <v>5504</v>
      </c>
      <c r="I796" s="430">
        <f t="shared" si="26"/>
        <v>38.4</v>
      </c>
      <c r="J796" s="430">
        <f t="shared" si="27"/>
        <v>240</v>
      </c>
      <c r="K796" s="430">
        <f t="shared" si="28"/>
        <v>0</v>
      </c>
    </row>
    <row r="797" spans="1:11">
      <c r="A797" s="527" t="s">
        <v>1006</v>
      </c>
      <c r="B797" s="31">
        <v>85</v>
      </c>
      <c r="G797" s="430" t="s">
        <v>5480</v>
      </c>
      <c r="H797" s="430" t="s">
        <v>940</v>
      </c>
      <c r="I797" s="430">
        <f t="shared" si="26"/>
        <v>267.86</v>
      </c>
      <c r="J797" s="430">
        <f t="shared" si="27"/>
        <v>1674.125</v>
      </c>
      <c r="K797" s="430">
        <f t="shared" si="28"/>
        <v>0</v>
      </c>
    </row>
    <row r="798" spans="1:11">
      <c r="A798" s="527" t="s">
        <v>1006</v>
      </c>
      <c r="B798" s="31">
        <v>85</v>
      </c>
      <c r="G798" s="430" t="s">
        <v>801</v>
      </c>
      <c r="H798" s="430" t="s">
        <v>801</v>
      </c>
      <c r="I798" s="430">
        <f t="shared" si="26"/>
        <v>71.900000000000006</v>
      </c>
      <c r="J798" s="430">
        <f t="shared" si="27"/>
        <v>449.375</v>
      </c>
      <c r="K798" s="430">
        <f t="shared" si="28"/>
        <v>0</v>
      </c>
    </row>
    <row r="799" spans="1:11">
      <c r="A799" s="527" t="s">
        <v>1006</v>
      </c>
      <c r="B799" s="31">
        <v>85</v>
      </c>
      <c r="G799" s="430" t="s">
        <v>2673</v>
      </c>
      <c r="H799" s="430" t="s">
        <v>2673</v>
      </c>
      <c r="I799" s="430">
        <f t="shared" si="26"/>
        <v>59.04</v>
      </c>
      <c r="J799" s="430">
        <f t="shared" si="27"/>
        <v>369</v>
      </c>
      <c r="K799" s="430">
        <f t="shared" si="28"/>
        <v>0</v>
      </c>
    </row>
    <row r="800" spans="1:11">
      <c r="A800" s="527" t="s">
        <v>1006</v>
      </c>
      <c r="B800" s="31">
        <v>85</v>
      </c>
      <c r="G800" s="430" t="s">
        <v>5426</v>
      </c>
      <c r="H800" s="430" t="s">
        <v>5426</v>
      </c>
      <c r="I800" s="430">
        <f t="shared" si="26"/>
        <v>68.7</v>
      </c>
      <c r="J800" s="430">
        <f t="shared" si="27"/>
        <v>429.375</v>
      </c>
      <c r="K800" s="430">
        <f t="shared" si="28"/>
        <v>0</v>
      </c>
    </row>
    <row r="801" spans="1:11">
      <c r="A801" s="527" t="s">
        <v>1006</v>
      </c>
      <c r="B801" s="31">
        <v>85</v>
      </c>
      <c r="G801" s="441" t="s">
        <v>4178</v>
      </c>
      <c r="H801" s="430" t="s">
        <v>5398</v>
      </c>
      <c r="I801" s="430">
        <f t="shared" si="26"/>
        <v>92594.91</v>
      </c>
      <c r="J801" s="430">
        <f t="shared" si="27"/>
        <v>578718.1875</v>
      </c>
      <c r="K801" s="430">
        <f t="shared" si="28"/>
        <v>0</v>
      </c>
    </row>
    <row r="802" spans="1:11">
      <c r="A802" s="527" t="s">
        <v>1006</v>
      </c>
      <c r="B802" s="31">
        <v>85</v>
      </c>
      <c r="G802" s="430" t="s">
        <v>5482</v>
      </c>
      <c r="H802" s="430" t="s">
        <v>5463</v>
      </c>
      <c r="I802" s="430">
        <f t="shared" si="26"/>
        <v>482.19</v>
      </c>
      <c r="J802" s="430">
        <f t="shared" si="27"/>
        <v>3013.6875</v>
      </c>
      <c r="K802" s="430">
        <f t="shared" si="28"/>
        <v>0</v>
      </c>
    </row>
    <row r="803" spans="1:11">
      <c r="A803" s="527" t="s">
        <v>1006</v>
      </c>
      <c r="B803" s="31">
        <v>85</v>
      </c>
      <c r="G803" s="430" t="s">
        <v>5473</v>
      </c>
      <c r="H803" s="430" t="s">
        <v>4157</v>
      </c>
      <c r="I803" s="430">
        <f t="shared" si="26"/>
        <v>82.03</v>
      </c>
      <c r="J803" s="430">
        <f t="shared" si="27"/>
        <v>512.6875</v>
      </c>
      <c r="K803" s="430">
        <f t="shared" si="28"/>
        <v>0</v>
      </c>
    </row>
    <row r="804" spans="1:11">
      <c r="A804" s="527" t="s">
        <v>1006</v>
      </c>
      <c r="B804" s="31">
        <v>85</v>
      </c>
      <c r="G804" s="430" t="s">
        <v>1725</v>
      </c>
      <c r="H804" s="430" t="s">
        <v>1725</v>
      </c>
      <c r="I804" s="430">
        <f t="shared" si="26"/>
        <v>134.14999999999998</v>
      </c>
      <c r="J804" s="430">
        <f t="shared" si="27"/>
        <v>838.43749999999989</v>
      </c>
      <c r="K804" s="430">
        <f t="shared" si="28"/>
        <v>0</v>
      </c>
    </row>
    <row r="805" spans="1:11">
      <c r="A805" s="527" t="s">
        <v>1006</v>
      </c>
      <c r="B805" s="31">
        <v>85</v>
      </c>
      <c r="G805" s="430" t="s">
        <v>5439</v>
      </c>
      <c r="H805" s="430" t="s">
        <v>5439</v>
      </c>
      <c r="I805" s="430">
        <f t="shared" si="26"/>
        <v>17.78</v>
      </c>
      <c r="J805" s="430">
        <f t="shared" si="27"/>
        <v>111.125</v>
      </c>
      <c r="K805" s="430">
        <f t="shared" si="28"/>
        <v>0</v>
      </c>
    </row>
    <row r="806" spans="1:11">
      <c r="A806" s="527" t="s">
        <v>1006</v>
      </c>
      <c r="B806" s="31">
        <v>85</v>
      </c>
      <c r="G806" s="430" t="s">
        <v>5452</v>
      </c>
      <c r="H806" s="430" t="s">
        <v>5452</v>
      </c>
      <c r="I806" s="430">
        <f t="shared" ref="I806:I832" si="29">+SUMIF($G$7:$G$596,G806,$J$7:$J$596)</f>
        <v>53.93</v>
      </c>
      <c r="J806" s="430">
        <f t="shared" ref="J806:J832" si="30">+I806/0.16</f>
        <v>337.0625</v>
      </c>
      <c r="K806" s="430">
        <f t="shared" ref="K806:K832" si="31">+SUMIF($G$7:$G$596,G806,$K$7:$K$596)</f>
        <v>0</v>
      </c>
    </row>
    <row r="807" spans="1:11">
      <c r="A807" s="527" t="s">
        <v>1006</v>
      </c>
      <c r="B807" s="31">
        <v>85</v>
      </c>
      <c r="G807" s="430" t="s">
        <v>4805</v>
      </c>
      <c r="H807" s="430" t="s">
        <v>4805</v>
      </c>
      <c r="I807" s="430">
        <f t="shared" si="29"/>
        <v>53.93</v>
      </c>
      <c r="J807" s="430">
        <f t="shared" si="30"/>
        <v>337.0625</v>
      </c>
      <c r="K807" s="430">
        <f t="shared" si="31"/>
        <v>0</v>
      </c>
    </row>
    <row r="808" spans="1:11">
      <c r="A808" s="527" t="s">
        <v>1006</v>
      </c>
      <c r="B808" s="31">
        <v>85</v>
      </c>
      <c r="G808" s="434" t="s">
        <v>10867</v>
      </c>
      <c r="H808" s="434" t="s">
        <v>10868</v>
      </c>
      <c r="I808" s="430">
        <f t="shared" si="29"/>
        <v>24827.59</v>
      </c>
      <c r="J808" s="430">
        <f t="shared" si="30"/>
        <v>155172.4375</v>
      </c>
      <c r="K808" s="430">
        <f t="shared" si="31"/>
        <v>0</v>
      </c>
    </row>
    <row r="809" spans="1:11">
      <c r="A809" s="527" t="s">
        <v>1006</v>
      </c>
      <c r="B809" s="31">
        <v>85</v>
      </c>
      <c r="G809" s="430" t="s">
        <v>661</v>
      </c>
      <c r="H809" s="430" t="s">
        <v>661</v>
      </c>
      <c r="I809" s="430">
        <f t="shared" si="29"/>
        <v>189.31</v>
      </c>
      <c r="J809" s="430">
        <f t="shared" si="30"/>
        <v>1183.1875</v>
      </c>
      <c r="K809" s="430">
        <f t="shared" si="31"/>
        <v>0</v>
      </c>
    </row>
    <row r="810" spans="1:11">
      <c r="A810" s="527" t="s">
        <v>1006</v>
      </c>
      <c r="B810" s="31">
        <v>85</v>
      </c>
      <c r="G810" s="430" t="s">
        <v>5431</v>
      </c>
      <c r="H810" s="430" t="s">
        <v>5431</v>
      </c>
      <c r="I810" s="430">
        <f t="shared" si="29"/>
        <v>14.07</v>
      </c>
      <c r="J810" s="430">
        <f t="shared" si="30"/>
        <v>87.9375</v>
      </c>
      <c r="K810" s="430">
        <f t="shared" si="31"/>
        <v>0</v>
      </c>
    </row>
    <row r="811" spans="1:11">
      <c r="A811" s="527" t="s">
        <v>1006</v>
      </c>
      <c r="B811" s="31">
        <v>85</v>
      </c>
      <c r="G811" s="430" t="s">
        <v>1735</v>
      </c>
      <c r="H811" s="430" t="s">
        <v>1735</v>
      </c>
      <c r="I811" s="430">
        <f t="shared" si="29"/>
        <v>146.03</v>
      </c>
      <c r="J811" s="430">
        <f t="shared" si="30"/>
        <v>912.6875</v>
      </c>
      <c r="K811" s="430">
        <f t="shared" si="31"/>
        <v>0</v>
      </c>
    </row>
    <row r="812" spans="1:11">
      <c r="A812" s="527" t="s">
        <v>1006</v>
      </c>
      <c r="B812" s="31">
        <v>85</v>
      </c>
      <c r="G812" s="430" t="s">
        <v>918</v>
      </c>
      <c r="H812" s="430" t="s">
        <v>954</v>
      </c>
      <c r="I812" s="430">
        <f t="shared" si="29"/>
        <v>2480</v>
      </c>
      <c r="J812" s="430">
        <f t="shared" si="30"/>
        <v>15500</v>
      </c>
      <c r="K812" s="430">
        <f t="shared" si="31"/>
        <v>0</v>
      </c>
    </row>
    <row r="813" spans="1:11">
      <c r="A813" s="527" t="s">
        <v>1006</v>
      </c>
      <c r="B813" s="31">
        <v>85</v>
      </c>
      <c r="G813" s="430" t="s">
        <v>5417</v>
      </c>
      <c r="H813" s="430" t="s">
        <v>5417</v>
      </c>
      <c r="I813" s="430">
        <f t="shared" si="29"/>
        <v>28.83</v>
      </c>
      <c r="J813" s="430">
        <f t="shared" si="30"/>
        <v>180.18749999999997</v>
      </c>
      <c r="K813" s="430">
        <f t="shared" si="31"/>
        <v>0</v>
      </c>
    </row>
    <row r="814" spans="1:11">
      <c r="A814" s="527" t="s">
        <v>1006</v>
      </c>
      <c r="B814" s="31">
        <v>85</v>
      </c>
      <c r="G814" s="434" t="s">
        <v>957</v>
      </c>
      <c r="H814" s="434" t="s">
        <v>4856</v>
      </c>
      <c r="I814" s="430">
        <f t="shared" si="29"/>
        <v>36371.240000000005</v>
      </c>
      <c r="J814" s="430">
        <f t="shared" si="30"/>
        <v>227320.25000000003</v>
      </c>
      <c r="K814" s="430">
        <f t="shared" si="31"/>
        <v>0</v>
      </c>
    </row>
    <row r="815" spans="1:11">
      <c r="A815" s="527" t="s">
        <v>1006</v>
      </c>
      <c r="B815" s="31">
        <v>85</v>
      </c>
      <c r="G815" s="430" t="s">
        <v>803</v>
      </c>
      <c r="H815" s="430" t="s">
        <v>803</v>
      </c>
      <c r="I815" s="430">
        <f t="shared" si="29"/>
        <v>40.24</v>
      </c>
      <c r="J815" s="430">
        <f t="shared" si="30"/>
        <v>251.5</v>
      </c>
      <c r="K815" s="430">
        <f t="shared" si="31"/>
        <v>0</v>
      </c>
    </row>
    <row r="816" spans="1:11">
      <c r="A816" s="527" t="s">
        <v>1006</v>
      </c>
      <c r="B816" s="31">
        <v>85</v>
      </c>
      <c r="G816" s="430" t="s">
        <v>5495</v>
      </c>
      <c r="H816" s="430" t="s">
        <v>5496</v>
      </c>
      <c r="I816" s="430">
        <f t="shared" si="29"/>
        <v>118.35000000000001</v>
      </c>
      <c r="J816" s="430">
        <f t="shared" si="30"/>
        <v>739.6875</v>
      </c>
      <c r="K816" s="430">
        <f t="shared" si="31"/>
        <v>0</v>
      </c>
    </row>
    <row r="817" spans="1:11">
      <c r="A817" s="527" t="s">
        <v>1006</v>
      </c>
      <c r="B817" s="31">
        <v>85</v>
      </c>
      <c r="G817" s="430" t="s">
        <v>746</v>
      </c>
      <c r="H817" s="430" t="s">
        <v>745</v>
      </c>
      <c r="I817" s="430">
        <f t="shared" si="29"/>
        <v>266.89999999999998</v>
      </c>
      <c r="J817" s="430">
        <f t="shared" si="30"/>
        <v>1668.1249999999998</v>
      </c>
      <c r="K817" s="430">
        <f t="shared" si="31"/>
        <v>0</v>
      </c>
    </row>
    <row r="818" spans="1:11">
      <c r="A818" s="527" t="s">
        <v>1006</v>
      </c>
      <c r="B818" s="31">
        <v>85</v>
      </c>
      <c r="G818" s="430" t="s">
        <v>966</v>
      </c>
      <c r="H818" s="430" t="s">
        <v>967</v>
      </c>
      <c r="I818" s="430">
        <f t="shared" si="29"/>
        <v>2785.19</v>
      </c>
      <c r="J818" s="430">
        <f t="shared" si="30"/>
        <v>17407.4375</v>
      </c>
      <c r="K818" s="430">
        <f t="shared" si="31"/>
        <v>0</v>
      </c>
    </row>
    <row r="819" spans="1:11">
      <c r="A819" s="527" t="s">
        <v>1006</v>
      </c>
      <c r="B819" s="31">
        <v>85</v>
      </c>
      <c r="G819" s="431" t="s">
        <v>840</v>
      </c>
      <c r="H819" s="431" t="s">
        <v>4849</v>
      </c>
      <c r="I819" s="430">
        <f t="shared" si="29"/>
        <v>3970457.6400000011</v>
      </c>
      <c r="J819" s="430">
        <f t="shared" si="30"/>
        <v>24815360.250000007</v>
      </c>
      <c r="K819" s="430">
        <f t="shared" si="31"/>
        <v>0</v>
      </c>
    </row>
    <row r="820" spans="1:11">
      <c r="A820" s="527" t="s">
        <v>1006</v>
      </c>
      <c r="B820" s="31">
        <v>85</v>
      </c>
      <c r="G820" s="441" t="s">
        <v>842</v>
      </c>
      <c r="H820" s="430" t="s">
        <v>5404</v>
      </c>
      <c r="I820" s="430">
        <f t="shared" si="29"/>
        <v>27054.05</v>
      </c>
      <c r="J820" s="430">
        <f t="shared" si="30"/>
        <v>169087.8125</v>
      </c>
      <c r="K820" s="430">
        <f t="shared" si="31"/>
        <v>0</v>
      </c>
    </row>
    <row r="821" spans="1:11">
      <c r="A821" s="527" t="s">
        <v>1006</v>
      </c>
      <c r="B821" s="31">
        <v>85</v>
      </c>
      <c r="G821" s="441" t="s">
        <v>1772</v>
      </c>
      <c r="H821" s="430" t="s">
        <v>5390</v>
      </c>
      <c r="I821" s="430">
        <f t="shared" si="29"/>
        <v>80497.460000000006</v>
      </c>
      <c r="J821" s="430">
        <f t="shared" si="30"/>
        <v>503109.12500000006</v>
      </c>
      <c r="K821" s="430">
        <f t="shared" si="31"/>
        <v>0</v>
      </c>
    </row>
    <row r="822" spans="1:11">
      <c r="A822" s="527" t="s">
        <v>1006</v>
      </c>
      <c r="B822" s="31">
        <v>85</v>
      </c>
      <c r="G822" s="430" t="s">
        <v>676</v>
      </c>
      <c r="H822" s="430" t="s">
        <v>677</v>
      </c>
      <c r="I822" s="430">
        <f t="shared" si="29"/>
        <v>59.2</v>
      </c>
      <c r="J822" s="430">
        <f t="shared" si="30"/>
        <v>370</v>
      </c>
      <c r="K822" s="430">
        <f t="shared" si="31"/>
        <v>0</v>
      </c>
    </row>
    <row r="823" spans="1:11">
      <c r="A823" s="527" t="s">
        <v>1006</v>
      </c>
      <c r="B823" s="31">
        <v>85</v>
      </c>
      <c r="G823" s="430" t="s">
        <v>727</v>
      </c>
      <c r="H823" s="430" t="s">
        <v>727</v>
      </c>
      <c r="I823" s="430">
        <f t="shared" si="29"/>
        <v>41.37</v>
      </c>
      <c r="J823" s="430">
        <f t="shared" si="30"/>
        <v>258.5625</v>
      </c>
      <c r="K823" s="430">
        <f t="shared" si="31"/>
        <v>0</v>
      </c>
    </row>
    <row r="824" spans="1:11">
      <c r="A824" s="527" t="s">
        <v>1006</v>
      </c>
      <c r="B824" s="31">
        <v>85</v>
      </c>
      <c r="G824" s="430" t="s">
        <v>2530</v>
      </c>
      <c r="H824" s="430" t="s">
        <v>2530</v>
      </c>
      <c r="I824" s="430">
        <f t="shared" si="29"/>
        <v>71.8</v>
      </c>
      <c r="J824" s="430">
        <f t="shared" si="30"/>
        <v>448.75</v>
      </c>
      <c r="K824" s="430">
        <f t="shared" si="31"/>
        <v>0</v>
      </c>
    </row>
    <row r="825" spans="1:11">
      <c r="A825" s="527" t="s">
        <v>1006</v>
      </c>
      <c r="B825" s="31">
        <v>85</v>
      </c>
      <c r="G825" s="441" t="s">
        <v>861</v>
      </c>
      <c r="H825" s="430" t="s">
        <v>1840</v>
      </c>
      <c r="I825" s="430">
        <f t="shared" si="29"/>
        <v>90378.9</v>
      </c>
      <c r="J825" s="430">
        <f t="shared" si="30"/>
        <v>564868.125</v>
      </c>
      <c r="K825" s="430">
        <f t="shared" si="31"/>
        <v>0</v>
      </c>
    </row>
    <row r="826" spans="1:11">
      <c r="A826" s="527" t="s">
        <v>1006</v>
      </c>
      <c r="B826" s="31">
        <v>85</v>
      </c>
      <c r="G826" s="430" t="s">
        <v>2857</v>
      </c>
      <c r="H826" s="430" t="s">
        <v>2857</v>
      </c>
      <c r="I826" s="430">
        <f t="shared" si="29"/>
        <v>16.559999999999999</v>
      </c>
      <c r="J826" s="430">
        <f t="shared" si="30"/>
        <v>103.49999999999999</v>
      </c>
      <c r="K826" s="430">
        <f t="shared" si="31"/>
        <v>0</v>
      </c>
    </row>
    <row r="827" spans="1:11">
      <c r="A827" s="527" t="s">
        <v>1006</v>
      </c>
      <c r="B827" s="31">
        <v>85</v>
      </c>
      <c r="G827" s="430" t="s">
        <v>928</v>
      </c>
      <c r="H827" s="430" t="s">
        <v>929</v>
      </c>
      <c r="I827" s="430">
        <f t="shared" si="29"/>
        <v>886.08</v>
      </c>
      <c r="J827" s="430">
        <f t="shared" si="30"/>
        <v>5538</v>
      </c>
      <c r="K827" s="430">
        <f t="shared" si="31"/>
        <v>0</v>
      </c>
    </row>
    <row r="828" spans="1:11">
      <c r="A828" s="527" t="s">
        <v>1006</v>
      </c>
      <c r="B828" s="31">
        <v>85</v>
      </c>
      <c r="G828" s="430" t="s">
        <v>937</v>
      </c>
      <c r="H828" s="430" t="s">
        <v>5483</v>
      </c>
      <c r="I828" s="430">
        <f t="shared" si="29"/>
        <v>360</v>
      </c>
      <c r="J828" s="430">
        <f t="shared" si="30"/>
        <v>2250</v>
      </c>
      <c r="K828" s="430">
        <f t="shared" si="31"/>
        <v>0</v>
      </c>
    </row>
    <row r="829" spans="1:11">
      <c r="A829" s="527" t="s">
        <v>1006</v>
      </c>
      <c r="B829" s="31">
        <v>85</v>
      </c>
      <c r="G829" s="430" t="s">
        <v>945</v>
      </c>
      <c r="H829" s="430" t="s">
        <v>5464</v>
      </c>
      <c r="I829" s="430">
        <f t="shared" si="29"/>
        <v>584</v>
      </c>
      <c r="J829" s="430">
        <f t="shared" si="30"/>
        <v>3650</v>
      </c>
      <c r="K829" s="430">
        <f t="shared" si="31"/>
        <v>0</v>
      </c>
    </row>
    <row r="830" spans="1:11">
      <c r="A830" s="527" t="s">
        <v>1006</v>
      </c>
      <c r="B830" s="31">
        <v>85</v>
      </c>
      <c r="G830" s="430" t="s">
        <v>711</v>
      </c>
      <c r="H830" s="430" t="s">
        <v>711</v>
      </c>
      <c r="I830" s="430">
        <f t="shared" si="29"/>
        <v>4.68</v>
      </c>
      <c r="J830" s="430">
        <f t="shared" si="30"/>
        <v>29.249999999999996</v>
      </c>
      <c r="K830" s="430">
        <f t="shared" si="31"/>
        <v>0</v>
      </c>
    </row>
    <row r="831" spans="1:11">
      <c r="A831" s="527" t="s">
        <v>1006</v>
      </c>
      <c r="B831" s="31">
        <v>85</v>
      </c>
      <c r="G831" s="441" t="s">
        <v>888</v>
      </c>
      <c r="H831" s="430" t="s">
        <v>4788</v>
      </c>
      <c r="I831" s="430">
        <f t="shared" si="29"/>
        <v>35635.919999999998</v>
      </c>
      <c r="J831" s="430">
        <f t="shared" si="30"/>
        <v>222724.49999999997</v>
      </c>
      <c r="K831" s="430">
        <f t="shared" si="31"/>
        <v>0</v>
      </c>
    </row>
    <row r="832" spans="1:11">
      <c r="A832" s="527" t="s">
        <v>1006</v>
      </c>
      <c r="B832" s="31">
        <v>85</v>
      </c>
      <c r="G832" s="434" t="s">
        <v>10871</v>
      </c>
      <c r="H832" s="434" t="s">
        <v>10872</v>
      </c>
      <c r="I832" s="430">
        <f t="shared" si="29"/>
        <v>2068.9699999999998</v>
      </c>
      <c r="J832" s="430">
        <f t="shared" si="30"/>
        <v>12931.062499999998</v>
      </c>
      <c r="K832" s="430">
        <f t="shared" si="31"/>
        <v>0</v>
      </c>
    </row>
    <row r="833" spans="8:12">
      <c r="H833" s="448" t="s">
        <v>2843</v>
      </c>
      <c r="I833" s="40">
        <f>+SUM(I614:I832)</f>
        <v>5814937.3200000003</v>
      </c>
      <c r="J833" s="40">
        <f t="shared" ref="J833:K833" si="32">+SUM(J614:J832)</f>
        <v>36343358.250000007</v>
      </c>
      <c r="K833" s="40">
        <f t="shared" si="32"/>
        <v>28625.269999999997</v>
      </c>
      <c r="L833" s="509" t="s">
        <v>10995</v>
      </c>
    </row>
    <row r="834" spans="8:12">
      <c r="H834" s="448" t="s">
        <v>10955</v>
      </c>
      <c r="I834" s="432">
        <f>+J598</f>
        <v>5814937.3200000068</v>
      </c>
      <c r="J834" s="432">
        <f>+I598</f>
        <v>36343358.25</v>
      </c>
      <c r="K834" s="432">
        <f>+K598</f>
        <v>28625.269999999997</v>
      </c>
    </row>
    <row r="835" spans="8:12">
      <c r="H835" s="448" t="s">
        <v>1002</v>
      </c>
      <c r="I835" s="432">
        <f>+I833-I834</f>
        <v>0</v>
      </c>
      <c r="J835" s="432">
        <f t="shared" ref="J835:K835" si="33">+J833-J834</f>
        <v>0</v>
      </c>
      <c r="K835" s="432">
        <f t="shared" si="33"/>
        <v>0</v>
      </c>
    </row>
  </sheetData>
  <autoFilter ref="A6:K596">
    <filterColumn colId="2"/>
    <filterColumn colId="6"/>
    <sortState ref="A7:K286">
      <sortCondition ref="C6:C594"/>
    </sortState>
  </autoFilter>
  <conditionalFormatting sqref="G283">
    <cfRule type="duplicateValues" dxfId="66" priority="4"/>
  </conditionalFormatting>
  <pageMargins left="0.70866141732283472" right="0.70866141732283472" top="0.74803149606299213" bottom="0.74803149606299213" header="0.31496062992125984" footer="0.31496062992125984"/>
  <pageSetup scale="16" fitToHeight="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218"/>
  <sheetViews>
    <sheetView workbookViewId="0">
      <selection activeCell="A155" sqref="A155"/>
    </sheetView>
  </sheetViews>
  <sheetFormatPr baseColWidth="10" defaultRowHeight="15"/>
  <cols>
    <col min="1" max="1" width="18.5703125" bestFit="1" customWidth="1"/>
    <col min="2" max="2" width="42.7109375" bestFit="1" customWidth="1"/>
  </cols>
  <sheetData>
    <row r="1" spans="1:2" s="129" customFormat="1">
      <c r="A1" s="129" t="s">
        <v>900</v>
      </c>
      <c r="B1" s="129" t="s">
        <v>901</v>
      </c>
    </row>
    <row r="2" spans="1:2">
      <c r="A2" s="17" t="s">
        <v>9</v>
      </c>
      <c r="B2" s="129" t="s">
        <v>5514</v>
      </c>
    </row>
    <row r="3" spans="1:2">
      <c r="A3" s="129" t="s">
        <v>5412</v>
      </c>
      <c r="B3" s="129" t="s">
        <v>5412</v>
      </c>
    </row>
    <row r="4" spans="1:2">
      <c r="A4" s="129" t="s">
        <v>4105</v>
      </c>
      <c r="B4" s="129" t="s">
        <v>4105</v>
      </c>
    </row>
    <row r="5" spans="1:2">
      <c r="A5" s="129" t="s">
        <v>5477</v>
      </c>
      <c r="B5" s="129" t="s">
        <v>5478</v>
      </c>
    </row>
    <row r="6" spans="1:2">
      <c r="A6" s="129" t="s">
        <v>5435</v>
      </c>
      <c r="B6" s="129" t="s">
        <v>5435</v>
      </c>
    </row>
    <row r="7" spans="1:2">
      <c r="A7" s="117" t="s">
        <v>2859</v>
      </c>
      <c r="B7" s="129" t="s">
        <v>5413</v>
      </c>
    </row>
    <row r="8" spans="1:2">
      <c r="A8" s="129" t="s">
        <v>747</v>
      </c>
      <c r="B8" s="129" t="s">
        <v>747</v>
      </c>
    </row>
    <row r="9" spans="1:2">
      <c r="A9" s="117" t="s">
        <v>981</v>
      </c>
      <c r="B9" s="117" t="s">
        <v>982</v>
      </c>
    </row>
    <row r="10" spans="1:2">
      <c r="A10" s="129" t="s">
        <v>733</v>
      </c>
      <c r="B10" s="129" t="s">
        <v>733</v>
      </c>
    </row>
    <row r="11" spans="1:2">
      <c r="A11" s="129" t="s">
        <v>5468</v>
      </c>
      <c r="B11" s="129" t="s">
        <v>5460</v>
      </c>
    </row>
    <row r="12" spans="1:2">
      <c r="A12" s="129" t="s">
        <v>1712</v>
      </c>
      <c r="B12" s="129" t="s">
        <v>1712</v>
      </c>
    </row>
    <row r="13" spans="1:2">
      <c r="A13" s="129" t="s">
        <v>4208</v>
      </c>
      <c r="B13" s="129" t="s">
        <v>4156</v>
      </c>
    </row>
    <row r="14" spans="1:2">
      <c r="A14" s="129" t="s">
        <v>668</v>
      </c>
      <c r="B14" s="129" t="s">
        <v>668</v>
      </c>
    </row>
    <row r="15" spans="1:2">
      <c r="A15" s="129" t="s">
        <v>767</v>
      </c>
      <c r="B15" s="129" t="s">
        <v>767</v>
      </c>
    </row>
    <row r="16" spans="1:2">
      <c r="A16" s="129" t="s">
        <v>1728</v>
      </c>
      <c r="B16" s="129" t="s">
        <v>1728</v>
      </c>
    </row>
    <row r="17" spans="1:2">
      <c r="A17" s="117" t="s">
        <v>870</v>
      </c>
      <c r="B17" s="129" t="s">
        <v>4102</v>
      </c>
    </row>
    <row r="18" spans="1:2">
      <c r="A18" s="129" t="s">
        <v>659</v>
      </c>
      <c r="B18" s="129" t="s">
        <v>717</v>
      </c>
    </row>
    <row r="19" spans="1:2">
      <c r="A19" s="129" t="s">
        <v>1739</v>
      </c>
      <c r="B19" s="129" t="s">
        <v>1739</v>
      </c>
    </row>
    <row r="20" spans="1:2">
      <c r="A20" s="129" t="s">
        <v>953</v>
      </c>
      <c r="B20" s="129" t="s">
        <v>1920</v>
      </c>
    </row>
    <row r="21" spans="1:2">
      <c r="A21" s="117" t="s">
        <v>877</v>
      </c>
      <c r="B21" s="129" t="s">
        <v>1625</v>
      </c>
    </row>
    <row r="22" spans="1:2">
      <c r="A22" s="129" t="s">
        <v>3567</v>
      </c>
      <c r="B22" s="129" t="s">
        <v>5484</v>
      </c>
    </row>
    <row r="23" spans="1:2">
      <c r="A23" s="117" t="s">
        <v>1775</v>
      </c>
      <c r="B23" s="129" t="s">
        <v>5432</v>
      </c>
    </row>
    <row r="24" spans="1:2">
      <c r="A24" s="117" t="s">
        <v>884</v>
      </c>
      <c r="B24" s="129" t="s">
        <v>5393</v>
      </c>
    </row>
    <row r="25" spans="1:2">
      <c r="A25" s="117" t="s">
        <v>998</v>
      </c>
      <c r="B25" s="117" t="s">
        <v>5493</v>
      </c>
    </row>
    <row r="26" spans="1:2">
      <c r="A26" s="77" t="s">
        <v>996</v>
      </c>
      <c r="B26" s="19" t="s">
        <v>995</v>
      </c>
    </row>
    <row r="27" spans="1:2">
      <c r="A27" s="117" t="s">
        <v>979</v>
      </c>
      <c r="B27" s="129" t="s">
        <v>5494</v>
      </c>
    </row>
    <row r="28" spans="1:2">
      <c r="A28" s="129" t="s">
        <v>5455</v>
      </c>
      <c r="B28" s="129" t="s">
        <v>5455</v>
      </c>
    </row>
    <row r="29" spans="1:2">
      <c r="A29" s="129" t="s">
        <v>742</v>
      </c>
      <c r="B29" s="129" t="s">
        <v>742</v>
      </c>
    </row>
    <row r="30" spans="1:2">
      <c r="A30" s="129" t="s">
        <v>4107</v>
      </c>
      <c r="B30" s="129" t="s">
        <v>4107</v>
      </c>
    </row>
    <row r="31" spans="1:2">
      <c r="A31" s="129" t="s">
        <v>5453</v>
      </c>
      <c r="B31" s="129" t="s">
        <v>5453</v>
      </c>
    </row>
    <row r="32" spans="1:2">
      <c r="A32" s="129" t="s">
        <v>1751</v>
      </c>
      <c r="B32" s="129" t="s">
        <v>1751</v>
      </c>
    </row>
    <row r="33" spans="1:2">
      <c r="A33" s="129" t="s">
        <v>1689</v>
      </c>
      <c r="B33" s="129" t="s">
        <v>1689</v>
      </c>
    </row>
    <row r="34" spans="1:2">
      <c r="A34" s="129" t="s">
        <v>2865</v>
      </c>
      <c r="B34" s="129" t="s">
        <v>2865</v>
      </c>
    </row>
    <row r="35" spans="1:2">
      <c r="A35" s="117" t="s">
        <v>5490</v>
      </c>
      <c r="B35" s="129" t="s">
        <v>5491</v>
      </c>
    </row>
    <row r="36" spans="1:2">
      <c r="A36" s="129" t="s">
        <v>4108</v>
      </c>
      <c r="B36" s="129" t="s">
        <v>4108</v>
      </c>
    </row>
    <row r="37" spans="1:2">
      <c r="A37" s="129" t="s">
        <v>2878</v>
      </c>
      <c r="B37" s="129" t="s">
        <v>5497</v>
      </c>
    </row>
    <row r="38" spans="1:2">
      <c r="A38" s="129" t="s">
        <v>771</v>
      </c>
      <c r="B38" s="129" t="s">
        <v>771</v>
      </c>
    </row>
    <row r="39" spans="1:2">
      <c r="A39" s="129" t="s">
        <v>893</v>
      </c>
      <c r="B39" s="129" t="s">
        <v>892</v>
      </c>
    </row>
    <row r="40" spans="1:2">
      <c r="A40" s="129" t="s">
        <v>3601</v>
      </c>
      <c r="B40" s="129" t="s">
        <v>5465</v>
      </c>
    </row>
    <row r="41" spans="1:2">
      <c r="A41" s="129" t="s">
        <v>960</v>
      </c>
      <c r="B41" s="129" t="s">
        <v>961</v>
      </c>
    </row>
    <row r="42" spans="1:2">
      <c r="A42" s="129" t="s">
        <v>5441</v>
      </c>
      <c r="B42" s="129" t="s">
        <v>5441</v>
      </c>
    </row>
    <row r="43" spans="1:2">
      <c r="A43" s="129" t="s">
        <v>5442</v>
      </c>
      <c r="B43" s="129" t="s">
        <v>5442</v>
      </c>
    </row>
    <row r="44" spans="1:2">
      <c r="A44" s="129" t="s">
        <v>5423</v>
      </c>
      <c r="B44" s="129" t="s">
        <v>5423</v>
      </c>
    </row>
    <row r="45" spans="1:2">
      <c r="A45" s="129" t="s">
        <v>5438</v>
      </c>
      <c r="B45" s="129" t="s">
        <v>5438</v>
      </c>
    </row>
    <row r="46" spans="1:2">
      <c r="A46" s="129" t="s">
        <v>658</v>
      </c>
      <c r="B46" s="129" t="s">
        <v>658</v>
      </c>
    </row>
    <row r="47" spans="1:2">
      <c r="A47" s="129" t="s">
        <v>1683</v>
      </c>
      <c r="B47" s="129" t="s">
        <v>1683</v>
      </c>
    </row>
    <row r="48" spans="1:2">
      <c r="A48" s="129" t="s">
        <v>2862</v>
      </c>
      <c r="B48" s="129" t="s">
        <v>2862</v>
      </c>
    </row>
    <row r="49" spans="1:2">
      <c r="A49" s="129" t="s">
        <v>5450</v>
      </c>
      <c r="B49" s="129" t="s">
        <v>5450</v>
      </c>
    </row>
    <row r="50" spans="1:2">
      <c r="A50" s="129" t="s">
        <v>1700</v>
      </c>
      <c r="B50" s="129" t="s">
        <v>1700</v>
      </c>
    </row>
    <row r="51" spans="1:2">
      <c r="A51" s="129" t="s">
        <v>5420</v>
      </c>
      <c r="B51" s="129" t="s">
        <v>5420</v>
      </c>
    </row>
    <row r="52" spans="1:2">
      <c r="A52" s="129" t="s">
        <v>3530</v>
      </c>
      <c r="B52" s="129" t="s">
        <v>3530</v>
      </c>
    </row>
    <row r="53" spans="1:2">
      <c r="A53" s="117" t="s">
        <v>847</v>
      </c>
      <c r="B53" s="129" t="s">
        <v>5391</v>
      </c>
    </row>
    <row r="54" spans="1:2">
      <c r="A54" s="117" t="s">
        <v>866</v>
      </c>
      <c r="B54" s="129" t="s">
        <v>5403</v>
      </c>
    </row>
    <row r="55" spans="1:2">
      <c r="A55" s="129" t="s">
        <v>1690</v>
      </c>
      <c r="B55" s="129" t="s">
        <v>1690</v>
      </c>
    </row>
    <row r="56" spans="1:2">
      <c r="A56" s="129" t="s">
        <v>3535</v>
      </c>
      <c r="B56" s="129" t="s">
        <v>3535</v>
      </c>
    </row>
    <row r="57" spans="1:2">
      <c r="A57" s="129" t="s">
        <v>1705</v>
      </c>
      <c r="B57" s="129" t="s">
        <v>1705</v>
      </c>
    </row>
    <row r="58" spans="1:2">
      <c r="A58" s="129" t="s">
        <v>930</v>
      </c>
      <c r="B58" s="129" t="s">
        <v>931</v>
      </c>
    </row>
    <row r="59" spans="1:2">
      <c r="A59" s="129" t="s">
        <v>670</v>
      </c>
      <c r="B59" s="129" t="s">
        <v>670</v>
      </c>
    </row>
    <row r="60" spans="1:2" ht="15.75" customHeight="1">
      <c r="A60" s="129" t="s">
        <v>664</v>
      </c>
      <c r="B60" s="129" t="s">
        <v>664</v>
      </c>
    </row>
    <row r="61" spans="1:2" ht="15.75" customHeight="1">
      <c r="A61" s="129" t="s">
        <v>5456</v>
      </c>
      <c r="B61" s="129" t="s">
        <v>5456</v>
      </c>
    </row>
    <row r="62" spans="1:2">
      <c r="A62" s="129" t="s">
        <v>3534</v>
      </c>
      <c r="B62" s="129" t="s">
        <v>3534</v>
      </c>
    </row>
    <row r="63" spans="1:2">
      <c r="A63" s="129" t="s">
        <v>2792</v>
      </c>
      <c r="B63" s="129" t="s">
        <v>4163</v>
      </c>
    </row>
    <row r="64" spans="1:2">
      <c r="A64" s="129" t="s">
        <v>5436</v>
      </c>
      <c r="B64" s="129" t="s">
        <v>5436</v>
      </c>
    </row>
    <row r="65" spans="1:2">
      <c r="A65" s="129" t="s">
        <v>5454</v>
      </c>
      <c r="B65" s="129" t="s">
        <v>5454</v>
      </c>
    </row>
    <row r="66" spans="1:2">
      <c r="A66" s="129" t="s">
        <v>962</v>
      </c>
      <c r="B66" s="129" t="s">
        <v>963</v>
      </c>
    </row>
    <row r="67" spans="1:2">
      <c r="A67" s="129" t="s">
        <v>5469</v>
      </c>
      <c r="B67" s="129" t="s">
        <v>5470</v>
      </c>
    </row>
    <row r="68" spans="1:2">
      <c r="A68" s="129" t="s">
        <v>992</v>
      </c>
      <c r="B68" s="129" t="s">
        <v>992</v>
      </c>
    </row>
    <row r="69" spans="1:2">
      <c r="A69" s="129" t="s">
        <v>829</v>
      </c>
      <c r="B69" s="129" t="s">
        <v>829</v>
      </c>
    </row>
    <row r="70" spans="1:2">
      <c r="A70" s="129" t="s">
        <v>691</v>
      </c>
      <c r="B70" s="129" t="s">
        <v>691</v>
      </c>
    </row>
    <row r="71" spans="1:2">
      <c r="A71" s="129" t="s">
        <v>729</v>
      </c>
      <c r="B71" s="129" t="s">
        <v>730</v>
      </c>
    </row>
    <row r="72" spans="1:2">
      <c r="A72" s="129" t="s">
        <v>1678</v>
      </c>
      <c r="B72" s="129" t="s">
        <v>1678</v>
      </c>
    </row>
    <row r="73" spans="1:2">
      <c r="A73" s="129" t="s">
        <v>4137</v>
      </c>
      <c r="B73" s="129" t="s">
        <v>4137</v>
      </c>
    </row>
    <row r="74" spans="1:2">
      <c r="A74" s="129" t="s">
        <v>5445</v>
      </c>
      <c r="B74" s="129" t="s">
        <v>5445</v>
      </c>
    </row>
    <row r="75" spans="1:2">
      <c r="A75" s="117" t="s">
        <v>863</v>
      </c>
      <c r="B75" s="129" t="s">
        <v>5397</v>
      </c>
    </row>
    <row r="76" spans="1:2">
      <c r="A76" s="129" t="s">
        <v>5479</v>
      </c>
      <c r="B76" s="129" t="s">
        <v>3499</v>
      </c>
    </row>
    <row r="77" spans="1:2">
      <c r="A77" s="129" t="s">
        <v>699</v>
      </c>
      <c r="B77" s="129" t="s">
        <v>699</v>
      </c>
    </row>
    <row r="78" spans="1:2">
      <c r="A78" s="129" t="s">
        <v>5421</v>
      </c>
      <c r="B78" s="129" t="s">
        <v>5421</v>
      </c>
    </row>
    <row r="79" spans="1:2">
      <c r="A79" s="129" t="s">
        <v>3525</v>
      </c>
      <c r="B79" s="129" t="s">
        <v>3525</v>
      </c>
    </row>
    <row r="80" spans="1:2">
      <c r="A80" s="17" t="s">
        <v>5512</v>
      </c>
      <c r="B80" s="129" t="s">
        <v>5513</v>
      </c>
    </row>
    <row r="81" spans="1:2">
      <c r="A81" s="129" t="s">
        <v>5446</v>
      </c>
      <c r="B81" s="129" t="s">
        <v>5446</v>
      </c>
    </row>
    <row r="82" spans="1:2">
      <c r="A82" s="129" t="s">
        <v>674</v>
      </c>
      <c r="B82" s="129" t="s">
        <v>674</v>
      </c>
    </row>
    <row r="83" spans="1:2">
      <c r="A83" s="129" t="s">
        <v>5448</v>
      </c>
      <c r="B83" s="129" t="s">
        <v>5448</v>
      </c>
    </row>
    <row r="84" spans="1:2">
      <c r="A84" s="129" t="s">
        <v>905</v>
      </c>
      <c r="B84" s="129" t="s">
        <v>906</v>
      </c>
    </row>
    <row r="85" spans="1:2">
      <c r="A85" s="129" t="s">
        <v>1718</v>
      </c>
      <c r="B85" s="129" t="s">
        <v>1718</v>
      </c>
    </row>
    <row r="86" spans="1:2">
      <c r="A86" s="129" t="s">
        <v>5418</v>
      </c>
      <c r="B86" s="129" t="s">
        <v>5418</v>
      </c>
    </row>
    <row r="87" spans="1:2">
      <c r="A87" s="129" t="s">
        <v>814</v>
      </c>
      <c r="B87" s="129" t="s">
        <v>814</v>
      </c>
    </row>
    <row r="88" spans="1:2">
      <c r="A88" s="129" t="s">
        <v>5489</v>
      </c>
      <c r="B88" s="129" t="s">
        <v>5489</v>
      </c>
    </row>
    <row r="89" spans="1:2">
      <c r="A89" s="129" t="s">
        <v>826</v>
      </c>
      <c r="B89" s="129" t="s">
        <v>1620</v>
      </c>
    </row>
    <row r="90" spans="1:2">
      <c r="A90" s="129" t="s">
        <v>5424</v>
      </c>
      <c r="B90" s="129" t="s">
        <v>5424</v>
      </c>
    </row>
    <row r="91" spans="1:2">
      <c r="A91" s="79" t="s">
        <v>865</v>
      </c>
      <c r="B91" s="129" t="s">
        <v>5402</v>
      </c>
    </row>
    <row r="92" spans="1:2">
      <c r="A92" s="129" t="s">
        <v>2758</v>
      </c>
      <c r="B92" s="129" t="s">
        <v>2758</v>
      </c>
    </row>
    <row r="93" spans="1:2">
      <c r="A93" s="117" t="s">
        <v>5507</v>
      </c>
      <c r="B93" s="129" t="s">
        <v>5458</v>
      </c>
    </row>
    <row r="94" spans="1:2">
      <c r="A94" s="129" t="s">
        <v>4184</v>
      </c>
      <c r="B94" s="129" t="s">
        <v>4185</v>
      </c>
    </row>
    <row r="95" spans="1:2">
      <c r="A95" s="129" t="s">
        <v>5500</v>
      </c>
      <c r="B95" s="129" t="s">
        <v>5501</v>
      </c>
    </row>
    <row r="96" spans="1:2">
      <c r="A96" s="129" t="s">
        <v>1008</v>
      </c>
      <c r="B96" s="129" t="s">
        <v>1008</v>
      </c>
    </row>
    <row r="97" spans="1:2">
      <c r="A97" s="129" t="s">
        <v>660</v>
      </c>
      <c r="B97" s="129" t="s">
        <v>660</v>
      </c>
    </row>
    <row r="98" spans="1:2">
      <c r="A98" s="17" t="s">
        <v>5508</v>
      </c>
      <c r="B98" s="129" t="s">
        <v>5509</v>
      </c>
    </row>
    <row r="99" spans="1:2">
      <c r="A99" s="129" t="s">
        <v>1736</v>
      </c>
      <c r="B99" s="129" t="s">
        <v>1736</v>
      </c>
    </row>
    <row r="100" spans="1:2">
      <c r="A100" s="129" t="s">
        <v>822</v>
      </c>
      <c r="B100" s="129" t="s">
        <v>902</v>
      </c>
    </row>
    <row r="101" spans="1:2">
      <c r="A101" s="129" t="s">
        <v>926</v>
      </c>
      <c r="B101" s="129" t="s">
        <v>927</v>
      </c>
    </row>
    <row r="102" spans="1:2">
      <c r="A102" s="129" t="s">
        <v>4171</v>
      </c>
      <c r="B102" s="129" t="s">
        <v>4154</v>
      </c>
    </row>
    <row r="103" spans="1:2">
      <c r="A103" s="129" t="s">
        <v>5437</v>
      </c>
      <c r="B103" s="129" t="s">
        <v>5437</v>
      </c>
    </row>
    <row r="104" spans="1:2">
      <c r="A104" s="117" t="s">
        <v>987</v>
      </c>
      <c r="B104" s="129" t="s">
        <v>2875</v>
      </c>
    </row>
    <row r="105" spans="1:2">
      <c r="A105" s="129" t="s">
        <v>5425</v>
      </c>
      <c r="B105" s="129" t="s">
        <v>5425</v>
      </c>
    </row>
    <row r="106" spans="1:2">
      <c r="A106" s="129" t="s">
        <v>964</v>
      </c>
      <c r="B106" s="129" t="s">
        <v>965</v>
      </c>
    </row>
    <row r="107" spans="1:2">
      <c r="A107" s="129" t="s">
        <v>915</v>
      </c>
      <c r="B107" s="129" t="s">
        <v>916</v>
      </c>
    </row>
    <row r="108" spans="1:2">
      <c r="A108" s="129" t="s">
        <v>799</v>
      </c>
      <c r="B108" s="129" t="s">
        <v>799</v>
      </c>
    </row>
    <row r="109" spans="1:2">
      <c r="A109" s="129" t="s">
        <v>968</v>
      </c>
      <c r="B109" s="129" t="s">
        <v>968</v>
      </c>
    </row>
    <row r="110" spans="1:2">
      <c r="A110" s="129" t="s">
        <v>5411</v>
      </c>
      <c r="B110" s="129" t="s">
        <v>5411</v>
      </c>
    </row>
    <row r="111" spans="1:2">
      <c r="A111" s="117" t="s">
        <v>1776</v>
      </c>
      <c r="B111" s="129" t="s">
        <v>5400</v>
      </c>
    </row>
    <row r="112" spans="1:2">
      <c r="A112" s="129" t="s">
        <v>891</v>
      </c>
      <c r="B112" s="129" t="s">
        <v>890</v>
      </c>
    </row>
    <row r="113" spans="1:2">
      <c r="A113" s="17" t="s">
        <v>5510</v>
      </c>
      <c r="B113" s="129" t="s">
        <v>5511</v>
      </c>
    </row>
    <row r="114" spans="1:2">
      <c r="A114" s="129" t="s">
        <v>972</v>
      </c>
      <c r="B114" s="129" t="s">
        <v>1642</v>
      </c>
    </row>
    <row r="115" spans="1:2">
      <c r="A115" s="129" t="s">
        <v>5485</v>
      </c>
      <c r="B115" s="129" t="s">
        <v>5486</v>
      </c>
    </row>
    <row r="116" spans="1:2">
      <c r="A116" s="129" t="s">
        <v>2577</v>
      </c>
      <c r="B116" s="129" t="s">
        <v>2577</v>
      </c>
    </row>
    <row r="117" spans="1:2">
      <c r="A117" s="129" t="s">
        <v>680</v>
      </c>
      <c r="B117" s="129" t="s">
        <v>680</v>
      </c>
    </row>
    <row r="118" spans="1:2">
      <c r="A118" s="129" t="s">
        <v>924</v>
      </c>
      <c r="B118" s="129" t="s">
        <v>925</v>
      </c>
    </row>
    <row r="119" spans="1:2">
      <c r="A119" s="129" t="s">
        <v>3510</v>
      </c>
      <c r="B119" s="129" t="s">
        <v>3510</v>
      </c>
    </row>
    <row r="120" spans="1:2">
      <c r="A120" s="129" t="s">
        <v>922</v>
      </c>
      <c r="B120" s="129" t="s">
        <v>923</v>
      </c>
    </row>
    <row r="121" spans="1:2">
      <c r="A121" s="129" t="s">
        <v>4835</v>
      </c>
      <c r="B121" s="129" t="s">
        <v>4823</v>
      </c>
    </row>
    <row r="122" spans="1:2">
      <c r="A122" s="129" t="s">
        <v>977</v>
      </c>
      <c r="B122" s="129" t="s">
        <v>5459</v>
      </c>
    </row>
    <row r="123" spans="1:2">
      <c r="A123" s="129" t="s">
        <v>672</v>
      </c>
      <c r="B123" s="129" t="s">
        <v>672</v>
      </c>
    </row>
    <row r="124" spans="1:2">
      <c r="A124" s="129" t="s">
        <v>897</v>
      </c>
      <c r="B124" s="129" t="s">
        <v>898</v>
      </c>
    </row>
    <row r="125" spans="1:2">
      <c r="A125" s="129" t="s">
        <v>701</v>
      </c>
      <c r="B125" s="129" t="s">
        <v>701</v>
      </c>
    </row>
    <row r="126" spans="1:2">
      <c r="A126" s="117" t="s">
        <v>856</v>
      </c>
      <c r="B126" s="129" t="s">
        <v>5392</v>
      </c>
    </row>
    <row r="127" spans="1:2">
      <c r="A127" s="129" t="s">
        <v>1761</v>
      </c>
      <c r="B127" s="129" t="s">
        <v>1617</v>
      </c>
    </row>
    <row r="128" spans="1:2">
      <c r="A128" s="129" t="s">
        <v>831</v>
      </c>
      <c r="B128" s="129" t="s">
        <v>832</v>
      </c>
    </row>
    <row r="129" spans="1:2">
      <c r="A129" s="129" t="s">
        <v>4845</v>
      </c>
      <c r="B129" s="129" t="s">
        <v>4815</v>
      </c>
    </row>
    <row r="130" spans="1:2">
      <c r="A130" s="129" t="s">
        <v>1693</v>
      </c>
      <c r="B130" s="129" t="s">
        <v>1693</v>
      </c>
    </row>
    <row r="131" spans="1:2">
      <c r="A131" s="108" t="s">
        <v>971</v>
      </c>
      <c r="B131" s="129" t="s">
        <v>970</v>
      </c>
    </row>
    <row r="132" spans="1:2">
      <c r="A132" s="129" t="s">
        <v>4832</v>
      </c>
      <c r="B132" s="129" t="s">
        <v>5434</v>
      </c>
    </row>
    <row r="133" spans="1:2">
      <c r="A133" s="129" t="s">
        <v>1009</v>
      </c>
      <c r="B133" s="129" t="s">
        <v>5499</v>
      </c>
    </row>
    <row r="134" spans="1:2">
      <c r="A134" s="129" t="s">
        <v>4182</v>
      </c>
      <c r="B134" s="129" t="s">
        <v>4183</v>
      </c>
    </row>
    <row r="135" spans="1:2">
      <c r="A135" s="129" t="s">
        <v>683</v>
      </c>
      <c r="B135" s="129" t="s">
        <v>5476</v>
      </c>
    </row>
    <row r="136" spans="1:2">
      <c r="A136" s="117" t="s">
        <v>834</v>
      </c>
      <c r="B136" s="129" t="s">
        <v>4774</v>
      </c>
    </row>
    <row r="137" spans="1:2">
      <c r="A137" s="129" t="s">
        <v>5498</v>
      </c>
      <c r="B137" s="129" t="s">
        <v>2881</v>
      </c>
    </row>
    <row r="138" spans="1:2">
      <c r="A138" s="129" t="s">
        <v>2880</v>
      </c>
      <c r="B138" s="129" t="s">
        <v>2881</v>
      </c>
    </row>
    <row r="139" spans="1:2">
      <c r="A139" s="129" t="s">
        <v>5502</v>
      </c>
      <c r="B139" s="129" t="s">
        <v>2881</v>
      </c>
    </row>
    <row r="140" spans="1:2">
      <c r="A140" s="129" t="s">
        <v>685</v>
      </c>
      <c r="B140" s="129" t="s">
        <v>899</v>
      </c>
    </row>
    <row r="141" spans="1:2">
      <c r="A141" s="129" t="s">
        <v>4789</v>
      </c>
      <c r="B141" s="129" t="s">
        <v>4789</v>
      </c>
    </row>
    <row r="142" spans="1:2">
      <c r="A142" s="129" t="s">
        <v>5429</v>
      </c>
      <c r="B142" s="129" t="s">
        <v>5429</v>
      </c>
    </row>
    <row r="143" spans="1:2">
      <c r="A143" s="129" t="s">
        <v>813</v>
      </c>
      <c r="B143" s="129" t="s">
        <v>813</v>
      </c>
    </row>
    <row r="144" spans="1:2">
      <c r="A144" s="129" t="s">
        <v>805</v>
      </c>
      <c r="B144" s="129" t="s">
        <v>805</v>
      </c>
    </row>
    <row r="145" spans="1:2">
      <c r="A145" s="129" t="s">
        <v>723</v>
      </c>
      <c r="B145" s="129" t="s">
        <v>917</v>
      </c>
    </row>
    <row r="146" spans="1:2">
      <c r="A146" s="129" t="s">
        <v>5444</v>
      </c>
      <c r="B146" s="129" t="s">
        <v>5444</v>
      </c>
    </row>
    <row r="147" spans="1:2">
      <c r="A147" s="129" t="s">
        <v>5457</v>
      </c>
      <c r="B147" s="129" t="s">
        <v>5457</v>
      </c>
    </row>
    <row r="148" spans="1:2">
      <c r="A148" s="129" t="s">
        <v>2915</v>
      </c>
      <c r="B148" s="129" t="s">
        <v>2915</v>
      </c>
    </row>
    <row r="149" spans="1:2">
      <c r="A149" s="129" t="s">
        <v>5428</v>
      </c>
      <c r="B149" s="129" t="s">
        <v>5428</v>
      </c>
    </row>
    <row r="150" spans="1:2">
      <c r="A150" s="129" t="s">
        <v>775</v>
      </c>
      <c r="B150" s="129" t="s">
        <v>775</v>
      </c>
    </row>
    <row r="151" spans="1:2">
      <c r="A151" s="129" t="s">
        <v>2691</v>
      </c>
      <c r="B151" s="129" t="s">
        <v>2691</v>
      </c>
    </row>
    <row r="152" spans="1:2">
      <c r="A152" s="129" t="s">
        <v>4112</v>
      </c>
      <c r="B152" s="129" t="s">
        <v>4112</v>
      </c>
    </row>
    <row r="153" spans="1:2">
      <c r="A153" s="129" t="s">
        <v>5449</v>
      </c>
      <c r="B153" s="129" t="s">
        <v>5449</v>
      </c>
    </row>
    <row r="154" spans="1:2">
      <c r="A154" s="129" t="s">
        <v>5466</v>
      </c>
      <c r="B154" s="129" t="s">
        <v>5467</v>
      </c>
    </row>
    <row r="155" spans="1:2">
      <c r="A155" s="129" t="s">
        <v>1673</v>
      </c>
      <c r="B155" s="129" t="s">
        <v>1673</v>
      </c>
    </row>
    <row r="156" spans="1:2">
      <c r="A156" s="17" t="s">
        <v>3579</v>
      </c>
      <c r="B156" s="129" t="s">
        <v>3580</v>
      </c>
    </row>
    <row r="157" spans="1:2">
      <c r="A157" s="129" t="s">
        <v>4209</v>
      </c>
      <c r="B157" s="129" t="s">
        <v>4834</v>
      </c>
    </row>
    <row r="158" spans="1:2">
      <c r="A158" s="129" t="s">
        <v>4809</v>
      </c>
      <c r="B158" s="129" t="s">
        <v>4809</v>
      </c>
    </row>
    <row r="159" spans="1:2">
      <c r="A159" s="129" t="s">
        <v>735</v>
      </c>
      <c r="B159" s="129" t="s">
        <v>735</v>
      </c>
    </row>
    <row r="160" spans="1:2">
      <c r="A160" s="129" t="s">
        <v>894</v>
      </c>
      <c r="B160" s="129" t="s">
        <v>895</v>
      </c>
    </row>
    <row r="161" spans="1:2">
      <c r="A161" s="129" t="s">
        <v>955</v>
      </c>
      <c r="B161" s="129" t="s">
        <v>956</v>
      </c>
    </row>
    <row r="162" spans="1:2">
      <c r="A162" s="129" t="s">
        <v>5481</v>
      </c>
      <c r="B162" s="129" t="s">
        <v>5430</v>
      </c>
    </row>
    <row r="163" spans="1:2">
      <c r="A163" s="129" t="s">
        <v>5451</v>
      </c>
      <c r="B163" s="129" t="s">
        <v>5451</v>
      </c>
    </row>
    <row r="164" spans="1:2">
      <c r="A164" s="129" t="s">
        <v>1763</v>
      </c>
      <c r="B164" s="129" t="s">
        <v>5487</v>
      </c>
    </row>
    <row r="165" spans="1:2">
      <c r="A165" s="129" t="s">
        <v>4141</v>
      </c>
      <c r="B165" s="129" t="s">
        <v>4141</v>
      </c>
    </row>
    <row r="166" spans="1:2">
      <c r="A166" s="129" t="s">
        <v>5471</v>
      </c>
      <c r="B166" s="129" t="s">
        <v>5472</v>
      </c>
    </row>
    <row r="167" spans="1:2">
      <c r="A167" s="129" t="s">
        <v>715</v>
      </c>
      <c r="B167" s="129" t="s">
        <v>715</v>
      </c>
    </row>
    <row r="168" spans="1:2">
      <c r="A168" s="129" t="s">
        <v>3564</v>
      </c>
      <c r="B168" s="129" t="s">
        <v>4148</v>
      </c>
    </row>
    <row r="169" spans="1:2">
      <c r="A169" s="129" t="s">
        <v>793</v>
      </c>
      <c r="B169" s="129" t="s">
        <v>793</v>
      </c>
    </row>
    <row r="170" spans="1:2">
      <c r="A170" s="129" t="s">
        <v>5415</v>
      </c>
      <c r="B170" s="129" t="s">
        <v>5415</v>
      </c>
    </row>
    <row r="171" spans="1:2">
      <c r="A171" s="129" t="s">
        <v>5443</v>
      </c>
      <c r="B171" s="129" t="s">
        <v>5443</v>
      </c>
    </row>
    <row r="172" spans="1:2">
      <c r="A172" s="129" t="s">
        <v>3511</v>
      </c>
      <c r="B172" s="129" t="s">
        <v>3511</v>
      </c>
    </row>
    <row r="173" spans="1:2">
      <c r="A173" s="129" t="s">
        <v>5505</v>
      </c>
      <c r="B173" s="129" t="s">
        <v>5506</v>
      </c>
    </row>
    <row r="174" spans="1:2">
      <c r="A174" s="129" t="s">
        <v>718</v>
      </c>
      <c r="B174" s="129" t="s">
        <v>718</v>
      </c>
    </row>
    <row r="175" spans="1:2">
      <c r="A175" s="129" t="s">
        <v>1748</v>
      </c>
      <c r="B175" s="129" t="s">
        <v>1748</v>
      </c>
    </row>
    <row r="176" spans="1:2">
      <c r="A176" s="129" t="s">
        <v>5447</v>
      </c>
      <c r="B176" s="129" t="s">
        <v>5447</v>
      </c>
    </row>
    <row r="177" spans="1:2">
      <c r="A177" s="129" t="s">
        <v>5422</v>
      </c>
      <c r="B177" s="129" t="s">
        <v>5422</v>
      </c>
    </row>
    <row r="178" spans="1:2">
      <c r="A178" s="129" t="s">
        <v>4794</v>
      </c>
      <c r="B178" s="129" t="s">
        <v>4794</v>
      </c>
    </row>
    <row r="179" spans="1:2">
      <c r="A179" s="129" t="s">
        <v>907</v>
      </c>
      <c r="B179" s="129" t="s">
        <v>908</v>
      </c>
    </row>
    <row r="180" spans="1:2">
      <c r="A180" s="129" t="s">
        <v>5416</v>
      </c>
      <c r="B180" s="129" t="s">
        <v>5416</v>
      </c>
    </row>
    <row r="181" spans="1:2">
      <c r="A181" s="129" t="s">
        <v>5474</v>
      </c>
      <c r="B181" s="129" t="s">
        <v>5475</v>
      </c>
    </row>
    <row r="182" spans="1:2">
      <c r="A182" s="129" t="s">
        <v>5503</v>
      </c>
      <c r="B182" s="129" t="s">
        <v>5504</v>
      </c>
    </row>
    <row r="183" spans="1:2">
      <c r="A183" s="129" t="s">
        <v>5480</v>
      </c>
      <c r="B183" s="129" t="s">
        <v>940</v>
      </c>
    </row>
    <row r="184" spans="1:2">
      <c r="A184" s="129" t="s">
        <v>801</v>
      </c>
      <c r="B184" s="129" t="s">
        <v>801</v>
      </c>
    </row>
    <row r="185" spans="1:2">
      <c r="A185" s="129" t="s">
        <v>2673</v>
      </c>
      <c r="B185" s="129" t="s">
        <v>2673</v>
      </c>
    </row>
    <row r="186" spans="1:2">
      <c r="A186" s="129" t="s">
        <v>5426</v>
      </c>
      <c r="B186" s="129" t="s">
        <v>5426</v>
      </c>
    </row>
    <row r="187" spans="1:2">
      <c r="A187" s="129" t="s">
        <v>5427</v>
      </c>
      <c r="B187" s="129" t="s">
        <v>5427</v>
      </c>
    </row>
    <row r="188" spans="1:2">
      <c r="A188" s="117" t="s">
        <v>4178</v>
      </c>
      <c r="B188" s="129" t="s">
        <v>5398</v>
      </c>
    </row>
    <row r="189" spans="1:2">
      <c r="A189" s="129" t="s">
        <v>5482</v>
      </c>
      <c r="B189" s="129" t="s">
        <v>5463</v>
      </c>
    </row>
    <row r="190" spans="1:2">
      <c r="A190" s="129" t="s">
        <v>5473</v>
      </c>
      <c r="B190" s="129" t="s">
        <v>4157</v>
      </c>
    </row>
    <row r="191" spans="1:2">
      <c r="A191" s="129" t="s">
        <v>1725</v>
      </c>
      <c r="B191" s="129" t="s">
        <v>1725</v>
      </c>
    </row>
    <row r="192" spans="1:2">
      <c r="A192" s="129" t="s">
        <v>5439</v>
      </c>
      <c r="B192" s="129" t="s">
        <v>5439</v>
      </c>
    </row>
    <row r="193" spans="1:2">
      <c r="A193" s="129" t="s">
        <v>5452</v>
      </c>
      <c r="B193" s="129" t="s">
        <v>5452</v>
      </c>
    </row>
    <row r="194" spans="1:2">
      <c r="A194" s="129" t="s">
        <v>4805</v>
      </c>
      <c r="B194" s="129" t="s">
        <v>4805</v>
      </c>
    </row>
    <row r="195" spans="1:2">
      <c r="A195" s="129" t="s">
        <v>661</v>
      </c>
      <c r="B195" s="129" t="s">
        <v>661</v>
      </c>
    </row>
    <row r="196" spans="1:2">
      <c r="A196" s="129" t="s">
        <v>5431</v>
      </c>
      <c r="B196" s="129" t="s">
        <v>5431</v>
      </c>
    </row>
    <row r="197" spans="1:2">
      <c r="A197" s="129" t="s">
        <v>1735</v>
      </c>
      <c r="B197" s="129" t="s">
        <v>1735</v>
      </c>
    </row>
    <row r="198" spans="1:2">
      <c r="A198" s="129" t="s">
        <v>918</v>
      </c>
      <c r="B198" s="129" t="s">
        <v>954</v>
      </c>
    </row>
    <row r="199" spans="1:2">
      <c r="A199" s="129" t="s">
        <v>5417</v>
      </c>
      <c r="B199" s="129" t="s">
        <v>5417</v>
      </c>
    </row>
    <row r="200" spans="1:2">
      <c r="A200" s="129" t="s">
        <v>957</v>
      </c>
      <c r="B200" s="129" t="s">
        <v>1813</v>
      </c>
    </row>
    <row r="201" spans="1:2">
      <c r="A201" s="129" t="s">
        <v>803</v>
      </c>
      <c r="B201" s="129" t="s">
        <v>803</v>
      </c>
    </row>
    <row r="202" spans="1:2">
      <c r="A202" s="129" t="s">
        <v>5495</v>
      </c>
      <c r="B202" s="129" t="s">
        <v>5496</v>
      </c>
    </row>
    <row r="203" spans="1:2">
      <c r="A203" s="129" t="s">
        <v>746</v>
      </c>
      <c r="B203" s="129" t="s">
        <v>745</v>
      </c>
    </row>
    <row r="204" spans="1:2">
      <c r="A204" s="129" t="s">
        <v>966</v>
      </c>
      <c r="B204" s="129" t="s">
        <v>967</v>
      </c>
    </row>
    <row r="205" spans="1:2">
      <c r="A205" s="76" t="s">
        <v>840</v>
      </c>
      <c r="B205" s="76" t="s">
        <v>4849</v>
      </c>
    </row>
    <row r="206" spans="1:2">
      <c r="A206" s="117" t="s">
        <v>842</v>
      </c>
      <c r="B206" s="129" t="s">
        <v>5404</v>
      </c>
    </row>
    <row r="207" spans="1:2">
      <c r="A207" s="117" t="s">
        <v>1772</v>
      </c>
      <c r="B207" s="129" t="s">
        <v>5390</v>
      </c>
    </row>
    <row r="208" spans="1:2">
      <c r="A208" s="129" t="s">
        <v>677</v>
      </c>
      <c r="B208" s="129" t="s">
        <v>677</v>
      </c>
    </row>
    <row r="209" spans="1:2">
      <c r="A209" s="129" t="s">
        <v>727</v>
      </c>
      <c r="B209" s="129" t="s">
        <v>727</v>
      </c>
    </row>
    <row r="210" spans="1:2">
      <c r="A210" s="129" t="s">
        <v>2530</v>
      </c>
      <c r="B210" s="129" t="s">
        <v>4826</v>
      </c>
    </row>
    <row r="211" spans="1:2">
      <c r="A211" s="117" t="s">
        <v>861</v>
      </c>
      <c r="B211" s="129" t="s">
        <v>1840</v>
      </c>
    </row>
    <row r="212" spans="1:2">
      <c r="A212" s="129" t="s">
        <v>2857</v>
      </c>
      <c r="B212" s="129" t="s">
        <v>2857</v>
      </c>
    </row>
    <row r="213" spans="1:2">
      <c r="A213" s="129" t="s">
        <v>928</v>
      </c>
      <c r="B213" s="129" t="s">
        <v>929</v>
      </c>
    </row>
    <row r="214" spans="1:2">
      <c r="A214" s="129" t="s">
        <v>937</v>
      </c>
      <c r="B214" s="129" t="s">
        <v>5483</v>
      </c>
    </row>
    <row r="215" spans="1:2">
      <c r="A215" s="129" t="s">
        <v>945</v>
      </c>
      <c r="B215" s="129" t="s">
        <v>5464</v>
      </c>
    </row>
    <row r="216" spans="1:2">
      <c r="A216" s="129" t="s">
        <v>711</v>
      </c>
      <c r="B216" s="129" t="s">
        <v>711</v>
      </c>
    </row>
    <row r="217" spans="1:2">
      <c r="A217" s="117" t="s">
        <v>888</v>
      </c>
      <c r="B217" s="129" t="s">
        <v>4777</v>
      </c>
    </row>
    <row r="218" spans="1:2">
      <c r="A218" s="129"/>
      <c r="B218" s="129"/>
    </row>
  </sheetData>
  <sortState ref="A1:B587">
    <sortCondition ref="A1:A587"/>
  </sortState>
  <conditionalFormatting sqref="A112">
    <cfRule type="duplicateValues" dxfId="65" priority="2"/>
  </conditionalFormatting>
  <conditionalFormatting sqref="A1:A217">
    <cfRule type="duplicateValues" dxfId="64" priority="150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29"/>
  <sheetViews>
    <sheetView topLeftCell="A811" workbookViewId="0">
      <selection activeCell="G831" sqref="G831"/>
    </sheetView>
  </sheetViews>
  <sheetFormatPr baseColWidth="10" defaultRowHeight="15"/>
  <cols>
    <col min="4" max="6" width="3.5703125" customWidth="1"/>
    <col min="7" max="7" width="20.7109375" customWidth="1"/>
    <col min="8" max="8" width="41.28515625" bestFit="1" customWidth="1"/>
    <col min="9" max="9" width="12.7109375" bestFit="1" customWidth="1"/>
    <col min="10" max="10" width="15.85546875" bestFit="1" customWidth="1"/>
  </cols>
  <sheetData>
    <row r="1" spans="1:11" s="129" customFormat="1">
      <c r="B1" s="1"/>
      <c r="C1" s="1"/>
      <c r="D1" s="1"/>
      <c r="E1" s="1"/>
      <c r="F1" s="1"/>
      <c r="G1" s="46" t="s">
        <v>0</v>
      </c>
      <c r="H1" s="1"/>
      <c r="I1" s="1"/>
      <c r="J1" s="5"/>
    </row>
    <row r="2" spans="1:11" s="129" customFormat="1">
      <c r="B2" s="1"/>
      <c r="C2" s="1"/>
      <c r="D2" s="1"/>
      <c r="E2" s="1"/>
      <c r="F2" s="1"/>
      <c r="G2" s="46" t="s">
        <v>6012</v>
      </c>
      <c r="H2" s="1"/>
      <c r="I2" s="1"/>
      <c r="J2" s="5"/>
    </row>
    <row r="3" spans="1:11" s="129" customFormat="1">
      <c r="B3" s="1"/>
      <c r="C3" s="1"/>
      <c r="D3" s="1"/>
      <c r="E3" s="1"/>
      <c r="F3" s="1"/>
      <c r="G3" s="46" t="s">
        <v>1</v>
      </c>
      <c r="H3" s="1"/>
      <c r="I3" s="1"/>
      <c r="J3" s="5"/>
    </row>
    <row r="4" spans="1:11" s="129" customFormat="1">
      <c r="B4" s="1"/>
      <c r="C4" s="1"/>
      <c r="D4" s="1"/>
      <c r="E4" s="1"/>
      <c r="F4" s="1"/>
      <c r="G4" s="327" t="s">
        <v>10779</v>
      </c>
      <c r="H4" s="1"/>
      <c r="I4" s="1"/>
      <c r="J4" s="1"/>
    </row>
    <row r="5" spans="1:11" s="129" customFormat="1">
      <c r="B5" s="1"/>
      <c r="C5" s="1"/>
      <c r="D5" s="1"/>
      <c r="E5" s="1"/>
      <c r="F5" s="1"/>
      <c r="G5" s="6"/>
      <c r="H5" s="4"/>
      <c r="I5" s="4"/>
      <c r="J5" s="4"/>
    </row>
    <row r="6" spans="1:11" s="129" customFormat="1" ht="17.25" thickBot="1">
      <c r="A6" s="41" t="s">
        <v>2</v>
      </c>
      <c r="B6" s="41" t="s">
        <v>3</v>
      </c>
      <c r="C6" s="41" t="s">
        <v>4</v>
      </c>
      <c r="D6" s="41"/>
      <c r="E6" s="41"/>
      <c r="F6" s="41"/>
      <c r="G6" s="42" t="s">
        <v>5</v>
      </c>
      <c r="H6" s="43" t="s">
        <v>6</v>
      </c>
      <c r="I6" s="44" t="s">
        <v>8</v>
      </c>
      <c r="J6" s="44" t="s">
        <v>7</v>
      </c>
      <c r="K6" s="45" t="s">
        <v>1005</v>
      </c>
    </row>
    <row r="7" spans="1:11">
      <c r="A7" t="s">
        <v>2969</v>
      </c>
      <c r="B7" s="130">
        <v>42587</v>
      </c>
      <c r="C7" t="s">
        <v>5546</v>
      </c>
      <c r="D7">
        <v>1</v>
      </c>
      <c r="G7" s="319" t="s">
        <v>957</v>
      </c>
      <c r="H7" t="s">
        <v>1813</v>
      </c>
      <c r="I7" s="314">
        <v>51625.31</v>
      </c>
      <c r="J7" s="133">
        <f t="shared" ref="J7:J68" si="0">+I7/0.16</f>
        <v>322658.1875</v>
      </c>
    </row>
    <row r="8" spans="1:11">
      <c r="A8" t="s">
        <v>5578</v>
      </c>
      <c r="B8" s="130">
        <v>42595</v>
      </c>
      <c r="C8" t="s">
        <v>5579</v>
      </c>
      <c r="D8">
        <v>1</v>
      </c>
      <c r="G8" s="177" t="s">
        <v>1776</v>
      </c>
      <c r="H8" s="150" t="s">
        <v>3482</v>
      </c>
      <c r="I8" s="314">
        <v>27542.76</v>
      </c>
      <c r="J8" s="133">
        <f t="shared" si="0"/>
        <v>172142.25</v>
      </c>
    </row>
    <row r="9" spans="1:11">
      <c r="A9" t="s">
        <v>5584</v>
      </c>
      <c r="B9" s="130">
        <v>42597</v>
      </c>
      <c r="C9" t="s">
        <v>5585</v>
      </c>
      <c r="D9">
        <v>1</v>
      </c>
      <c r="G9" s="150" t="s">
        <v>957</v>
      </c>
      <c r="H9" s="150" t="s">
        <v>1813</v>
      </c>
      <c r="I9" s="314">
        <v>27493.1</v>
      </c>
      <c r="J9" s="133">
        <f t="shared" si="0"/>
        <v>171831.875</v>
      </c>
    </row>
    <row r="10" spans="1:11">
      <c r="A10" t="s">
        <v>3682</v>
      </c>
      <c r="B10" s="130">
        <v>42597</v>
      </c>
      <c r="C10" t="s">
        <v>5586</v>
      </c>
      <c r="D10">
        <v>1</v>
      </c>
      <c r="G10" s="150" t="s">
        <v>957</v>
      </c>
      <c r="H10" s="150" t="s">
        <v>1813</v>
      </c>
      <c r="I10" s="314">
        <v>43393.73</v>
      </c>
      <c r="J10" s="133">
        <f t="shared" si="0"/>
        <v>271210.8125</v>
      </c>
    </row>
    <row r="11" spans="1:11">
      <c r="A11" t="s">
        <v>5589</v>
      </c>
      <c r="B11" s="130">
        <v>42597</v>
      </c>
      <c r="C11" t="s">
        <v>5590</v>
      </c>
      <c r="D11">
        <v>1</v>
      </c>
      <c r="G11" s="319" t="s">
        <v>957</v>
      </c>
      <c r="H11" t="s">
        <v>1813</v>
      </c>
      <c r="I11" s="314">
        <v>27493.1</v>
      </c>
      <c r="J11" s="133">
        <f t="shared" si="0"/>
        <v>171831.875</v>
      </c>
    </row>
    <row r="12" spans="1:11">
      <c r="A12" t="s">
        <v>5606</v>
      </c>
      <c r="B12" s="130">
        <v>42598</v>
      </c>
      <c r="C12" t="s">
        <v>5607</v>
      </c>
      <c r="D12">
        <v>1</v>
      </c>
      <c r="G12" s="319" t="s">
        <v>957</v>
      </c>
      <c r="H12" s="150" t="s">
        <v>1813</v>
      </c>
      <c r="I12" s="314">
        <v>27493.1</v>
      </c>
      <c r="J12" s="133">
        <f t="shared" si="0"/>
        <v>171831.875</v>
      </c>
    </row>
    <row r="13" spans="1:11">
      <c r="A13" t="s">
        <v>5608</v>
      </c>
      <c r="B13" s="130">
        <v>42598</v>
      </c>
      <c r="C13" t="s">
        <v>5609</v>
      </c>
      <c r="D13">
        <v>1</v>
      </c>
      <c r="G13" s="150" t="s">
        <v>957</v>
      </c>
      <c r="H13" s="150" t="s">
        <v>1813</v>
      </c>
      <c r="I13" s="314">
        <v>27493.1</v>
      </c>
      <c r="J13" s="133">
        <f t="shared" si="0"/>
        <v>171831.875</v>
      </c>
    </row>
    <row r="14" spans="1:11">
      <c r="A14" t="s">
        <v>5620</v>
      </c>
      <c r="B14" s="130">
        <v>42599</v>
      </c>
      <c r="C14" t="s">
        <v>5621</v>
      </c>
      <c r="D14">
        <v>1</v>
      </c>
      <c r="G14" s="117" t="s">
        <v>865</v>
      </c>
      <c r="H14" t="s">
        <v>5622</v>
      </c>
      <c r="I14" s="314">
        <v>52574.44</v>
      </c>
      <c r="J14" s="133">
        <f t="shared" si="0"/>
        <v>328590.25</v>
      </c>
    </row>
    <row r="15" spans="1:11">
      <c r="A15" t="s">
        <v>5702</v>
      </c>
      <c r="B15" s="130">
        <v>42612</v>
      </c>
      <c r="C15" t="s">
        <v>5703</v>
      </c>
      <c r="D15">
        <v>1</v>
      </c>
      <c r="G15" s="177" t="s">
        <v>884</v>
      </c>
      <c r="H15" s="319" t="s">
        <v>5704</v>
      </c>
      <c r="I15" s="314">
        <v>27542.76</v>
      </c>
      <c r="J15" s="133">
        <f t="shared" si="0"/>
        <v>172142.25</v>
      </c>
    </row>
    <row r="16" spans="1:11">
      <c r="A16" t="s">
        <v>5669</v>
      </c>
      <c r="B16" s="130">
        <v>42607</v>
      </c>
      <c r="C16" t="s">
        <v>5670</v>
      </c>
      <c r="D16">
        <v>1</v>
      </c>
      <c r="G16" s="319" t="s">
        <v>957</v>
      </c>
      <c r="H16" s="319" t="s">
        <v>1813</v>
      </c>
      <c r="I16" s="314">
        <v>52524.77</v>
      </c>
      <c r="J16" s="133">
        <f t="shared" si="0"/>
        <v>328279.8125</v>
      </c>
    </row>
    <row r="17" spans="1:10">
      <c r="A17" t="s">
        <v>5691</v>
      </c>
      <c r="B17" s="130">
        <v>42609</v>
      </c>
      <c r="C17" t="s">
        <v>5692</v>
      </c>
      <c r="D17">
        <v>1</v>
      </c>
      <c r="G17" s="150" t="s">
        <v>957</v>
      </c>
      <c r="H17" s="150" t="s">
        <v>1813</v>
      </c>
      <c r="I17" s="314">
        <v>52524.78</v>
      </c>
      <c r="J17" s="133">
        <f t="shared" si="0"/>
        <v>328279.875</v>
      </c>
    </row>
    <row r="18" spans="1:10" s="319" customFormat="1">
      <c r="A18" s="319" t="s">
        <v>4545</v>
      </c>
      <c r="B18" s="320">
        <v>42613</v>
      </c>
      <c r="C18" s="319" t="s">
        <v>4877</v>
      </c>
      <c r="D18" s="319">
        <v>1</v>
      </c>
      <c r="G18" s="433" t="s">
        <v>1000</v>
      </c>
      <c r="H18" s="433" t="s">
        <v>10895</v>
      </c>
      <c r="I18" s="314">
        <v>1533.8</v>
      </c>
      <c r="J18" s="133">
        <f t="shared" si="0"/>
        <v>9586.25</v>
      </c>
    </row>
    <row r="19" spans="1:10" s="319" customFormat="1">
      <c r="A19" s="319" t="s">
        <v>1930</v>
      </c>
      <c r="B19" s="320">
        <v>42590</v>
      </c>
      <c r="C19" s="319" t="s">
        <v>5057</v>
      </c>
      <c r="D19" s="319">
        <v>1</v>
      </c>
      <c r="G19" s="175" t="s">
        <v>856</v>
      </c>
      <c r="H19" s="319" t="s">
        <v>5405</v>
      </c>
      <c r="I19" s="314">
        <v>-27054.05</v>
      </c>
      <c r="J19" s="133">
        <f t="shared" si="0"/>
        <v>-169087.8125</v>
      </c>
    </row>
    <row r="20" spans="1:10">
      <c r="A20" t="s">
        <v>618</v>
      </c>
      <c r="B20" s="130">
        <v>42613</v>
      </c>
      <c r="C20" t="s">
        <v>5728</v>
      </c>
      <c r="D20">
        <v>1</v>
      </c>
      <c r="G20" s="177" t="s">
        <v>1776</v>
      </c>
      <c r="H20" s="150" t="s">
        <v>5729</v>
      </c>
      <c r="I20" s="314">
        <v>27542.76</v>
      </c>
      <c r="J20" s="133">
        <f t="shared" si="0"/>
        <v>172142.25</v>
      </c>
    </row>
    <row r="21" spans="1:10">
      <c r="A21" t="s">
        <v>2597</v>
      </c>
      <c r="B21" s="130">
        <v>42613</v>
      </c>
      <c r="C21" t="s">
        <v>5730</v>
      </c>
      <c r="D21">
        <v>1</v>
      </c>
      <c r="G21" s="177" t="s">
        <v>1773</v>
      </c>
      <c r="H21" s="150" t="s">
        <v>849</v>
      </c>
      <c r="I21" s="314">
        <v>52574.44</v>
      </c>
      <c r="J21" s="133">
        <f t="shared" si="0"/>
        <v>328590.25</v>
      </c>
    </row>
    <row r="22" spans="1:10">
      <c r="A22" t="s">
        <v>5742</v>
      </c>
      <c r="B22" s="130">
        <v>42613</v>
      </c>
      <c r="C22" t="s">
        <v>5743</v>
      </c>
      <c r="D22">
        <v>1</v>
      </c>
      <c r="G22" s="150" t="s">
        <v>957</v>
      </c>
      <c r="H22" s="150" t="s">
        <v>1813</v>
      </c>
      <c r="I22" s="314">
        <v>25007.58</v>
      </c>
      <c r="J22" s="133">
        <f t="shared" si="0"/>
        <v>156297.375</v>
      </c>
    </row>
    <row r="23" spans="1:10">
      <c r="A23" t="s">
        <v>3319</v>
      </c>
      <c r="B23" s="130">
        <v>42613</v>
      </c>
      <c r="C23" t="s">
        <v>5744</v>
      </c>
      <c r="D23">
        <v>1</v>
      </c>
      <c r="G23" s="150" t="s">
        <v>957</v>
      </c>
      <c r="H23" s="150" t="s">
        <v>1813</v>
      </c>
      <c r="I23" s="314">
        <v>43393.73</v>
      </c>
      <c r="J23" s="133">
        <f t="shared" si="0"/>
        <v>271210.8125</v>
      </c>
    </row>
    <row r="24" spans="1:10">
      <c r="A24" t="s">
        <v>5516</v>
      </c>
      <c r="B24" s="130">
        <v>42583</v>
      </c>
      <c r="C24" t="s">
        <v>5517</v>
      </c>
      <c r="D24">
        <v>1</v>
      </c>
      <c r="G24" s="79" t="s">
        <v>865</v>
      </c>
      <c r="H24" s="150" t="s">
        <v>5518</v>
      </c>
      <c r="I24" s="314">
        <v>48989.5</v>
      </c>
      <c r="J24" s="133">
        <f t="shared" si="0"/>
        <v>306184.375</v>
      </c>
    </row>
    <row r="25" spans="1:10">
      <c r="A25" t="s">
        <v>5519</v>
      </c>
      <c r="B25" s="130">
        <v>42583</v>
      </c>
      <c r="C25" t="s">
        <v>5520</v>
      </c>
      <c r="D25">
        <v>1</v>
      </c>
      <c r="G25" s="177" t="s">
        <v>884</v>
      </c>
      <c r="H25" s="150" t="s">
        <v>2263</v>
      </c>
      <c r="I25" s="314">
        <v>31047.01</v>
      </c>
      <c r="J25" s="133">
        <f t="shared" si="0"/>
        <v>194043.8125</v>
      </c>
    </row>
    <row r="26" spans="1:10">
      <c r="A26" t="s">
        <v>5521</v>
      </c>
      <c r="B26" s="130">
        <v>42583</v>
      </c>
      <c r="C26" t="s">
        <v>5522</v>
      </c>
      <c r="D26">
        <v>1</v>
      </c>
      <c r="G26" s="150" t="s">
        <v>957</v>
      </c>
      <c r="H26" s="150" t="s">
        <v>1813</v>
      </c>
      <c r="I26" s="314">
        <v>42575.43</v>
      </c>
      <c r="J26" s="133">
        <f t="shared" si="0"/>
        <v>266096.4375</v>
      </c>
    </row>
    <row r="27" spans="1:10">
      <c r="A27" t="s">
        <v>5525</v>
      </c>
      <c r="B27" s="130">
        <v>42584</v>
      </c>
      <c r="C27" t="s">
        <v>5526</v>
      </c>
      <c r="D27">
        <v>1</v>
      </c>
      <c r="G27" s="319" t="s">
        <v>957</v>
      </c>
      <c r="H27" t="s">
        <v>1813</v>
      </c>
      <c r="I27" s="314">
        <v>31433.13</v>
      </c>
      <c r="J27" s="133">
        <f t="shared" si="0"/>
        <v>196457.0625</v>
      </c>
    </row>
    <row r="28" spans="1:10">
      <c r="A28" t="s">
        <v>5523</v>
      </c>
      <c r="B28" s="130">
        <v>42584</v>
      </c>
      <c r="C28" t="s">
        <v>5524</v>
      </c>
      <c r="D28">
        <v>1</v>
      </c>
      <c r="G28" s="150" t="s">
        <v>957</v>
      </c>
      <c r="H28" s="150" t="s">
        <v>1813</v>
      </c>
      <c r="I28" s="314">
        <v>31433.13</v>
      </c>
      <c r="J28" s="133">
        <f t="shared" si="0"/>
        <v>196457.0625</v>
      </c>
    </row>
    <row r="29" spans="1:10">
      <c r="A29" t="s">
        <v>5527</v>
      </c>
      <c r="B29" s="130">
        <v>42586</v>
      </c>
      <c r="C29" t="s">
        <v>5528</v>
      </c>
      <c r="D29">
        <v>1</v>
      </c>
      <c r="G29" s="177" t="s">
        <v>1776</v>
      </c>
      <c r="H29" s="150" t="s">
        <v>5529</v>
      </c>
      <c r="I29" s="314">
        <v>35635.919999999998</v>
      </c>
      <c r="J29" s="133">
        <f t="shared" si="0"/>
        <v>222724.49999999997</v>
      </c>
    </row>
    <row r="30" spans="1:10">
      <c r="A30" t="s">
        <v>5530</v>
      </c>
      <c r="B30" s="130">
        <v>42587</v>
      </c>
      <c r="C30" t="s">
        <v>5531</v>
      </c>
      <c r="D30">
        <v>1</v>
      </c>
      <c r="G30" s="117" t="s">
        <v>1772</v>
      </c>
      <c r="H30" t="s">
        <v>5390</v>
      </c>
      <c r="I30" s="314">
        <v>49801.66</v>
      </c>
      <c r="J30" s="133">
        <f t="shared" si="0"/>
        <v>311260.375</v>
      </c>
    </row>
    <row r="31" spans="1:10">
      <c r="A31" t="s">
        <v>5532</v>
      </c>
      <c r="B31" s="130">
        <v>42587</v>
      </c>
      <c r="C31" t="s">
        <v>5533</v>
      </c>
      <c r="D31">
        <v>1</v>
      </c>
      <c r="G31" s="150" t="s">
        <v>957</v>
      </c>
      <c r="H31" s="150" t="s">
        <v>1813</v>
      </c>
      <c r="I31" s="314">
        <v>27873.360000000001</v>
      </c>
      <c r="J31" s="133">
        <f t="shared" si="0"/>
        <v>174208.5</v>
      </c>
    </row>
    <row r="32" spans="1:10">
      <c r="A32" t="s">
        <v>4885</v>
      </c>
      <c r="B32" s="130">
        <v>42587</v>
      </c>
      <c r="C32" t="s">
        <v>5534</v>
      </c>
      <c r="D32">
        <v>1</v>
      </c>
      <c r="G32" s="177" t="s">
        <v>868</v>
      </c>
      <c r="H32" s="150" t="s">
        <v>5535</v>
      </c>
      <c r="I32" s="314">
        <v>23938.19</v>
      </c>
      <c r="J32" s="133">
        <f t="shared" si="0"/>
        <v>149613.6875</v>
      </c>
    </row>
    <row r="33" spans="1:10">
      <c r="A33" t="s">
        <v>5536</v>
      </c>
      <c r="B33" s="130">
        <v>42587</v>
      </c>
      <c r="C33" t="s">
        <v>5537</v>
      </c>
      <c r="D33">
        <v>1</v>
      </c>
      <c r="G33" s="175" t="s">
        <v>858</v>
      </c>
      <c r="H33" s="176" t="s">
        <v>4780</v>
      </c>
      <c r="I33" s="314">
        <v>46144.84</v>
      </c>
      <c r="J33" s="133">
        <f t="shared" si="0"/>
        <v>288405.25</v>
      </c>
    </row>
    <row r="34" spans="1:10">
      <c r="A34" t="s">
        <v>5538</v>
      </c>
      <c r="B34" s="130">
        <v>42587</v>
      </c>
      <c r="C34" t="s">
        <v>5539</v>
      </c>
      <c r="D34">
        <v>1</v>
      </c>
      <c r="G34" s="175" t="s">
        <v>858</v>
      </c>
      <c r="H34" s="176" t="s">
        <v>4780</v>
      </c>
      <c r="I34" s="314">
        <v>33559.58</v>
      </c>
      <c r="J34" s="133">
        <f t="shared" si="0"/>
        <v>209747.375</v>
      </c>
    </row>
    <row r="35" spans="1:10">
      <c r="A35" t="s">
        <v>1249</v>
      </c>
      <c r="B35" s="130">
        <v>42600</v>
      </c>
      <c r="C35" t="s">
        <v>5539</v>
      </c>
      <c r="D35">
        <v>1</v>
      </c>
      <c r="G35" s="175" t="s">
        <v>858</v>
      </c>
      <c r="H35" s="176" t="s">
        <v>4780</v>
      </c>
      <c r="I35" s="314">
        <v>-33559.58</v>
      </c>
      <c r="J35" s="133">
        <f t="shared" si="0"/>
        <v>-209747.375</v>
      </c>
    </row>
    <row r="36" spans="1:10">
      <c r="A36" t="s">
        <v>4892</v>
      </c>
      <c r="B36" s="130">
        <v>42587</v>
      </c>
      <c r="C36" t="s">
        <v>5540</v>
      </c>
      <c r="D36">
        <v>1</v>
      </c>
      <c r="G36" s="150" t="s">
        <v>957</v>
      </c>
      <c r="H36" s="150" t="s">
        <v>1813</v>
      </c>
      <c r="I36" s="314">
        <v>39564.85</v>
      </c>
      <c r="J36" s="133">
        <f t="shared" si="0"/>
        <v>247280.3125</v>
      </c>
    </row>
    <row r="37" spans="1:10">
      <c r="A37" t="s">
        <v>5562</v>
      </c>
      <c r="B37" s="130">
        <v>42593</v>
      </c>
      <c r="C37">
        <v>2256330</v>
      </c>
      <c r="D37">
        <v>1</v>
      </c>
      <c r="G37" s="150" t="s">
        <v>957</v>
      </c>
      <c r="H37" s="150" t="s">
        <v>6038</v>
      </c>
      <c r="I37" s="314">
        <v>2394.31</v>
      </c>
      <c r="J37" s="133">
        <f t="shared" si="0"/>
        <v>14964.4375</v>
      </c>
    </row>
    <row r="38" spans="1:10">
      <c r="A38" t="s">
        <v>5563</v>
      </c>
      <c r="B38" s="130">
        <v>42593</v>
      </c>
      <c r="C38">
        <v>2254282</v>
      </c>
      <c r="D38">
        <v>1</v>
      </c>
      <c r="G38" s="150" t="s">
        <v>957</v>
      </c>
      <c r="H38" s="150" t="s">
        <v>6038</v>
      </c>
      <c r="I38" s="447">
        <v>890.69</v>
      </c>
      <c r="J38" s="133">
        <f t="shared" si="0"/>
        <v>5566.8125</v>
      </c>
    </row>
    <row r="39" spans="1:10">
      <c r="A39" t="s">
        <v>2965</v>
      </c>
      <c r="B39" s="130">
        <v>42587</v>
      </c>
      <c r="C39" t="s">
        <v>5545</v>
      </c>
      <c r="D39">
        <v>1</v>
      </c>
      <c r="G39" s="319" t="s">
        <v>957</v>
      </c>
      <c r="H39" t="s">
        <v>1813</v>
      </c>
      <c r="I39" s="314">
        <v>39564.85</v>
      </c>
      <c r="J39" s="133">
        <f t="shared" si="0"/>
        <v>247280.3125</v>
      </c>
    </row>
    <row r="40" spans="1:10">
      <c r="A40" t="s">
        <v>5543</v>
      </c>
      <c r="B40" s="130">
        <v>42587</v>
      </c>
      <c r="C40" t="s">
        <v>5544</v>
      </c>
      <c r="D40">
        <v>1</v>
      </c>
      <c r="G40" s="319" t="s">
        <v>957</v>
      </c>
      <c r="H40" t="s">
        <v>1813</v>
      </c>
      <c r="I40" s="314">
        <v>39564.85</v>
      </c>
      <c r="J40" s="133">
        <f t="shared" si="0"/>
        <v>247280.3125</v>
      </c>
    </row>
    <row r="41" spans="1:10">
      <c r="A41" t="s">
        <v>5541</v>
      </c>
      <c r="B41" s="130">
        <v>42587</v>
      </c>
      <c r="C41" t="s">
        <v>5542</v>
      </c>
      <c r="D41">
        <v>1</v>
      </c>
      <c r="G41" s="319" t="s">
        <v>957</v>
      </c>
      <c r="H41" t="s">
        <v>1813</v>
      </c>
      <c r="I41" s="314">
        <v>39564.85</v>
      </c>
      <c r="J41" s="133">
        <f t="shared" si="0"/>
        <v>247280.3125</v>
      </c>
    </row>
    <row r="42" spans="1:10">
      <c r="A42" t="s">
        <v>2971</v>
      </c>
      <c r="B42" s="130">
        <v>42587</v>
      </c>
      <c r="C42" t="s">
        <v>5547</v>
      </c>
      <c r="D42">
        <v>1</v>
      </c>
      <c r="G42" s="319" t="s">
        <v>957</v>
      </c>
      <c r="H42" t="s">
        <v>1813</v>
      </c>
      <c r="I42" s="314">
        <v>46095.19</v>
      </c>
      <c r="J42" s="133">
        <f t="shared" si="0"/>
        <v>288094.9375</v>
      </c>
    </row>
    <row r="43" spans="1:10">
      <c r="A43" t="s">
        <v>2973</v>
      </c>
      <c r="B43" s="130">
        <v>42587</v>
      </c>
      <c r="C43" t="s">
        <v>5548</v>
      </c>
      <c r="D43">
        <v>1</v>
      </c>
      <c r="G43" s="150" t="s">
        <v>957</v>
      </c>
      <c r="H43" s="150" t="s">
        <v>1813</v>
      </c>
      <c r="I43" s="314">
        <v>54364.18</v>
      </c>
      <c r="J43" s="133">
        <f t="shared" si="0"/>
        <v>339776.125</v>
      </c>
    </row>
    <row r="44" spans="1:10">
      <c r="A44" t="s">
        <v>5549</v>
      </c>
      <c r="B44" s="130">
        <v>42587</v>
      </c>
      <c r="C44" t="s">
        <v>5550</v>
      </c>
      <c r="D44">
        <v>1</v>
      </c>
      <c r="G44" s="150" t="s">
        <v>957</v>
      </c>
      <c r="H44" s="150" t="s">
        <v>1813</v>
      </c>
      <c r="I44" s="314">
        <v>55845.919999999998</v>
      </c>
      <c r="J44" s="133">
        <f t="shared" si="0"/>
        <v>349037</v>
      </c>
    </row>
    <row r="45" spans="1:10">
      <c r="A45" t="s">
        <v>2981</v>
      </c>
      <c r="B45" s="130">
        <v>42587</v>
      </c>
      <c r="C45" t="s">
        <v>5551</v>
      </c>
      <c r="D45">
        <v>1</v>
      </c>
      <c r="G45" s="150" t="s">
        <v>957</v>
      </c>
      <c r="H45" s="150" t="s">
        <v>1813</v>
      </c>
      <c r="I45" s="314">
        <v>40869.74</v>
      </c>
      <c r="J45" s="133">
        <f t="shared" si="0"/>
        <v>255435.87499999997</v>
      </c>
    </row>
    <row r="46" spans="1:10">
      <c r="A46" t="s">
        <v>1094</v>
      </c>
      <c r="B46" s="130">
        <v>42590</v>
      </c>
      <c r="C46" t="s">
        <v>5552</v>
      </c>
      <c r="D46">
        <v>1</v>
      </c>
      <c r="G46" s="319" t="s">
        <v>957</v>
      </c>
      <c r="H46" t="s">
        <v>1813</v>
      </c>
      <c r="I46" s="314">
        <v>54364.18</v>
      </c>
      <c r="J46" s="133">
        <f t="shared" si="0"/>
        <v>339776.125</v>
      </c>
    </row>
    <row r="47" spans="1:10">
      <c r="A47" t="s">
        <v>1247</v>
      </c>
      <c r="B47" s="130">
        <v>42600</v>
      </c>
      <c r="C47" t="s">
        <v>5552</v>
      </c>
      <c r="D47">
        <v>1</v>
      </c>
      <c r="G47" s="177" t="s">
        <v>957</v>
      </c>
      <c r="H47" s="150" t="s">
        <v>1757</v>
      </c>
      <c r="I47" s="314">
        <v>-54364.18</v>
      </c>
      <c r="J47" s="133">
        <f t="shared" si="0"/>
        <v>-339776.125</v>
      </c>
    </row>
    <row r="48" spans="1:10">
      <c r="A48" t="s">
        <v>4244</v>
      </c>
      <c r="B48" s="130">
        <v>42591</v>
      </c>
      <c r="C48" t="s">
        <v>5553</v>
      </c>
      <c r="D48">
        <v>1</v>
      </c>
      <c r="G48" s="150" t="s">
        <v>957</v>
      </c>
      <c r="H48" s="150" t="s">
        <v>1813</v>
      </c>
      <c r="I48" s="314">
        <v>54364.18</v>
      </c>
      <c r="J48" s="133">
        <f t="shared" si="0"/>
        <v>339776.125</v>
      </c>
    </row>
    <row r="49" spans="1:10">
      <c r="A49" t="s">
        <v>1102</v>
      </c>
      <c r="B49" s="130">
        <v>42591</v>
      </c>
      <c r="C49" t="s">
        <v>5554</v>
      </c>
      <c r="D49">
        <v>1</v>
      </c>
      <c r="G49" s="177" t="s">
        <v>808</v>
      </c>
      <c r="H49" s="150" t="s">
        <v>4093</v>
      </c>
      <c r="I49" s="314">
        <v>46144.84</v>
      </c>
      <c r="J49" s="133">
        <f t="shared" si="0"/>
        <v>288405.25</v>
      </c>
    </row>
    <row r="50" spans="1:10">
      <c r="A50" t="s">
        <v>5555</v>
      </c>
      <c r="B50" s="130">
        <v>42591</v>
      </c>
      <c r="C50" t="s">
        <v>5556</v>
      </c>
      <c r="D50">
        <v>1</v>
      </c>
      <c r="G50" s="150" t="s">
        <v>957</v>
      </c>
      <c r="H50" s="150" t="s">
        <v>1813</v>
      </c>
      <c r="I50" s="314">
        <v>46095.19</v>
      </c>
      <c r="J50" s="133">
        <f t="shared" si="0"/>
        <v>288094.9375</v>
      </c>
    </row>
    <row r="51" spans="1:10">
      <c r="A51" t="s">
        <v>5557</v>
      </c>
      <c r="B51" s="130">
        <v>42591</v>
      </c>
      <c r="C51" t="s">
        <v>5558</v>
      </c>
      <c r="D51">
        <v>1</v>
      </c>
      <c r="G51" s="150" t="s">
        <v>957</v>
      </c>
      <c r="H51" s="150" t="s">
        <v>1813</v>
      </c>
      <c r="I51" s="314">
        <v>46095.19</v>
      </c>
      <c r="J51" s="133">
        <f t="shared" si="0"/>
        <v>288094.9375</v>
      </c>
    </row>
    <row r="52" spans="1:10">
      <c r="A52" t="s">
        <v>3670</v>
      </c>
      <c r="B52" s="130">
        <v>42592</v>
      </c>
      <c r="C52" t="s">
        <v>5559</v>
      </c>
      <c r="D52">
        <v>1</v>
      </c>
      <c r="G52" s="177" t="s">
        <v>884</v>
      </c>
      <c r="H52" s="150" t="s">
        <v>5560</v>
      </c>
      <c r="I52" s="314">
        <v>27923.02</v>
      </c>
      <c r="J52" s="133">
        <f t="shared" si="0"/>
        <v>174518.875</v>
      </c>
    </row>
    <row r="53" spans="1:10">
      <c r="A53" t="s">
        <v>167</v>
      </c>
      <c r="B53" s="130">
        <v>42592</v>
      </c>
      <c r="C53" t="s">
        <v>5559</v>
      </c>
      <c r="D53">
        <v>1</v>
      </c>
      <c r="G53" s="177" t="s">
        <v>884</v>
      </c>
      <c r="H53" s="150" t="s">
        <v>5560</v>
      </c>
      <c r="I53" s="314">
        <v>-27923.02</v>
      </c>
      <c r="J53" s="133">
        <f t="shared" si="0"/>
        <v>-174518.875</v>
      </c>
    </row>
    <row r="54" spans="1:10">
      <c r="A54" t="s">
        <v>169</v>
      </c>
      <c r="B54" s="130">
        <v>42592</v>
      </c>
      <c r="C54" t="s">
        <v>5559</v>
      </c>
      <c r="D54">
        <v>1</v>
      </c>
      <c r="G54" s="177" t="s">
        <v>884</v>
      </c>
      <c r="H54" s="150" t="s">
        <v>5395</v>
      </c>
      <c r="I54" s="314">
        <v>27923.02</v>
      </c>
      <c r="J54" s="133">
        <f t="shared" si="0"/>
        <v>174518.875</v>
      </c>
    </row>
    <row r="55" spans="1:10">
      <c r="A55" t="s">
        <v>3029</v>
      </c>
      <c r="B55" s="130">
        <v>42593</v>
      </c>
      <c r="C55" t="s">
        <v>5566</v>
      </c>
      <c r="D55">
        <v>1</v>
      </c>
      <c r="G55" s="177" t="s">
        <v>1776</v>
      </c>
      <c r="H55" s="150" t="s">
        <v>5567</v>
      </c>
      <c r="I55" s="314">
        <v>22572.81</v>
      </c>
      <c r="J55" s="133">
        <f t="shared" si="0"/>
        <v>141080.0625</v>
      </c>
    </row>
    <row r="56" spans="1:10">
      <c r="A56" t="s">
        <v>2017</v>
      </c>
      <c r="B56" s="130">
        <v>42592</v>
      </c>
      <c r="C56" t="s">
        <v>5561</v>
      </c>
      <c r="D56">
        <v>1</v>
      </c>
      <c r="G56" s="319" t="s">
        <v>957</v>
      </c>
      <c r="H56" t="s">
        <v>1813</v>
      </c>
      <c r="I56" s="314">
        <v>31736.81</v>
      </c>
      <c r="J56" s="133">
        <f t="shared" si="0"/>
        <v>198355.0625</v>
      </c>
    </row>
    <row r="57" spans="1:10">
      <c r="A57" t="s">
        <v>5564</v>
      </c>
      <c r="B57" s="130">
        <v>42593</v>
      </c>
      <c r="C57" t="s">
        <v>5565</v>
      </c>
      <c r="D57">
        <v>1</v>
      </c>
      <c r="G57" s="177" t="s">
        <v>856</v>
      </c>
      <c r="H57" s="150" t="s">
        <v>5405</v>
      </c>
      <c r="I57" s="314">
        <v>49801.66</v>
      </c>
      <c r="J57" s="133">
        <f t="shared" si="0"/>
        <v>311260.375</v>
      </c>
    </row>
    <row r="58" spans="1:10">
      <c r="A58" t="s">
        <v>2460</v>
      </c>
      <c r="B58" s="130">
        <v>42612</v>
      </c>
      <c r="C58" t="s">
        <v>5720</v>
      </c>
      <c r="D58">
        <v>1</v>
      </c>
      <c r="G58" s="177" t="s">
        <v>3572</v>
      </c>
      <c r="H58" s="150" t="s">
        <v>5721</v>
      </c>
      <c r="I58" s="314">
        <v>54413.83</v>
      </c>
      <c r="J58" s="133">
        <f t="shared" si="0"/>
        <v>340086.4375</v>
      </c>
    </row>
    <row r="59" spans="1:10">
      <c r="A59" t="s">
        <v>5568</v>
      </c>
      <c r="B59" s="130">
        <v>42593</v>
      </c>
      <c r="C59" t="s">
        <v>5569</v>
      </c>
      <c r="D59">
        <v>1</v>
      </c>
      <c r="G59" s="177" t="s">
        <v>2857</v>
      </c>
      <c r="H59" s="319" t="s">
        <v>3495</v>
      </c>
      <c r="I59" s="314">
        <v>35011.870000000003</v>
      </c>
      <c r="J59" s="133">
        <f t="shared" si="0"/>
        <v>218824.1875</v>
      </c>
    </row>
    <row r="60" spans="1:10">
      <c r="A60" t="s">
        <v>5570</v>
      </c>
      <c r="B60" s="130">
        <v>42593</v>
      </c>
      <c r="C60" t="s">
        <v>5571</v>
      </c>
      <c r="D60">
        <v>1</v>
      </c>
      <c r="G60" s="177" t="s">
        <v>884</v>
      </c>
      <c r="H60" s="150" t="s">
        <v>5572</v>
      </c>
      <c r="I60" s="314">
        <v>52574.44</v>
      </c>
      <c r="J60" s="133">
        <f t="shared" si="0"/>
        <v>328590.25</v>
      </c>
    </row>
    <row r="61" spans="1:10">
      <c r="A61" t="s">
        <v>5618</v>
      </c>
      <c r="B61" s="130">
        <v>42599</v>
      </c>
      <c r="C61" t="s">
        <v>5571</v>
      </c>
      <c r="D61">
        <v>1</v>
      </c>
      <c r="G61" s="177" t="s">
        <v>884</v>
      </c>
      <c r="H61" s="150" t="s">
        <v>5572</v>
      </c>
      <c r="I61" s="314">
        <v>-52574.400000000001</v>
      </c>
      <c r="J61" s="133">
        <f t="shared" si="0"/>
        <v>-328590</v>
      </c>
    </row>
    <row r="62" spans="1:10">
      <c r="A62" t="s">
        <v>263</v>
      </c>
      <c r="B62" s="130">
        <v>42599</v>
      </c>
      <c r="C62" t="s">
        <v>5571</v>
      </c>
      <c r="D62">
        <v>1</v>
      </c>
      <c r="G62" s="177" t="s">
        <v>865</v>
      </c>
      <c r="H62" s="150" t="s">
        <v>5619</v>
      </c>
      <c r="I62" s="314">
        <v>52574.44</v>
      </c>
      <c r="J62" s="133">
        <f t="shared" si="0"/>
        <v>328590.25</v>
      </c>
    </row>
    <row r="63" spans="1:10">
      <c r="A63" t="s">
        <v>4949</v>
      </c>
      <c r="B63" s="130">
        <v>42599</v>
      </c>
      <c r="C63" t="s">
        <v>5571</v>
      </c>
      <c r="D63">
        <v>1</v>
      </c>
      <c r="G63" s="117" t="s">
        <v>865</v>
      </c>
      <c r="H63" t="s">
        <v>5619</v>
      </c>
      <c r="I63" s="314">
        <v>-52574.400000000001</v>
      </c>
      <c r="J63" s="133">
        <f t="shared" si="0"/>
        <v>-328590</v>
      </c>
    </row>
    <row r="64" spans="1:10">
      <c r="A64" t="s">
        <v>2055</v>
      </c>
      <c r="B64" s="130">
        <v>42594</v>
      </c>
      <c r="C64" t="s">
        <v>5573</v>
      </c>
      <c r="D64">
        <v>1</v>
      </c>
      <c r="G64" s="150" t="s">
        <v>957</v>
      </c>
      <c r="H64" s="150" t="s">
        <v>1813</v>
      </c>
      <c r="I64" s="314">
        <v>27873.360000000001</v>
      </c>
      <c r="J64" s="133">
        <f t="shared" si="0"/>
        <v>174208.5</v>
      </c>
    </row>
    <row r="65" spans="1:10">
      <c r="A65" t="s">
        <v>5574</v>
      </c>
      <c r="B65" s="130">
        <v>42594</v>
      </c>
      <c r="C65" t="s">
        <v>5575</v>
      </c>
      <c r="D65">
        <v>1</v>
      </c>
      <c r="G65" s="319" t="s">
        <v>957</v>
      </c>
      <c r="H65" s="150" t="s">
        <v>1813</v>
      </c>
      <c r="I65" s="314">
        <v>31253.67</v>
      </c>
      <c r="J65" s="133">
        <f t="shared" si="0"/>
        <v>195335.43749999997</v>
      </c>
    </row>
    <row r="66" spans="1:10">
      <c r="A66" t="s">
        <v>5576</v>
      </c>
      <c r="B66" s="130">
        <v>42595</v>
      </c>
      <c r="C66" t="s">
        <v>5577</v>
      </c>
      <c r="D66">
        <v>1</v>
      </c>
      <c r="G66" s="150" t="s">
        <v>957</v>
      </c>
      <c r="H66" s="150" t="s">
        <v>1813</v>
      </c>
      <c r="I66" s="314">
        <v>31253.67</v>
      </c>
      <c r="J66" s="133">
        <f t="shared" si="0"/>
        <v>195335.43749999997</v>
      </c>
    </row>
    <row r="67" spans="1:10">
      <c r="A67" t="s">
        <v>5580</v>
      </c>
      <c r="B67" s="130">
        <v>42597</v>
      </c>
      <c r="C67" t="s">
        <v>5581</v>
      </c>
      <c r="D67">
        <v>1</v>
      </c>
      <c r="G67" s="150" t="s">
        <v>957</v>
      </c>
      <c r="H67" s="150" t="s">
        <v>1813</v>
      </c>
      <c r="I67" s="314">
        <v>85062.54</v>
      </c>
      <c r="J67" s="133">
        <f t="shared" si="0"/>
        <v>531640.875</v>
      </c>
    </row>
    <row r="68" spans="1:10">
      <c r="A68" t="s">
        <v>5582</v>
      </c>
      <c r="B68" s="130">
        <v>42597</v>
      </c>
      <c r="C68" t="s">
        <v>5583</v>
      </c>
      <c r="D68">
        <v>1</v>
      </c>
      <c r="G68" s="319" t="s">
        <v>957</v>
      </c>
      <c r="H68" t="s">
        <v>1813</v>
      </c>
      <c r="I68" s="314">
        <v>42575.43</v>
      </c>
      <c r="J68" s="133">
        <f t="shared" si="0"/>
        <v>266096.4375</v>
      </c>
    </row>
    <row r="69" spans="1:10">
      <c r="A69" t="s">
        <v>5587</v>
      </c>
      <c r="B69" s="130">
        <v>42597</v>
      </c>
      <c r="C69" t="s">
        <v>5588</v>
      </c>
      <c r="D69">
        <v>1</v>
      </c>
      <c r="G69" s="319" t="s">
        <v>957</v>
      </c>
      <c r="H69" t="s">
        <v>1813</v>
      </c>
      <c r="I69" s="314">
        <v>42575.43</v>
      </c>
      <c r="J69" s="133">
        <f t="shared" ref="J69:J132" si="1">+I69/0.16</f>
        <v>266096.4375</v>
      </c>
    </row>
    <row r="70" spans="1:10">
      <c r="A70" t="s">
        <v>5671</v>
      </c>
      <c r="B70" s="130">
        <v>42607</v>
      </c>
      <c r="C70" t="s">
        <v>5672</v>
      </c>
      <c r="D70">
        <v>1</v>
      </c>
      <c r="G70" s="319" t="s">
        <v>957</v>
      </c>
      <c r="H70" t="s">
        <v>1813</v>
      </c>
      <c r="I70" s="314">
        <v>27004.400000000001</v>
      </c>
      <c r="J70" s="133">
        <f t="shared" si="1"/>
        <v>168777.5</v>
      </c>
    </row>
    <row r="71" spans="1:10">
      <c r="A71" t="s">
        <v>5591</v>
      </c>
      <c r="B71" s="130">
        <v>42597</v>
      </c>
      <c r="C71" t="s">
        <v>5592</v>
      </c>
      <c r="D71">
        <v>1</v>
      </c>
      <c r="G71" s="319" t="s">
        <v>957</v>
      </c>
      <c r="H71" t="s">
        <v>1813</v>
      </c>
      <c r="I71" s="314">
        <v>27004.400000000001</v>
      </c>
      <c r="J71" s="133">
        <f t="shared" si="1"/>
        <v>168777.5</v>
      </c>
    </row>
    <row r="72" spans="1:10">
      <c r="A72" t="s">
        <v>5593</v>
      </c>
      <c r="B72" s="130">
        <v>42597</v>
      </c>
      <c r="C72" t="s">
        <v>5594</v>
      </c>
      <c r="D72">
        <v>1</v>
      </c>
      <c r="G72" s="150" t="s">
        <v>957</v>
      </c>
      <c r="H72" s="150" t="s">
        <v>1813</v>
      </c>
      <c r="I72" s="314">
        <v>37658.6</v>
      </c>
      <c r="J72" s="133">
        <f t="shared" si="1"/>
        <v>235366.25</v>
      </c>
    </row>
    <row r="73" spans="1:10">
      <c r="A73" t="s">
        <v>5595</v>
      </c>
      <c r="B73" s="130">
        <v>42597</v>
      </c>
      <c r="C73" t="s">
        <v>5596</v>
      </c>
      <c r="D73">
        <v>1</v>
      </c>
      <c r="G73" s="150" t="s">
        <v>957</v>
      </c>
      <c r="H73" s="150" t="s">
        <v>1813</v>
      </c>
      <c r="I73" s="314">
        <v>46095.19</v>
      </c>
      <c r="J73" s="133">
        <f t="shared" si="1"/>
        <v>288094.9375</v>
      </c>
    </row>
    <row r="74" spans="1:10">
      <c r="A74" t="s">
        <v>5597</v>
      </c>
      <c r="B74" s="130">
        <v>42597</v>
      </c>
      <c r="C74" t="s">
        <v>5598</v>
      </c>
      <c r="D74">
        <v>1</v>
      </c>
      <c r="G74" s="177" t="s">
        <v>3572</v>
      </c>
      <c r="H74" s="150" t="s">
        <v>5599</v>
      </c>
      <c r="I74" s="314">
        <v>74215.08</v>
      </c>
      <c r="J74" s="133">
        <f t="shared" si="1"/>
        <v>463844.25</v>
      </c>
    </row>
    <row r="75" spans="1:10">
      <c r="A75" t="s">
        <v>1185</v>
      </c>
      <c r="B75" s="130">
        <v>42597</v>
      </c>
      <c r="C75" t="s">
        <v>5600</v>
      </c>
      <c r="D75">
        <v>1</v>
      </c>
      <c r="G75" s="150" t="s">
        <v>957</v>
      </c>
      <c r="H75" s="150" t="s">
        <v>1813</v>
      </c>
      <c r="I75" s="314">
        <v>46095.33</v>
      </c>
      <c r="J75" s="133">
        <f t="shared" si="1"/>
        <v>288095.8125</v>
      </c>
    </row>
    <row r="76" spans="1:10">
      <c r="A76" t="s">
        <v>5601</v>
      </c>
      <c r="B76" s="130">
        <v>42598</v>
      </c>
      <c r="C76" t="s">
        <v>5602</v>
      </c>
      <c r="D76">
        <v>1</v>
      </c>
      <c r="G76" s="319" t="s">
        <v>957</v>
      </c>
      <c r="H76" s="150" t="s">
        <v>1813</v>
      </c>
      <c r="I76" s="314">
        <v>40869.74</v>
      </c>
      <c r="J76" s="133">
        <f t="shared" si="1"/>
        <v>255435.87499999997</v>
      </c>
    </row>
    <row r="77" spans="1:10">
      <c r="A77" t="s">
        <v>5603</v>
      </c>
      <c r="B77" s="130">
        <v>42598</v>
      </c>
      <c r="C77" t="s">
        <v>5604</v>
      </c>
      <c r="D77">
        <v>1</v>
      </c>
      <c r="G77" s="76" t="s">
        <v>858</v>
      </c>
      <c r="H77" s="108" t="s">
        <v>4780</v>
      </c>
      <c r="I77" s="314">
        <v>35011.870000000003</v>
      </c>
      <c r="J77" s="133">
        <f t="shared" si="1"/>
        <v>218824.1875</v>
      </c>
    </row>
    <row r="78" spans="1:10">
      <c r="A78" t="s">
        <v>2126</v>
      </c>
      <c r="B78" s="130">
        <v>42598</v>
      </c>
      <c r="C78" t="s">
        <v>5605</v>
      </c>
      <c r="D78">
        <v>1</v>
      </c>
      <c r="G78" s="319" t="s">
        <v>957</v>
      </c>
      <c r="H78" s="150" t="s">
        <v>1813</v>
      </c>
      <c r="I78" s="314">
        <v>27873.360000000001</v>
      </c>
      <c r="J78" s="133">
        <f t="shared" si="1"/>
        <v>174208.5</v>
      </c>
    </row>
    <row r="79" spans="1:10" s="150" customFormat="1">
      <c r="A79" s="150" t="s">
        <v>5631</v>
      </c>
      <c r="B79" s="148">
        <v>42600</v>
      </c>
      <c r="C79" s="150" t="s">
        <v>3679</v>
      </c>
      <c r="G79" s="117" t="s">
        <v>746</v>
      </c>
      <c r="H79" s="150" t="s">
        <v>745</v>
      </c>
      <c r="I79" s="314">
        <v>10.34</v>
      </c>
      <c r="J79" s="133">
        <f t="shared" si="1"/>
        <v>64.625</v>
      </c>
    </row>
    <row r="80" spans="1:10" s="150" customFormat="1">
      <c r="A80" s="150" t="s">
        <v>5631</v>
      </c>
      <c r="B80" s="148">
        <v>42600</v>
      </c>
      <c r="C80" s="150" t="s">
        <v>3679</v>
      </c>
      <c r="G80" s="117" t="s">
        <v>747</v>
      </c>
      <c r="H80" s="150" t="s">
        <v>3593</v>
      </c>
      <c r="I80" s="314">
        <v>49.11</v>
      </c>
      <c r="J80" s="133">
        <f t="shared" si="1"/>
        <v>306.9375</v>
      </c>
    </row>
    <row r="81" spans="1:12" s="150" customFormat="1">
      <c r="A81" s="150" t="s">
        <v>5631</v>
      </c>
      <c r="B81" s="148">
        <v>42600</v>
      </c>
      <c r="C81" s="150" t="s">
        <v>3679</v>
      </c>
      <c r="G81" s="117" t="s">
        <v>5761</v>
      </c>
      <c r="H81" s="150" t="s">
        <v>6022</v>
      </c>
      <c r="I81" s="314">
        <v>10.9</v>
      </c>
      <c r="J81" s="133">
        <f t="shared" si="1"/>
        <v>68.125</v>
      </c>
    </row>
    <row r="82" spans="1:12" s="150" customFormat="1">
      <c r="A82" s="150" t="s">
        <v>5631</v>
      </c>
      <c r="B82" s="148">
        <v>42600</v>
      </c>
      <c r="C82" s="150" t="s">
        <v>3679</v>
      </c>
      <c r="G82" s="117" t="s">
        <v>5756</v>
      </c>
      <c r="H82" s="150" t="s">
        <v>6055</v>
      </c>
      <c r="I82" s="314">
        <v>74.989999999999995</v>
      </c>
      <c r="J82" s="133">
        <f t="shared" si="1"/>
        <v>468.68749999999994</v>
      </c>
    </row>
    <row r="83" spans="1:12" s="150" customFormat="1">
      <c r="A83" s="150" t="s">
        <v>5631</v>
      </c>
      <c r="B83" s="148">
        <v>42600</v>
      </c>
      <c r="C83" s="150" t="s">
        <v>3679</v>
      </c>
      <c r="G83" s="117" t="s">
        <v>9</v>
      </c>
      <c r="H83" s="150" t="s">
        <v>991</v>
      </c>
      <c r="I83" s="314">
        <v>24.83</v>
      </c>
      <c r="J83" s="133">
        <f t="shared" si="1"/>
        <v>155.1875</v>
      </c>
    </row>
    <row r="84" spans="1:12" s="150" customFormat="1">
      <c r="A84" s="150" t="s">
        <v>5631</v>
      </c>
      <c r="B84" s="148">
        <v>42600</v>
      </c>
      <c r="C84" s="150" t="s">
        <v>3679</v>
      </c>
      <c r="G84" s="117" t="s">
        <v>729</v>
      </c>
      <c r="H84" s="150" t="s">
        <v>6056</v>
      </c>
      <c r="I84" s="314">
        <v>9.67</v>
      </c>
      <c r="J84" s="133">
        <f t="shared" si="1"/>
        <v>60.4375</v>
      </c>
    </row>
    <row r="85" spans="1:12">
      <c r="A85" t="s">
        <v>5630</v>
      </c>
      <c r="B85" s="130">
        <v>42600</v>
      </c>
      <c r="C85" t="s">
        <v>5605</v>
      </c>
      <c r="D85">
        <v>1</v>
      </c>
      <c r="G85" s="117" t="s">
        <v>957</v>
      </c>
      <c r="H85" t="s">
        <v>1757</v>
      </c>
      <c r="I85" s="314">
        <v>-27873.360000000001</v>
      </c>
      <c r="J85" s="133">
        <f t="shared" si="1"/>
        <v>-174208.5</v>
      </c>
    </row>
    <row r="86" spans="1:12">
      <c r="A86" t="s">
        <v>5610</v>
      </c>
      <c r="B86" s="130">
        <v>42598</v>
      </c>
      <c r="C86" t="s">
        <v>5611</v>
      </c>
      <c r="D86">
        <v>1</v>
      </c>
      <c r="G86" s="117" t="s">
        <v>886</v>
      </c>
      <c r="H86" s="319" t="s">
        <v>5612</v>
      </c>
      <c r="I86" s="314">
        <v>33559.58</v>
      </c>
      <c r="J86" s="133">
        <f t="shared" si="1"/>
        <v>209747.375</v>
      </c>
    </row>
    <row r="87" spans="1:12">
      <c r="A87" t="s">
        <v>5613</v>
      </c>
      <c r="B87" s="130">
        <v>42599</v>
      </c>
      <c r="C87" t="s">
        <v>5614</v>
      </c>
      <c r="D87">
        <v>1</v>
      </c>
      <c r="G87" s="319" t="s">
        <v>957</v>
      </c>
      <c r="H87" t="s">
        <v>1813</v>
      </c>
      <c r="I87" s="314">
        <v>39564.85</v>
      </c>
      <c r="J87" s="133">
        <f t="shared" si="1"/>
        <v>247280.3125</v>
      </c>
    </row>
    <row r="88" spans="1:12">
      <c r="A88" t="s">
        <v>5615</v>
      </c>
      <c r="B88" s="130">
        <v>42599</v>
      </c>
      <c r="C88" t="s">
        <v>5614</v>
      </c>
      <c r="D88">
        <v>1</v>
      </c>
      <c r="G88" s="117" t="s">
        <v>957</v>
      </c>
      <c r="H88" t="s">
        <v>1757</v>
      </c>
      <c r="I88" s="314">
        <v>-39564.85</v>
      </c>
      <c r="J88" s="133">
        <f t="shared" si="1"/>
        <v>-247280.3125</v>
      </c>
    </row>
    <row r="89" spans="1:12">
      <c r="A89" t="s">
        <v>5616</v>
      </c>
      <c r="B89" s="130">
        <v>42599</v>
      </c>
      <c r="C89" t="s">
        <v>5614</v>
      </c>
      <c r="D89">
        <v>1</v>
      </c>
      <c r="G89" s="319" t="s">
        <v>957</v>
      </c>
      <c r="H89" t="s">
        <v>1813</v>
      </c>
      <c r="I89" s="314">
        <v>39564.85</v>
      </c>
      <c r="J89" s="133">
        <f t="shared" si="1"/>
        <v>247280.3125</v>
      </c>
    </row>
    <row r="90" spans="1:12">
      <c r="A90" t="s">
        <v>257</v>
      </c>
      <c r="B90" s="130">
        <v>42599</v>
      </c>
      <c r="C90" t="s">
        <v>5617</v>
      </c>
      <c r="D90">
        <v>1</v>
      </c>
      <c r="G90" s="150" t="s">
        <v>957</v>
      </c>
      <c r="H90" s="150" t="s">
        <v>1813</v>
      </c>
      <c r="I90" s="314">
        <v>39564.85</v>
      </c>
      <c r="J90" s="133">
        <f t="shared" si="1"/>
        <v>247280.3125</v>
      </c>
    </row>
    <row r="91" spans="1:12">
      <c r="A91" t="s">
        <v>5623</v>
      </c>
      <c r="B91" s="130">
        <v>42599</v>
      </c>
      <c r="C91" t="s">
        <v>5624</v>
      </c>
      <c r="D91">
        <v>1</v>
      </c>
      <c r="G91" s="150" t="s">
        <v>957</v>
      </c>
      <c r="H91" s="150" t="s">
        <v>1813</v>
      </c>
      <c r="I91" s="314">
        <v>39564.839999999997</v>
      </c>
      <c r="J91" s="133">
        <f t="shared" si="1"/>
        <v>247280.24999999997</v>
      </c>
    </row>
    <row r="92" spans="1:12">
      <c r="A92" t="s">
        <v>5625</v>
      </c>
      <c r="B92" s="130">
        <v>42599</v>
      </c>
      <c r="C92" t="s">
        <v>5626</v>
      </c>
      <c r="D92">
        <v>1</v>
      </c>
      <c r="G92" s="319" t="s">
        <v>957</v>
      </c>
      <c r="H92" t="s">
        <v>1813</v>
      </c>
      <c r="I92" s="314">
        <v>39564.839999999997</v>
      </c>
      <c r="J92" s="133">
        <f t="shared" si="1"/>
        <v>247280.24999999997</v>
      </c>
    </row>
    <row r="93" spans="1:12">
      <c r="A93" t="s">
        <v>5627</v>
      </c>
      <c r="B93" s="130">
        <v>42599</v>
      </c>
      <c r="C93" t="s">
        <v>5628</v>
      </c>
      <c r="D93">
        <v>1</v>
      </c>
      <c r="G93" s="319" t="s">
        <v>957</v>
      </c>
      <c r="H93" t="s">
        <v>1813</v>
      </c>
      <c r="I93" s="314">
        <v>39564.839999999997</v>
      </c>
      <c r="J93" s="133">
        <f t="shared" si="1"/>
        <v>247280.24999999997</v>
      </c>
      <c r="L93" s="117"/>
    </row>
    <row r="94" spans="1:12">
      <c r="A94" t="s">
        <v>5646</v>
      </c>
      <c r="B94" s="130">
        <v>42604</v>
      </c>
      <c r="C94" t="s">
        <v>5647</v>
      </c>
      <c r="D94">
        <v>1</v>
      </c>
      <c r="G94" s="117" t="s">
        <v>4209</v>
      </c>
      <c r="H94" s="150" t="s">
        <v>4834</v>
      </c>
      <c r="I94" s="314">
        <v>3505.31</v>
      </c>
      <c r="J94" s="133">
        <f t="shared" si="1"/>
        <v>21908.1875</v>
      </c>
    </row>
    <row r="95" spans="1:12">
      <c r="A95" t="s">
        <v>2167</v>
      </c>
      <c r="B95" s="130">
        <v>42600</v>
      </c>
      <c r="C95" t="s">
        <v>5629</v>
      </c>
      <c r="D95">
        <v>1</v>
      </c>
      <c r="G95" s="319" t="s">
        <v>957</v>
      </c>
      <c r="H95" t="s">
        <v>1813</v>
      </c>
      <c r="I95" s="314">
        <v>27873.360000000001</v>
      </c>
      <c r="J95" s="133">
        <f t="shared" si="1"/>
        <v>174208.5</v>
      </c>
    </row>
    <row r="96" spans="1:12">
      <c r="A96" t="s">
        <v>5650</v>
      </c>
      <c r="B96" s="130">
        <v>42604</v>
      </c>
      <c r="C96" t="s">
        <v>5651</v>
      </c>
      <c r="D96">
        <v>1</v>
      </c>
      <c r="G96" s="76" t="s">
        <v>6035</v>
      </c>
      <c r="H96" s="150" t="s">
        <v>6039</v>
      </c>
      <c r="I96" s="314">
        <v>1875.08</v>
      </c>
      <c r="J96" s="133">
        <f t="shared" si="1"/>
        <v>11719.25</v>
      </c>
    </row>
    <row r="97" spans="1:10">
      <c r="A97" t="s">
        <v>5652</v>
      </c>
      <c r="B97" s="130">
        <v>42605</v>
      </c>
      <c r="C97" t="s">
        <v>5653</v>
      </c>
      <c r="D97">
        <v>1</v>
      </c>
      <c r="G97" s="117" t="s">
        <v>838</v>
      </c>
      <c r="H97" t="s">
        <v>5654</v>
      </c>
      <c r="I97" s="314">
        <v>31303.46</v>
      </c>
      <c r="J97" s="133">
        <f t="shared" si="1"/>
        <v>195646.625</v>
      </c>
    </row>
    <row r="98" spans="1:10">
      <c r="A98" t="s">
        <v>5632</v>
      </c>
      <c r="B98" s="130">
        <v>42601</v>
      </c>
      <c r="C98" t="s">
        <v>5633</v>
      </c>
      <c r="D98">
        <v>1</v>
      </c>
      <c r="G98" s="117" t="s">
        <v>1776</v>
      </c>
      <c r="H98" s="150" t="s">
        <v>3478</v>
      </c>
      <c r="I98" s="314">
        <v>39614.51</v>
      </c>
      <c r="J98" s="133">
        <f t="shared" si="1"/>
        <v>247590.6875</v>
      </c>
    </row>
    <row r="99" spans="1:10">
      <c r="A99" t="s">
        <v>3725</v>
      </c>
      <c r="B99" s="130">
        <v>42605</v>
      </c>
      <c r="C99" t="s">
        <v>5655</v>
      </c>
      <c r="D99">
        <v>1</v>
      </c>
      <c r="G99" s="177" t="s">
        <v>1772</v>
      </c>
      <c r="H99" s="150" t="s">
        <v>5390</v>
      </c>
      <c r="I99" s="314">
        <v>39614.51</v>
      </c>
      <c r="J99" s="133">
        <f t="shared" si="1"/>
        <v>247590.6875</v>
      </c>
    </row>
    <row r="100" spans="1:10">
      <c r="A100" t="s">
        <v>5634</v>
      </c>
      <c r="B100" s="130">
        <v>42601</v>
      </c>
      <c r="C100" t="s">
        <v>5635</v>
      </c>
      <c r="D100">
        <v>1</v>
      </c>
      <c r="G100" s="117" t="s">
        <v>868</v>
      </c>
      <c r="H100" s="177" t="s">
        <v>6058</v>
      </c>
      <c r="I100" s="314">
        <v>40919.39</v>
      </c>
      <c r="J100" s="133">
        <f t="shared" si="1"/>
        <v>255746.1875</v>
      </c>
    </row>
    <row r="101" spans="1:10">
      <c r="A101" t="s">
        <v>5636</v>
      </c>
      <c r="B101" s="130">
        <v>42601</v>
      </c>
      <c r="C101" t="s">
        <v>5637</v>
      </c>
      <c r="D101">
        <v>1</v>
      </c>
      <c r="G101" s="177" t="s">
        <v>4178</v>
      </c>
      <c r="H101" s="319" t="s">
        <v>4786</v>
      </c>
      <c r="I101" s="314">
        <v>54413.83</v>
      </c>
      <c r="J101" s="133">
        <f t="shared" si="1"/>
        <v>340086.4375</v>
      </c>
    </row>
    <row r="102" spans="1:10">
      <c r="A102" t="s">
        <v>5638</v>
      </c>
      <c r="B102" s="130">
        <v>42601</v>
      </c>
      <c r="C102" t="s">
        <v>5637</v>
      </c>
      <c r="D102">
        <v>1</v>
      </c>
      <c r="G102" s="117" t="s">
        <v>4178</v>
      </c>
      <c r="H102" t="s">
        <v>4786</v>
      </c>
      <c r="I102" s="314">
        <v>-54413.83</v>
      </c>
      <c r="J102" s="133">
        <f t="shared" si="1"/>
        <v>-340086.4375</v>
      </c>
    </row>
    <row r="103" spans="1:10">
      <c r="A103" t="s">
        <v>3121</v>
      </c>
      <c r="B103" s="130">
        <v>42601</v>
      </c>
      <c r="C103" t="s">
        <v>5637</v>
      </c>
      <c r="D103">
        <v>1</v>
      </c>
      <c r="G103" s="117" t="s">
        <v>4178</v>
      </c>
      <c r="H103" t="s">
        <v>4786</v>
      </c>
      <c r="I103" s="314">
        <v>54413.83</v>
      </c>
      <c r="J103" s="133">
        <f t="shared" si="1"/>
        <v>340086.4375</v>
      </c>
    </row>
    <row r="104" spans="1:10">
      <c r="A104" t="s">
        <v>5639</v>
      </c>
      <c r="B104" s="130">
        <v>42601</v>
      </c>
      <c r="C104" t="s">
        <v>5640</v>
      </c>
      <c r="D104">
        <v>1</v>
      </c>
      <c r="G104" s="319" t="s">
        <v>957</v>
      </c>
      <c r="H104" t="s">
        <v>1813</v>
      </c>
      <c r="I104" s="314">
        <v>42575.43</v>
      </c>
      <c r="J104" s="133">
        <f t="shared" si="1"/>
        <v>266096.4375</v>
      </c>
    </row>
    <row r="105" spans="1:10">
      <c r="A105" t="s">
        <v>1274</v>
      </c>
      <c r="B105" s="130">
        <v>42602</v>
      </c>
      <c r="C105" t="s">
        <v>5641</v>
      </c>
      <c r="D105">
        <v>1</v>
      </c>
      <c r="G105" s="150" t="s">
        <v>957</v>
      </c>
      <c r="H105" s="150" t="s">
        <v>1813</v>
      </c>
      <c r="I105" s="314">
        <v>37847.78</v>
      </c>
      <c r="J105" s="133">
        <f t="shared" si="1"/>
        <v>236548.625</v>
      </c>
    </row>
    <row r="106" spans="1:10">
      <c r="A106" t="s">
        <v>4338</v>
      </c>
      <c r="B106" s="130">
        <v>42602</v>
      </c>
      <c r="C106" t="s">
        <v>5642</v>
      </c>
      <c r="D106">
        <v>1</v>
      </c>
      <c r="G106" s="177" t="s">
        <v>856</v>
      </c>
      <c r="H106" s="150" t="s">
        <v>5643</v>
      </c>
      <c r="I106" s="314">
        <v>27923.02</v>
      </c>
      <c r="J106" s="133">
        <f t="shared" si="1"/>
        <v>174518.875</v>
      </c>
    </row>
    <row r="107" spans="1:10">
      <c r="A107" t="s">
        <v>338</v>
      </c>
      <c r="B107" s="130">
        <v>42604</v>
      </c>
      <c r="C107" t="s">
        <v>5644</v>
      </c>
      <c r="D107">
        <v>1</v>
      </c>
      <c r="G107" s="177" t="s">
        <v>6057</v>
      </c>
      <c r="H107" s="150" t="s">
        <v>5645</v>
      </c>
      <c r="I107" s="314">
        <v>27823.56</v>
      </c>
      <c r="J107" s="133">
        <f t="shared" si="1"/>
        <v>173897.25</v>
      </c>
    </row>
    <row r="108" spans="1:10">
      <c r="A108" t="s">
        <v>5648</v>
      </c>
      <c r="B108" s="130">
        <v>42604</v>
      </c>
      <c r="C108" t="s">
        <v>5649</v>
      </c>
      <c r="D108">
        <v>1</v>
      </c>
      <c r="G108" s="117" t="s">
        <v>1773</v>
      </c>
      <c r="H108" t="s">
        <v>4081</v>
      </c>
      <c r="I108" s="314">
        <v>64722.6</v>
      </c>
      <c r="J108" s="133">
        <f t="shared" si="1"/>
        <v>404516.25</v>
      </c>
    </row>
    <row r="109" spans="1:10">
      <c r="A109" t="s">
        <v>5658</v>
      </c>
      <c r="B109" s="130">
        <v>42605</v>
      </c>
      <c r="C109" t="s">
        <v>5659</v>
      </c>
      <c r="D109">
        <v>1</v>
      </c>
      <c r="G109" s="117" t="s">
        <v>834</v>
      </c>
      <c r="H109" t="s">
        <v>5660</v>
      </c>
      <c r="I109" s="314">
        <v>40919.39</v>
      </c>
      <c r="J109" s="133">
        <f t="shared" si="1"/>
        <v>255746.1875</v>
      </c>
    </row>
    <row r="110" spans="1:10">
      <c r="A110" t="s">
        <v>5678</v>
      </c>
      <c r="B110" s="130">
        <v>42608</v>
      </c>
      <c r="C110" t="s">
        <v>3264</v>
      </c>
      <c r="D110">
        <v>1</v>
      </c>
      <c r="G110" s="150" t="s">
        <v>6040</v>
      </c>
      <c r="H110" t="s">
        <v>5679</v>
      </c>
      <c r="I110" s="447">
        <v>756</v>
      </c>
      <c r="J110" s="133">
        <f t="shared" si="1"/>
        <v>4725</v>
      </c>
    </row>
    <row r="111" spans="1:10">
      <c r="A111" t="s">
        <v>5680</v>
      </c>
      <c r="B111" s="130">
        <v>42608</v>
      </c>
      <c r="C111" t="s">
        <v>3264</v>
      </c>
      <c r="D111">
        <v>1</v>
      </c>
      <c r="G111" s="150" t="s">
        <v>6040</v>
      </c>
      <c r="H111" s="150" t="s">
        <v>5679</v>
      </c>
      <c r="I111" s="447">
        <v>394.27</v>
      </c>
      <c r="J111" s="133">
        <f t="shared" si="1"/>
        <v>2464.1875</v>
      </c>
    </row>
    <row r="112" spans="1:10">
      <c r="A112" t="s">
        <v>5656</v>
      </c>
      <c r="B112" s="130">
        <v>42605</v>
      </c>
      <c r="C112" t="s">
        <v>5657</v>
      </c>
      <c r="D112">
        <v>1</v>
      </c>
      <c r="G112" s="319" t="s">
        <v>957</v>
      </c>
      <c r="H112" t="s">
        <v>1813</v>
      </c>
      <c r="I112" s="314">
        <v>35586.269999999997</v>
      </c>
      <c r="J112" s="133">
        <f t="shared" si="1"/>
        <v>222414.18749999997</v>
      </c>
    </row>
    <row r="113" spans="1:10" s="150" customFormat="1">
      <c r="A113" s="150" t="s">
        <v>2338</v>
      </c>
      <c r="B113" s="148">
        <v>42609</v>
      </c>
      <c r="C113" s="150" t="s">
        <v>3264</v>
      </c>
      <c r="D113" s="150">
        <v>1</v>
      </c>
      <c r="G113" s="150" t="s">
        <v>6040</v>
      </c>
      <c r="H113" s="150" t="s">
        <v>5679</v>
      </c>
      <c r="I113" s="447">
        <v>197.14</v>
      </c>
      <c r="J113" s="133">
        <f t="shared" si="1"/>
        <v>1232.125</v>
      </c>
    </row>
    <row r="114" spans="1:10" s="150" customFormat="1">
      <c r="A114" s="150" t="s">
        <v>2338</v>
      </c>
      <c r="B114" s="148">
        <v>42609</v>
      </c>
      <c r="C114" s="150" t="s">
        <v>3264</v>
      </c>
      <c r="D114" s="150">
        <v>1</v>
      </c>
      <c r="G114" s="150" t="s">
        <v>659</v>
      </c>
      <c r="H114" s="150" t="s">
        <v>717</v>
      </c>
      <c r="I114" s="447">
        <v>51.45</v>
      </c>
      <c r="J114" s="133">
        <f t="shared" si="1"/>
        <v>321.5625</v>
      </c>
    </row>
    <row r="115" spans="1:10" s="150" customFormat="1">
      <c r="A115" s="150" t="s">
        <v>2338</v>
      </c>
      <c r="B115" s="148">
        <v>42609</v>
      </c>
      <c r="C115" s="150" t="s">
        <v>3264</v>
      </c>
      <c r="D115" s="150">
        <v>1</v>
      </c>
      <c r="G115" s="150" t="s">
        <v>2880</v>
      </c>
      <c r="H115" s="150" t="s">
        <v>2881</v>
      </c>
      <c r="I115" s="447">
        <v>22.8</v>
      </c>
      <c r="J115" s="133">
        <f t="shared" si="1"/>
        <v>142.5</v>
      </c>
    </row>
    <row r="116" spans="1:10" s="150" customFormat="1">
      <c r="A116" s="150" t="s">
        <v>2338</v>
      </c>
      <c r="B116" s="148">
        <v>42609</v>
      </c>
      <c r="C116" s="150" t="s">
        <v>3264</v>
      </c>
      <c r="D116" s="150">
        <v>1</v>
      </c>
      <c r="G116" s="150" t="s">
        <v>659</v>
      </c>
      <c r="H116" s="150" t="s">
        <v>717</v>
      </c>
      <c r="I116" s="447">
        <v>51.45</v>
      </c>
      <c r="J116" s="133">
        <f t="shared" si="1"/>
        <v>321.5625</v>
      </c>
    </row>
    <row r="117" spans="1:10" s="150" customFormat="1">
      <c r="A117" s="150" t="s">
        <v>2338</v>
      </c>
      <c r="B117" s="148">
        <v>42609</v>
      </c>
      <c r="C117" s="150" t="s">
        <v>3264</v>
      </c>
      <c r="D117" s="150">
        <v>1</v>
      </c>
      <c r="G117" s="150" t="s">
        <v>4184</v>
      </c>
      <c r="H117" s="150" t="s">
        <v>4185</v>
      </c>
      <c r="I117" s="447">
        <v>27.38</v>
      </c>
      <c r="J117" s="133">
        <f t="shared" si="1"/>
        <v>171.125</v>
      </c>
    </row>
    <row r="118" spans="1:10" s="150" customFormat="1">
      <c r="A118" s="150" t="s">
        <v>5684</v>
      </c>
      <c r="B118" s="148">
        <v>42609</v>
      </c>
      <c r="C118" s="150" t="s">
        <v>3264</v>
      </c>
      <c r="D118" s="150">
        <v>1</v>
      </c>
      <c r="G118" s="150" t="s">
        <v>4863</v>
      </c>
      <c r="H118" s="150" t="s">
        <v>4862</v>
      </c>
      <c r="I118" s="447">
        <v>125.04</v>
      </c>
      <c r="J118" s="133">
        <f t="shared" si="1"/>
        <v>781.5</v>
      </c>
    </row>
    <row r="119" spans="1:10" s="150" customFormat="1">
      <c r="A119" s="150" t="s">
        <v>5684</v>
      </c>
      <c r="B119" s="148">
        <v>42609</v>
      </c>
      <c r="C119" s="150" t="s">
        <v>3264</v>
      </c>
      <c r="D119" s="150">
        <v>1</v>
      </c>
      <c r="G119" s="150" t="s">
        <v>659</v>
      </c>
      <c r="H119" s="150" t="s">
        <v>717</v>
      </c>
      <c r="I119" s="447">
        <v>107.58</v>
      </c>
      <c r="J119" s="133">
        <f t="shared" si="1"/>
        <v>672.375</v>
      </c>
    </row>
    <row r="120" spans="1:10" s="150" customFormat="1">
      <c r="A120" s="150" t="s">
        <v>5685</v>
      </c>
      <c r="B120" s="148">
        <v>42609</v>
      </c>
      <c r="C120" s="150" t="s">
        <v>3264</v>
      </c>
      <c r="D120" s="150">
        <v>1</v>
      </c>
      <c r="G120" s="150" t="s">
        <v>747</v>
      </c>
      <c r="H120" s="150" t="s">
        <v>717</v>
      </c>
      <c r="I120" s="447">
        <v>41.66</v>
      </c>
      <c r="J120" s="133">
        <f t="shared" si="1"/>
        <v>260.375</v>
      </c>
    </row>
    <row r="121" spans="1:10" s="150" customFormat="1">
      <c r="A121" s="150" t="s">
        <v>5685</v>
      </c>
      <c r="B121" s="148">
        <v>42609</v>
      </c>
      <c r="C121" s="150" t="s">
        <v>3264</v>
      </c>
      <c r="D121" s="150">
        <v>1</v>
      </c>
      <c r="G121" s="150" t="s">
        <v>2880</v>
      </c>
      <c r="H121" s="150" t="s">
        <v>2881</v>
      </c>
      <c r="I121" s="447">
        <v>22.8</v>
      </c>
      <c r="J121" s="133">
        <f t="shared" si="1"/>
        <v>142.5</v>
      </c>
    </row>
    <row r="122" spans="1:10" s="150" customFormat="1">
      <c r="A122" s="150" t="s">
        <v>5685</v>
      </c>
      <c r="B122" s="148">
        <v>42609</v>
      </c>
      <c r="C122" s="150" t="s">
        <v>3264</v>
      </c>
      <c r="D122" s="150">
        <v>1</v>
      </c>
      <c r="G122" s="150" t="s">
        <v>985</v>
      </c>
      <c r="H122" s="150" t="s">
        <v>986</v>
      </c>
      <c r="I122" s="447">
        <v>23.87</v>
      </c>
      <c r="J122" s="133">
        <f t="shared" si="1"/>
        <v>149.1875</v>
      </c>
    </row>
    <row r="123" spans="1:10" s="150" customFormat="1">
      <c r="A123" s="150" t="s">
        <v>5685</v>
      </c>
      <c r="B123" s="148">
        <v>42609</v>
      </c>
      <c r="C123" s="150" t="s">
        <v>3264</v>
      </c>
      <c r="D123" s="150">
        <v>1</v>
      </c>
      <c r="G123" s="150" t="s">
        <v>6041</v>
      </c>
      <c r="H123" s="150" t="s">
        <v>6042</v>
      </c>
      <c r="I123" s="447">
        <v>9.3800000000000008</v>
      </c>
      <c r="J123" s="133">
        <f t="shared" si="1"/>
        <v>58.625000000000007</v>
      </c>
    </row>
    <row r="124" spans="1:10" s="150" customFormat="1">
      <c r="A124" s="150" t="s">
        <v>5685</v>
      </c>
      <c r="B124" s="148">
        <v>42609</v>
      </c>
      <c r="C124" s="150" t="s">
        <v>3264</v>
      </c>
      <c r="D124" s="150">
        <v>1</v>
      </c>
      <c r="G124" s="150" t="s">
        <v>985</v>
      </c>
      <c r="H124" s="150" t="s">
        <v>986</v>
      </c>
      <c r="I124" s="447">
        <v>6.76</v>
      </c>
      <c r="J124" s="133">
        <f t="shared" si="1"/>
        <v>42.25</v>
      </c>
    </row>
    <row r="125" spans="1:10" s="150" customFormat="1">
      <c r="A125" s="150" t="s">
        <v>5685</v>
      </c>
      <c r="B125" s="148">
        <v>42609</v>
      </c>
      <c r="C125" s="150" t="s">
        <v>3264</v>
      </c>
      <c r="D125" s="150">
        <v>1</v>
      </c>
      <c r="G125" s="150" t="s">
        <v>6040</v>
      </c>
      <c r="H125" s="150" t="s">
        <v>2875</v>
      </c>
      <c r="I125" s="447">
        <v>492.84</v>
      </c>
      <c r="J125" s="133">
        <f t="shared" si="1"/>
        <v>3080.25</v>
      </c>
    </row>
    <row r="126" spans="1:10" s="150" customFormat="1">
      <c r="A126" s="150" t="s">
        <v>5685</v>
      </c>
      <c r="B126" s="148">
        <v>42609</v>
      </c>
      <c r="C126" s="150" t="s">
        <v>3264</v>
      </c>
      <c r="D126" s="150">
        <v>1</v>
      </c>
      <c r="G126" s="150" t="s">
        <v>659</v>
      </c>
      <c r="H126" s="150" t="s">
        <v>717</v>
      </c>
      <c r="I126" s="447">
        <v>46.34</v>
      </c>
      <c r="J126" s="133">
        <f t="shared" si="1"/>
        <v>289.625</v>
      </c>
    </row>
    <row r="127" spans="1:10" s="150" customFormat="1">
      <c r="A127" s="150" t="s">
        <v>5686</v>
      </c>
      <c r="B127" s="148">
        <v>42609</v>
      </c>
      <c r="C127" s="150" t="s">
        <v>3264</v>
      </c>
      <c r="D127" s="150">
        <v>1</v>
      </c>
      <c r="G127" s="150" t="s">
        <v>659</v>
      </c>
      <c r="H127" s="150" t="s">
        <v>717</v>
      </c>
      <c r="I127" s="447">
        <v>102.91</v>
      </c>
      <c r="J127" s="133">
        <f t="shared" si="1"/>
        <v>643.1875</v>
      </c>
    </row>
    <row r="128" spans="1:10" s="150" customFormat="1">
      <c r="A128" s="150" t="s">
        <v>5686</v>
      </c>
      <c r="B128" s="148">
        <v>42609</v>
      </c>
      <c r="C128" s="150" t="s">
        <v>3264</v>
      </c>
      <c r="D128" s="150">
        <v>1</v>
      </c>
      <c r="G128" s="150" t="s">
        <v>4184</v>
      </c>
      <c r="H128" s="150" t="s">
        <v>4185</v>
      </c>
      <c r="I128" s="447">
        <v>27.38</v>
      </c>
      <c r="J128" s="133">
        <f t="shared" si="1"/>
        <v>171.125</v>
      </c>
    </row>
    <row r="129" spans="1:10" s="150" customFormat="1">
      <c r="A129" s="150" t="s">
        <v>5686</v>
      </c>
      <c r="B129" s="148">
        <v>42609</v>
      </c>
      <c r="C129" s="150" t="s">
        <v>3264</v>
      </c>
      <c r="D129" s="150">
        <v>1</v>
      </c>
      <c r="G129" s="150" t="s">
        <v>2880</v>
      </c>
      <c r="H129" s="150" t="s">
        <v>2881</v>
      </c>
      <c r="I129" s="447">
        <v>22.8</v>
      </c>
      <c r="J129" s="133">
        <f t="shared" si="1"/>
        <v>142.5</v>
      </c>
    </row>
    <row r="130" spans="1:10" s="150" customFormat="1">
      <c r="A130" s="150" t="s">
        <v>5686</v>
      </c>
      <c r="B130" s="148">
        <v>42609</v>
      </c>
      <c r="C130" s="150" t="s">
        <v>3264</v>
      </c>
      <c r="D130" s="150">
        <v>1</v>
      </c>
      <c r="G130" s="150" t="s">
        <v>985</v>
      </c>
      <c r="H130" s="150" t="s">
        <v>986</v>
      </c>
      <c r="I130" s="447">
        <v>23.86</v>
      </c>
      <c r="J130" s="133">
        <f t="shared" si="1"/>
        <v>149.125</v>
      </c>
    </row>
    <row r="131" spans="1:10" s="150" customFormat="1">
      <c r="A131" s="150" t="s">
        <v>5686</v>
      </c>
      <c r="B131" s="148">
        <v>42609</v>
      </c>
      <c r="C131" s="150" t="s">
        <v>3264</v>
      </c>
      <c r="D131" s="150">
        <v>1</v>
      </c>
      <c r="G131" s="150" t="s">
        <v>6041</v>
      </c>
      <c r="H131" s="150" t="s">
        <v>6042</v>
      </c>
      <c r="I131" s="447">
        <v>12.69</v>
      </c>
      <c r="J131" s="133">
        <f t="shared" si="1"/>
        <v>79.3125</v>
      </c>
    </row>
    <row r="132" spans="1:10" s="150" customFormat="1">
      <c r="A132" s="150" t="s">
        <v>5686</v>
      </c>
      <c r="B132" s="148">
        <v>42609</v>
      </c>
      <c r="C132" s="150" t="s">
        <v>3264</v>
      </c>
      <c r="D132" s="150">
        <v>1</v>
      </c>
      <c r="G132" s="150" t="s">
        <v>6040</v>
      </c>
      <c r="H132" s="150" t="s">
        <v>2875</v>
      </c>
      <c r="I132" s="447">
        <v>394.27</v>
      </c>
      <c r="J132" s="133">
        <f t="shared" si="1"/>
        <v>2464.1875</v>
      </c>
    </row>
    <row r="133" spans="1:10" s="150" customFormat="1">
      <c r="A133" s="150" t="s">
        <v>2347</v>
      </c>
      <c r="B133" s="148">
        <v>42609</v>
      </c>
      <c r="C133" s="150" t="s">
        <v>3264</v>
      </c>
      <c r="D133" s="150">
        <v>1</v>
      </c>
      <c r="G133" s="150" t="s">
        <v>659</v>
      </c>
      <c r="H133" s="150" t="s">
        <v>717</v>
      </c>
      <c r="I133" s="447">
        <v>50.47</v>
      </c>
      <c r="J133" s="133">
        <f t="shared" ref="J133:J196" si="2">+I133/0.16</f>
        <v>315.4375</v>
      </c>
    </row>
    <row r="134" spans="1:10" s="150" customFormat="1">
      <c r="A134" s="150" t="s">
        <v>2347</v>
      </c>
      <c r="B134" s="148">
        <v>42609</v>
      </c>
      <c r="C134" s="150" t="s">
        <v>3264</v>
      </c>
      <c r="D134" s="150">
        <v>1</v>
      </c>
      <c r="G134" s="150" t="s">
        <v>1009</v>
      </c>
      <c r="H134" s="150" t="s">
        <v>984</v>
      </c>
      <c r="I134" s="447">
        <v>22.76</v>
      </c>
      <c r="J134" s="133">
        <f t="shared" si="2"/>
        <v>142.25</v>
      </c>
    </row>
    <row r="135" spans="1:10" s="150" customFormat="1">
      <c r="A135" s="150" t="s">
        <v>2347</v>
      </c>
      <c r="B135" s="148">
        <v>42609</v>
      </c>
      <c r="C135" s="150" t="s">
        <v>3264</v>
      </c>
      <c r="D135" s="150">
        <v>1</v>
      </c>
      <c r="G135" s="150" t="s">
        <v>6043</v>
      </c>
      <c r="H135" s="150" t="s">
        <v>6044</v>
      </c>
      <c r="I135" s="447">
        <v>15.17</v>
      </c>
      <c r="J135" s="133">
        <f t="shared" si="2"/>
        <v>94.8125</v>
      </c>
    </row>
    <row r="136" spans="1:10" s="150" customFormat="1">
      <c r="A136" s="150" t="s">
        <v>2347</v>
      </c>
      <c r="B136" s="148">
        <v>42609</v>
      </c>
      <c r="C136" s="150" t="s">
        <v>3264</v>
      </c>
      <c r="D136" s="150">
        <v>1</v>
      </c>
      <c r="G136" s="150" t="s">
        <v>6045</v>
      </c>
      <c r="H136" s="150" t="s">
        <v>6046</v>
      </c>
      <c r="I136" s="447">
        <v>24.28</v>
      </c>
      <c r="J136" s="133">
        <f t="shared" si="2"/>
        <v>151.75</v>
      </c>
    </row>
    <row r="137" spans="1:10" s="150" customFormat="1">
      <c r="A137" s="150" t="s">
        <v>2347</v>
      </c>
      <c r="B137" s="148">
        <v>42609</v>
      </c>
      <c r="C137" s="150" t="s">
        <v>3264</v>
      </c>
      <c r="D137" s="150">
        <v>1</v>
      </c>
      <c r="G137" s="150" t="s">
        <v>6048</v>
      </c>
      <c r="H137" s="150" t="s">
        <v>6047</v>
      </c>
      <c r="I137" s="447">
        <v>18.21</v>
      </c>
      <c r="J137" s="133">
        <f t="shared" si="2"/>
        <v>113.8125</v>
      </c>
    </row>
    <row r="138" spans="1:10" s="150" customFormat="1">
      <c r="A138" s="150" t="s">
        <v>2347</v>
      </c>
      <c r="B138" s="148">
        <v>42609</v>
      </c>
      <c r="C138" s="150" t="s">
        <v>3264</v>
      </c>
      <c r="D138" s="150">
        <v>1</v>
      </c>
      <c r="G138" s="150" t="s">
        <v>6045</v>
      </c>
      <c r="H138" s="150" t="s">
        <v>6046</v>
      </c>
      <c r="I138" s="447">
        <v>24.28</v>
      </c>
      <c r="J138" s="133">
        <f t="shared" si="2"/>
        <v>151.75</v>
      </c>
    </row>
    <row r="139" spans="1:10" s="150" customFormat="1">
      <c r="A139" s="150" t="s">
        <v>2347</v>
      </c>
      <c r="B139" s="148">
        <v>42609</v>
      </c>
      <c r="C139" s="150" t="s">
        <v>3264</v>
      </c>
      <c r="D139" s="150">
        <v>1</v>
      </c>
      <c r="G139" s="150" t="s">
        <v>659</v>
      </c>
      <c r="H139" s="150" t="s">
        <v>717</v>
      </c>
      <c r="I139" s="447">
        <v>45.38</v>
      </c>
      <c r="J139" s="133">
        <f t="shared" si="2"/>
        <v>283.625</v>
      </c>
    </row>
    <row r="140" spans="1:10" s="150" customFormat="1">
      <c r="A140" s="150" t="s">
        <v>2347</v>
      </c>
      <c r="B140" s="148">
        <v>42609</v>
      </c>
      <c r="C140" s="150" t="s">
        <v>3264</v>
      </c>
      <c r="D140" s="150">
        <v>1</v>
      </c>
      <c r="G140" s="150" t="s">
        <v>6040</v>
      </c>
      <c r="H140" s="150" t="s">
        <v>2875</v>
      </c>
      <c r="I140" s="447">
        <v>492.84</v>
      </c>
      <c r="J140" s="133">
        <f t="shared" si="2"/>
        <v>3080.25</v>
      </c>
    </row>
    <row r="141" spans="1:10" s="150" customFormat="1">
      <c r="A141" s="150" t="s">
        <v>5687</v>
      </c>
      <c r="B141" s="148">
        <v>42609</v>
      </c>
      <c r="C141" s="150" t="s">
        <v>3264</v>
      </c>
      <c r="D141" s="150">
        <v>1</v>
      </c>
      <c r="G141" s="150" t="s">
        <v>659</v>
      </c>
      <c r="H141" s="150" t="s">
        <v>717</v>
      </c>
      <c r="I141" s="447">
        <f>45.38+50.48</f>
        <v>95.86</v>
      </c>
      <c r="J141" s="133">
        <f t="shared" si="2"/>
        <v>599.125</v>
      </c>
    </row>
    <row r="142" spans="1:10" s="150" customFormat="1">
      <c r="A142" s="150" t="s">
        <v>5687</v>
      </c>
      <c r="B142" s="148">
        <v>42609</v>
      </c>
      <c r="C142" s="150" t="s">
        <v>3264</v>
      </c>
      <c r="D142" s="150">
        <v>1</v>
      </c>
      <c r="G142" s="150" t="s">
        <v>1009</v>
      </c>
      <c r="H142" s="150" t="s">
        <v>984</v>
      </c>
      <c r="I142" s="447">
        <v>23.45</v>
      </c>
      <c r="J142" s="133">
        <f t="shared" si="2"/>
        <v>146.5625</v>
      </c>
    </row>
    <row r="143" spans="1:10" s="150" customFormat="1">
      <c r="A143" s="150" t="s">
        <v>5687</v>
      </c>
      <c r="B143" s="148">
        <v>42609</v>
      </c>
      <c r="C143" s="150" t="s">
        <v>3264</v>
      </c>
      <c r="D143" s="150">
        <v>1</v>
      </c>
      <c r="G143" s="150" t="s">
        <v>6049</v>
      </c>
      <c r="H143" s="150" t="s">
        <v>6050</v>
      </c>
      <c r="I143" s="447">
        <v>23.59</v>
      </c>
      <c r="J143" s="133">
        <f t="shared" si="2"/>
        <v>147.4375</v>
      </c>
    </row>
    <row r="144" spans="1:10" s="150" customFormat="1">
      <c r="A144" s="150" t="s">
        <v>5687</v>
      </c>
      <c r="B144" s="148">
        <v>42609</v>
      </c>
      <c r="C144" s="150" t="s">
        <v>3264</v>
      </c>
      <c r="D144" s="150">
        <v>1</v>
      </c>
      <c r="G144" s="150" t="s">
        <v>2878</v>
      </c>
      <c r="H144" s="150" t="s">
        <v>6051</v>
      </c>
      <c r="I144" s="447">
        <v>20.69</v>
      </c>
      <c r="J144" s="133">
        <f t="shared" si="2"/>
        <v>129.3125</v>
      </c>
    </row>
    <row r="145" spans="1:11" s="150" customFormat="1">
      <c r="A145" s="150" t="s">
        <v>5687</v>
      </c>
      <c r="B145" s="148">
        <v>42609</v>
      </c>
      <c r="C145" s="150" t="s">
        <v>3264</v>
      </c>
      <c r="D145" s="150">
        <v>1</v>
      </c>
      <c r="G145" s="150" t="s">
        <v>6045</v>
      </c>
      <c r="H145" s="150" t="s">
        <v>6046</v>
      </c>
      <c r="I145" s="447">
        <v>30.21</v>
      </c>
      <c r="J145" s="133">
        <f t="shared" si="2"/>
        <v>188.8125</v>
      </c>
    </row>
    <row r="146" spans="1:11" s="150" customFormat="1">
      <c r="A146" s="150" t="s">
        <v>5687</v>
      </c>
      <c r="B146" s="148">
        <v>42609</v>
      </c>
      <c r="C146" s="150" t="s">
        <v>3264</v>
      </c>
      <c r="D146" s="150">
        <v>1</v>
      </c>
      <c r="G146" s="150" t="s">
        <v>6052</v>
      </c>
      <c r="H146" s="150" t="s">
        <v>6053</v>
      </c>
      <c r="I146" s="447">
        <v>23.31</v>
      </c>
      <c r="J146" s="133">
        <f t="shared" si="2"/>
        <v>145.6875</v>
      </c>
    </row>
    <row r="147" spans="1:11" s="150" customFormat="1">
      <c r="A147" s="150" t="s">
        <v>5687</v>
      </c>
      <c r="B147" s="148">
        <v>42609</v>
      </c>
      <c r="C147" s="150" t="s">
        <v>3264</v>
      </c>
      <c r="D147" s="150">
        <v>1</v>
      </c>
      <c r="G147" s="150" t="s">
        <v>6040</v>
      </c>
      <c r="H147" s="150" t="s">
        <v>2875</v>
      </c>
      <c r="I147" s="447">
        <v>394.27</v>
      </c>
      <c r="J147" s="133">
        <f t="shared" si="2"/>
        <v>2464.1875</v>
      </c>
    </row>
    <row r="148" spans="1:11" s="150" customFormat="1">
      <c r="A148" s="150" t="s">
        <v>5688</v>
      </c>
      <c r="B148" s="148">
        <v>42609</v>
      </c>
      <c r="C148" s="150" t="s">
        <v>3264</v>
      </c>
      <c r="D148" s="150">
        <v>1</v>
      </c>
      <c r="G148" s="150" t="s">
        <v>4863</v>
      </c>
      <c r="H148" s="150" t="s">
        <v>4862</v>
      </c>
      <c r="I148" s="447">
        <v>125.05</v>
      </c>
      <c r="J148" s="133">
        <f t="shared" si="2"/>
        <v>781.5625</v>
      </c>
    </row>
    <row r="149" spans="1:11" s="150" customFormat="1">
      <c r="A149" s="150" t="s">
        <v>5688</v>
      </c>
      <c r="B149" s="148">
        <v>42609</v>
      </c>
      <c r="C149" s="150" t="s">
        <v>3264</v>
      </c>
      <c r="G149" s="150" t="s">
        <v>659</v>
      </c>
      <c r="H149" s="150" t="s">
        <v>717</v>
      </c>
      <c r="I149" s="447">
        <v>107.58</v>
      </c>
      <c r="J149" s="133">
        <f t="shared" si="2"/>
        <v>672.375</v>
      </c>
    </row>
    <row r="150" spans="1:11">
      <c r="A150" t="s">
        <v>5661</v>
      </c>
      <c r="B150" s="130">
        <v>42606</v>
      </c>
      <c r="C150" t="s">
        <v>5662</v>
      </c>
      <c r="D150">
        <v>1</v>
      </c>
      <c r="G150" s="175" t="s">
        <v>858</v>
      </c>
      <c r="H150" s="176" t="s">
        <v>4780</v>
      </c>
      <c r="I150" s="314">
        <v>39614.51</v>
      </c>
      <c r="J150" s="133">
        <f t="shared" si="2"/>
        <v>247590.6875</v>
      </c>
    </row>
    <row r="151" spans="1:11">
      <c r="A151" t="s">
        <v>5663</v>
      </c>
      <c r="B151" s="130">
        <v>42606</v>
      </c>
      <c r="C151" t="s">
        <v>5664</v>
      </c>
      <c r="D151">
        <v>1</v>
      </c>
      <c r="G151" s="177" t="s">
        <v>884</v>
      </c>
      <c r="H151" s="150" t="s">
        <v>2263</v>
      </c>
      <c r="I151" s="314">
        <v>27542.76</v>
      </c>
      <c r="J151" s="133">
        <f t="shared" si="2"/>
        <v>172142.25</v>
      </c>
    </row>
    <row r="152" spans="1:11">
      <c r="A152" t="s">
        <v>1335</v>
      </c>
      <c r="B152" s="130">
        <v>42606</v>
      </c>
      <c r="C152" t="s">
        <v>5664</v>
      </c>
      <c r="D152">
        <v>1</v>
      </c>
      <c r="G152" s="177" t="s">
        <v>884</v>
      </c>
      <c r="H152" s="150" t="s">
        <v>2263</v>
      </c>
      <c r="I152" s="314">
        <v>-27542.76</v>
      </c>
      <c r="J152" s="133">
        <f t="shared" si="2"/>
        <v>-172142.25</v>
      </c>
    </row>
    <row r="153" spans="1:11">
      <c r="A153" t="s">
        <v>348</v>
      </c>
      <c r="B153" s="130">
        <v>42606</v>
      </c>
      <c r="C153" t="s">
        <v>5665</v>
      </c>
      <c r="D153">
        <v>1</v>
      </c>
      <c r="G153" s="175" t="s">
        <v>858</v>
      </c>
      <c r="H153" s="150" t="s">
        <v>5666</v>
      </c>
      <c r="I153" s="314">
        <v>33559.58</v>
      </c>
      <c r="J153" s="133">
        <f t="shared" si="2"/>
        <v>209747.375</v>
      </c>
    </row>
    <row r="154" spans="1:11">
      <c r="A154" t="s">
        <v>5667</v>
      </c>
      <c r="B154" s="130">
        <v>42607</v>
      </c>
      <c r="C154" t="s">
        <v>5668</v>
      </c>
      <c r="D154">
        <v>1</v>
      </c>
      <c r="G154" s="319" t="s">
        <v>957</v>
      </c>
      <c r="H154" t="s">
        <v>1813</v>
      </c>
      <c r="I154" s="314">
        <v>46144.84</v>
      </c>
      <c r="J154" s="133">
        <f t="shared" si="2"/>
        <v>288405.25</v>
      </c>
    </row>
    <row r="155" spans="1:11">
      <c r="A155" t="s">
        <v>1495</v>
      </c>
      <c r="B155" s="130">
        <v>42612</v>
      </c>
      <c r="C155" t="s">
        <v>5718</v>
      </c>
      <c r="D155">
        <v>1</v>
      </c>
      <c r="G155" s="177" t="s">
        <v>888</v>
      </c>
      <c r="H155" s="150" t="s">
        <v>5719</v>
      </c>
      <c r="I155" s="314">
        <v>54413.83</v>
      </c>
      <c r="J155" s="133">
        <f t="shared" si="2"/>
        <v>340086.4375</v>
      </c>
    </row>
    <row r="156" spans="1:11">
      <c r="A156" t="s">
        <v>2304</v>
      </c>
      <c r="B156" s="130">
        <v>42607</v>
      </c>
      <c r="C156" t="s">
        <v>5673</v>
      </c>
      <c r="D156">
        <v>1</v>
      </c>
      <c r="G156" s="177" t="s">
        <v>1801</v>
      </c>
      <c r="H156" s="150" t="s">
        <v>5674</v>
      </c>
      <c r="I156" s="314">
        <v>27923.02</v>
      </c>
      <c r="J156" s="133">
        <f t="shared" si="2"/>
        <v>174518.875</v>
      </c>
    </row>
    <row r="157" spans="1:11">
      <c r="A157" s="319" t="s">
        <v>5675</v>
      </c>
      <c r="B157" s="320">
        <v>42607</v>
      </c>
      <c r="C157" s="319" t="s">
        <v>5676</v>
      </c>
      <c r="D157" s="319">
        <v>1</v>
      </c>
      <c r="E157" s="319"/>
      <c r="F157" s="319"/>
      <c r="G157" s="177" t="s">
        <v>834</v>
      </c>
      <c r="H157" s="319" t="s">
        <v>5677</v>
      </c>
      <c r="I157" s="314">
        <v>37897.43</v>
      </c>
      <c r="J157" s="133">
        <f t="shared" si="2"/>
        <v>236858.9375</v>
      </c>
      <c r="K157" s="319"/>
    </row>
    <row r="158" spans="1:11">
      <c r="A158" t="s">
        <v>5710</v>
      </c>
      <c r="B158" s="130">
        <v>42612</v>
      </c>
      <c r="C158" t="s">
        <v>5711</v>
      </c>
      <c r="D158">
        <v>1</v>
      </c>
      <c r="G158" s="319" t="s">
        <v>957</v>
      </c>
      <c r="H158" t="s">
        <v>1813</v>
      </c>
      <c r="I158" s="314">
        <v>29300.82</v>
      </c>
      <c r="J158" s="133">
        <f t="shared" si="2"/>
        <v>183130.125</v>
      </c>
    </row>
    <row r="159" spans="1:11">
      <c r="A159" t="s">
        <v>1467</v>
      </c>
      <c r="B159" s="130">
        <v>42612</v>
      </c>
      <c r="C159" t="s">
        <v>5711</v>
      </c>
      <c r="D159">
        <v>1</v>
      </c>
      <c r="G159" s="150" t="s">
        <v>957</v>
      </c>
      <c r="H159" s="150" t="s">
        <v>1813</v>
      </c>
      <c r="I159" s="314">
        <v>-29300.82</v>
      </c>
      <c r="J159" s="133">
        <f t="shared" si="2"/>
        <v>-183130.125</v>
      </c>
    </row>
    <row r="160" spans="1:11">
      <c r="A160" t="s">
        <v>1469</v>
      </c>
      <c r="B160" s="130">
        <v>42612</v>
      </c>
      <c r="C160" t="s">
        <v>5711</v>
      </c>
      <c r="D160">
        <v>1</v>
      </c>
      <c r="G160" s="319" t="s">
        <v>957</v>
      </c>
      <c r="H160" s="150" t="s">
        <v>1813</v>
      </c>
      <c r="I160" s="314">
        <v>29251.16</v>
      </c>
      <c r="J160" s="133">
        <f t="shared" si="2"/>
        <v>182819.75</v>
      </c>
    </row>
    <row r="161" spans="1:10">
      <c r="A161" t="s">
        <v>5681</v>
      </c>
      <c r="B161" s="130">
        <v>42608</v>
      </c>
      <c r="C161" t="s">
        <v>5682</v>
      </c>
      <c r="D161">
        <v>1</v>
      </c>
      <c r="G161" s="117" t="s">
        <v>882</v>
      </c>
      <c r="H161" t="s">
        <v>5683</v>
      </c>
      <c r="I161" s="314">
        <v>29308.959999999999</v>
      </c>
      <c r="J161" s="133">
        <f t="shared" si="2"/>
        <v>183181</v>
      </c>
    </row>
    <row r="162" spans="1:10">
      <c r="A162" t="s">
        <v>5689</v>
      </c>
      <c r="B162" s="130">
        <v>42609</v>
      </c>
      <c r="C162" t="s">
        <v>5690</v>
      </c>
      <c r="D162">
        <v>1</v>
      </c>
      <c r="G162" s="150" t="s">
        <v>957</v>
      </c>
      <c r="H162" s="150" t="s">
        <v>1813</v>
      </c>
      <c r="I162" s="314">
        <v>31253.67</v>
      </c>
      <c r="J162" s="133">
        <f t="shared" si="2"/>
        <v>195335.43749999997</v>
      </c>
    </row>
    <row r="163" spans="1:10">
      <c r="A163" t="s">
        <v>5706</v>
      </c>
      <c r="B163" s="130">
        <v>42612</v>
      </c>
      <c r="C163" t="s">
        <v>5690</v>
      </c>
      <c r="D163">
        <v>1</v>
      </c>
      <c r="G163" s="177" t="s">
        <v>957</v>
      </c>
      <c r="H163" s="150" t="s">
        <v>1757</v>
      </c>
      <c r="I163" s="314">
        <v>-31253.67</v>
      </c>
      <c r="J163" s="133">
        <f t="shared" si="2"/>
        <v>-195335.43749999997</v>
      </c>
    </row>
    <row r="164" spans="1:10">
      <c r="A164" t="s">
        <v>416</v>
      </c>
      <c r="B164" s="130">
        <v>42611</v>
      </c>
      <c r="C164" t="s">
        <v>5693</v>
      </c>
      <c r="D164">
        <v>1</v>
      </c>
      <c r="G164" s="150" t="s">
        <v>957</v>
      </c>
      <c r="H164" s="150" t="s">
        <v>1813</v>
      </c>
      <c r="I164" s="314">
        <v>46095.19</v>
      </c>
      <c r="J164" s="133">
        <f t="shared" si="2"/>
        <v>288094.9375</v>
      </c>
    </row>
    <row r="165" spans="1:10" s="319" customFormat="1">
      <c r="A165" s="319" t="s">
        <v>10896</v>
      </c>
      <c r="B165" s="320">
        <v>42611</v>
      </c>
      <c r="C165" s="319">
        <v>2270526</v>
      </c>
      <c r="D165" s="319">
        <v>1</v>
      </c>
      <c r="G165" s="178" t="s">
        <v>957</v>
      </c>
      <c r="H165" s="178" t="s">
        <v>4856</v>
      </c>
      <c r="I165" s="447">
        <v>75.77</v>
      </c>
      <c r="J165" s="133">
        <f t="shared" si="2"/>
        <v>473.56249999999994</v>
      </c>
    </row>
    <row r="166" spans="1:10">
      <c r="A166" t="s">
        <v>1473</v>
      </c>
      <c r="B166" s="130">
        <v>42612</v>
      </c>
      <c r="C166" t="s">
        <v>5712</v>
      </c>
      <c r="D166">
        <v>1</v>
      </c>
      <c r="G166" s="152" t="s">
        <v>4209</v>
      </c>
      <c r="H166" s="153" t="s">
        <v>4834</v>
      </c>
      <c r="I166" s="447">
        <v>571.38</v>
      </c>
      <c r="J166" s="133">
        <f t="shared" si="2"/>
        <v>3571.125</v>
      </c>
    </row>
    <row r="167" spans="1:10">
      <c r="A167" t="s">
        <v>1475</v>
      </c>
      <c r="B167" s="130">
        <v>42612</v>
      </c>
      <c r="C167" t="s">
        <v>5713</v>
      </c>
      <c r="D167">
        <v>1</v>
      </c>
      <c r="G167" s="152" t="s">
        <v>4209</v>
      </c>
      <c r="H167" s="153" t="s">
        <v>4834</v>
      </c>
      <c r="I167" s="447">
        <v>254.02</v>
      </c>
      <c r="J167" s="133">
        <f t="shared" si="2"/>
        <v>1587.625</v>
      </c>
    </row>
    <row r="168" spans="1:10">
      <c r="A168" t="s">
        <v>1477</v>
      </c>
      <c r="B168" s="130">
        <v>42612</v>
      </c>
      <c r="C168" t="s">
        <v>5714</v>
      </c>
      <c r="D168">
        <v>1</v>
      </c>
      <c r="G168" s="152" t="s">
        <v>4209</v>
      </c>
      <c r="H168" s="153" t="s">
        <v>4834</v>
      </c>
      <c r="I168" s="314">
        <v>3291.56</v>
      </c>
      <c r="J168" s="133">
        <f t="shared" si="2"/>
        <v>20572.25</v>
      </c>
    </row>
    <row r="169" spans="1:10">
      <c r="A169" t="s">
        <v>1479</v>
      </c>
      <c r="B169" s="130">
        <v>42612</v>
      </c>
      <c r="C169" t="s">
        <v>5715</v>
      </c>
      <c r="D169">
        <v>1</v>
      </c>
      <c r="G169" s="152" t="s">
        <v>4209</v>
      </c>
      <c r="H169" s="153" t="s">
        <v>4834</v>
      </c>
      <c r="I169" s="447">
        <v>75.52</v>
      </c>
      <c r="J169" s="133">
        <f t="shared" si="2"/>
        <v>471.99999999999994</v>
      </c>
    </row>
    <row r="170" spans="1:10">
      <c r="A170" t="s">
        <v>2368</v>
      </c>
      <c r="B170" s="130">
        <v>42611</v>
      </c>
      <c r="C170" t="s">
        <v>5694</v>
      </c>
      <c r="D170">
        <v>1</v>
      </c>
      <c r="G170" s="177" t="s">
        <v>834</v>
      </c>
      <c r="H170" s="150" t="s">
        <v>6036</v>
      </c>
      <c r="I170" s="314">
        <v>27054.21</v>
      </c>
      <c r="J170" s="133">
        <f t="shared" si="2"/>
        <v>169088.8125</v>
      </c>
    </row>
    <row r="171" spans="1:10">
      <c r="A171" t="s">
        <v>5695</v>
      </c>
      <c r="B171" s="130">
        <v>42611</v>
      </c>
      <c r="C171" t="s">
        <v>5696</v>
      </c>
      <c r="D171">
        <v>1</v>
      </c>
      <c r="G171" s="177" t="s">
        <v>886</v>
      </c>
      <c r="H171" s="150" t="s">
        <v>5697</v>
      </c>
      <c r="I171" s="314">
        <v>74215.08</v>
      </c>
      <c r="J171" s="133">
        <f t="shared" si="2"/>
        <v>463844.25</v>
      </c>
    </row>
    <row r="172" spans="1:10">
      <c r="A172" t="s">
        <v>4382</v>
      </c>
      <c r="B172" s="130">
        <v>42611</v>
      </c>
      <c r="C172" t="s">
        <v>5699</v>
      </c>
      <c r="D172">
        <v>1</v>
      </c>
      <c r="G172" s="319" t="s">
        <v>957</v>
      </c>
      <c r="H172" t="s">
        <v>1813</v>
      </c>
      <c r="I172" s="314">
        <v>31253.67</v>
      </c>
      <c r="J172" s="133">
        <f t="shared" si="2"/>
        <v>195335.43749999997</v>
      </c>
    </row>
    <row r="173" spans="1:10">
      <c r="A173" t="s">
        <v>5094</v>
      </c>
      <c r="B173" s="130">
        <v>42611</v>
      </c>
      <c r="C173" t="s">
        <v>5698</v>
      </c>
      <c r="D173">
        <v>1</v>
      </c>
      <c r="G173" s="319" t="s">
        <v>957</v>
      </c>
      <c r="H173" t="s">
        <v>1813</v>
      </c>
      <c r="I173" s="314">
        <v>48939.839999999997</v>
      </c>
      <c r="J173" s="133">
        <f t="shared" si="2"/>
        <v>305874</v>
      </c>
    </row>
    <row r="174" spans="1:10">
      <c r="A174" t="s">
        <v>4391</v>
      </c>
      <c r="B174" s="130">
        <v>42612</v>
      </c>
      <c r="C174" t="s">
        <v>5705</v>
      </c>
      <c r="D174">
        <v>1</v>
      </c>
      <c r="G174" s="319" t="s">
        <v>957</v>
      </c>
      <c r="H174" t="s">
        <v>1813</v>
      </c>
      <c r="I174" s="314">
        <v>31253.67</v>
      </c>
      <c r="J174" s="133">
        <f t="shared" si="2"/>
        <v>195335.43749999997</v>
      </c>
    </row>
    <row r="175" spans="1:10" s="150" customFormat="1">
      <c r="A175" s="150" t="s">
        <v>1523</v>
      </c>
      <c r="B175" s="148">
        <v>42613</v>
      </c>
      <c r="C175" s="150" t="s">
        <v>3264</v>
      </c>
      <c r="D175" s="150">
        <v>1</v>
      </c>
      <c r="G175" s="117" t="s">
        <v>6040</v>
      </c>
      <c r="H175" s="19" t="s">
        <v>2875</v>
      </c>
      <c r="I175" s="314">
        <v>14.07</v>
      </c>
      <c r="J175" s="133">
        <f t="shared" si="2"/>
        <v>87.9375</v>
      </c>
    </row>
    <row r="176" spans="1:10" s="150" customFormat="1">
      <c r="A176" s="150" t="s">
        <v>1523</v>
      </c>
      <c r="B176" s="148">
        <v>42613</v>
      </c>
      <c r="C176" s="150" t="s">
        <v>3264</v>
      </c>
      <c r="D176" s="150">
        <v>1</v>
      </c>
      <c r="G176" s="117" t="s">
        <v>1009</v>
      </c>
      <c r="H176" s="19" t="s">
        <v>984</v>
      </c>
      <c r="I176" s="314">
        <v>21.38</v>
      </c>
      <c r="J176" s="133">
        <f t="shared" si="2"/>
        <v>133.625</v>
      </c>
    </row>
    <row r="177" spans="1:10" s="150" customFormat="1">
      <c r="A177" s="150" t="s">
        <v>1523</v>
      </c>
      <c r="B177" s="148">
        <v>42613</v>
      </c>
      <c r="C177" s="150" t="s">
        <v>3264</v>
      </c>
      <c r="D177" s="150">
        <v>1</v>
      </c>
      <c r="G177" s="117" t="s">
        <v>4182</v>
      </c>
      <c r="H177" s="19" t="s">
        <v>4183</v>
      </c>
      <c r="I177" s="314">
        <v>22.35</v>
      </c>
      <c r="J177" s="133">
        <f t="shared" si="2"/>
        <v>139.6875</v>
      </c>
    </row>
    <row r="178" spans="1:10" s="150" customFormat="1">
      <c r="A178" s="150" t="s">
        <v>1523</v>
      </c>
      <c r="B178" s="148">
        <v>42613</v>
      </c>
      <c r="C178" s="150" t="s">
        <v>3264</v>
      </c>
      <c r="D178" s="150">
        <v>1</v>
      </c>
      <c r="G178" s="117" t="s">
        <v>6040</v>
      </c>
      <c r="H178" s="19" t="s">
        <v>2875</v>
      </c>
      <c r="I178" s="314">
        <f>492.84+472.5</f>
        <v>965.33999999999992</v>
      </c>
      <c r="J178" s="133">
        <f t="shared" si="2"/>
        <v>6033.3749999999991</v>
      </c>
    </row>
    <row r="179" spans="1:10" s="150" customFormat="1">
      <c r="A179" s="150" t="s">
        <v>1523</v>
      </c>
      <c r="B179" s="148">
        <v>42613</v>
      </c>
      <c r="C179" s="150" t="s">
        <v>3264</v>
      </c>
      <c r="D179" s="150">
        <v>1</v>
      </c>
      <c r="G179" s="117" t="s">
        <v>1752</v>
      </c>
      <c r="H179" s="19" t="s">
        <v>2881</v>
      </c>
      <c r="I179" s="314">
        <v>14.9</v>
      </c>
      <c r="J179" s="133">
        <f t="shared" si="2"/>
        <v>93.125</v>
      </c>
    </row>
    <row r="180" spans="1:10" s="150" customFormat="1">
      <c r="A180" s="150" t="s">
        <v>1523</v>
      </c>
      <c r="B180" s="148">
        <v>42613</v>
      </c>
      <c r="C180" s="150" t="s">
        <v>3264</v>
      </c>
      <c r="D180" s="150">
        <v>1</v>
      </c>
      <c r="G180" s="117" t="s">
        <v>2882</v>
      </c>
      <c r="H180" s="19" t="s">
        <v>2883</v>
      </c>
      <c r="I180" s="314">
        <v>16.690000000000001</v>
      </c>
      <c r="J180" s="133">
        <f t="shared" si="2"/>
        <v>104.3125</v>
      </c>
    </row>
    <row r="181" spans="1:10" s="150" customFormat="1">
      <c r="A181" s="150" t="s">
        <v>1523</v>
      </c>
      <c r="B181" s="148">
        <v>42613</v>
      </c>
      <c r="C181" s="150" t="s">
        <v>3264</v>
      </c>
      <c r="D181" s="150">
        <v>1</v>
      </c>
      <c r="G181" s="117" t="s">
        <v>6040</v>
      </c>
      <c r="H181" s="19" t="s">
        <v>2875</v>
      </c>
      <c r="I181" s="314">
        <v>16.41</v>
      </c>
      <c r="J181" s="133">
        <f t="shared" si="2"/>
        <v>102.5625</v>
      </c>
    </row>
    <row r="182" spans="1:10" s="150" customFormat="1">
      <c r="A182" s="150" t="s">
        <v>1523</v>
      </c>
      <c r="B182" s="148">
        <v>42613</v>
      </c>
      <c r="C182" s="150" t="s">
        <v>3264</v>
      </c>
      <c r="D182" s="150">
        <v>1</v>
      </c>
      <c r="G182" s="117" t="s">
        <v>6040</v>
      </c>
      <c r="H182" s="19" t="s">
        <v>2875</v>
      </c>
      <c r="I182" s="314">
        <v>17.79</v>
      </c>
      <c r="J182" s="133">
        <f t="shared" si="2"/>
        <v>111.18749999999999</v>
      </c>
    </row>
    <row r="183" spans="1:10" s="150" customFormat="1">
      <c r="A183" s="150" t="s">
        <v>1523</v>
      </c>
      <c r="B183" s="148">
        <v>42613</v>
      </c>
      <c r="C183" s="150" t="s">
        <v>3264</v>
      </c>
      <c r="D183" s="150">
        <v>1</v>
      </c>
      <c r="G183" s="117" t="s">
        <v>2880</v>
      </c>
      <c r="H183" s="19" t="s">
        <v>2881</v>
      </c>
      <c r="I183" s="314">
        <v>20.69</v>
      </c>
      <c r="J183" s="133">
        <f t="shared" si="2"/>
        <v>129.3125</v>
      </c>
    </row>
    <row r="184" spans="1:10" s="150" customFormat="1">
      <c r="A184" s="150" t="s">
        <v>1523</v>
      </c>
      <c r="B184" s="148">
        <v>42613</v>
      </c>
      <c r="C184" s="150" t="s">
        <v>3264</v>
      </c>
      <c r="D184" s="150">
        <v>1</v>
      </c>
      <c r="G184" s="117" t="s">
        <v>2902</v>
      </c>
      <c r="H184" s="19" t="s">
        <v>6054</v>
      </c>
      <c r="I184" s="314">
        <v>13.93</v>
      </c>
      <c r="J184" s="133">
        <f t="shared" si="2"/>
        <v>87.0625</v>
      </c>
    </row>
    <row r="185" spans="1:10" s="150" customFormat="1">
      <c r="A185" s="150" t="s">
        <v>1523</v>
      </c>
      <c r="B185" s="148">
        <v>42613</v>
      </c>
      <c r="C185" s="150" t="s">
        <v>3264</v>
      </c>
      <c r="D185" s="150">
        <v>1</v>
      </c>
      <c r="G185" s="117" t="s">
        <v>6040</v>
      </c>
      <c r="H185" s="19" t="s">
        <v>2875</v>
      </c>
      <c r="I185" s="314">
        <v>394.27</v>
      </c>
      <c r="J185" s="133">
        <f t="shared" si="2"/>
        <v>2464.1875</v>
      </c>
    </row>
    <row r="186" spans="1:10" s="150" customFormat="1">
      <c r="A186" s="150" t="s">
        <v>1523</v>
      </c>
      <c r="B186" s="148">
        <v>42613</v>
      </c>
      <c r="C186" s="150" t="s">
        <v>3264</v>
      </c>
      <c r="D186" s="150">
        <v>1</v>
      </c>
      <c r="G186" s="117" t="s">
        <v>659</v>
      </c>
      <c r="H186" s="19" t="s">
        <v>717</v>
      </c>
      <c r="I186" s="314">
        <v>50.48</v>
      </c>
      <c r="J186" s="133">
        <f t="shared" si="2"/>
        <v>315.5</v>
      </c>
    </row>
    <row r="187" spans="1:10" s="150" customFormat="1">
      <c r="A187" s="150" t="s">
        <v>1523</v>
      </c>
      <c r="B187" s="148">
        <v>42613</v>
      </c>
      <c r="C187" s="150" t="s">
        <v>3264</v>
      </c>
      <c r="D187" s="150">
        <v>1</v>
      </c>
      <c r="G187" s="117" t="s">
        <v>659</v>
      </c>
      <c r="H187" s="19" t="s">
        <v>717</v>
      </c>
      <c r="I187" s="314">
        <v>115.74</v>
      </c>
      <c r="J187" s="133">
        <f t="shared" si="2"/>
        <v>723.375</v>
      </c>
    </row>
    <row r="188" spans="1:10">
      <c r="A188" t="s">
        <v>500</v>
      </c>
      <c r="B188" s="130">
        <v>42613</v>
      </c>
      <c r="C188" t="s">
        <v>5724</v>
      </c>
      <c r="D188">
        <v>1</v>
      </c>
      <c r="G188" s="17" t="s">
        <v>4171</v>
      </c>
      <c r="H188" s="150" t="s">
        <v>4154</v>
      </c>
      <c r="I188" s="314">
        <v>40170.21</v>
      </c>
      <c r="J188" s="133">
        <f t="shared" si="2"/>
        <v>251063.8125</v>
      </c>
    </row>
    <row r="189" spans="1:10">
      <c r="A189" t="s">
        <v>5707</v>
      </c>
      <c r="B189" s="130">
        <v>42612</v>
      </c>
      <c r="C189" t="s">
        <v>5708</v>
      </c>
      <c r="D189">
        <v>1</v>
      </c>
      <c r="G189" s="177" t="s">
        <v>834</v>
      </c>
      <c r="H189" s="150" t="s">
        <v>5709</v>
      </c>
      <c r="I189" s="314">
        <v>35012.03</v>
      </c>
      <c r="J189" s="133">
        <f t="shared" si="2"/>
        <v>218825.1875</v>
      </c>
    </row>
    <row r="190" spans="1:10">
      <c r="A190" t="s">
        <v>1485</v>
      </c>
      <c r="B190" s="130">
        <v>42612</v>
      </c>
      <c r="C190" t="s">
        <v>5716</v>
      </c>
      <c r="D190">
        <v>1</v>
      </c>
      <c r="G190" s="319" t="s">
        <v>957</v>
      </c>
      <c r="H190" t="s">
        <v>1813</v>
      </c>
      <c r="I190" s="314">
        <v>29251.16</v>
      </c>
      <c r="J190" s="133">
        <f t="shared" si="2"/>
        <v>182819.75</v>
      </c>
    </row>
    <row r="191" spans="1:10">
      <c r="A191" t="s">
        <v>1487</v>
      </c>
      <c r="B191" s="130">
        <v>42612</v>
      </c>
      <c r="C191" t="s">
        <v>5717</v>
      </c>
      <c r="D191">
        <v>1</v>
      </c>
      <c r="G191" s="319" t="s">
        <v>957</v>
      </c>
      <c r="H191" t="s">
        <v>1813</v>
      </c>
      <c r="I191" s="314">
        <v>29251.16</v>
      </c>
      <c r="J191" s="133">
        <f t="shared" si="2"/>
        <v>182819.75</v>
      </c>
    </row>
    <row r="192" spans="1:10">
      <c r="A192" t="s">
        <v>3908</v>
      </c>
      <c r="B192" s="130">
        <v>42613</v>
      </c>
      <c r="C192" t="s">
        <v>5732</v>
      </c>
      <c r="D192">
        <v>1</v>
      </c>
      <c r="G192" s="117" t="s">
        <v>1773</v>
      </c>
      <c r="H192" t="s">
        <v>849</v>
      </c>
      <c r="I192" s="314">
        <v>37716.36</v>
      </c>
      <c r="J192" s="133">
        <f t="shared" si="2"/>
        <v>235727.25</v>
      </c>
    </row>
    <row r="193" spans="1:10">
      <c r="A193" t="s">
        <v>492</v>
      </c>
      <c r="B193" s="130">
        <v>42613</v>
      </c>
      <c r="C193" t="s">
        <v>5722</v>
      </c>
      <c r="D193">
        <v>1</v>
      </c>
      <c r="G193" s="117" t="s">
        <v>2856</v>
      </c>
      <c r="H193" t="s">
        <v>5723</v>
      </c>
      <c r="I193" s="314">
        <v>27923.02</v>
      </c>
      <c r="J193" s="133">
        <f t="shared" si="2"/>
        <v>174518.875</v>
      </c>
    </row>
    <row r="194" spans="1:10">
      <c r="A194" t="s">
        <v>506</v>
      </c>
      <c r="B194" s="130">
        <v>42613</v>
      </c>
      <c r="C194" t="s">
        <v>5725</v>
      </c>
      <c r="D194">
        <v>1</v>
      </c>
      <c r="G194" s="150" t="s">
        <v>957</v>
      </c>
      <c r="H194" s="150" t="s">
        <v>1813</v>
      </c>
      <c r="I194" s="314">
        <v>31303.32</v>
      </c>
      <c r="J194" s="133">
        <f t="shared" si="2"/>
        <v>195645.75</v>
      </c>
    </row>
    <row r="195" spans="1:10">
      <c r="A195" t="s">
        <v>2531</v>
      </c>
      <c r="B195" s="130">
        <v>42613</v>
      </c>
      <c r="C195" t="s">
        <v>5726</v>
      </c>
      <c r="D195">
        <v>1</v>
      </c>
      <c r="G195" s="117" t="s">
        <v>1776</v>
      </c>
      <c r="H195" t="s">
        <v>5727</v>
      </c>
      <c r="I195" s="314">
        <v>27542.76</v>
      </c>
      <c r="J195" s="133">
        <f t="shared" si="2"/>
        <v>172142.25</v>
      </c>
    </row>
    <row r="196" spans="1:10">
      <c r="A196" t="s">
        <v>609</v>
      </c>
      <c r="B196" s="130">
        <v>42613</v>
      </c>
      <c r="C196" t="s">
        <v>5726</v>
      </c>
      <c r="D196">
        <v>1</v>
      </c>
      <c r="G196" s="177" t="s">
        <v>1776</v>
      </c>
      <c r="H196" s="150" t="s">
        <v>5727</v>
      </c>
      <c r="I196" s="314">
        <v>-27542.76</v>
      </c>
      <c r="J196" s="133">
        <f t="shared" si="2"/>
        <v>-172142.25</v>
      </c>
    </row>
    <row r="197" spans="1:10">
      <c r="A197" t="s">
        <v>2677</v>
      </c>
      <c r="B197" s="130">
        <v>42613</v>
      </c>
      <c r="C197" t="s">
        <v>5731</v>
      </c>
      <c r="D197">
        <v>1</v>
      </c>
      <c r="G197" s="150" t="s">
        <v>957</v>
      </c>
      <c r="H197" s="150" t="s">
        <v>1813</v>
      </c>
      <c r="I197" s="314">
        <v>48939.839999999997</v>
      </c>
      <c r="J197" s="133">
        <f t="shared" ref="J197:J210" si="3">+I197/0.16</f>
        <v>305874</v>
      </c>
    </row>
    <row r="198" spans="1:10">
      <c r="A198" t="s">
        <v>3910</v>
      </c>
      <c r="B198" s="130">
        <v>42613</v>
      </c>
      <c r="C198" t="s">
        <v>5733</v>
      </c>
      <c r="D198">
        <v>1</v>
      </c>
      <c r="G198" s="150" t="s">
        <v>957</v>
      </c>
      <c r="H198" s="150" t="s">
        <v>1813</v>
      </c>
      <c r="I198" s="314">
        <v>30997.35</v>
      </c>
      <c r="J198" s="133">
        <f t="shared" si="3"/>
        <v>193733.4375</v>
      </c>
    </row>
    <row r="199" spans="1:10">
      <c r="A199" t="s">
        <v>3912</v>
      </c>
      <c r="B199" s="130">
        <v>42613</v>
      </c>
      <c r="C199" t="s">
        <v>5734</v>
      </c>
      <c r="D199">
        <v>1</v>
      </c>
      <c r="G199" s="150" t="s">
        <v>957</v>
      </c>
      <c r="H199" s="150" t="s">
        <v>1813</v>
      </c>
      <c r="I199" s="314">
        <v>31047.01</v>
      </c>
      <c r="J199" s="133">
        <f t="shared" si="3"/>
        <v>194043.8125</v>
      </c>
    </row>
    <row r="200" spans="1:10">
      <c r="A200" t="s">
        <v>2684</v>
      </c>
      <c r="B200" s="130">
        <v>42613</v>
      </c>
      <c r="C200" t="s">
        <v>5734</v>
      </c>
      <c r="D200">
        <v>1</v>
      </c>
      <c r="G200" s="150" t="s">
        <v>957</v>
      </c>
      <c r="H200" s="150" t="s">
        <v>1813</v>
      </c>
      <c r="I200" s="314">
        <v>-31047.01</v>
      </c>
      <c r="J200" s="133">
        <f t="shared" si="3"/>
        <v>-194043.8125</v>
      </c>
    </row>
    <row r="201" spans="1:10">
      <c r="A201" t="s">
        <v>2688</v>
      </c>
      <c r="B201" s="130">
        <v>42613</v>
      </c>
      <c r="C201" t="s">
        <v>5734</v>
      </c>
      <c r="D201">
        <v>1</v>
      </c>
      <c r="G201" s="150" t="s">
        <v>957</v>
      </c>
      <c r="H201" s="150" t="s">
        <v>1813</v>
      </c>
      <c r="I201" s="314">
        <v>30997.35</v>
      </c>
      <c r="J201" s="133">
        <f t="shared" si="3"/>
        <v>193733.4375</v>
      </c>
    </row>
    <row r="202" spans="1:10">
      <c r="A202" t="s">
        <v>2695</v>
      </c>
      <c r="B202" s="130">
        <v>42613</v>
      </c>
      <c r="C202" t="s">
        <v>5735</v>
      </c>
      <c r="D202">
        <v>1</v>
      </c>
      <c r="G202" s="150" t="s">
        <v>957</v>
      </c>
      <c r="H202" s="150" t="s">
        <v>1813</v>
      </c>
      <c r="I202" s="314">
        <v>24223.71</v>
      </c>
      <c r="J202" s="133">
        <f t="shared" si="3"/>
        <v>151398.1875</v>
      </c>
    </row>
    <row r="203" spans="1:10">
      <c r="A203" t="s">
        <v>2698</v>
      </c>
      <c r="B203" s="130">
        <v>42613</v>
      </c>
      <c r="C203" t="s">
        <v>5736</v>
      </c>
      <c r="D203">
        <v>1</v>
      </c>
      <c r="G203" s="150" t="s">
        <v>957</v>
      </c>
      <c r="H203" s="150" t="s">
        <v>1813</v>
      </c>
      <c r="I203" s="314">
        <v>71903.83</v>
      </c>
      <c r="J203" s="133">
        <f t="shared" si="3"/>
        <v>449398.9375</v>
      </c>
    </row>
    <row r="204" spans="1:10">
      <c r="A204" t="s">
        <v>2702</v>
      </c>
      <c r="B204" s="130">
        <v>42613</v>
      </c>
      <c r="C204" t="s">
        <v>5737</v>
      </c>
      <c r="D204">
        <v>1</v>
      </c>
      <c r="G204" s="150" t="s">
        <v>957</v>
      </c>
      <c r="H204" s="150" t="s">
        <v>1813</v>
      </c>
      <c r="I204" s="314">
        <v>97462.47</v>
      </c>
      <c r="J204" s="133">
        <f t="shared" si="3"/>
        <v>609140.4375</v>
      </c>
    </row>
    <row r="205" spans="1:10">
      <c r="A205" t="s">
        <v>2711</v>
      </c>
      <c r="B205" s="130">
        <v>42613</v>
      </c>
      <c r="C205" t="s">
        <v>5738</v>
      </c>
      <c r="D205">
        <v>1</v>
      </c>
      <c r="G205" s="150" t="s">
        <v>957</v>
      </c>
      <c r="H205" s="150" t="s">
        <v>1813</v>
      </c>
      <c r="I205" s="314">
        <v>74165.429999999993</v>
      </c>
      <c r="J205" s="133">
        <f t="shared" si="3"/>
        <v>463533.93749999994</v>
      </c>
    </row>
    <row r="206" spans="1:10">
      <c r="A206" t="s">
        <v>2830</v>
      </c>
      <c r="B206" s="130">
        <v>42613</v>
      </c>
      <c r="C206" t="s">
        <v>4070</v>
      </c>
      <c r="D206">
        <v>1</v>
      </c>
      <c r="G206" s="77" t="s">
        <v>996</v>
      </c>
      <c r="H206" s="19" t="s">
        <v>995</v>
      </c>
      <c r="I206" s="447">
        <v>17.920000000000002</v>
      </c>
      <c r="J206" s="133">
        <f t="shared" si="3"/>
        <v>112.00000000000001</v>
      </c>
    </row>
    <row r="207" spans="1:10">
      <c r="A207" t="s">
        <v>2714</v>
      </c>
      <c r="B207" s="130">
        <v>42613</v>
      </c>
      <c r="C207" t="s">
        <v>5739</v>
      </c>
      <c r="D207">
        <v>1</v>
      </c>
      <c r="G207" s="150" t="s">
        <v>957</v>
      </c>
      <c r="H207" s="150" t="s">
        <v>1813</v>
      </c>
      <c r="I207" s="314">
        <v>31253.67</v>
      </c>
      <c r="J207" s="133">
        <f t="shared" si="3"/>
        <v>195335.43749999997</v>
      </c>
    </row>
    <row r="208" spans="1:10">
      <c r="A208" t="s">
        <v>2721</v>
      </c>
      <c r="B208" s="130">
        <v>42613</v>
      </c>
      <c r="C208" t="s">
        <v>5740</v>
      </c>
      <c r="D208">
        <v>1</v>
      </c>
      <c r="G208" s="150" t="s">
        <v>957</v>
      </c>
      <c r="H208" s="150" t="s">
        <v>1813</v>
      </c>
      <c r="I208" s="314">
        <v>30997.35</v>
      </c>
      <c r="J208" s="133">
        <f t="shared" si="3"/>
        <v>193733.4375</v>
      </c>
    </row>
    <row r="209" spans="1:10">
      <c r="A209" t="s">
        <v>3305</v>
      </c>
      <c r="B209" s="130">
        <v>42613</v>
      </c>
      <c r="C209" t="s">
        <v>5741</v>
      </c>
      <c r="D209">
        <v>1</v>
      </c>
      <c r="G209" s="150" t="s">
        <v>957</v>
      </c>
      <c r="H209" s="150" t="s">
        <v>1813</v>
      </c>
      <c r="I209" s="314">
        <v>49752</v>
      </c>
      <c r="J209" s="133">
        <f t="shared" si="3"/>
        <v>310950</v>
      </c>
    </row>
    <row r="210" spans="1:10">
      <c r="A210" t="s">
        <v>3321</v>
      </c>
      <c r="B210" s="130">
        <v>42613</v>
      </c>
      <c r="C210" t="s">
        <v>5745</v>
      </c>
      <c r="D210">
        <v>1</v>
      </c>
      <c r="G210" s="150" t="s">
        <v>957</v>
      </c>
      <c r="H210" s="150" t="s">
        <v>1813</v>
      </c>
      <c r="I210" s="314">
        <v>31736.81</v>
      </c>
      <c r="J210" s="133">
        <f t="shared" si="3"/>
        <v>198355.0625</v>
      </c>
    </row>
    <row r="211" spans="1:10">
      <c r="A211" t="s">
        <v>3325</v>
      </c>
      <c r="B211" s="130">
        <v>42613</v>
      </c>
      <c r="C211" t="s">
        <v>5746</v>
      </c>
      <c r="D211">
        <v>1</v>
      </c>
      <c r="G211" s="150" t="s">
        <v>670</v>
      </c>
      <c r="H211" s="150" t="s">
        <v>6037</v>
      </c>
      <c r="I211" s="447">
        <f>34.48+34.48</f>
        <v>68.959999999999994</v>
      </c>
      <c r="J211" s="133">
        <f t="shared" ref="J211:J263" si="4">+I211/0.16</f>
        <v>430.99999999999994</v>
      </c>
    </row>
    <row r="212" spans="1:10">
      <c r="A212" t="s">
        <v>3327</v>
      </c>
      <c r="B212" s="130">
        <v>42613</v>
      </c>
      <c r="C212" t="s">
        <v>5747</v>
      </c>
      <c r="D212">
        <v>1</v>
      </c>
      <c r="G212" s="150" t="s">
        <v>670</v>
      </c>
      <c r="H212" s="150" t="s">
        <v>6037</v>
      </c>
      <c r="I212" s="447">
        <v>34.479999999999997</v>
      </c>
      <c r="J212" s="133">
        <f t="shared" si="4"/>
        <v>215.49999999999997</v>
      </c>
    </row>
    <row r="213" spans="1:10">
      <c r="A213" t="s">
        <v>3329</v>
      </c>
      <c r="B213" s="130">
        <v>42613</v>
      </c>
      <c r="C213" t="s">
        <v>5748</v>
      </c>
      <c r="D213">
        <v>1</v>
      </c>
      <c r="G213" s="150" t="s">
        <v>670</v>
      </c>
      <c r="H213" s="150" t="s">
        <v>6037</v>
      </c>
      <c r="I213" s="447">
        <v>34.479999999999997</v>
      </c>
      <c r="J213" s="133">
        <f t="shared" si="4"/>
        <v>215.49999999999997</v>
      </c>
    </row>
    <row r="214" spans="1:10">
      <c r="A214" t="s">
        <v>3331</v>
      </c>
      <c r="B214" s="130">
        <v>42613</v>
      </c>
      <c r="C214" t="s">
        <v>5749</v>
      </c>
      <c r="D214">
        <v>1</v>
      </c>
      <c r="G214" s="150" t="s">
        <v>670</v>
      </c>
      <c r="H214" s="150" t="s">
        <v>6037</v>
      </c>
      <c r="I214" s="447">
        <v>34.479999999999997</v>
      </c>
      <c r="J214" s="133">
        <f t="shared" si="4"/>
        <v>215.49999999999997</v>
      </c>
    </row>
    <row r="215" spans="1:10">
      <c r="A215" t="s">
        <v>3333</v>
      </c>
      <c r="B215" s="130">
        <v>42613</v>
      </c>
      <c r="C215" t="s">
        <v>3871</v>
      </c>
      <c r="D215">
        <v>1</v>
      </c>
      <c r="G215" s="150" t="s">
        <v>670</v>
      </c>
      <c r="H215" s="150" t="s">
        <v>6037</v>
      </c>
      <c r="I215" s="447">
        <v>34.479999999999997</v>
      </c>
      <c r="J215" s="133">
        <f t="shared" si="4"/>
        <v>215.49999999999997</v>
      </c>
    </row>
    <row r="216" spans="1:10">
      <c r="A216" t="s">
        <v>3335</v>
      </c>
      <c r="B216" s="130">
        <v>42613</v>
      </c>
      <c r="C216" t="s">
        <v>5750</v>
      </c>
      <c r="D216">
        <v>1</v>
      </c>
      <c r="G216" t="str">
        <f>+H216</f>
        <v>MNE0409226K9</v>
      </c>
      <c r="H216" t="s">
        <v>701</v>
      </c>
      <c r="I216" s="447">
        <v>4.88</v>
      </c>
      <c r="J216" s="133">
        <f t="shared" si="4"/>
        <v>30.5</v>
      </c>
    </row>
    <row r="217" spans="1:10">
      <c r="A217" t="s">
        <v>3337</v>
      </c>
      <c r="B217" s="130">
        <v>42613</v>
      </c>
      <c r="C217" t="s">
        <v>5751</v>
      </c>
      <c r="D217">
        <v>1</v>
      </c>
      <c r="G217" s="150" t="str">
        <f t="shared" ref="G217:G219" si="5">+H217</f>
        <v>VAAY890313NK3</v>
      </c>
      <c r="H217" t="s">
        <v>928</v>
      </c>
      <c r="I217" s="447">
        <v>215.04</v>
      </c>
      <c r="J217" s="133">
        <f t="shared" si="4"/>
        <v>1344</v>
      </c>
    </row>
    <row r="218" spans="1:10">
      <c r="A218" t="s">
        <v>3339</v>
      </c>
      <c r="B218" s="130">
        <v>42613</v>
      </c>
      <c r="C218" t="s">
        <v>5752</v>
      </c>
      <c r="D218">
        <v>1</v>
      </c>
      <c r="G218" s="150" t="str">
        <f t="shared" si="5"/>
        <v>TRA060703EB4</v>
      </c>
      <c r="H218" t="s">
        <v>676</v>
      </c>
      <c r="I218" s="447">
        <v>56</v>
      </c>
      <c r="J218" s="133">
        <f t="shared" si="4"/>
        <v>350</v>
      </c>
    </row>
    <row r="219" spans="1:10">
      <c r="A219" t="s">
        <v>3341</v>
      </c>
      <c r="B219" s="130">
        <v>42613</v>
      </c>
      <c r="C219" t="s">
        <v>5753</v>
      </c>
      <c r="D219">
        <v>1</v>
      </c>
      <c r="G219" s="150" t="str">
        <f t="shared" si="5"/>
        <v>FNI970829JR9</v>
      </c>
      <c r="H219" t="s">
        <v>729</v>
      </c>
      <c r="I219" s="447">
        <v>8.9700000000000006</v>
      </c>
      <c r="J219" s="133">
        <f t="shared" si="4"/>
        <v>56.0625</v>
      </c>
    </row>
    <row r="220" spans="1:10">
      <c r="A220" t="s">
        <v>5208</v>
      </c>
      <c r="B220" s="130">
        <v>42613</v>
      </c>
      <c r="C220" t="s">
        <v>5754</v>
      </c>
      <c r="D220">
        <v>1</v>
      </c>
      <c r="G220" s="117" t="s">
        <v>979</v>
      </c>
      <c r="H220" s="154" t="s">
        <v>2913</v>
      </c>
      <c r="I220" s="314">
        <v>1916.61</v>
      </c>
      <c r="J220" s="133">
        <f t="shared" si="4"/>
        <v>11978.8125</v>
      </c>
    </row>
    <row r="221" spans="1:10">
      <c r="A221" t="s">
        <v>3343</v>
      </c>
      <c r="B221" s="130">
        <v>42613</v>
      </c>
      <c r="C221" t="s">
        <v>649</v>
      </c>
      <c r="D221">
        <v>1</v>
      </c>
      <c r="G221" s="117" t="s">
        <v>981</v>
      </c>
      <c r="H221" s="117" t="s">
        <v>982</v>
      </c>
      <c r="I221" s="447">
        <v>240.36</v>
      </c>
      <c r="J221" s="133">
        <f t="shared" si="4"/>
        <v>1502.25</v>
      </c>
    </row>
    <row r="222" spans="1:10">
      <c r="A222" t="s">
        <v>3347</v>
      </c>
      <c r="B222" s="130">
        <v>42613</v>
      </c>
      <c r="C222" t="s">
        <v>5755</v>
      </c>
      <c r="D222">
        <v>1</v>
      </c>
      <c r="G222" s="150" t="str">
        <f t="shared" ref="G222:G285" si="6">+H222</f>
        <v>AAN051220835</v>
      </c>
      <c r="H222" t="s">
        <v>9</v>
      </c>
      <c r="I222" s="447">
        <v>19.309999999999999</v>
      </c>
      <c r="J222" s="133">
        <f t="shared" si="4"/>
        <v>120.68749999999999</v>
      </c>
    </row>
    <row r="223" spans="1:10">
      <c r="A223" t="s">
        <v>3347</v>
      </c>
      <c r="B223" s="130">
        <v>42613</v>
      </c>
      <c r="C223" t="s">
        <v>5755</v>
      </c>
      <c r="D223">
        <v>1</v>
      </c>
      <c r="G223" s="150" t="str">
        <f t="shared" si="6"/>
        <v>ACA141112PP4</v>
      </c>
      <c r="H223" t="s">
        <v>5756</v>
      </c>
      <c r="I223" s="447">
        <v>53.72</v>
      </c>
      <c r="J223" s="133">
        <f t="shared" si="4"/>
        <v>335.75</v>
      </c>
    </row>
    <row r="224" spans="1:10">
      <c r="A224" t="s">
        <v>3347</v>
      </c>
      <c r="B224" s="130">
        <v>42613</v>
      </c>
      <c r="C224" t="s">
        <v>5755</v>
      </c>
      <c r="D224">
        <v>1</v>
      </c>
      <c r="G224" s="150" t="str">
        <f t="shared" si="6"/>
        <v>AEB611030SN7</v>
      </c>
      <c r="H224" t="s">
        <v>747</v>
      </c>
      <c r="I224" s="447">
        <v>49.11</v>
      </c>
      <c r="J224" s="133">
        <f t="shared" si="4"/>
        <v>306.9375</v>
      </c>
    </row>
    <row r="225" spans="1:10">
      <c r="A225" t="s">
        <v>3347</v>
      </c>
      <c r="B225" s="130">
        <v>42613</v>
      </c>
      <c r="C225" t="s">
        <v>5755</v>
      </c>
      <c r="D225">
        <v>1</v>
      </c>
      <c r="G225" s="150" t="str">
        <f t="shared" si="6"/>
        <v>API6609273E0</v>
      </c>
      <c r="H225" t="s">
        <v>659</v>
      </c>
      <c r="I225" s="447">
        <v>9.52</v>
      </c>
      <c r="J225" s="133">
        <f t="shared" si="4"/>
        <v>59.499999999999993</v>
      </c>
    </row>
    <row r="226" spans="1:10">
      <c r="A226" t="s">
        <v>3347</v>
      </c>
      <c r="B226" s="130">
        <v>42613</v>
      </c>
      <c r="C226" t="s">
        <v>5755</v>
      </c>
      <c r="D226">
        <v>1</v>
      </c>
      <c r="G226" s="150" t="str">
        <f t="shared" si="6"/>
        <v>FNI970829JR9</v>
      </c>
      <c r="H226" t="s">
        <v>729</v>
      </c>
      <c r="I226" s="447">
        <v>9.66</v>
      </c>
      <c r="J226" s="133">
        <f t="shared" si="4"/>
        <v>60.375</v>
      </c>
    </row>
    <row r="227" spans="1:10">
      <c r="A227" t="s">
        <v>3347</v>
      </c>
      <c r="B227" s="130">
        <v>42613</v>
      </c>
      <c r="C227" t="s">
        <v>5755</v>
      </c>
      <c r="D227">
        <v>1</v>
      </c>
      <c r="G227" s="150" t="str">
        <f t="shared" si="6"/>
        <v>MAGI620628IW4</v>
      </c>
      <c r="H227" t="s">
        <v>5757</v>
      </c>
      <c r="I227" s="447">
        <v>12.28</v>
      </c>
      <c r="J227" s="133">
        <f t="shared" si="4"/>
        <v>76.75</v>
      </c>
    </row>
    <row r="228" spans="1:10">
      <c r="A228" t="s">
        <v>5758</v>
      </c>
      <c r="B228" s="130">
        <v>42613</v>
      </c>
      <c r="C228" t="s">
        <v>5759</v>
      </c>
      <c r="D228">
        <v>1</v>
      </c>
      <c r="G228" s="150" t="str">
        <f t="shared" si="6"/>
        <v>AEB611030SN7</v>
      </c>
      <c r="H228" t="s">
        <v>747</v>
      </c>
      <c r="I228" s="447">
        <v>125.8</v>
      </c>
      <c r="J228" s="133">
        <f t="shared" si="4"/>
        <v>786.25</v>
      </c>
    </row>
    <row r="229" spans="1:10">
      <c r="A229" t="s">
        <v>5758</v>
      </c>
      <c r="B229" s="130">
        <v>42613</v>
      </c>
      <c r="C229" t="s">
        <v>5759</v>
      </c>
      <c r="D229">
        <v>1</v>
      </c>
      <c r="G229" s="150" t="str">
        <f t="shared" si="6"/>
        <v>CPF6307036N8</v>
      </c>
      <c r="H229" t="s">
        <v>1700</v>
      </c>
      <c r="I229" s="447">
        <v>4.83</v>
      </c>
      <c r="J229" s="133">
        <f t="shared" si="4"/>
        <v>30.1875</v>
      </c>
    </row>
    <row r="230" spans="1:10">
      <c r="A230" t="s">
        <v>5758</v>
      </c>
      <c r="B230" s="130">
        <v>42613</v>
      </c>
      <c r="C230" t="s">
        <v>5759</v>
      </c>
      <c r="D230">
        <v>1</v>
      </c>
      <c r="G230" s="150" t="str">
        <f t="shared" si="6"/>
        <v>FNI970829JR9</v>
      </c>
      <c r="H230" t="s">
        <v>729</v>
      </c>
      <c r="I230" s="447">
        <v>8.9700000000000006</v>
      </c>
      <c r="J230" s="133">
        <f t="shared" si="4"/>
        <v>56.0625</v>
      </c>
    </row>
    <row r="231" spans="1:10">
      <c r="A231" t="s">
        <v>5758</v>
      </c>
      <c r="B231" s="130">
        <v>42613</v>
      </c>
      <c r="C231" t="s">
        <v>5759</v>
      </c>
      <c r="D231">
        <v>1</v>
      </c>
      <c r="G231" s="150" t="str">
        <f t="shared" si="6"/>
        <v>GOCP7508052V3</v>
      </c>
      <c r="H231" t="s">
        <v>3542</v>
      </c>
      <c r="I231" s="447">
        <v>12.28</v>
      </c>
      <c r="J231" s="133">
        <f t="shared" si="4"/>
        <v>76.75</v>
      </c>
    </row>
    <row r="232" spans="1:10">
      <c r="A232" t="s">
        <v>5758</v>
      </c>
      <c r="B232" s="130">
        <v>42613</v>
      </c>
      <c r="C232" t="s">
        <v>5759</v>
      </c>
      <c r="D232">
        <v>1</v>
      </c>
      <c r="G232" s="150" t="str">
        <f t="shared" si="6"/>
        <v>GPR911122D69</v>
      </c>
      <c r="H232" t="s">
        <v>2758</v>
      </c>
      <c r="I232" s="447">
        <v>2.62</v>
      </c>
      <c r="J232" s="133">
        <f t="shared" si="4"/>
        <v>16.375</v>
      </c>
    </row>
    <row r="233" spans="1:10">
      <c r="A233" t="s">
        <v>5758</v>
      </c>
      <c r="B233" s="130">
        <v>42613</v>
      </c>
      <c r="C233" t="s">
        <v>5759</v>
      </c>
      <c r="D233">
        <v>1</v>
      </c>
      <c r="G233" s="150" t="str">
        <f t="shared" si="6"/>
        <v>GPR911122D69</v>
      </c>
      <c r="H233" t="s">
        <v>2758</v>
      </c>
      <c r="I233" s="447">
        <v>4.55</v>
      </c>
      <c r="J233" s="133">
        <f t="shared" si="4"/>
        <v>28.4375</v>
      </c>
    </row>
    <row r="234" spans="1:10">
      <c r="A234" t="s">
        <v>5758</v>
      </c>
      <c r="B234" s="130">
        <v>42613</v>
      </c>
      <c r="C234" t="s">
        <v>5759</v>
      </c>
      <c r="D234">
        <v>1</v>
      </c>
      <c r="G234" s="150" t="str">
        <f t="shared" si="6"/>
        <v>GPR911122D69</v>
      </c>
      <c r="H234" t="s">
        <v>2758</v>
      </c>
      <c r="I234" s="447">
        <v>5.66</v>
      </c>
      <c r="J234" s="133">
        <f t="shared" si="4"/>
        <v>35.375</v>
      </c>
    </row>
    <row r="235" spans="1:10">
      <c r="A235" t="s">
        <v>5758</v>
      </c>
      <c r="B235" s="130">
        <v>42613</v>
      </c>
      <c r="C235" t="s">
        <v>5759</v>
      </c>
      <c r="D235">
        <v>1</v>
      </c>
      <c r="G235" s="150" t="str">
        <f t="shared" si="6"/>
        <v>RCO0708136F7</v>
      </c>
      <c r="H235" t="s">
        <v>735</v>
      </c>
      <c r="I235" s="447">
        <v>17.66</v>
      </c>
      <c r="J235" s="133">
        <f t="shared" si="4"/>
        <v>110.375</v>
      </c>
    </row>
    <row r="236" spans="1:10">
      <c r="A236" t="s">
        <v>5758</v>
      </c>
      <c r="B236" s="130">
        <v>42613</v>
      </c>
      <c r="C236" t="s">
        <v>5759</v>
      </c>
      <c r="D236">
        <v>1</v>
      </c>
      <c r="G236" s="150" t="str">
        <f t="shared" si="6"/>
        <v>RCO0708136F7</v>
      </c>
      <c r="H236" t="s">
        <v>735</v>
      </c>
      <c r="I236" s="447">
        <v>17.93</v>
      </c>
      <c r="J236" s="133">
        <f t="shared" si="4"/>
        <v>112.0625</v>
      </c>
    </row>
    <row r="237" spans="1:10">
      <c r="A237" t="s">
        <v>5758</v>
      </c>
      <c r="B237" s="130">
        <v>42613</v>
      </c>
      <c r="C237" t="s">
        <v>5759</v>
      </c>
      <c r="D237">
        <v>1</v>
      </c>
      <c r="G237" s="150" t="str">
        <f t="shared" si="6"/>
        <v>SCI0804295X6</v>
      </c>
      <c r="H237" t="s">
        <v>5447</v>
      </c>
      <c r="I237" s="447">
        <v>94.03</v>
      </c>
      <c r="J237" s="133">
        <f t="shared" si="4"/>
        <v>587.6875</v>
      </c>
    </row>
    <row r="238" spans="1:10">
      <c r="A238" t="s">
        <v>5758</v>
      </c>
      <c r="B238" s="130">
        <v>42613</v>
      </c>
      <c r="C238" t="s">
        <v>5759</v>
      </c>
      <c r="D238">
        <v>1</v>
      </c>
      <c r="G238" s="150" t="str">
        <f t="shared" si="6"/>
        <v>SVI810112T87</v>
      </c>
      <c r="H238" t="s">
        <v>1735</v>
      </c>
      <c r="I238" s="447">
        <v>53.72</v>
      </c>
      <c r="J238" s="133">
        <f t="shared" si="4"/>
        <v>335.75</v>
      </c>
    </row>
    <row r="239" spans="1:10">
      <c r="A239" t="s">
        <v>3349</v>
      </c>
      <c r="B239" s="130">
        <v>42613</v>
      </c>
      <c r="C239" t="s">
        <v>5760</v>
      </c>
      <c r="D239">
        <v>1</v>
      </c>
      <c r="G239" s="150" t="str">
        <f t="shared" si="6"/>
        <v>AAN051220835</v>
      </c>
      <c r="H239" t="s">
        <v>9</v>
      </c>
      <c r="I239" s="447">
        <v>24.83</v>
      </c>
      <c r="J239" s="133">
        <f t="shared" si="4"/>
        <v>155.1875</v>
      </c>
    </row>
    <row r="240" spans="1:10">
      <c r="A240" t="s">
        <v>3349</v>
      </c>
      <c r="B240" s="130">
        <v>42613</v>
      </c>
      <c r="C240" t="s">
        <v>5760</v>
      </c>
      <c r="D240">
        <v>1</v>
      </c>
      <c r="G240" s="150" t="str">
        <f t="shared" si="6"/>
        <v>AATH8610095G8</v>
      </c>
      <c r="H240" t="s">
        <v>5761</v>
      </c>
      <c r="I240" s="447">
        <v>10.9</v>
      </c>
      <c r="J240" s="133">
        <f t="shared" si="4"/>
        <v>68.125</v>
      </c>
    </row>
    <row r="241" spans="1:10">
      <c r="A241" t="s">
        <v>3349</v>
      </c>
      <c r="B241" s="130">
        <v>42613</v>
      </c>
      <c r="C241" t="s">
        <v>5760</v>
      </c>
      <c r="D241">
        <v>1</v>
      </c>
      <c r="G241" s="150" t="str">
        <f t="shared" si="6"/>
        <v>ACA141112PP4</v>
      </c>
      <c r="H241" t="s">
        <v>5756</v>
      </c>
      <c r="I241" s="447">
        <v>26.86</v>
      </c>
      <c r="J241" s="133">
        <f t="shared" si="4"/>
        <v>167.875</v>
      </c>
    </row>
    <row r="242" spans="1:10">
      <c r="A242" t="s">
        <v>3349</v>
      </c>
      <c r="B242" s="130">
        <v>42613</v>
      </c>
      <c r="C242" t="s">
        <v>5760</v>
      </c>
      <c r="D242">
        <v>1</v>
      </c>
      <c r="G242" s="150" t="str">
        <f t="shared" si="6"/>
        <v>AEB611030SN7</v>
      </c>
      <c r="H242" t="s">
        <v>747</v>
      </c>
      <c r="I242" s="447">
        <v>49.11</v>
      </c>
      <c r="J242" s="133">
        <f t="shared" si="4"/>
        <v>306.9375</v>
      </c>
    </row>
    <row r="243" spans="1:10">
      <c r="A243" t="s">
        <v>3349</v>
      </c>
      <c r="B243" s="130">
        <v>42613</v>
      </c>
      <c r="C243" t="s">
        <v>5760</v>
      </c>
      <c r="D243">
        <v>1</v>
      </c>
      <c r="G243" s="150" t="str">
        <f t="shared" si="6"/>
        <v>FNI970829JR9</v>
      </c>
      <c r="H243" t="s">
        <v>729</v>
      </c>
      <c r="I243" s="447">
        <v>18.62</v>
      </c>
      <c r="J243" s="133">
        <f t="shared" si="4"/>
        <v>116.375</v>
      </c>
    </row>
    <row r="244" spans="1:10">
      <c r="A244" t="s">
        <v>3349</v>
      </c>
      <c r="B244" s="130">
        <v>42613</v>
      </c>
      <c r="C244" t="s">
        <v>5760</v>
      </c>
      <c r="D244">
        <v>1</v>
      </c>
      <c r="G244" s="150" t="str">
        <f t="shared" si="6"/>
        <v>TLU080610C81</v>
      </c>
      <c r="H244" t="s">
        <v>746</v>
      </c>
      <c r="I244" s="447">
        <v>10.34</v>
      </c>
      <c r="J244" s="133">
        <f t="shared" si="4"/>
        <v>64.625</v>
      </c>
    </row>
    <row r="245" spans="1:10">
      <c r="A245" t="s">
        <v>3351</v>
      </c>
      <c r="B245" s="130">
        <v>42613</v>
      </c>
      <c r="C245" t="s">
        <v>5762</v>
      </c>
      <c r="D245">
        <v>1</v>
      </c>
      <c r="G245" s="150" t="str">
        <f t="shared" si="6"/>
        <v>AAN051220835</v>
      </c>
      <c r="H245" t="s">
        <v>9</v>
      </c>
      <c r="I245" s="447">
        <v>24.83</v>
      </c>
      <c r="J245" s="133">
        <f t="shared" si="4"/>
        <v>155.1875</v>
      </c>
    </row>
    <row r="246" spans="1:10">
      <c r="A246" t="s">
        <v>3351</v>
      </c>
      <c r="B246" s="130">
        <v>42613</v>
      </c>
      <c r="C246" t="s">
        <v>5762</v>
      </c>
      <c r="D246">
        <v>1</v>
      </c>
      <c r="G246" s="150" t="str">
        <f t="shared" si="6"/>
        <v>ACA141112PP4</v>
      </c>
      <c r="H246" t="s">
        <v>5756</v>
      </c>
      <c r="I246" s="447">
        <v>34.92</v>
      </c>
      <c r="J246" s="133">
        <f t="shared" si="4"/>
        <v>218.25</v>
      </c>
    </row>
    <row r="247" spans="1:10">
      <c r="A247" t="s">
        <v>3351</v>
      </c>
      <c r="B247" s="130">
        <v>42613</v>
      </c>
      <c r="C247" t="s">
        <v>5762</v>
      </c>
      <c r="D247">
        <v>1</v>
      </c>
      <c r="G247" s="150" t="str">
        <f t="shared" si="6"/>
        <v>AEB611030SN7</v>
      </c>
      <c r="H247" t="s">
        <v>747</v>
      </c>
      <c r="I247" s="447">
        <v>49.11</v>
      </c>
      <c r="J247" s="133">
        <f t="shared" si="4"/>
        <v>306.9375</v>
      </c>
    </row>
    <row r="248" spans="1:10">
      <c r="A248" t="s">
        <v>3351</v>
      </c>
      <c r="B248" s="130">
        <v>42613</v>
      </c>
      <c r="C248" t="s">
        <v>5762</v>
      </c>
      <c r="D248">
        <v>1</v>
      </c>
      <c r="G248" s="150" t="str">
        <f t="shared" si="6"/>
        <v>FNI970829JR9</v>
      </c>
      <c r="H248" t="s">
        <v>729</v>
      </c>
      <c r="I248" s="447">
        <v>18.62</v>
      </c>
      <c r="J248" s="133">
        <f t="shared" si="4"/>
        <v>116.375</v>
      </c>
    </row>
    <row r="249" spans="1:10">
      <c r="A249" t="s">
        <v>3351</v>
      </c>
      <c r="B249" s="130">
        <v>42613</v>
      </c>
      <c r="C249" t="s">
        <v>5762</v>
      </c>
      <c r="D249">
        <v>1</v>
      </c>
      <c r="G249" s="150" t="str">
        <f t="shared" si="6"/>
        <v>TLU080610C81</v>
      </c>
      <c r="H249" t="s">
        <v>746</v>
      </c>
      <c r="I249" s="447">
        <v>10.34</v>
      </c>
      <c r="J249" s="133">
        <f t="shared" si="4"/>
        <v>64.625</v>
      </c>
    </row>
    <row r="250" spans="1:10">
      <c r="A250" t="s">
        <v>3353</v>
      </c>
      <c r="B250" s="130">
        <v>42613</v>
      </c>
      <c r="C250" t="s">
        <v>5763</v>
      </c>
      <c r="D250">
        <v>1</v>
      </c>
      <c r="G250" s="150" t="str">
        <f t="shared" si="6"/>
        <v>CTO021007DZ8</v>
      </c>
      <c r="H250" t="s">
        <v>808</v>
      </c>
      <c r="I250" s="447">
        <v>8</v>
      </c>
      <c r="J250" s="133">
        <f t="shared" si="4"/>
        <v>50</v>
      </c>
    </row>
    <row r="251" spans="1:10">
      <c r="A251" t="s">
        <v>3367</v>
      </c>
      <c r="B251" s="130">
        <v>42612</v>
      </c>
      <c r="C251" t="s">
        <v>5764</v>
      </c>
      <c r="D251">
        <v>1</v>
      </c>
      <c r="G251" s="150" t="str">
        <f t="shared" si="6"/>
        <v>ACA141112PP4</v>
      </c>
      <c r="H251" t="s">
        <v>5756</v>
      </c>
      <c r="I251" s="447">
        <v>33.58</v>
      </c>
      <c r="J251" s="133">
        <f t="shared" si="4"/>
        <v>209.87499999999997</v>
      </c>
    </row>
    <row r="252" spans="1:10">
      <c r="A252" t="s">
        <v>3367</v>
      </c>
      <c r="B252" s="130">
        <v>42612</v>
      </c>
      <c r="C252" t="s">
        <v>5764</v>
      </c>
      <c r="D252">
        <v>1</v>
      </c>
      <c r="G252" s="150" t="str">
        <f t="shared" si="6"/>
        <v>AEB611030SN7</v>
      </c>
      <c r="H252" t="s">
        <v>747</v>
      </c>
      <c r="I252" s="447">
        <v>49.11</v>
      </c>
      <c r="J252" s="133">
        <f t="shared" si="4"/>
        <v>306.9375</v>
      </c>
    </row>
    <row r="253" spans="1:10">
      <c r="A253" t="s">
        <v>3367</v>
      </c>
      <c r="B253" s="130">
        <v>42612</v>
      </c>
      <c r="C253" t="s">
        <v>5764</v>
      </c>
      <c r="D253">
        <v>1</v>
      </c>
      <c r="G253" s="150" t="str">
        <f t="shared" si="6"/>
        <v>CBI061025HX3</v>
      </c>
      <c r="H253" t="s">
        <v>5765</v>
      </c>
      <c r="I253" s="447">
        <v>20.14</v>
      </c>
      <c r="J253" s="133">
        <f t="shared" si="4"/>
        <v>125.875</v>
      </c>
    </row>
    <row r="254" spans="1:10">
      <c r="A254" t="s">
        <v>3367</v>
      </c>
      <c r="B254" s="130">
        <v>42612</v>
      </c>
      <c r="C254" t="s">
        <v>5764</v>
      </c>
      <c r="D254">
        <v>1</v>
      </c>
      <c r="G254" s="150" t="str">
        <f t="shared" si="6"/>
        <v>FTR080421DX5</v>
      </c>
      <c r="H254" t="s">
        <v>5766</v>
      </c>
      <c r="I254" s="447">
        <v>17.79</v>
      </c>
      <c r="J254" s="133">
        <f t="shared" si="4"/>
        <v>111.18749999999999</v>
      </c>
    </row>
    <row r="255" spans="1:10">
      <c r="A255" t="s">
        <v>3367</v>
      </c>
      <c r="B255" s="130">
        <v>42612</v>
      </c>
      <c r="C255" t="s">
        <v>5764</v>
      </c>
      <c r="D255">
        <v>1</v>
      </c>
      <c r="G255" s="150" t="str">
        <f t="shared" si="6"/>
        <v>SPA930315Q24</v>
      </c>
      <c r="H255" t="s">
        <v>4158</v>
      </c>
      <c r="I255" s="447">
        <v>13.43</v>
      </c>
      <c r="J255" s="133">
        <f t="shared" si="4"/>
        <v>83.9375</v>
      </c>
    </row>
    <row r="256" spans="1:10">
      <c r="A256" t="s">
        <v>3367</v>
      </c>
      <c r="B256" s="130">
        <v>42612</v>
      </c>
      <c r="C256" t="s">
        <v>5764</v>
      </c>
      <c r="D256">
        <v>1</v>
      </c>
      <c r="G256" s="150" t="str">
        <f t="shared" si="6"/>
        <v>TLU080610C81</v>
      </c>
      <c r="H256" t="s">
        <v>746</v>
      </c>
      <c r="I256" s="447">
        <v>10.34</v>
      </c>
      <c r="J256" s="133">
        <f t="shared" si="4"/>
        <v>64.625</v>
      </c>
    </row>
    <row r="257" spans="1:10">
      <c r="A257" t="s">
        <v>3369</v>
      </c>
      <c r="B257" s="130">
        <v>42613</v>
      </c>
      <c r="C257" t="s">
        <v>5767</v>
      </c>
      <c r="D257">
        <v>1</v>
      </c>
      <c r="G257" s="150" t="str">
        <f t="shared" si="6"/>
        <v>API6609273E0</v>
      </c>
      <c r="H257" t="s">
        <v>659</v>
      </c>
      <c r="I257" s="447">
        <v>53.79</v>
      </c>
      <c r="J257" s="133">
        <f t="shared" si="4"/>
        <v>336.1875</v>
      </c>
    </row>
    <row r="258" spans="1:10">
      <c r="A258" t="s">
        <v>3369</v>
      </c>
      <c r="B258" s="130">
        <v>42613</v>
      </c>
      <c r="C258" t="s">
        <v>5767</v>
      </c>
      <c r="D258">
        <v>1</v>
      </c>
      <c r="G258" s="150" t="str">
        <f t="shared" si="6"/>
        <v>FNI970829JR9</v>
      </c>
      <c r="H258" t="s">
        <v>729</v>
      </c>
      <c r="I258" s="447">
        <v>19.309999999999999</v>
      </c>
      <c r="J258" s="133">
        <f t="shared" si="4"/>
        <v>120.68749999999999</v>
      </c>
    </row>
    <row r="259" spans="1:10">
      <c r="A259" t="s">
        <v>3369</v>
      </c>
      <c r="B259" s="130">
        <v>42613</v>
      </c>
      <c r="C259" t="s">
        <v>5767</v>
      </c>
      <c r="D259">
        <v>1</v>
      </c>
      <c r="G259" s="150" t="str">
        <f t="shared" si="6"/>
        <v>SMA950103FQA</v>
      </c>
      <c r="H259" t="s">
        <v>2673</v>
      </c>
      <c r="I259" s="447">
        <v>72.650000000000006</v>
      </c>
      <c r="J259" s="133">
        <f t="shared" si="4"/>
        <v>454.0625</v>
      </c>
    </row>
    <row r="260" spans="1:10">
      <c r="A260" t="s">
        <v>3369</v>
      </c>
      <c r="B260" s="130">
        <v>42613</v>
      </c>
      <c r="C260" t="s">
        <v>5767</v>
      </c>
      <c r="D260">
        <v>1</v>
      </c>
      <c r="G260" s="150" t="str">
        <f t="shared" si="6"/>
        <v>TSC070907QS5</v>
      </c>
      <c r="H260" t="s">
        <v>727</v>
      </c>
      <c r="I260" s="447">
        <v>13.79</v>
      </c>
      <c r="J260" s="133">
        <f t="shared" si="4"/>
        <v>86.187499999999986</v>
      </c>
    </row>
    <row r="261" spans="1:10">
      <c r="A261" t="s">
        <v>4434</v>
      </c>
      <c r="B261" s="130">
        <v>42613</v>
      </c>
      <c r="C261" t="s">
        <v>5768</v>
      </c>
      <c r="D261">
        <v>1</v>
      </c>
      <c r="G261" s="150" t="str">
        <f t="shared" si="6"/>
        <v>API6609273E0</v>
      </c>
      <c r="H261" t="s">
        <v>659</v>
      </c>
      <c r="I261" s="447">
        <v>34.479999999999997</v>
      </c>
      <c r="J261" s="133">
        <f t="shared" si="4"/>
        <v>215.49999999999997</v>
      </c>
    </row>
    <row r="262" spans="1:10">
      <c r="A262" t="s">
        <v>4434</v>
      </c>
      <c r="B262" s="130">
        <v>42613</v>
      </c>
      <c r="C262" t="s">
        <v>5768</v>
      </c>
      <c r="D262">
        <v>1</v>
      </c>
      <c r="G262" s="150" t="str">
        <f t="shared" si="6"/>
        <v>FNI970829JR9</v>
      </c>
      <c r="H262" t="s">
        <v>729</v>
      </c>
      <c r="I262" s="447">
        <v>9.66</v>
      </c>
      <c r="J262" s="133">
        <f t="shared" si="4"/>
        <v>60.375</v>
      </c>
    </row>
    <row r="263" spans="1:10">
      <c r="A263" t="s">
        <v>4434</v>
      </c>
      <c r="B263" s="130">
        <v>42613</v>
      </c>
      <c r="C263" t="s">
        <v>5768</v>
      </c>
      <c r="D263">
        <v>1</v>
      </c>
      <c r="G263" s="150" t="str">
        <f t="shared" si="6"/>
        <v>FNI970829JR9</v>
      </c>
      <c r="H263" t="s">
        <v>729</v>
      </c>
      <c r="I263" s="447">
        <v>18.63</v>
      </c>
      <c r="J263" s="133">
        <f t="shared" si="4"/>
        <v>116.43749999999999</v>
      </c>
    </row>
    <row r="264" spans="1:10">
      <c r="A264" t="s">
        <v>4434</v>
      </c>
      <c r="B264" s="130">
        <v>42613</v>
      </c>
      <c r="C264" t="s">
        <v>5768</v>
      </c>
      <c r="D264">
        <v>1</v>
      </c>
      <c r="G264" s="150" t="str">
        <f t="shared" si="6"/>
        <v>STE000331UK5</v>
      </c>
      <c r="H264" t="s">
        <v>5769</v>
      </c>
      <c r="I264" s="447">
        <v>56.24</v>
      </c>
      <c r="J264" s="133">
        <f t="shared" ref="J264:J327" si="7">+I264/0.16</f>
        <v>351.5</v>
      </c>
    </row>
    <row r="265" spans="1:10">
      <c r="A265" t="s">
        <v>4434</v>
      </c>
      <c r="B265" s="130">
        <v>42613</v>
      </c>
      <c r="C265" t="s">
        <v>5768</v>
      </c>
      <c r="D265">
        <v>1</v>
      </c>
      <c r="G265" s="150" t="str">
        <f t="shared" si="6"/>
        <v>TSC070907QS5</v>
      </c>
      <c r="H265" t="s">
        <v>727</v>
      </c>
      <c r="I265" s="447">
        <v>13.79</v>
      </c>
      <c r="J265" s="133">
        <f t="shared" si="7"/>
        <v>86.187499999999986</v>
      </c>
    </row>
    <row r="266" spans="1:10">
      <c r="A266" t="s">
        <v>5217</v>
      </c>
      <c r="B266" s="130">
        <v>42613</v>
      </c>
      <c r="C266" t="s">
        <v>5770</v>
      </c>
      <c r="D266">
        <v>1</v>
      </c>
      <c r="G266" s="150" t="str">
        <f t="shared" si="6"/>
        <v>API6609273E0</v>
      </c>
      <c r="H266" t="s">
        <v>659</v>
      </c>
      <c r="I266" s="447">
        <v>9.52</v>
      </c>
      <c r="J266" s="133">
        <f t="shared" si="7"/>
        <v>59.499999999999993</v>
      </c>
    </row>
    <row r="267" spans="1:10">
      <c r="A267" t="s">
        <v>5217</v>
      </c>
      <c r="B267" s="130">
        <v>42613</v>
      </c>
      <c r="C267" t="s">
        <v>5770</v>
      </c>
      <c r="D267">
        <v>1</v>
      </c>
      <c r="G267" s="150" t="str">
        <f t="shared" si="6"/>
        <v>API6609273E0</v>
      </c>
      <c r="H267" t="s">
        <v>659</v>
      </c>
      <c r="I267" s="447">
        <v>37.24</v>
      </c>
      <c r="J267" s="133">
        <f t="shared" si="7"/>
        <v>232.75</v>
      </c>
    </row>
    <row r="268" spans="1:10">
      <c r="A268" t="s">
        <v>5217</v>
      </c>
      <c r="B268" s="130">
        <v>42613</v>
      </c>
      <c r="C268" t="s">
        <v>5770</v>
      </c>
      <c r="D268">
        <v>1</v>
      </c>
      <c r="G268" s="150" t="str">
        <f t="shared" si="6"/>
        <v>FMN9905248R8</v>
      </c>
      <c r="H268" t="s">
        <v>811</v>
      </c>
      <c r="I268" s="447">
        <v>5.0999999999999996</v>
      </c>
      <c r="J268" s="133">
        <f t="shared" si="7"/>
        <v>31.874999999999996</v>
      </c>
    </row>
    <row r="269" spans="1:10">
      <c r="A269" t="s">
        <v>5217</v>
      </c>
      <c r="B269" s="130">
        <v>42613</v>
      </c>
      <c r="C269" t="s">
        <v>5770</v>
      </c>
      <c r="D269">
        <v>1</v>
      </c>
      <c r="G269" s="150" t="str">
        <f t="shared" si="6"/>
        <v>FMN9905248R8</v>
      </c>
      <c r="H269" t="s">
        <v>811</v>
      </c>
      <c r="I269" s="447">
        <v>5.0999999999999996</v>
      </c>
      <c r="J269" s="133">
        <f t="shared" si="7"/>
        <v>31.874999999999996</v>
      </c>
    </row>
    <row r="270" spans="1:10">
      <c r="A270" t="s">
        <v>5217</v>
      </c>
      <c r="B270" s="130">
        <v>42613</v>
      </c>
      <c r="C270" t="s">
        <v>5770</v>
      </c>
      <c r="D270">
        <v>1</v>
      </c>
      <c r="G270" s="150" t="str">
        <f t="shared" si="6"/>
        <v>FNI970829JR9</v>
      </c>
      <c r="H270" t="s">
        <v>729</v>
      </c>
      <c r="I270" s="447">
        <v>8.9700000000000006</v>
      </c>
      <c r="J270" s="133">
        <f t="shared" si="7"/>
        <v>56.0625</v>
      </c>
    </row>
    <row r="271" spans="1:10">
      <c r="A271" t="s">
        <v>5217</v>
      </c>
      <c r="B271" s="130">
        <v>42613</v>
      </c>
      <c r="C271" t="s">
        <v>5770</v>
      </c>
      <c r="D271">
        <v>1</v>
      </c>
      <c r="G271" s="150" t="str">
        <f t="shared" si="6"/>
        <v>OMC100818GZ7</v>
      </c>
      <c r="H271" t="s">
        <v>813</v>
      </c>
      <c r="I271" s="447">
        <v>42.98</v>
      </c>
      <c r="J271" s="133">
        <f t="shared" si="7"/>
        <v>268.625</v>
      </c>
    </row>
    <row r="272" spans="1:10">
      <c r="A272" t="s">
        <v>3371</v>
      </c>
      <c r="B272" s="130">
        <v>42613</v>
      </c>
      <c r="C272" t="s">
        <v>5771</v>
      </c>
      <c r="D272">
        <v>1</v>
      </c>
      <c r="G272" s="150" t="str">
        <f t="shared" si="6"/>
        <v>CIS981002NK4</v>
      </c>
      <c r="H272" t="s">
        <v>5423</v>
      </c>
      <c r="I272" s="447">
        <v>18.07</v>
      </c>
      <c r="J272" s="133">
        <f t="shared" si="7"/>
        <v>112.9375</v>
      </c>
    </row>
    <row r="273" spans="1:10">
      <c r="A273" t="s">
        <v>3371</v>
      </c>
      <c r="B273" s="130">
        <v>42613</v>
      </c>
      <c r="C273" t="s">
        <v>5771</v>
      </c>
      <c r="D273">
        <v>1</v>
      </c>
      <c r="G273" s="150" t="str">
        <f t="shared" si="6"/>
        <v>FNI970829JR9</v>
      </c>
      <c r="H273" t="s">
        <v>729</v>
      </c>
      <c r="I273" s="447">
        <v>9.25</v>
      </c>
      <c r="J273" s="133">
        <f t="shared" si="7"/>
        <v>57.8125</v>
      </c>
    </row>
    <row r="274" spans="1:10">
      <c r="A274" t="s">
        <v>3371</v>
      </c>
      <c r="B274" s="130">
        <v>42613</v>
      </c>
      <c r="C274" t="s">
        <v>5771</v>
      </c>
      <c r="D274">
        <v>1</v>
      </c>
      <c r="G274" s="150" t="str">
        <f t="shared" si="6"/>
        <v>GPA8010254LA</v>
      </c>
      <c r="H274" t="s">
        <v>5424</v>
      </c>
      <c r="I274" s="447">
        <v>107.44</v>
      </c>
      <c r="J274" s="133">
        <f t="shared" si="7"/>
        <v>671.5</v>
      </c>
    </row>
    <row r="275" spans="1:10">
      <c r="A275" t="s">
        <v>3371</v>
      </c>
      <c r="B275" s="130">
        <v>42613</v>
      </c>
      <c r="C275" t="s">
        <v>5771</v>
      </c>
      <c r="D275">
        <v>1</v>
      </c>
      <c r="G275" s="150" t="str">
        <f t="shared" si="6"/>
        <v>ISL070720EK3</v>
      </c>
      <c r="H275" t="s">
        <v>5425</v>
      </c>
      <c r="I275" s="447">
        <v>21.65</v>
      </c>
      <c r="J275" s="133">
        <f t="shared" si="7"/>
        <v>135.3125</v>
      </c>
    </row>
    <row r="276" spans="1:10">
      <c r="A276" t="s">
        <v>3371</v>
      </c>
      <c r="B276" s="130">
        <v>42613</v>
      </c>
      <c r="C276" t="s">
        <v>5771</v>
      </c>
      <c r="D276">
        <v>1</v>
      </c>
      <c r="G276" s="150" t="str">
        <f t="shared" si="6"/>
        <v>LOPH701109KX0</v>
      </c>
      <c r="H276" t="s">
        <v>5772</v>
      </c>
      <c r="I276" s="447">
        <v>16.55</v>
      </c>
      <c r="J276" s="133">
        <f t="shared" si="7"/>
        <v>103.4375</v>
      </c>
    </row>
    <row r="277" spans="1:10">
      <c r="A277" t="s">
        <v>3371</v>
      </c>
      <c r="B277" s="130">
        <v>42613</v>
      </c>
      <c r="C277" t="s">
        <v>5771</v>
      </c>
      <c r="D277">
        <v>1</v>
      </c>
      <c r="G277" s="150" t="str">
        <f t="shared" si="6"/>
        <v>MTA900528FIA</v>
      </c>
      <c r="H277" t="s">
        <v>1693</v>
      </c>
      <c r="I277" s="447">
        <v>8.14</v>
      </c>
      <c r="J277" s="133">
        <f t="shared" si="7"/>
        <v>50.875</v>
      </c>
    </row>
    <row r="278" spans="1:10">
      <c r="A278" t="s">
        <v>3371</v>
      </c>
      <c r="B278" s="130">
        <v>42613</v>
      </c>
      <c r="C278" t="s">
        <v>5771</v>
      </c>
      <c r="D278">
        <v>1</v>
      </c>
      <c r="G278" s="150" t="str">
        <f t="shared" si="6"/>
        <v>OME561118AA8</v>
      </c>
      <c r="H278" t="s">
        <v>805</v>
      </c>
      <c r="I278" s="447">
        <v>116.55</v>
      </c>
      <c r="J278" s="133">
        <f t="shared" si="7"/>
        <v>728.4375</v>
      </c>
    </row>
    <row r="279" spans="1:10">
      <c r="A279" t="s">
        <v>3371</v>
      </c>
      <c r="B279" s="130">
        <v>42613</v>
      </c>
      <c r="C279" t="s">
        <v>5771</v>
      </c>
      <c r="D279">
        <v>1</v>
      </c>
      <c r="G279" s="150" t="str">
        <f t="shared" si="6"/>
        <v>SGG931011MF4</v>
      </c>
      <c r="H279" t="s">
        <v>5416</v>
      </c>
      <c r="I279" s="447">
        <v>67.150000000000006</v>
      </c>
      <c r="J279" s="133">
        <f t="shared" si="7"/>
        <v>419.6875</v>
      </c>
    </row>
    <row r="280" spans="1:10">
      <c r="A280" t="s">
        <v>3373</v>
      </c>
      <c r="B280" s="130">
        <v>42613</v>
      </c>
      <c r="C280" t="s">
        <v>5773</v>
      </c>
      <c r="D280">
        <v>1</v>
      </c>
      <c r="G280" s="150" t="str">
        <f t="shared" si="6"/>
        <v>FNI970829JR9</v>
      </c>
      <c r="H280" t="s">
        <v>729</v>
      </c>
      <c r="I280" s="447">
        <v>8.9700000000000006</v>
      </c>
      <c r="J280" s="133">
        <f t="shared" si="7"/>
        <v>56.0625</v>
      </c>
    </row>
    <row r="281" spans="1:10">
      <c r="A281" t="s">
        <v>3373</v>
      </c>
      <c r="B281" s="130">
        <v>42613</v>
      </c>
      <c r="C281" t="s">
        <v>5773</v>
      </c>
      <c r="D281">
        <v>1</v>
      </c>
      <c r="G281" s="150" t="str">
        <f t="shared" si="6"/>
        <v>GESG611221RC9</v>
      </c>
      <c r="H281" t="s">
        <v>1718</v>
      </c>
      <c r="I281" s="447">
        <v>15.17</v>
      </c>
      <c r="J281" s="133">
        <f t="shared" si="7"/>
        <v>94.8125</v>
      </c>
    </row>
    <row r="282" spans="1:10">
      <c r="A282" t="s">
        <v>3373</v>
      </c>
      <c r="B282" s="130">
        <v>42613</v>
      </c>
      <c r="C282" t="s">
        <v>5773</v>
      </c>
      <c r="D282">
        <v>1</v>
      </c>
      <c r="G282" s="150" t="str">
        <f t="shared" si="6"/>
        <v>RCO0708136F7</v>
      </c>
      <c r="H282" t="s">
        <v>735</v>
      </c>
      <c r="I282" s="447">
        <v>63.72</v>
      </c>
      <c r="J282" s="133">
        <f t="shared" si="7"/>
        <v>398.25</v>
      </c>
    </row>
    <row r="283" spans="1:10">
      <c r="A283" t="s">
        <v>3373</v>
      </c>
      <c r="B283" s="130">
        <v>42613</v>
      </c>
      <c r="C283" t="s">
        <v>5773</v>
      </c>
      <c r="D283">
        <v>1</v>
      </c>
      <c r="G283" s="150" t="str">
        <f t="shared" si="6"/>
        <v>SSL040309B32</v>
      </c>
      <c r="H283" t="s">
        <v>1749</v>
      </c>
      <c r="I283" s="447">
        <v>112.49</v>
      </c>
      <c r="J283" s="133">
        <f t="shared" si="7"/>
        <v>703.0625</v>
      </c>
    </row>
    <row r="284" spans="1:10">
      <c r="A284" t="s">
        <v>3375</v>
      </c>
      <c r="B284" s="130">
        <v>42613</v>
      </c>
      <c r="C284" t="s">
        <v>5774</v>
      </c>
      <c r="D284">
        <v>1</v>
      </c>
      <c r="G284" s="150" t="str">
        <f t="shared" si="6"/>
        <v>AGA0006136F1</v>
      </c>
      <c r="H284" t="s">
        <v>733</v>
      </c>
      <c r="I284" s="447">
        <v>94.01</v>
      </c>
      <c r="J284" s="133">
        <f t="shared" si="7"/>
        <v>587.5625</v>
      </c>
    </row>
    <row r="285" spans="1:10">
      <c r="A285" t="s">
        <v>3375</v>
      </c>
      <c r="B285" s="130">
        <v>42613</v>
      </c>
      <c r="C285" t="s">
        <v>5774</v>
      </c>
      <c r="D285">
        <v>1</v>
      </c>
      <c r="G285" s="150" t="str">
        <f t="shared" si="6"/>
        <v>FNI970829JR9</v>
      </c>
      <c r="H285" t="s">
        <v>729</v>
      </c>
      <c r="I285" s="447">
        <v>8.9700000000000006</v>
      </c>
      <c r="J285" s="133">
        <f t="shared" si="7"/>
        <v>56.0625</v>
      </c>
    </row>
    <row r="286" spans="1:10">
      <c r="A286" t="s">
        <v>3375</v>
      </c>
      <c r="B286" s="130">
        <v>42613</v>
      </c>
      <c r="C286" t="s">
        <v>5774</v>
      </c>
      <c r="D286">
        <v>1</v>
      </c>
      <c r="G286" s="150" t="str">
        <f t="shared" ref="G286:G349" si="8">+H286</f>
        <v>RCO0708136F7</v>
      </c>
      <c r="H286" t="s">
        <v>735</v>
      </c>
      <c r="I286" s="447">
        <v>63.72</v>
      </c>
      <c r="J286" s="133">
        <f t="shared" si="7"/>
        <v>398.25</v>
      </c>
    </row>
    <row r="287" spans="1:10">
      <c r="A287" t="s">
        <v>3377</v>
      </c>
      <c r="B287" s="130">
        <v>42613</v>
      </c>
      <c r="C287" t="s">
        <v>5775</v>
      </c>
      <c r="D287">
        <v>1</v>
      </c>
      <c r="G287" s="150" t="str">
        <f t="shared" si="8"/>
        <v>DRO940516GC2</v>
      </c>
      <c r="H287" t="s">
        <v>5776</v>
      </c>
      <c r="I287" s="447">
        <v>20.14</v>
      </c>
      <c r="J287" s="133">
        <f t="shared" si="7"/>
        <v>125.875</v>
      </c>
    </row>
    <row r="288" spans="1:10">
      <c r="A288" t="s">
        <v>3377</v>
      </c>
      <c r="B288" s="130">
        <v>42613</v>
      </c>
      <c r="C288" t="s">
        <v>5775</v>
      </c>
      <c r="D288">
        <v>1</v>
      </c>
      <c r="G288" s="150" t="str">
        <f t="shared" si="8"/>
        <v>FNI970829JR9</v>
      </c>
      <c r="H288" t="s">
        <v>729</v>
      </c>
      <c r="I288" s="447">
        <v>8.9700000000000006</v>
      </c>
      <c r="J288" s="133">
        <f t="shared" si="7"/>
        <v>56.0625</v>
      </c>
    </row>
    <row r="289" spans="1:10">
      <c r="A289" t="s">
        <v>5226</v>
      </c>
      <c r="B289" s="130">
        <v>42613</v>
      </c>
      <c r="C289" t="s">
        <v>5777</v>
      </c>
      <c r="D289">
        <v>1</v>
      </c>
      <c r="G289" s="150" t="str">
        <f t="shared" si="8"/>
        <v>AEB611030SN7</v>
      </c>
      <c r="H289" t="s">
        <v>747</v>
      </c>
      <c r="I289" s="447">
        <v>16.690000000000001</v>
      </c>
      <c r="J289" s="133">
        <f t="shared" si="7"/>
        <v>104.3125</v>
      </c>
    </row>
    <row r="290" spans="1:10">
      <c r="A290" t="s">
        <v>5226</v>
      </c>
      <c r="B290" s="130">
        <v>42613</v>
      </c>
      <c r="C290" t="s">
        <v>5777</v>
      </c>
      <c r="D290">
        <v>1</v>
      </c>
      <c r="G290" s="150" t="str">
        <f t="shared" si="8"/>
        <v>AEB611030SN7</v>
      </c>
      <c r="H290" t="s">
        <v>747</v>
      </c>
      <c r="I290" s="447">
        <v>67.150000000000006</v>
      </c>
      <c r="J290" s="133">
        <f t="shared" si="7"/>
        <v>419.6875</v>
      </c>
    </row>
    <row r="291" spans="1:10">
      <c r="A291" t="s">
        <v>5226</v>
      </c>
      <c r="B291" s="130">
        <v>42613</v>
      </c>
      <c r="C291" t="s">
        <v>5777</v>
      </c>
      <c r="D291">
        <v>1</v>
      </c>
      <c r="G291" s="150" t="str">
        <f t="shared" si="8"/>
        <v>API6609273E0</v>
      </c>
      <c r="H291" t="s">
        <v>659</v>
      </c>
      <c r="I291" s="447">
        <v>53.79</v>
      </c>
      <c r="J291" s="133">
        <f t="shared" si="7"/>
        <v>336.1875</v>
      </c>
    </row>
    <row r="292" spans="1:10">
      <c r="A292" t="s">
        <v>5226</v>
      </c>
      <c r="B292" s="130">
        <v>42613</v>
      </c>
      <c r="C292" t="s">
        <v>5777</v>
      </c>
      <c r="D292">
        <v>1</v>
      </c>
      <c r="G292" s="150" t="str">
        <f t="shared" si="8"/>
        <v>FNI970829JR9</v>
      </c>
      <c r="H292" t="s">
        <v>729</v>
      </c>
      <c r="I292" s="447">
        <v>9.66</v>
      </c>
      <c r="J292" s="133">
        <f t="shared" si="7"/>
        <v>60.375</v>
      </c>
    </row>
    <row r="293" spans="1:10">
      <c r="A293" t="s">
        <v>5226</v>
      </c>
      <c r="B293" s="130">
        <v>42613</v>
      </c>
      <c r="C293" t="s">
        <v>5777</v>
      </c>
      <c r="D293">
        <v>1</v>
      </c>
      <c r="G293" s="150" t="str">
        <f t="shared" si="8"/>
        <v>FNI970829JR9</v>
      </c>
      <c r="H293" t="s">
        <v>729</v>
      </c>
      <c r="I293" s="447">
        <v>28.29</v>
      </c>
      <c r="J293" s="133">
        <f t="shared" si="7"/>
        <v>176.8125</v>
      </c>
    </row>
    <row r="294" spans="1:10">
      <c r="A294" t="s">
        <v>5226</v>
      </c>
      <c r="B294" s="130">
        <v>42613</v>
      </c>
      <c r="C294" t="s">
        <v>5777</v>
      </c>
      <c r="D294">
        <v>1</v>
      </c>
      <c r="G294" s="150" t="str">
        <f t="shared" si="8"/>
        <v>TSC070907QS5</v>
      </c>
      <c r="H294" t="s">
        <v>727</v>
      </c>
      <c r="I294" s="447">
        <v>13.79</v>
      </c>
      <c r="J294" s="133">
        <f t="shared" si="7"/>
        <v>86.187499999999986</v>
      </c>
    </row>
    <row r="295" spans="1:10">
      <c r="A295" t="s">
        <v>3385</v>
      </c>
      <c r="B295" s="130">
        <v>42613</v>
      </c>
      <c r="C295" t="s">
        <v>5778</v>
      </c>
      <c r="D295">
        <v>1</v>
      </c>
      <c r="G295" s="150" t="str">
        <f t="shared" si="8"/>
        <v>AEB611030SN7</v>
      </c>
      <c r="H295" t="s">
        <v>747</v>
      </c>
      <c r="I295" s="447">
        <v>49.11</v>
      </c>
      <c r="J295" s="133">
        <f t="shared" si="7"/>
        <v>306.9375</v>
      </c>
    </row>
    <row r="296" spans="1:10">
      <c r="A296" t="s">
        <v>3385</v>
      </c>
      <c r="B296" s="130">
        <v>42613</v>
      </c>
      <c r="C296" t="s">
        <v>5778</v>
      </c>
      <c r="D296">
        <v>1</v>
      </c>
      <c r="G296" s="150" t="str">
        <f t="shared" si="8"/>
        <v>ESE0102158I8</v>
      </c>
      <c r="H296" t="s">
        <v>5779</v>
      </c>
      <c r="I296" s="447">
        <v>53.72</v>
      </c>
      <c r="J296" s="133">
        <f t="shared" si="7"/>
        <v>335.75</v>
      </c>
    </row>
    <row r="297" spans="1:10">
      <c r="A297" t="s">
        <v>3385</v>
      </c>
      <c r="B297" s="130">
        <v>42613</v>
      </c>
      <c r="C297" t="s">
        <v>5778</v>
      </c>
      <c r="D297">
        <v>1</v>
      </c>
      <c r="G297" s="150" t="str">
        <f t="shared" si="8"/>
        <v>FTR080421DX5</v>
      </c>
      <c r="H297" t="s">
        <v>5766</v>
      </c>
      <c r="I297" s="447">
        <v>17.79</v>
      </c>
      <c r="J297" s="133">
        <f t="shared" si="7"/>
        <v>111.18749999999999</v>
      </c>
    </row>
    <row r="298" spans="1:10">
      <c r="A298" t="s">
        <v>3385</v>
      </c>
      <c r="B298" s="130">
        <v>42613</v>
      </c>
      <c r="C298" t="s">
        <v>5778</v>
      </c>
      <c r="D298">
        <v>1</v>
      </c>
      <c r="G298" s="150" t="str">
        <f t="shared" si="8"/>
        <v>JAY120731T83</v>
      </c>
      <c r="H298" t="s">
        <v>5780</v>
      </c>
      <c r="I298" s="447">
        <v>17.46</v>
      </c>
      <c r="J298" s="133">
        <f t="shared" si="7"/>
        <v>109.125</v>
      </c>
    </row>
    <row r="299" spans="1:10">
      <c r="A299" t="s">
        <v>3385</v>
      </c>
      <c r="B299" s="130">
        <v>42613</v>
      </c>
      <c r="C299" t="s">
        <v>5778</v>
      </c>
      <c r="D299">
        <v>1</v>
      </c>
      <c r="G299" s="150" t="str">
        <f t="shared" si="8"/>
        <v>TLU080610C81</v>
      </c>
      <c r="H299" t="s">
        <v>746</v>
      </c>
      <c r="I299" s="447">
        <v>10.34</v>
      </c>
      <c r="J299" s="133">
        <f t="shared" si="7"/>
        <v>64.625</v>
      </c>
    </row>
    <row r="300" spans="1:10">
      <c r="A300" t="s">
        <v>3387</v>
      </c>
      <c r="B300" s="130">
        <v>42613</v>
      </c>
      <c r="C300" t="s">
        <v>5781</v>
      </c>
      <c r="D300">
        <v>1</v>
      </c>
      <c r="G300" s="150" t="str">
        <f t="shared" si="8"/>
        <v>API6609273E0</v>
      </c>
      <c r="H300" t="s">
        <v>659</v>
      </c>
      <c r="I300" s="447">
        <v>53.79</v>
      </c>
      <c r="J300" s="133">
        <f t="shared" si="7"/>
        <v>336.1875</v>
      </c>
    </row>
    <row r="301" spans="1:10">
      <c r="A301" t="s">
        <v>3387</v>
      </c>
      <c r="B301" s="130">
        <v>42613</v>
      </c>
      <c r="C301" t="s">
        <v>5781</v>
      </c>
      <c r="D301">
        <v>1</v>
      </c>
      <c r="G301" s="150" t="str">
        <f t="shared" si="8"/>
        <v>FNI970829JR9</v>
      </c>
      <c r="H301" t="s">
        <v>729</v>
      </c>
      <c r="I301" s="447">
        <v>9.66</v>
      </c>
      <c r="J301" s="133">
        <f t="shared" si="7"/>
        <v>60.375</v>
      </c>
    </row>
    <row r="302" spans="1:10">
      <c r="A302" t="s">
        <v>3387</v>
      </c>
      <c r="B302" s="130">
        <v>42613</v>
      </c>
      <c r="C302" t="s">
        <v>5781</v>
      </c>
      <c r="D302">
        <v>1</v>
      </c>
      <c r="G302" s="150" t="str">
        <f t="shared" si="8"/>
        <v>FNI970829JR9</v>
      </c>
      <c r="H302" t="s">
        <v>729</v>
      </c>
      <c r="I302" s="447">
        <v>9.66</v>
      </c>
      <c r="J302" s="133">
        <f t="shared" si="7"/>
        <v>60.375</v>
      </c>
    </row>
    <row r="303" spans="1:10">
      <c r="A303" t="s">
        <v>3387</v>
      </c>
      <c r="B303" s="130">
        <v>42613</v>
      </c>
      <c r="C303" t="s">
        <v>5781</v>
      </c>
      <c r="D303">
        <v>1</v>
      </c>
      <c r="G303" s="150" t="str">
        <f t="shared" si="8"/>
        <v>HEGS6204255W7</v>
      </c>
      <c r="H303" t="s">
        <v>660</v>
      </c>
      <c r="I303" s="447">
        <v>13.79</v>
      </c>
      <c r="J303" s="133">
        <f t="shared" si="7"/>
        <v>86.187499999999986</v>
      </c>
    </row>
    <row r="304" spans="1:10">
      <c r="A304" t="s">
        <v>3387</v>
      </c>
      <c r="B304" s="130">
        <v>42613</v>
      </c>
      <c r="C304" t="s">
        <v>5781</v>
      </c>
      <c r="D304">
        <v>1</v>
      </c>
      <c r="G304" s="150" t="str">
        <f t="shared" si="8"/>
        <v>SUL601206R87</v>
      </c>
      <c r="H304" t="s">
        <v>661</v>
      </c>
      <c r="I304" s="447">
        <v>67.17</v>
      </c>
      <c r="J304" s="133">
        <f t="shared" si="7"/>
        <v>419.8125</v>
      </c>
    </row>
    <row r="305" spans="1:11">
      <c r="A305" t="s">
        <v>3391</v>
      </c>
      <c r="B305" s="130">
        <v>42613</v>
      </c>
      <c r="C305" t="s">
        <v>5782</v>
      </c>
      <c r="D305">
        <v>1</v>
      </c>
      <c r="G305" s="150" t="str">
        <f t="shared" si="8"/>
        <v>API6609273E0</v>
      </c>
      <c r="H305" t="s">
        <v>659</v>
      </c>
      <c r="I305" s="447">
        <v>34.479999999999997</v>
      </c>
      <c r="J305" s="133">
        <f t="shared" si="7"/>
        <v>215.49999999999997</v>
      </c>
    </row>
    <row r="306" spans="1:11">
      <c r="A306" t="s">
        <v>3391</v>
      </c>
      <c r="B306" s="130">
        <v>42613</v>
      </c>
      <c r="C306" t="s">
        <v>5782</v>
      </c>
      <c r="D306">
        <v>1</v>
      </c>
      <c r="G306" s="150" t="str">
        <f t="shared" si="8"/>
        <v>FNI970829JR9</v>
      </c>
      <c r="H306" t="s">
        <v>729</v>
      </c>
      <c r="I306" s="447">
        <v>28.29</v>
      </c>
      <c r="J306" s="133">
        <f t="shared" si="7"/>
        <v>176.8125</v>
      </c>
    </row>
    <row r="307" spans="1:11">
      <c r="A307" t="s">
        <v>3391</v>
      </c>
      <c r="B307" s="130">
        <v>42613</v>
      </c>
      <c r="C307" t="s">
        <v>5782</v>
      </c>
      <c r="D307">
        <v>1</v>
      </c>
      <c r="G307" s="150" t="str">
        <f t="shared" si="8"/>
        <v>GBA060117351</v>
      </c>
      <c r="H307" t="s">
        <v>3527</v>
      </c>
      <c r="I307" s="447">
        <v>53.72</v>
      </c>
      <c r="J307" s="133">
        <f t="shared" si="7"/>
        <v>335.75</v>
      </c>
    </row>
    <row r="308" spans="1:11">
      <c r="A308" t="s">
        <v>3391</v>
      </c>
      <c r="B308" s="130">
        <v>42613</v>
      </c>
      <c r="C308" t="s">
        <v>5782</v>
      </c>
      <c r="D308">
        <v>1</v>
      </c>
      <c r="G308" s="150" t="str">
        <f t="shared" si="8"/>
        <v>TSC070907QS5</v>
      </c>
      <c r="H308" t="s">
        <v>727</v>
      </c>
      <c r="I308" s="447">
        <v>13.79</v>
      </c>
      <c r="J308" s="133">
        <f t="shared" si="7"/>
        <v>86.187499999999986</v>
      </c>
    </row>
    <row r="309" spans="1:11">
      <c r="A309" t="s">
        <v>5231</v>
      </c>
      <c r="B309" s="130">
        <v>42613</v>
      </c>
      <c r="C309" t="s">
        <v>5783</v>
      </c>
      <c r="D309">
        <v>1</v>
      </c>
      <c r="G309" s="150" t="str">
        <f t="shared" si="8"/>
        <v>UAM011124U83</v>
      </c>
      <c r="H309" t="s">
        <v>2857</v>
      </c>
      <c r="I309" s="447">
        <v>8.14</v>
      </c>
      <c r="J309" s="133">
        <f t="shared" si="7"/>
        <v>50.875</v>
      </c>
    </row>
    <row r="310" spans="1:11">
      <c r="A310" t="s">
        <v>4443</v>
      </c>
      <c r="B310" s="130">
        <v>42613</v>
      </c>
      <c r="C310" t="s">
        <v>5784</v>
      </c>
      <c r="D310">
        <v>1</v>
      </c>
      <c r="G310" s="150" t="str">
        <f t="shared" si="8"/>
        <v>DCO0302147T9</v>
      </c>
      <c r="H310" t="s">
        <v>1690</v>
      </c>
      <c r="I310" s="447">
        <v>3.17</v>
      </c>
      <c r="J310" s="133">
        <f t="shared" si="7"/>
        <v>19.8125</v>
      </c>
    </row>
    <row r="311" spans="1:11">
      <c r="A311" t="s">
        <v>4443</v>
      </c>
      <c r="B311" s="130">
        <v>42613</v>
      </c>
      <c r="C311" t="s">
        <v>5784</v>
      </c>
      <c r="D311">
        <v>1</v>
      </c>
      <c r="G311" s="150" t="str">
        <f t="shared" si="8"/>
        <v>FNI970829JR9</v>
      </c>
      <c r="H311" t="s">
        <v>729</v>
      </c>
      <c r="I311" s="447">
        <v>4.83</v>
      </c>
      <c r="J311" s="133">
        <f t="shared" si="7"/>
        <v>30.1875</v>
      </c>
    </row>
    <row r="312" spans="1:11">
      <c r="A312" t="s">
        <v>4443</v>
      </c>
      <c r="B312" s="130">
        <v>42613</v>
      </c>
      <c r="C312" t="s">
        <v>5784</v>
      </c>
      <c r="D312">
        <v>1</v>
      </c>
      <c r="G312" s="150" t="str">
        <f t="shared" si="8"/>
        <v>FNI970829JR9</v>
      </c>
      <c r="H312" t="s">
        <v>729</v>
      </c>
      <c r="I312" s="447">
        <v>7.59</v>
      </c>
      <c r="J312" s="133">
        <f t="shared" si="7"/>
        <v>47.4375</v>
      </c>
    </row>
    <row r="313" spans="1:11">
      <c r="A313" t="s">
        <v>4443</v>
      </c>
      <c r="B313" s="130">
        <v>42613</v>
      </c>
      <c r="C313" t="s">
        <v>5784</v>
      </c>
      <c r="D313">
        <v>1</v>
      </c>
      <c r="G313" s="150" t="str">
        <f t="shared" si="8"/>
        <v>MTA900528FIA</v>
      </c>
      <c r="H313" t="s">
        <v>1693</v>
      </c>
      <c r="I313" s="447">
        <v>8.14</v>
      </c>
      <c r="J313" s="133">
        <f t="shared" si="7"/>
        <v>50.875</v>
      </c>
    </row>
    <row r="314" spans="1:11">
      <c r="A314" t="s">
        <v>4443</v>
      </c>
      <c r="B314" s="130">
        <v>42613</v>
      </c>
      <c r="C314" t="s">
        <v>5784</v>
      </c>
      <c r="D314">
        <v>1</v>
      </c>
      <c r="G314" s="150" t="str">
        <f t="shared" si="8"/>
        <v>OME561118AA8</v>
      </c>
      <c r="H314" t="s">
        <v>805</v>
      </c>
      <c r="I314" s="447">
        <v>124.14</v>
      </c>
      <c r="J314" s="133">
        <f t="shared" si="7"/>
        <v>775.875</v>
      </c>
    </row>
    <row r="315" spans="1:11">
      <c r="A315" t="s">
        <v>4443</v>
      </c>
      <c r="B315" s="130">
        <v>42613</v>
      </c>
      <c r="C315" t="s">
        <v>5784</v>
      </c>
      <c r="D315">
        <v>1</v>
      </c>
      <c r="G315" s="150" t="str">
        <f t="shared" si="8"/>
        <v>PET040903DH1</v>
      </c>
      <c r="H315" t="s">
        <v>2691</v>
      </c>
      <c r="I315" s="447">
        <v>94.01</v>
      </c>
      <c r="J315" s="133">
        <f t="shared" si="7"/>
        <v>587.5625</v>
      </c>
    </row>
    <row r="316" spans="1:11">
      <c r="A316" s="15" t="s">
        <v>4443</v>
      </c>
      <c r="B316" s="32">
        <v>42613</v>
      </c>
      <c r="C316" s="15" t="s">
        <v>5784</v>
      </c>
      <c r="D316" s="15">
        <v>1</v>
      </c>
      <c r="E316" s="15"/>
      <c r="F316" s="15"/>
      <c r="G316" s="15" t="str">
        <f t="shared" si="8"/>
        <v>RGO081209PJ7</v>
      </c>
      <c r="H316" s="15" t="s">
        <v>5785</v>
      </c>
      <c r="I316" s="447">
        <v>17.66</v>
      </c>
      <c r="J316" s="167">
        <f t="shared" si="7"/>
        <v>110.375</v>
      </c>
      <c r="K316" s="16" t="s">
        <v>9700</v>
      </c>
    </row>
    <row r="317" spans="1:11">
      <c r="A317" t="s">
        <v>4443</v>
      </c>
      <c r="B317" s="130">
        <v>42613</v>
      </c>
      <c r="C317" t="s">
        <v>5784</v>
      </c>
      <c r="D317">
        <v>1</v>
      </c>
      <c r="G317" s="150" t="str">
        <f t="shared" si="8"/>
        <v>SSR760906L2A</v>
      </c>
      <c r="H317" t="s">
        <v>4805</v>
      </c>
      <c r="I317" s="447">
        <v>44.17</v>
      </c>
      <c r="J317" s="133">
        <f t="shared" si="7"/>
        <v>276.0625</v>
      </c>
    </row>
    <row r="318" spans="1:11">
      <c r="A318" t="s">
        <v>3395</v>
      </c>
      <c r="B318" s="130">
        <v>42613</v>
      </c>
      <c r="C318" t="s">
        <v>5786</v>
      </c>
      <c r="D318">
        <v>1</v>
      </c>
      <c r="G318" s="150" t="str">
        <f t="shared" si="8"/>
        <v>API6609273E0</v>
      </c>
      <c r="H318" t="s">
        <v>659</v>
      </c>
      <c r="I318" s="447">
        <v>51.45</v>
      </c>
      <c r="J318" s="133">
        <f t="shared" si="7"/>
        <v>321.5625</v>
      </c>
    </row>
    <row r="319" spans="1:11">
      <c r="A319" t="s">
        <v>3395</v>
      </c>
      <c r="B319" s="130">
        <v>42613</v>
      </c>
      <c r="C319" t="s">
        <v>5786</v>
      </c>
      <c r="D319">
        <v>1</v>
      </c>
      <c r="G319" s="150" t="str">
        <f t="shared" si="8"/>
        <v>ARE1311145W2</v>
      </c>
      <c r="H319" t="s">
        <v>1726</v>
      </c>
      <c r="I319" s="447">
        <v>14.48</v>
      </c>
      <c r="J319" s="133">
        <f t="shared" si="7"/>
        <v>90.5</v>
      </c>
    </row>
    <row r="320" spans="1:11">
      <c r="A320" t="s">
        <v>3395</v>
      </c>
      <c r="B320" s="130">
        <v>42613</v>
      </c>
      <c r="C320" t="s">
        <v>5786</v>
      </c>
      <c r="D320">
        <v>1</v>
      </c>
      <c r="G320" s="150" t="str">
        <f t="shared" si="8"/>
        <v>USL9307122X1</v>
      </c>
      <c r="H320" t="s">
        <v>819</v>
      </c>
      <c r="I320" s="447">
        <v>58.15</v>
      </c>
      <c r="J320" s="133">
        <f t="shared" si="7"/>
        <v>363.4375</v>
      </c>
    </row>
    <row r="321" spans="1:10">
      <c r="A321" t="s">
        <v>4449</v>
      </c>
      <c r="B321" s="130">
        <v>42613</v>
      </c>
      <c r="C321" t="s">
        <v>5787</v>
      </c>
      <c r="D321">
        <v>1</v>
      </c>
      <c r="G321" s="150" t="str">
        <f t="shared" si="8"/>
        <v>AEB611030SN7</v>
      </c>
      <c r="H321" t="s">
        <v>747</v>
      </c>
      <c r="I321" s="447">
        <v>128.83000000000001</v>
      </c>
      <c r="J321" s="133">
        <f t="shared" si="7"/>
        <v>805.18750000000011</v>
      </c>
    </row>
    <row r="322" spans="1:10">
      <c r="A322" t="s">
        <v>4449</v>
      </c>
      <c r="B322" s="130">
        <v>42613</v>
      </c>
      <c r="C322" t="s">
        <v>5787</v>
      </c>
      <c r="D322">
        <v>1</v>
      </c>
      <c r="G322" s="150" t="str">
        <f t="shared" si="8"/>
        <v>ALI081114AN2</v>
      </c>
      <c r="H322" t="s">
        <v>1712</v>
      </c>
      <c r="I322" s="447">
        <v>16</v>
      </c>
      <c r="J322" s="133">
        <f t="shared" si="7"/>
        <v>100</v>
      </c>
    </row>
    <row r="323" spans="1:10">
      <c r="A323" t="s">
        <v>4449</v>
      </c>
      <c r="B323" s="130">
        <v>42613</v>
      </c>
      <c r="C323" t="s">
        <v>5787</v>
      </c>
      <c r="D323">
        <v>1</v>
      </c>
      <c r="G323" s="150" t="str">
        <f t="shared" si="8"/>
        <v>CLS0410224Y2</v>
      </c>
      <c r="H323" t="s">
        <v>5788</v>
      </c>
      <c r="I323" s="447">
        <v>4.1399999999999997</v>
      </c>
      <c r="J323" s="133">
        <f t="shared" si="7"/>
        <v>25.874999999999996</v>
      </c>
    </row>
    <row r="324" spans="1:10">
      <c r="A324" t="s">
        <v>4449</v>
      </c>
      <c r="B324" s="130">
        <v>42613</v>
      </c>
      <c r="C324" t="s">
        <v>5787</v>
      </c>
      <c r="D324">
        <v>1</v>
      </c>
      <c r="G324" s="150" t="str">
        <f t="shared" si="8"/>
        <v>FMN9905248R8</v>
      </c>
      <c r="H324" t="s">
        <v>811</v>
      </c>
      <c r="I324" s="447">
        <v>10.199999999999999</v>
      </c>
      <c r="J324" s="133">
        <f t="shared" si="7"/>
        <v>63.749999999999993</v>
      </c>
    </row>
    <row r="325" spans="1:10">
      <c r="A325" t="s">
        <v>4449</v>
      </c>
      <c r="B325" s="130">
        <v>42613</v>
      </c>
      <c r="C325" t="s">
        <v>5787</v>
      </c>
      <c r="D325">
        <v>1</v>
      </c>
      <c r="G325" s="150" t="str">
        <f t="shared" si="8"/>
        <v>FNI970829JR9</v>
      </c>
      <c r="H325" t="s">
        <v>729</v>
      </c>
      <c r="I325" s="447">
        <v>55.17</v>
      </c>
      <c r="J325" s="133">
        <f t="shared" si="7"/>
        <v>344.8125</v>
      </c>
    </row>
    <row r="326" spans="1:10">
      <c r="A326" t="s">
        <v>4449</v>
      </c>
      <c r="B326" s="130">
        <v>42613</v>
      </c>
      <c r="C326" t="s">
        <v>5787</v>
      </c>
      <c r="D326">
        <v>1</v>
      </c>
      <c r="G326" s="150" t="str">
        <f t="shared" si="8"/>
        <v>SCD021016CM9</v>
      </c>
      <c r="H326" t="s">
        <v>5789</v>
      </c>
      <c r="I326" s="447">
        <v>60.43</v>
      </c>
      <c r="J326" s="133">
        <f t="shared" si="7"/>
        <v>377.6875</v>
      </c>
    </row>
    <row r="327" spans="1:10">
      <c r="A327" t="s">
        <v>4449</v>
      </c>
      <c r="B327" s="130">
        <v>42613</v>
      </c>
      <c r="C327" t="s">
        <v>5787</v>
      </c>
      <c r="D327">
        <v>1</v>
      </c>
      <c r="G327" s="150" t="str">
        <f t="shared" si="8"/>
        <v>SCI000810Q79</v>
      </c>
      <c r="H327" t="s">
        <v>1696</v>
      </c>
      <c r="I327" s="447">
        <v>129.66999999999999</v>
      </c>
      <c r="J327" s="133">
        <f t="shared" si="7"/>
        <v>810.43749999999989</v>
      </c>
    </row>
    <row r="328" spans="1:10">
      <c r="A328" t="s">
        <v>3399</v>
      </c>
      <c r="B328" s="130">
        <v>42613</v>
      </c>
      <c r="C328" t="s">
        <v>5790</v>
      </c>
      <c r="D328">
        <v>1</v>
      </c>
      <c r="G328" s="150" t="str">
        <f t="shared" si="8"/>
        <v>API6609273E0</v>
      </c>
      <c r="H328" t="s">
        <v>659</v>
      </c>
      <c r="I328" s="447">
        <v>53.79</v>
      </c>
      <c r="J328" s="133">
        <f t="shared" ref="J328:J391" si="9">+I328/0.16</f>
        <v>336.1875</v>
      </c>
    </row>
    <row r="329" spans="1:10">
      <c r="A329" t="s">
        <v>3399</v>
      </c>
      <c r="B329" s="130">
        <v>42613</v>
      </c>
      <c r="C329" t="s">
        <v>5790</v>
      </c>
      <c r="D329">
        <v>1</v>
      </c>
      <c r="G329" s="150" t="str">
        <f t="shared" si="8"/>
        <v>CME030219B64</v>
      </c>
      <c r="H329" t="s">
        <v>658</v>
      </c>
      <c r="I329" s="447">
        <v>11.59</v>
      </c>
      <c r="J329" s="133">
        <f t="shared" si="9"/>
        <v>72.4375</v>
      </c>
    </row>
    <row r="330" spans="1:10">
      <c r="A330" t="s">
        <v>3399</v>
      </c>
      <c r="B330" s="130">
        <v>42613</v>
      </c>
      <c r="C330" t="s">
        <v>5790</v>
      </c>
      <c r="D330">
        <v>1</v>
      </c>
      <c r="G330" s="150" t="str">
        <f t="shared" si="8"/>
        <v>FNI970829JR9</v>
      </c>
      <c r="H330" t="s">
        <v>729</v>
      </c>
      <c r="I330" s="447">
        <v>19.32</v>
      </c>
      <c r="J330" s="133">
        <f t="shared" si="9"/>
        <v>120.75</v>
      </c>
    </row>
    <row r="331" spans="1:10">
      <c r="A331" t="s">
        <v>3399</v>
      </c>
      <c r="B331" s="130">
        <v>42613</v>
      </c>
      <c r="C331" t="s">
        <v>5790</v>
      </c>
      <c r="D331">
        <v>1</v>
      </c>
      <c r="G331" s="150" t="str">
        <f t="shared" si="8"/>
        <v>HEGS6204255W7</v>
      </c>
      <c r="H331" t="s">
        <v>660</v>
      </c>
      <c r="I331" s="447">
        <v>13.79</v>
      </c>
      <c r="J331" s="133">
        <f t="shared" si="9"/>
        <v>86.187499999999986</v>
      </c>
    </row>
    <row r="332" spans="1:10">
      <c r="A332" t="s">
        <v>3399</v>
      </c>
      <c r="B332" s="130">
        <v>42613</v>
      </c>
      <c r="C332" t="s">
        <v>5790</v>
      </c>
      <c r="D332">
        <v>1</v>
      </c>
      <c r="G332" s="150" t="str">
        <f t="shared" si="8"/>
        <v>SUL601206R87</v>
      </c>
      <c r="H332" t="s">
        <v>661</v>
      </c>
      <c r="I332" s="447">
        <v>60.44</v>
      </c>
      <c r="J332" s="133">
        <f t="shared" si="9"/>
        <v>377.75</v>
      </c>
    </row>
    <row r="333" spans="1:10">
      <c r="A333" t="s">
        <v>3401</v>
      </c>
      <c r="B333" s="130">
        <v>42613</v>
      </c>
      <c r="C333" t="s">
        <v>5791</v>
      </c>
      <c r="D333">
        <v>1</v>
      </c>
      <c r="G333" s="150" t="str">
        <f t="shared" si="8"/>
        <v>AAN051220835</v>
      </c>
      <c r="H333" t="s">
        <v>9</v>
      </c>
      <c r="I333" s="447">
        <v>43.45</v>
      </c>
      <c r="J333" s="133">
        <f t="shared" si="9"/>
        <v>271.5625</v>
      </c>
    </row>
    <row r="334" spans="1:10">
      <c r="A334" t="s">
        <v>3401</v>
      </c>
      <c r="B334" s="130">
        <v>42613</v>
      </c>
      <c r="C334" t="s">
        <v>5791</v>
      </c>
      <c r="D334">
        <v>1</v>
      </c>
      <c r="G334" s="150" t="str">
        <f t="shared" si="8"/>
        <v>AEB611030SN7</v>
      </c>
      <c r="H334" t="s">
        <v>747</v>
      </c>
      <c r="I334" s="447">
        <v>73.38</v>
      </c>
      <c r="J334" s="133">
        <f t="shared" si="9"/>
        <v>458.62499999999994</v>
      </c>
    </row>
    <row r="335" spans="1:10">
      <c r="A335" t="s">
        <v>3401</v>
      </c>
      <c r="B335" s="130">
        <v>42613</v>
      </c>
      <c r="C335" t="s">
        <v>5791</v>
      </c>
      <c r="D335">
        <v>1</v>
      </c>
      <c r="G335" s="150" t="str">
        <f t="shared" si="8"/>
        <v>API6609273E0</v>
      </c>
      <c r="H335" t="s">
        <v>659</v>
      </c>
      <c r="I335" s="447">
        <v>7.86</v>
      </c>
      <c r="J335" s="133">
        <f t="shared" si="9"/>
        <v>49.125</v>
      </c>
    </row>
    <row r="336" spans="1:10">
      <c r="A336" t="s">
        <v>3401</v>
      </c>
      <c r="B336" s="130">
        <v>42613</v>
      </c>
      <c r="C336" t="s">
        <v>5791</v>
      </c>
      <c r="D336">
        <v>1</v>
      </c>
      <c r="G336" s="150" t="str">
        <f t="shared" si="8"/>
        <v>COV070910694</v>
      </c>
      <c r="H336" t="s">
        <v>2862</v>
      </c>
      <c r="I336" s="447">
        <v>67.150000000000006</v>
      </c>
      <c r="J336" s="133">
        <f t="shared" si="9"/>
        <v>419.6875</v>
      </c>
    </row>
    <row r="337" spans="1:11">
      <c r="A337" t="s">
        <v>3401</v>
      </c>
      <c r="B337" s="130">
        <v>42613</v>
      </c>
      <c r="C337" t="s">
        <v>5791</v>
      </c>
      <c r="D337">
        <v>1</v>
      </c>
      <c r="G337" s="150" t="str">
        <f t="shared" si="8"/>
        <v>FNI970829JR9</v>
      </c>
      <c r="H337" t="s">
        <v>729</v>
      </c>
      <c r="I337" s="447">
        <v>4.1399999999999997</v>
      </c>
      <c r="J337" s="133">
        <f t="shared" si="9"/>
        <v>25.874999999999996</v>
      </c>
    </row>
    <row r="338" spans="1:11">
      <c r="A338" t="s">
        <v>3401</v>
      </c>
      <c r="B338" s="130">
        <v>42613</v>
      </c>
      <c r="C338" t="s">
        <v>5791</v>
      </c>
      <c r="D338">
        <v>1</v>
      </c>
      <c r="G338" s="150" t="str">
        <f t="shared" si="8"/>
        <v>FNI970829JR9</v>
      </c>
      <c r="H338" t="s">
        <v>729</v>
      </c>
      <c r="I338" s="447">
        <v>9.66</v>
      </c>
      <c r="J338" s="133">
        <f t="shared" si="9"/>
        <v>60.375</v>
      </c>
    </row>
    <row r="339" spans="1:11">
      <c r="A339" t="s">
        <v>3401</v>
      </c>
      <c r="B339" s="130">
        <v>42613</v>
      </c>
      <c r="C339" t="s">
        <v>5791</v>
      </c>
      <c r="D339">
        <v>1</v>
      </c>
      <c r="G339" s="150" t="str">
        <f t="shared" si="8"/>
        <v>TSC070907QS5</v>
      </c>
      <c r="H339" t="s">
        <v>727</v>
      </c>
      <c r="I339" s="447">
        <v>13.79</v>
      </c>
      <c r="J339" s="133">
        <f t="shared" si="9"/>
        <v>86.187499999999986</v>
      </c>
    </row>
    <row r="340" spans="1:11">
      <c r="A340" t="s">
        <v>3405</v>
      </c>
      <c r="B340" s="130">
        <v>42613</v>
      </c>
      <c r="C340" t="s">
        <v>5792</v>
      </c>
      <c r="D340">
        <v>1</v>
      </c>
      <c r="G340" s="150" t="str">
        <f t="shared" si="8"/>
        <v>GUHS780124V67</v>
      </c>
      <c r="H340" t="s">
        <v>5793</v>
      </c>
      <c r="I340" s="447">
        <v>29.18</v>
      </c>
      <c r="J340" s="133">
        <f t="shared" si="9"/>
        <v>182.375</v>
      </c>
    </row>
    <row r="341" spans="1:11">
      <c r="A341" t="s">
        <v>3407</v>
      </c>
      <c r="B341" s="130">
        <v>42613</v>
      </c>
      <c r="C341" t="s">
        <v>5794</v>
      </c>
      <c r="D341">
        <v>1</v>
      </c>
      <c r="G341" s="150" t="str">
        <f t="shared" si="8"/>
        <v>DIG971205KB1</v>
      </c>
      <c r="H341" t="s">
        <v>2510</v>
      </c>
      <c r="I341" s="447">
        <v>112.49</v>
      </c>
      <c r="J341" s="133">
        <f t="shared" si="9"/>
        <v>703.0625</v>
      </c>
    </row>
    <row r="342" spans="1:11">
      <c r="A342" t="s">
        <v>4461</v>
      </c>
      <c r="B342" s="130">
        <v>42613</v>
      </c>
      <c r="C342" t="s">
        <v>5795</v>
      </c>
      <c r="D342">
        <v>1</v>
      </c>
      <c r="G342" s="150" t="str">
        <f t="shared" si="8"/>
        <v>FNM000504R36</v>
      </c>
      <c r="H342" t="s">
        <v>1678</v>
      </c>
      <c r="I342" s="447">
        <v>24.14</v>
      </c>
      <c r="J342" s="133">
        <f t="shared" si="9"/>
        <v>150.875</v>
      </c>
    </row>
    <row r="343" spans="1:11">
      <c r="A343" t="s">
        <v>4463</v>
      </c>
      <c r="B343" s="130">
        <v>42613</v>
      </c>
      <c r="C343" t="s">
        <v>5796</v>
      </c>
      <c r="D343">
        <v>1</v>
      </c>
      <c r="G343" s="150" t="str">
        <f t="shared" si="8"/>
        <v>ELE011009716</v>
      </c>
      <c r="H343" t="s">
        <v>664</v>
      </c>
      <c r="I343" s="447">
        <v>10.07</v>
      </c>
      <c r="J343" s="133">
        <f t="shared" si="9"/>
        <v>62.9375</v>
      </c>
    </row>
    <row r="344" spans="1:11">
      <c r="A344" t="s">
        <v>3417</v>
      </c>
      <c r="B344" s="130">
        <v>42613</v>
      </c>
      <c r="C344" t="s">
        <v>5797</v>
      </c>
      <c r="D344">
        <v>1</v>
      </c>
      <c r="G344" s="150" t="str">
        <f t="shared" si="8"/>
        <v>FNM000504R36</v>
      </c>
      <c r="H344" t="s">
        <v>1678</v>
      </c>
      <c r="I344" s="447">
        <v>24.97</v>
      </c>
      <c r="J344" s="133">
        <f t="shared" si="9"/>
        <v>156.0625</v>
      </c>
    </row>
    <row r="345" spans="1:11">
      <c r="A345" t="s">
        <v>3419</v>
      </c>
      <c r="B345" s="130">
        <v>42613</v>
      </c>
      <c r="C345" t="s">
        <v>5798</v>
      </c>
      <c r="D345">
        <v>1</v>
      </c>
      <c r="G345" s="150" t="str">
        <f t="shared" si="8"/>
        <v>PMV800209PT4</v>
      </c>
      <c r="H345" t="s">
        <v>709</v>
      </c>
      <c r="I345" s="447">
        <v>43.06</v>
      </c>
      <c r="J345" s="133">
        <f t="shared" si="9"/>
        <v>269.125</v>
      </c>
    </row>
    <row r="346" spans="1:11">
      <c r="A346" t="s">
        <v>3421</v>
      </c>
      <c r="B346" s="130">
        <v>42613</v>
      </c>
      <c r="C346" t="s">
        <v>5799</v>
      </c>
      <c r="D346">
        <v>1</v>
      </c>
      <c r="G346" s="117" t="s">
        <v>664</v>
      </c>
      <c r="H346" t="s">
        <v>3521</v>
      </c>
      <c r="I346" s="447">
        <v>13.65</v>
      </c>
      <c r="J346" s="133">
        <f t="shared" si="9"/>
        <v>85.3125</v>
      </c>
    </row>
    <row r="347" spans="1:11">
      <c r="A347" t="s">
        <v>3423</v>
      </c>
      <c r="B347" s="130">
        <v>42613</v>
      </c>
      <c r="C347" t="s">
        <v>5799</v>
      </c>
      <c r="D347">
        <v>1</v>
      </c>
      <c r="G347" s="150" t="str">
        <f t="shared" si="8"/>
        <v>FNM000504R36</v>
      </c>
      <c r="H347" t="s">
        <v>1678</v>
      </c>
      <c r="I347" s="447">
        <v>14.48</v>
      </c>
      <c r="J347" s="133">
        <f t="shared" si="9"/>
        <v>90.5</v>
      </c>
    </row>
    <row r="348" spans="1:11">
      <c r="A348" t="s">
        <v>3425</v>
      </c>
      <c r="B348" s="130">
        <v>42613</v>
      </c>
      <c r="C348" t="s">
        <v>5800</v>
      </c>
      <c r="D348">
        <v>1</v>
      </c>
      <c r="G348" s="150" t="str">
        <f t="shared" si="8"/>
        <v>AME970109GW0</v>
      </c>
      <c r="H348" t="s">
        <v>668</v>
      </c>
      <c r="I348" s="447">
        <v>27.56</v>
      </c>
      <c r="J348" s="133">
        <f t="shared" si="9"/>
        <v>172.25</v>
      </c>
    </row>
    <row r="349" spans="1:11">
      <c r="A349" t="s">
        <v>3427</v>
      </c>
      <c r="B349" s="130">
        <v>42613</v>
      </c>
      <c r="C349" t="s">
        <v>5801</v>
      </c>
      <c r="D349">
        <v>1</v>
      </c>
      <c r="G349" s="150" t="str">
        <f t="shared" si="8"/>
        <v>SEB1108096N7</v>
      </c>
      <c r="H349" t="s">
        <v>4133</v>
      </c>
      <c r="I349" s="447">
        <v>13.43</v>
      </c>
      <c r="J349" s="133">
        <f t="shared" si="9"/>
        <v>83.9375</v>
      </c>
    </row>
    <row r="350" spans="1:11">
      <c r="A350" t="s">
        <v>3429</v>
      </c>
      <c r="B350" s="130">
        <v>42613</v>
      </c>
      <c r="C350" t="s">
        <v>5802</v>
      </c>
      <c r="D350">
        <v>1</v>
      </c>
      <c r="G350" s="150" t="str">
        <f t="shared" ref="G350" si="10">+H350</f>
        <v>SRE001003525</v>
      </c>
      <c r="H350" t="s">
        <v>5803</v>
      </c>
      <c r="I350" s="447">
        <v>26.86</v>
      </c>
      <c r="J350" s="133">
        <f t="shared" si="9"/>
        <v>167.875</v>
      </c>
    </row>
    <row r="351" spans="1:11">
      <c r="A351" t="s">
        <v>3431</v>
      </c>
      <c r="B351" s="130">
        <v>42613</v>
      </c>
      <c r="C351" t="s">
        <v>5804</v>
      </c>
      <c r="D351">
        <v>1</v>
      </c>
      <c r="G351" s="150" t="s">
        <v>829</v>
      </c>
      <c r="H351" s="150" t="s">
        <v>830</v>
      </c>
      <c r="I351" s="447">
        <v>50.08</v>
      </c>
      <c r="J351" s="133">
        <f t="shared" si="9"/>
        <v>313</v>
      </c>
      <c r="K351">
        <v>12.52</v>
      </c>
    </row>
    <row r="352" spans="1:11">
      <c r="A352" t="s">
        <v>3433</v>
      </c>
      <c r="B352" s="130">
        <v>42613</v>
      </c>
      <c r="C352" t="s">
        <v>5805</v>
      </c>
      <c r="D352">
        <v>1</v>
      </c>
      <c r="G352" s="150" t="s">
        <v>829</v>
      </c>
      <c r="H352" s="150" t="s">
        <v>830</v>
      </c>
      <c r="I352" s="447">
        <v>49.71</v>
      </c>
      <c r="J352" s="133">
        <f t="shared" si="9"/>
        <v>310.6875</v>
      </c>
      <c r="K352">
        <v>12.43</v>
      </c>
    </row>
    <row r="353" spans="1:11">
      <c r="A353" t="s">
        <v>3435</v>
      </c>
      <c r="B353" s="130">
        <v>42613</v>
      </c>
      <c r="C353" t="s">
        <v>5806</v>
      </c>
      <c r="D353">
        <v>1</v>
      </c>
      <c r="G353" s="150" t="s">
        <v>829</v>
      </c>
      <c r="H353" s="150" t="s">
        <v>830</v>
      </c>
      <c r="I353" s="447">
        <v>49.71</v>
      </c>
      <c r="J353" s="133">
        <f t="shared" si="9"/>
        <v>310.6875</v>
      </c>
      <c r="K353">
        <v>12.43</v>
      </c>
    </row>
    <row r="354" spans="1:11">
      <c r="A354" t="s">
        <v>3437</v>
      </c>
      <c r="B354" s="130">
        <v>42613</v>
      </c>
      <c r="C354" t="s">
        <v>5807</v>
      </c>
      <c r="D354">
        <v>1</v>
      </c>
      <c r="G354" s="150" t="str">
        <f t="shared" ref="G354" si="11">+H354</f>
        <v>CDO0509296I9</v>
      </c>
      <c r="H354" t="s">
        <v>2536</v>
      </c>
      <c r="I354" s="447">
        <v>193.1</v>
      </c>
      <c r="J354" s="133">
        <f t="shared" si="9"/>
        <v>1206.875</v>
      </c>
    </row>
    <row r="355" spans="1:11">
      <c r="A355" t="s">
        <v>4476</v>
      </c>
      <c r="B355" s="130">
        <v>42613</v>
      </c>
      <c r="C355" t="s">
        <v>5808</v>
      </c>
      <c r="D355">
        <v>1</v>
      </c>
      <c r="G355" s="150" t="str">
        <f>+H355</f>
        <v>NWM9709244W4</v>
      </c>
      <c r="H355" t="s">
        <v>683</v>
      </c>
      <c r="I355" s="447">
        <v>14.64</v>
      </c>
      <c r="J355" s="133">
        <f t="shared" si="9"/>
        <v>91.5</v>
      </c>
    </row>
    <row r="356" spans="1:11">
      <c r="A356" t="s">
        <v>3439</v>
      </c>
      <c r="B356" s="130">
        <v>42613</v>
      </c>
      <c r="C356" t="s">
        <v>5809</v>
      </c>
      <c r="D356">
        <v>1</v>
      </c>
      <c r="G356" s="150" t="str">
        <f>+H356</f>
        <v>DUMA580801KN5</v>
      </c>
      <c r="H356" t="s">
        <v>670</v>
      </c>
      <c r="I356" s="447">
        <v>68.97</v>
      </c>
      <c r="J356" s="133">
        <f t="shared" si="9"/>
        <v>431.0625</v>
      </c>
    </row>
    <row r="357" spans="1:11">
      <c r="A357" t="s">
        <v>3441</v>
      </c>
      <c r="B357" s="130">
        <v>42613</v>
      </c>
      <c r="C357" t="s">
        <v>5810</v>
      </c>
      <c r="D357">
        <v>1</v>
      </c>
      <c r="G357" s="150" t="str">
        <f t="shared" ref="G357:G420" si="12">+H357</f>
        <v>HCC8407273U7</v>
      </c>
      <c r="H357" s="150" t="s">
        <v>1792</v>
      </c>
      <c r="I357" s="447">
        <v>94.92</v>
      </c>
      <c r="J357" s="133">
        <f t="shared" si="9"/>
        <v>593.25</v>
      </c>
    </row>
    <row r="358" spans="1:11">
      <c r="A358" t="s">
        <v>3443</v>
      </c>
      <c r="B358" s="130">
        <v>42613</v>
      </c>
      <c r="C358" t="s">
        <v>5811</v>
      </c>
      <c r="D358">
        <v>1</v>
      </c>
      <c r="G358" s="150" t="str">
        <f t="shared" si="12"/>
        <v>HCC8407273U7</v>
      </c>
      <c r="H358" t="s">
        <v>1792</v>
      </c>
      <c r="I358" s="447">
        <v>94.92</v>
      </c>
      <c r="J358" s="133">
        <f t="shared" si="9"/>
        <v>593.25</v>
      </c>
    </row>
    <row r="359" spans="1:11">
      <c r="A359" t="s">
        <v>3453</v>
      </c>
      <c r="B359" s="130">
        <v>42613</v>
      </c>
      <c r="C359" t="s">
        <v>5812</v>
      </c>
      <c r="D359">
        <v>1</v>
      </c>
      <c r="G359" s="150" t="str">
        <f t="shared" si="12"/>
        <v>FOLG750527MW7</v>
      </c>
      <c r="H359" t="s">
        <v>5813</v>
      </c>
      <c r="I359" s="447">
        <v>96.54</v>
      </c>
      <c r="J359" s="133">
        <f t="shared" si="9"/>
        <v>603.375</v>
      </c>
    </row>
    <row r="360" spans="1:11">
      <c r="A360" t="s">
        <v>3455</v>
      </c>
      <c r="B360" s="130">
        <v>42613</v>
      </c>
      <c r="C360" t="s">
        <v>5814</v>
      </c>
      <c r="D360">
        <v>1</v>
      </c>
      <c r="G360" s="150" t="str">
        <f t="shared" si="12"/>
        <v>FOLG740527MW7</v>
      </c>
      <c r="H360" t="s">
        <v>4137</v>
      </c>
      <c r="I360" s="447">
        <v>41.37</v>
      </c>
      <c r="J360" s="133">
        <f t="shared" si="9"/>
        <v>258.5625</v>
      </c>
    </row>
    <row r="361" spans="1:11">
      <c r="A361" t="s">
        <v>4484</v>
      </c>
      <c r="B361" s="130">
        <v>42613</v>
      </c>
      <c r="C361" t="s">
        <v>5815</v>
      </c>
      <c r="D361">
        <v>1</v>
      </c>
      <c r="G361" s="150" t="str">
        <f t="shared" si="12"/>
        <v>LONA700127T42</v>
      </c>
      <c r="H361" t="s">
        <v>680</v>
      </c>
      <c r="I361" s="447">
        <v>47.74</v>
      </c>
      <c r="J361" s="133">
        <f t="shared" si="9"/>
        <v>298.375</v>
      </c>
    </row>
    <row r="362" spans="1:11">
      <c r="A362" t="s">
        <v>4486</v>
      </c>
      <c r="B362" s="130">
        <v>42613</v>
      </c>
      <c r="C362" t="s">
        <v>5816</v>
      </c>
      <c r="D362">
        <v>1</v>
      </c>
      <c r="G362" s="150" t="str">
        <f t="shared" si="12"/>
        <v>NWM9709244W4</v>
      </c>
      <c r="H362" t="s">
        <v>683</v>
      </c>
      <c r="I362" s="447">
        <v>44.34</v>
      </c>
      <c r="J362" s="133">
        <f t="shared" si="9"/>
        <v>277.125</v>
      </c>
    </row>
    <row r="363" spans="1:11">
      <c r="A363" t="s">
        <v>4488</v>
      </c>
      <c r="B363" s="130">
        <v>42613</v>
      </c>
      <c r="C363" t="s">
        <v>5817</v>
      </c>
      <c r="D363">
        <v>1</v>
      </c>
      <c r="G363" s="150" t="str">
        <f t="shared" si="12"/>
        <v>ODM950324V2A</v>
      </c>
      <c r="H363" t="s">
        <v>685</v>
      </c>
      <c r="I363" s="447">
        <v>70.209999999999994</v>
      </c>
      <c r="J363" s="133">
        <f t="shared" si="9"/>
        <v>438.81249999999994</v>
      </c>
    </row>
    <row r="364" spans="1:11">
      <c r="A364" t="s">
        <v>4490</v>
      </c>
      <c r="B364" s="130">
        <v>42613</v>
      </c>
      <c r="C364" t="s">
        <v>5818</v>
      </c>
      <c r="D364">
        <v>1</v>
      </c>
      <c r="G364" s="150" t="str">
        <f t="shared" si="12"/>
        <v>MERL571216D49</v>
      </c>
      <c r="H364" t="s">
        <v>672</v>
      </c>
      <c r="I364" s="447">
        <v>153.71</v>
      </c>
      <c r="J364" s="133">
        <f t="shared" si="9"/>
        <v>960.6875</v>
      </c>
    </row>
    <row r="365" spans="1:11">
      <c r="A365" t="s">
        <v>4492</v>
      </c>
      <c r="B365" s="130">
        <v>42613</v>
      </c>
      <c r="C365" t="s">
        <v>5819</v>
      </c>
      <c r="D365">
        <v>1</v>
      </c>
      <c r="G365" s="150" t="str">
        <f t="shared" si="12"/>
        <v>RED940114JX9</v>
      </c>
      <c r="H365" t="s">
        <v>697</v>
      </c>
      <c r="I365" s="447">
        <v>45.41</v>
      </c>
      <c r="J365" s="133">
        <f t="shared" si="9"/>
        <v>283.8125</v>
      </c>
    </row>
    <row r="366" spans="1:11">
      <c r="A366" t="s">
        <v>4494</v>
      </c>
      <c r="B366" s="130">
        <v>42613</v>
      </c>
      <c r="C366" t="s">
        <v>5820</v>
      </c>
      <c r="D366">
        <v>1</v>
      </c>
      <c r="G366" s="150" t="str">
        <f t="shared" si="12"/>
        <v>FNM000504R36</v>
      </c>
      <c r="H366" t="s">
        <v>1678</v>
      </c>
      <c r="I366" s="447">
        <v>5.52</v>
      </c>
      <c r="J366" s="133">
        <f t="shared" si="9"/>
        <v>34.5</v>
      </c>
    </row>
    <row r="367" spans="1:11">
      <c r="A367" t="s">
        <v>4496</v>
      </c>
      <c r="B367" s="130">
        <v>42613</v>
      </c>
      <c r="C367" t="s">
        <v>5821</v>
      </c>
      <c r="D367">
        <v>1</v>
      </c>
      <c r="G367" s="150" t="str">
        <f t="shared" si="12"/>
        <v>ROAA840915TS5</v>
      </c>
      <c r="H367" t="s">
        <v>715</v>
      </c>
      <c r="I367" s="447">
        <v>84.14</v>
      </c>
      <c r="J367" s="133">
        <f t="shared" si="9"/>
        <v>525.875</v>
      </c>
    </row>
    <row r="368" spans="1:11">
      <c r="A368" t="s">
        <v>4498</v>
      </c>
      <c r="B368" s="130">
        <v>42613</v>
      </c>
      <c r="C368" t="s">
        <v>5822</v>
      </c>
      <c r="D368">
        <v>1</v>
      </c>
      <c r="G368" s="150" t="str">
        <f t="shared" si="12"/>
        <v>API6609273E0</v>
      </c>
      <c r="H368" t="s">
        <v>659</v>
      </c>
      <c r="I368" s="447">
        <v>63.45</v>
      </c>
      <c r="J368" s="133">
        <f t="shared" si="9"/>
        <v>396.5625</v>
      </c>
    </row>
    <row r="369" spans="1:10">
      <c r="A369" t="s">
        <v>4498</v>
      </c>
      <c r="B369" s="130">
        <v>42613</v>
      </c>
      <c r="C369" t="s">
        <v>5822</v>
      </c>
      <c r="D369">
        <v>1</v>
      </c>
      <c r="G369" s="150" t="str">
        <f t="shared" si="12"/>
        <v>GRO140530F53</v>
      </c>
      <c r="H369" t="s">
        <v>4803</v>
      </c>
      <c r="I369" s="447">
        <v>73.86</v>
      </c>
      <c r="J369" s="133">
        <f t="shared" si="9"/>
        <v>461.625</v>
      </c>
    </row>
    <row r="370" spans="1:10">
      <c r="A370" t="s">
        <v>4498</v>
      </c>
      <c r="B370" s="130">
        <v>42613</v>
      </c>
      <c r="C370" t="s">
        <v>5822</v>
      </c>
      <c r="D370">
        <v>1</v>
      </c>
      <c r="G370" s="150" t="str">
        <f t="shared" si="12"/>
        <v>RCO0708136F7</v>
      </c>
      <c r="H370" t="s">
        <v>735</v>
      </c>
      <c r="I370" s="447">
        <v>63.74</v>
      </c>
      <c r="J370" s="133">
        <f t="shared" si="9"/>
        <v>398.375</v>
      </c>
    </row>
    <row r="371" spans="1:10">
      <c r="A371" t="s">
        <v>4498</v>
      </c>
      <c r="B371" s="130">
        <v>42613</v>
      </c>
      <c r="C371" t="s">
        <v>5822</v>
      </c>
      <c r="D371">
        <v>1</v>
      </c>
      <c r="G371" s="150" t="str">
        <f t="shared" si="12"/>
        <v>ROCM620808M6A</v>
      </c>
      <c r="H371" t="s">
        <v>793</v>
      </c>
      <c r="I371" s="447">
        <v>11.04</v>
      </c>
      <c r="J371" s="133">
        <f t="shared" si="9"/>
        <v>69</v>
      </c>
    </row>
    <row r="372" spans="1:10">
      <c r="A372" t="s">
        <v>4500</v>
      </c>
      <c r="B372" s="130">
        <v>42613</v>
      </c>
      <c r="C372" t="s">
        <v>5823</v>
      </c>
      <c r="D372">
        <v>1</v>
      </c>
      <c r="G372" s="150" t="str">
        <f t="shared" si="12"/>
        <v>AMO010815U41</v>
      </c>
      <c r="H372" t="s">
        <v>767</v>
      </c>
      <c r="I372" s="447">
        <v>15.17</v>
      </c>
      <c r="J372" s="133">
        <f t="shared" si="9"/>
        <v>94.8125</v>
      </c>
    </row>
    <row r="373" spans="1:10">
      <c r="A373" t="s">
        <v>4500</v>
      </c>
      <c r="B373" s="130">
        <v>42613</v>
      </c>
      <c r="C373" t="s">
        <v>5823</v>
      </c>
      <c r="D373">
        <v>1</v>
      </c>
      <c r="G373" s="150" t="str">
        <f t="shared" si="12"/>
        <v>API6609273E0</v>
      </c>
      <c r="H373" t="s">
        <v>659</v>
      </c>
      <c r="I373" s="447">
        <v>53.79</v>
      </c>
      <c r="J373" s="133">
        <f t="shared" si="9"/>
        <v>336.1875</v>
      </c>
    </row>
    <row r="374" spans="1:10">
      <c r="A374" t="s">
        <v>4500</v>
      </c>
      <c r="B374" s="130">
        <v>42613</v>
      </c>
      <c r="C374" t="s">
        <v>5823</v>
      </c>
      <c r="D374">
        <v>1</v>
      </c>
      <c r="G374" s="150" t="str">
        <f t="shared" si="12"/>
        <v>CAL980826GA3</v>
      </c>
      <c r="H374" t="s">
        <v>1751</v>
      </c>
      <c r="I374" s="447">
        <v>60.44</v>
      </c>
      <c r="J374" s="133">
        <f t="shared" si="9"/>
        <v>377.75</v>
      </c>
    </row>
    <row r="375" spans="1:10">
      <c r="A375" t="s">
        <v>4500</v>
      </c>
      <c r="B375" s="130">
        <v>42613</v>
      </c>
      <c r="C375" t="s">
        <v>5823</v>
      </c>
      <c r="D375">
        <v>1</v>
      </c>
      <c r="G375" s="150" t="str">
        <f t="shared" si="12"/>
        <v>CME030219B64</v>
      </c>
      <c r="H375" t="s">
        <v>658</v>
      </c>
      <c r="I375" s="447">
        <v>28.41</v>
      </c>
      <c r="J375" s="133">
        <f t="shared" si="9"/>
        <v>177.5625</v>
      </c>
    </row>
    <row r="376" spans="1:10">
      <c r="A376" t="s">
        <v>4500</v>
      </c>
      <c r="B376" s="130">
        <v>42613</v>
      </c>
      <c r="C376" t="s">
        <v>5823</v>
      </c>
      <c r="D376">
        <v>1</v>
      </c>
      <c r="G376" s="150" t="str">
        <f t="shared" si="12"/>
        <v>FNI970829JR9</v>
      </c>
      <c r="H376" t="s">
        <v>729</v>
      </c>
      <c r="I376" s="447">
        <v>9.66</v>
      </c>
      <c r="J376" s="133">
        <f t="shared" si="9"/>
        <v>60.375</v>
      </c>
    </row>
    <row r="377" spans="1:10">
      <c r="A377" t="s">
        <v>4502</v>
      </c>
      <c r="B377" s="130">
        <v>42613</v>
      </c>
      <c r="C377" t="s">
        <v>5824</v>
      </c>
      <c r="D377">
        <v>1</v>
      </c>
      <c r="G377" s="150" t="str">
        <f t="shared" si="12"/>
        <v>ALI081114AN2</v>
      </c>
      <c r="H377" t="s">
        <v>1712</v>
      </c>
      <c r="I377" s="447">
        <v>12.14</v>
      </c>
      <c r="J377" s="133">
        <f t="shared" si="9"/>
        <v>75.875</v>
      </c>
    </row>
    <row r="378" spans="1:10">
      <c r="A378" t="s">
        <v>4502</v>
      </c>
      <c r="B378" s="130">
        <v>42613</v>
      </c>
      <c r="C378" t="s">
        <v>5824</v>
      </c>
      <c r="D378">
        <v>1</v>
      </c>
      <c r="G378" s="150" t="str">
        <f t="shared" si="12"/>
        <v>DCO0302147T9</v>
      </c>
      <c r="H378" t="s">
        <v>1690</v>
      </c>
      <c r="I378" s="447">
        <v>3.17</v>
      </c>
      <c r="J378" s="133">
        <f t="shared" si="9"/>
        <v>19.8125</v>
      </c>
    </row>
    <row r="379" spans="1:10">
      <c r="A379" t="s">
        <v>4502</v>
      </c>
      <c r="B379" s="130">
        <v>42613</v>
      </c>
      <c r="C379" t="s">
        <v>5824</v>
      </c>
      <c r="D379">
        <v>1</v>
      </c>
      <c r="G379" s="150" t="str">
        <f t="shared" si="12"/>
        <v>FNI970829JR9</v>
      </c>
      <c r="H379" t="s">
        <v>729</v>
      </c>
      <c r="I379" s="447">
        <v>55.86</v>
      </c>
      <c r="J379" s="133">
        <f t="shared" si="9"/>
        <v>349.125</v>
      </c>
    </row>
    <row r="380" spans="1:10">
      <c r="A380" t="s">
        <v>4502</v>
      </c>
      <c r="B380" s="130">
        <v>42613</v>
      </c>
      <c r="C380" t="s">
        <v>5824</v>
      </c>
      <c r="D380">
        <v>1</v>
      </c>
      <c r="G380" s="150" t="str">
        <f t="shared" si="12"/>
        <v>GDD060814BR3</v>
      </c>
      <c r="H380" t="s">
        <v>5825</v>
      </c>
      <c r="I380" s="447">
        <v>87.34</v>
      </c>
      <c r="J380" s="133">
        <f t="shared" si="9"/>
        <v>545.875</v>
      </c>
    </row>
    <row r="381" spans="1:10">
      <c r="A381" t="s">
        <v>4502</v>
      </c>
      <c r="B381" s="130">
        <v>42613</v>
      </c>
      <c r="C381" t="s">
        <v>5824</v>
      </c>
      <c r="D381">
        <v>1</v>
      </c>
      <c r="G381" s="150" t="str">
        <f t="shared" si="12"/>
        <v>HIRE681103AN7</v>
      </c>
      <c r="H381" t="s">
        <v>1711</v>
      </c>
      <c r="I381" s="447">
        <v>12.55</v>
      </c>
      <c r="J381" s="133">
        <f t="shared" si="9"/>
        <v>78.4375</v>
      </c>
    </row>
    <row r="382" spans="1:10">
      <c r="A382" t="s">
        <v>4502</v>
      </c>
      <c r="B382" s="130">
        <v>42613</v>
      </c>
      <c r="C382" t="s">
        <v>5824</v>
      </c>
      <c r="D382">
        <v>1</v>
      </c>
      <c r="G382" s="150" t="str">
        <f t="shared" si="12"/>
        <v>MCI070720G67</v>
      </c>
      <c r="H382" t="s">
        <v>816</v>
      </c>
      <c r="I382" s="447">
        <v>15.17</v>
      </c>
      <c r="J382" s="133">
        <f t="shared" si="9"/>
        <v>94.8125</v>
      </c>
    </row>
    <row r="383" spans="1:10">
      <c r="A383" t="s">
        <v>4502</v>
      </c>
      <c r="B383" s="130">
        <v>42613</v>
      </c>
      <c r="C383" t="s">
        <v>5824</v>
      </c>
      <c r="D383">
        <v>1</v>
      </c>
      <c r="G383" s="150" t="str">
        <f t="shared" si="12"/>
        <v>MED9304021T3</v>
      </c>
      <c r="H383" t="s">
        <v>1709</v>
      </c>
      <c r="I383" s="447">
        <v>47.06</v>
      </c>
      <c r="J383" s="133">
        <f t="shared" si="9"/>
        <v>294.125</v>
      </c>
    </row>
    <row r="384" spans="1:10">
      <c r="A384" t="s">
        <v>4502</v>
      </c>
      <c r="B384" s="130">
        <v>42613</v>
      </c>
      <c r="C384" t="s">
        <v>5824</v>
      </c>
      <c r="D384">
        <v>1</v>
      </c>
      <c r="G384" s="150" t="str">
        <f t="shared" si="12"/>
        <v>MOVL690522C65</v>
      </c>
      <c r="H384" t="s">
        <v>5826</v>
      </c>
      <c r="I384" s="447">
        <v>20.16</v>
      </c>
      <c r="J384" s="133">
        <f t="shared" si="9"/>
        <v>126</v>
      </c>
    </row>
    <row r="385" spans="1:10">
      <c r="A385" t="s">
        <v>4502</v>
      </c>
      <c r="B385" s="130">
        <v>42613</v>
      </c>
      <c r="C385" t="s">
        <v>5824</v>
      </c>
      <c r="D385">
        <v>1</v>
      </c>
      <c r="G385" s="150" t="str">
        <f t="shared" si="12"/>
        <v>MTA900528FIA</v>
      </c>
      <c r="H385" t="s">
        <v>1693</v>
      </c>
      <c r="I385" s="447">
        <v>8.14</v>
      </c>
      <c r="J385" s="133">
        <f t="shared" si="9"/>
        <v>50.875</v>
      </c>
    </row>
    <row r="386" spans="1:10">
      <c r="A386" t="s">
        <v>4502</v>
      </c>
      <c r="B386" s="130">
        <v>42613</v>
      </c>
      <c r="C386" t="s">
        <v>5824</v>
      </c>
      <c r="D386">
        <v>1</v>
      </c>
      <c r="G386" s="150" t="str">
        <f t="shared" si="12"/>
        <v>OME561118AA8</v>
      </c>
      <c r="H386" t="s">
        <v>805</v>
      </c>
      <c r="I386" s="447">
        <v>228.97</v>
      </c>
      <c r="J386" s="133">
        <f t="shared" si="9"/>
        <v>1431.0625</v>
      </c>
    </row>
    <row r="387" spans="1:10">
      <c r="A387" t="s">
        <v>4502</v>
      </c>
      <c r="B387" s="130">
        <v>42613</v>
      </c>
      <c r="C387" t="s">
        <v>5824</v>
      </c>
      <c r="D387">
        <v>1</v>
      </c>
      <c r="G387" s="150" t="str">
        <f t="shared" si="12"/>
        <v>PBA9105283E9</v>
      </c>
      <c r="H387" t="s">
        <v>1707</v>
      </c>
      <c r="I387" s="447">
        <v>87.3</v>
      </c>
      <c r="J387" s="133">
        <f t="shared" si="9"/>
        <v>545.625</v>
      </c>
    </row>
    <row r="388" spans="1:10">
      <c r="A388" t="s">
        <v>4502</v>
      </c>
      <c r="B388" s="130">
        <v>42613</v>
      </c>
      <c r="C388" t="s">
        <v>5824</v>
      </c>
      <c r="D388">
        <v>1</v>
      </c>
      <c r="G388" s="150" t="str">
        <f t="shared" si="12"/>
        <v>SGM950714DC2</v>
      </c>
      <c r="H388" t="s">
        <v>1706</v>
      </c>
      <c r="I388" s="447">
        <v>81.27</v>
      </c>
      <c r="J388" s="133">
        <f t="shared" si="9"/>
        <v>507.93749999999994</v>
      </c>
    </row>
    <row r="389" spans="1:10">
      <c r="A389" t="s">
        <v>4502</v>
      </c>
      <c r="B389" s="130">
        <v>42613</v>
      </c>
      <c r="C389" t="s">
        <v>5824</v>
      </c>
      <c r="D389">
        <v>1</v>
      </c>
      <c r="G389" s="150" t="str">
        <f t="shared" si="12"/>
        <v>SRB930119769</v>
      </c>
      <c r="H389" t="s">
        <v>3536</v>
      </c>
      <c r="I389" s="447">
        <v>66.5</v>
      </c>
      <c r="J389" s="133">
        <f t="shared" si="9"/>
        <v>415.625</v>
      </c>
    </row>
    <row r="390" spans="1:10">
      <c r="A390" t="s">
        <v>4504</v>
      </c>
      <c r="B390" s="130">
        <v>42613</v>
      </c>
      <c r="C390" t="s">
        <v>5827</v>
      </c>
      <c r="D390">
        <v>1</v>
      </c>
      <c r="G390" s="150" t="str">
        <f t="shared" si="12"/>
        <v>API6609273E0</v>
      </c>
      <c r="H390" t="s">
        <v>659</v>
      </c>
      <c r="I390" s="447">
        <v>8</v>
      </c>
      <c r="J390" s="133">
        <f t="shared" si="9"/>
        <v>50</v>
      </c>
    </row>
    <row r="391" spans="1:10">
      <c r="A391" t="s">
        <v>4504</v>
      </c>
      <c r="B391" s="130">
        <v>42613</v>
      </c>
      <c r="C391" t="s">
        <v>5827</v>
      </c>
      <c r="D391">
        <v>1</v>
      </c>
      <c r="G391" s="150" t="str">
        <f t="shared" si="12"/>
        <v>FNI970829JR9</v>
      </c>
      <c r="H391" t="s">
        <v>729</v>
      </c>
      <c r="I391" s="447">
        <v>8.9700000000000006</v>
      </c>
      <c r="J391" s="133">
        <f t="shared" si="9"/>
        <v>56.0625</v>
      </c>
    </row>
    <row r="392" spans="1:10">
      <c r="A392" t="s">
        <v>4504</v>
      </c>
      <c r="B392" s="130">
        <v>42613</v>
      </c>
      <c r="C392" t="s">
        <v>5827</v>
      </c>
      <c r="D392">
        <v>1</v>
      </c>
      <c r="G392" s="150" t="str">
        <f t="shared" si="12"/>
        <v>SSL040309B32</v>
      </c>
      <c r="H392" t="s">
        <v>1749</v>
      </c>
      <c r="I392" s="447">
        <v>13.43</v>
      </c>
      <c r="J392" s="133">
        <f t="shared" ref="J392:J432" si="13">+I392/0.16</f>
        <v>83.9375</v>
      </c>
    </row>
    <row r="393" spans="1:10">
      <c r="A393" t="s">
        <v>4506</v>
      </c>
      <c r="B393" s="130">
        <v>42613</v>
      </c>
      <c r="C393" t="s">
        <v>5828</v>
      </c>
      <c r="D393">
        <v>1</v>
      </c>
      <c r="G393" s="150" t="str">
        <f t="shared" si="12"/>
        <v>AMO010815U41</v>
      </c>
      <c r="H393" t="s">
        <v>767</v>
      </c>
      <c r="I393" s="447">
        <v>15.86</v>
      </c>
      <c r="J393" s="133">
        <f t="shared" si="13"/>
        <v>99.125</v>
      </c>
    </row>
    <row r="394" spans="1:10">
      <c r="A394" t="s">
        <v>4506</v>
      </c>
      <c r="B394" s="130">
        <v>42613</v>
      </c>
      <c r="C394" t="s">
        <v>5828</v>
      </c>
      <c r="D394">
        <v>1</v>
      </c>
      <c r="G394" s="150" t="str">
        <f t="shared" si="12"/>
        <v>API6609273E0</v>
      </c>
      <c r="H394" t="s">
        <v>659</v>
      </c>
      <c r="I394" s="447">
        <v>41.1</v>
      </c>
      <c r="J394" s="133">
        <f t="shared" si="13"/>
        <v>256.875</v>
      </c>
    </row>
    <row r="395" spans="1:10">
      <c r="A395" t="s">
        <v>4506</v>
      </c>
      <c r="B395" s="130">
        <v>42613</v>
      </c>
      <c r="C395" t="s">
        <v>5828</v>
      </c>
      <c r="D395">
        <v>1</v>
      </c>
      <c r="G395" s="150" t="str">
        <f t="shared" si="12"/>
        <v>FNI970829JR9</v>
      </c>
      <c r="H395" t="s">
        <v>729</v>
      </c>
      <c r="I395" s="447">
        <v>9.66</v>
      </c>
      <c r="J395" s="133">
        <f t="shared" si="13"/>
        <v>60.375</v>
      </c>
    </row>
    <row r="396" spans="1:10">
      <c r="A396" t="s">
        <v>4506</v>
      </c>
      <c r="B396" s="130">
        <v>42613</v>
      </c>
      <c r="C396" t="s">
        <v>5828</v>
      </c>
      <c r="D396">
        <v>1</v>
      </c>
      <c r="G396" s="150" t="str">
        <f t="shared" si="12"/>
        <v>SUL601206R87</v>
      </c>
      <c r="H396" t="s">
        <v>661</v>
      </c>
      <c r="I396" s="447">
        <v>56.24</v>
      </c>
      <c r="J396" s="133">
        <f t="shared" si="13"/>
        <v>351.5</v>
      </c>
    </row>
    <row r="397" spans="1:10">
      <c r="A397" t="s">
        <v>4510</v>
      </c>
      <c r="B397" s="130">
        <v>42613</v>
      </c>
      <c r="C397" t="s">
        <v>5829</v>
      </c>
      <c r="D397">
        <v>1</v>
      </c>
      <c r="G397" s="150" t="str">
        <f t="shared" si="12"/>
        <v>API6609273E0</v>
      </c>
      <c r="H397" t="s">
        <v>659</v>
      </c>
      <c r="I397" s="447">
        <v>52.55</v>
      </c>
      <c r="J397" s="133">
        <f t="shared" si="13"/>
        <v>328.4375</v>
      </c>
    </row>
    <row r="398" spans="1:10">
      <c r="A398" t="s">
        <v>4510</v>
      </c>
      <c r="B398" s="130">
        <v>42613</v>
      </c>
      <c r="C398" t="s">
        <v>5829</v>
      </c>
      <c r="D398">
        <v>1</v>
      </c>
      <c r="G398" s="150" t="str">
        <f t="shared" si="12"/>
        <v>FNI970829JR9</v>
      </c>
      <c r="H398" t="s">
        <v>729</v>
      </c>
      <c r="I398" s="447">
        <v>9.66</v>
      </c>
      <c r="J398" s="133">
        <f t="shared" si="13"/>
        <v>60.375</v>
      </c>
    </row>
    <row r="399" spans="1:10">
      <c r="A399" t="s">
        <v>4510</v>
      </c>
      <c r="B399" s="130">
        <v>42613</v>
      </c>
      <c r="C399" t="s">
        <v>5829</v>
      </c>
      <c r="D399">
        <v>1</v>
      </c>
      <c r="G399" s="150" t="str">
        <f t="shared" si="12"/>
        <v>HEGS6204255W7</v>
      </c>
      <c r="H399" t="s">
        <v>660</v>
      </c>
      <c r="I399" s="447">
        <v>11.03</v>
      </c>
      <c r="J399" s="133">
        <f t="shared" si="13"/>
        <v>68.9375</v>
      </c>
    </row>
    <row r="400" spans="1:10">
      <c r="A400" t="s">
        <v>4510</v>
      </c>
      <c r="B400" s="130">
        <v>42613</v>
      </c>
      <c r="C400" t="s">
        <v>5829</v>
      </c>
      <c r="D400">
        <v>1</v>
      </c>
      <c r="G400" s="150" t="str">
        <f t="shared" si="12"/>
        <v>SUL601206R87</v>
      </c>
      <c r="H400" t="s">
        <v>661</v>
      </c>
      <c r="I400" s="447">
        <v>56.24</v>
      </c>
      <c r="J400" s="133">
        <f t="shared" si="13"/>
        <v>351.5</v>
      </c>
    </row>
    <row r="401" spans="1:10">
      <c r="A401" t="s">
        <v>5265</v>
      </c>
      <c r="B401" s="130">
        <v>42613</v>
      </c>
      <c r="C401" t="s">
        <v>5830</v>
      </c>
      <c r="D401">
        <v>1</v>
      </c>
      <c r="G401" s="150" t="str">
        <f t="shared" si="12"/>
        <v>AGA0006136F1</v>
      </c>
      <c r="H401" t="s">
        <v>733</v>
      </c>
      <c r="I401" s="447">
        <v>56.24</v>
      </c>
      <c r="J401" s="133">
        <f t="shared" si="13"/>
        <v>351.5</v>
      </c>
    </row>
    <row r="402" spans="1:10">
      <c r="A402" t="s">
        <v>5265</v>
      </c>
      <c r="B402" s="130">
        <v>42613</v>
      </c>
      <c r="C402" t="s">
        <v>5830</v>
      </c>
      <c r="D402">
        <v>1</v>
      </c>
      <c r="G402" s="150" t="str">
        <f t="shared" si="12"/>
        <v>API6609273E0</v>
      </c>
      <c r="H402" t="s">
        <v>659</v>
      </c>
      <c r="I402" s="447">
        <v>115.04</v>
      </c>
      <c r="J402" s="133">
        <f t="shared" si="13"/>
        <v>719</v>
      </c>
    </row>
    <row r="403" spans="1:10">
      <c r="A403" t="s">
        <v>5265</v>
      </c>
      <c r="B403" s="130">
        <v>42613</v>
      </c>
      <c r="C403" t="s">
        <v>5830</v>
      </c>
      <c r="D403">
        <v>1</v>
      </c>
      <c r="G403" s="150" t="str">
        <f t="shared" si="12"/>
        <v>ASC1104193JA</v>
      </c>
      <c r="H403" t="s">
        <v>744</v>
      </c>
      <c r="I403" s="447">
        <v>14.76</v>
      </c>
      <c r="J403" s="133">
        <f t="shared" si="13"/>
        <v>92.25</v>
      </c>
    </row>
    <row r="404" spans="1:10">
      <c r="A404" t="s">
        <v>5265</v>
      </c>
      <c r="B404" s="130">
        <v>42613</v>
      </c>
      <c r="C404" t="s">
        <v>5830</v>
      </c>
      <c r="D404">
        <v>1</v>
      </c>
      <c r="G404" s="150" t="str">
        <f t="shared" si="12"/>
        <v>CAG110830A23</v>
      </c>
      <c r="H404" t="s">
        <v>742</v>
      </c>
      <c r="I404" s="447">
        <v>41.93</v>
      </c>
      <c r="J404" s="133">
        <f t="shared" si="13"/>
        <v>262.0625</v>
      </c>
    </row>
    <row r="405" spans="1:10">
      <c r="A405" t="s">
        <v>5265</v>
      </c>
      <c r="B405" s="130">
        <v>42613</v>
      </c>
      <c r="C405" t="s">
        <v>5830</v>
      </c>
      <c r="D405">
        <v>1</v>
      </c>
      <c r="G405" s="150" t="str">
        <f t="shared" si="12"/>
        <v>CPF6307036N8</v>
      </c>
      <c r="H405" t="s">
        <v>1700</v>
      </c>
      <c r="I405" s="447">
        <v>4.83</v>
      </c>
      <c r="J405" s="133">
        <f t="shared" si="13"/>
        <v>30.1875</v>
      </c>
    </row>
    <row r="406" spans="1:10">
      <c r="A406" t="s">
        <v>5265</v>
      </c>
      <c r="B406" s="130">
        <v>42613</v>
      </c>
      <c r="C406" t="s">
        <v>5830</v>
      </c>
      <c r="D406">
        <v>1</v>
      </c>
      <c r="G406" s="150" t="str">
        <f t="shared" si="12"/>
        <v>RCO0708136F7</v>
      </c>
      <c r="H406" t="s">
        <v>735</v>
      </c>
      <c r="I406" s="447">
        <v>63.72</v>
      </c>
      <c r="J406" s="133">
        <f t="shared" si="13"/>
        <v>398.25</v>
      </c>
    </row>
    <row r="407" spans="1:10">
      <c r="A407" t="s">
        <v>5265</v>
      </c>
      <c r="B407" s="130">
        <v>42613</v>
      </c>
      <c r="C407" t="s">
        <v>5830</v>
      </c>
      <c r="D407">
        <v>1</v>
      </c>
      <c r="G407" s="150" t="str">
        <f t="shared" si="12"/>
        <v>SJU010405FU0</v>
      </c>
      <c r="H407" t="s">
        <v>1701</v>
      </c>
      <c r="I407" s="447">
        <v>149.99</v>
      </c>
      <c r="J407" s="133">
        <f t="shared" si="13"/>
        <v>937.4375</v>
      </c>
    </row>
    <row r="408" spans="1:10">
      <c r="A408" t="s">
        <v>5831</v>
      </c>
      <c r="B408" s="130">
        <v>42613</v>
      </c>
      <c r="C408" t="s">
        <v>5832</v>
      </c>
      <c r="D408">
        <v>1</v>
      </c>
      <c r="G408" s="150" t="str">
        <f t="shared" si="12"/>
        <v>AGA0006136F1</v>
      </c>
      <c r="H408" t="s">
        <v>733</v>
      </c>
      <c r="I408" s="447">
        <v>80.58</v>
      </c>
      <c r="J408" s="133">
        <f t="shared" si="13"/>
        <v>503.625</v>
      </c>
    </row>
    <row r="409" spans="1:10">
      <c r="A409" t="s">
        <v>5831</v>
      </c>
      <c r="B409" s="130">
        <v>42613</v>
      </c>
      <c r="C409" t="s">
        <v>5832</v>
      </c>
      <c r="D409">
        <v>1</v>
      </c>
      <c r="G409" s="150" t="str">
        <f t="shared" si="12"/>
        <v>API6609273E0</v>
      </c>
      <c r="H409" t="s">
        <v>659</v>
      </c>
      <c r="I409" s="447">
        <v>63.45</v>
      </c>
      <c r="J409" s="133">
        <f t="shared" si="13"/>
        <v>396.5625</v>
      </c>
    </row>
    <row r="410" spans="1:10">
      <c r="A410" t="s">
        <v>5831</v>
      </c>
      <c r="B410" s="130">
        <v>42613</v>
      </c>
      <c r="C410" t="s">
        <v>5832</v>
      </c>
      <c r="D410">
        <v>1</v>
      </c>
      <c r="G410" s="150" t="str">
        <f t="shared" si="12"/>
        <v>RCO0708136F7</v>
      </c>
      <c r="H410" t="s">
        <v>735</v>
      </c>
      <c r="I410" s="447">
        <v>63.72</v>
      </c>
      <c r="J410" s="133">
        <f t="shared" si="13"/>
        <v>398.25</v>
      </c>
    </row>
    <row r="411" spans="1:10">
      <c r="A411" t="s">
        <v>5831</v>
      </c>
      <c r="B411" s="130">
        <v>42613</v>
      </c>
      <c r="C411" t="s">
        <v>5832</v>
      </c>
      <c r="D411">
        <v>1</v>
      </c>
      <c r="G411" s="150" t="str">
        <f t="shared" si="12"/>
        <v>ROCM620808M6A</v>
      </c>
      <c r="H411" t="s">
        <v>793</v>
      </c>
      <c r="I411" s="447">
        <v>16.55</v>
      </c>
      <c r="J411" s="133">
        <f t="shared" si="13"/>
        <v>103.4375</v>
      </c>
    </row>
    <row r="412" spans="1:10">
      <c r="A412" t="s">
        <v>4512</v>
      </c>
      <c r="B412" s="130">
        <v>42613</v>
      </c>
      <c r="C412" t="s">
        <v>5833</v>
      </c>
      <c r="D412">
        <v>1</v>
      </c>
      <c r="G412" s="150" t="str">
        <f t="shared" si="12"/>
        <v>AAN051220835</v>
      </c>
      <c r="H412" t="s">
        <v>9</v>
      </c>
      <c r="I412" s="447">
        <v>43.45</v>
      </c>
      <c r="J412" s="133">
        <f t="shared" si="13"/>
        <v>271.5625</v>
      </c>
    </row>
    <row r="413" spans="1:10">
      <c r="A413" t="s">
        <v>4512</v>
      </c>
      <c r="B413" s="130">
        <v>42613</v>
      </c>
      <c r="C413" t="s">
        <v>5833</v>
      </c>
      <c r="D413">
        <v>1</v>
      </c>
      <c r="G413" s="150" t="str">
        <f t="shared" si="12"/>
        <v>AEB611030SN7</v>
      </c>
      <c r="H413" t="s">
        <v>747</v>
      </c>
      <c r="I413" s="447">
        <v>89.66</v>
      </c>
      <c r="J413" s="133">
        <f t="shared" si="13"/>
        <v>560.375</v>
      </c>
    </row>
    <row r="414" spans="1:10">
      <c r="A414" t="s">
        <v>4512</v>
      </c>
      <c r="B414" s="130">
        <v>42613</v>
      </c>
      <c r="C414" t="s">
        <v>5833</v>
      </c>
      <c r="D414">
        <v>1</v>
      </c>
      <c r="G414" s="150" t="str">
        <f t="shared" si="12"/>
        <v>APU640930KV9</v>
      </c>
      <c r="H414" t="s">
        <v>1739</v>
      </c>
      <c r="I414" s="447">
        <v>28.97</v>
      </c>
      <c r="J414" s="133">
        <f t="shared" si="13"/>
        <v>181.0625</v>
      </c>
    </row>
    <row r="415" spans="1:10">
      <c r="A415" t="s">
        <v>4512</v>
      </c>
      <c r="B415" s="130">
        <v>42613</v>
      </c>
      <c r="C415" t="s">
        <v>5833</v>
      </c>
      <c r="D415">
        <v>1</v>
      </c>
      <c r="G415" s="150" t="str">
        <f t="shared" si="12"/>
        <v>CAPN820703SY9</v>
      </c>
      <c r="H415" t="s">
        <v>2865</v>
      </c>
      <c r="I415" s="447">
        <v>12.83</v>
      </c>
      <c r="J415" s="133">
        <f t="shared" si="13"/>
        <v>80.1875</v>
      </c>
    </row>
    <row r="416" spans="1:10">
      <c r="A416" t="s">
        <v>4512</v>
      </c>
      <c r="B416" s="130">
        <v>42613</v>
      </c>
      <c r="C416" t="s">
        <v>5833</v>
      </c>
      <c r="D416">
        <v>1</v>
      </c>
      <c r="G416" s="150" t="str">
        <f t="shared" si="12"/>
        <v>FNI970829JR9</v>
      </c>
      <c r="H416" t="s">
        <v>729</v>
      </c>
      <c r="I416" s="447">
        <v>39.869999999999997</v>
      </c>
      <c r="J416" s="133">
        <f t="shared" si="13"/>
        <v>249.18749999999997</v>
      </c>
    </row>
    <row r="417" spans="1:10">
      <c r="A417" t="s">
        <v>4512</v>
      </c>
      <c r="B417" s="130">
        <v>42613</v>
      </c>
      <c r="C417" t="s">
        <v>5833</v>
      </c>
      <c r="D417">
        <v>1</v>
      </c>
      <c r="G417" s="150" t="str">
        <f t="shared" si="12"/>
        <v>PCS071026A78</v>
      </c>
      <c r="H417" t="s">
        <v>775</v>
      </c>
      <c r="I417" s="447">
        <v>33.42</v>
      </c>
      <c r="J417" s="133">
        <f t="shared" si="13"/>
        <v>208.875</v>
      </c>
    </row>
    <row r="418" spans="1:10">
      <c r="A418" t="s">
        <v>4512</v>
      </c>
      <c r="B418" s="130">
        <v>42613</v>
      </c>
      <c r="C418" t="s">
        <v>5833</v>
      </c>
      <c r="D418">
        <v>1</v>
      </c>
      <c r="G418" s="150" t="str">
        <f t="shared" si="12"/>
        <v>SCA981117398</v>
      </c>
      <c r="H418" t="s">
        <v>1748</v>
      </c>
      <c r="I418" s="447">
        <v>112.49</v>
      </c>
      <c r="J418" s="133">
        <f t="shared" si="13"/>
        <v>703.0625</v>
      </c>
    </row>
    <row r="419" spans="1:10">
      <c r="A419" t="s">
        <v>4522</v>
      </c>
      <c r="B419" s="130">
        <v>42613</v>
      </c>
      <c r="C419" t="s">
        <v>5778</v>
      </c>
      <c r="D419">
        <v>1</v>
      </c>
      <c r="G419" s="150" t="str">
        <f t="shared" si="12"/>
        <v>AEB611030SN7</v>
      </c>
      <c r="H419" t="s">
        <v>747</v>
      </c>
      <c r="I419" s="447">
        <v>181.66</v>
      </c>
      <c r="J419" s="133">
        <f t="shared" si="13"/>
        <v>1135.375</v>
      </c>
    </row>
    <row r="420" spans="1:10">
      <c r="A420" t="s">
        <v>4522</v>
      </c>
      <c r="B420" s="130">
        <v>42613</v>
      </c>
      <c r="C420" t="s">
        <v>5778</v>
      </c>
      <c r="D420">
        <v>1</v>
      </c>
      <c r="G420" s="150" t="str">
        <f t="shared" si="12"/>
        <v>BUFM5608123E9</v>
      </c>
      <c r="H420" t="s">
        <v>5834</v>
      </c>
      <c r="I420" s="447">
        <v>62.07</v>
      </c>
      <c r="J420" s="133">
        <f t="shared" si="13"/>
        <v>387.9375</v>
      </c>
    </row>
    <row r="421" spans="1:10">
      <c r="A421" t="s">
        <v>4522</v>
      </c>
      <c r="B421" s="130">
        <v>42613</v>
      </c>
      <c r="C421" t="s">
        <v>5778</v>
      </c>
      <c r="D421">
        <v>1</v>
      </c>
      <c r="G421" s="150" t="str">
        <f t="shared" ref="G421:G432" si="14">+H421</f>
        <v>CPF6307036N8</v>
      </c>
      <c r="H421" t="s">
        <v>1700</v>
      </c>
      <c r="I421" s="447">
        <v>4.83</v>
      </c>
      <c r="J421" s="133">
        <f t="shared" si="13"/>
        <v>30.1875</v>
      </c>
    </row>
    <row r="422" spans="1:10">
      <c r="A422" t="s">
        <v>4522</v>
      </c>
      <c r="B422" s="130">
        <v>42613</v>
      </c>
      <c r="C422" t="s">
        <v>5778</v>
      </c>
      <c r="D422">
        <v>1</v>
      </c>
      <c r="G422" s="150" t="str">
        <f t="shared" si="14"/>
        <v>FNI970829JR9</v>
      </c>
      <c r="H422" t="s">
        <v>729</v>
      </c>
      <c r="I422" s="447">
        <v>8.9700000000000006</v>
      </c>
      <c r="J422" s="133">
        <f t="shared" si="13"/>
        <v>56.0625</v>
      </c>
    </row>
    <row r="423" spans="1:10">
      <c r="A423" t="s">
        <v>4522</v>
      </c>
      <c r="B423" s="130">
        <v>42613</v>
      </c>
      <c r="C423" t="s">
        <v>5778</v>
      </c>
      <c r="D423">
        <v>1</v>
      </c>
      <c r="G423" s="150" t="str">
        <f t="shared" si="14"/>
        <v>FOGD981026LT1</v>
      </c>
      <c r="H423" t="s">
        <v>5835</v>
      </c>
      <c r="I423" s="447">
        <v>18.399999999999999</v>
      </c>
      <c r="J423" s="133">
        <f t="shared" si="13"/>
        <v>114.99999999999999</v>
      </c>
    </row>
    <row r="424" spans="1:10">
      <c r="A424" t="s">
        <v>4522</v>
      </c>
      <c r="B424" s="130">
        <v>42613</v>
      </c>
      <c r="C424" t="s">
        <v>5778</v>
      </c>
      <c r="D424">
        <v>1</v>
      </c>
      <c r="G424" s="150" t="str">
        <f t="shared" si="14"/>
        <v>GPR911122D69</v>
      </c>
      <c r="H424" t="s">
        <v>2758</v>
      </c>
      <c r="I424" s="447">
        <v>2.62</v>
      </c>
      <c r="J424" s="133">
        <f t="shared" si="13"/>
        <v>16.375</v>
      </c>
    </row>
    <row r="425" spans="1:10">
      <c r="A425" t="s">
        <v>4522</v>
      </c>
      <c r="B425" s="130">
        <v>42613</v>
      </c>
      <c r="C425" t="s">
        <v>5778</v>
      </c>
      <c r="D425">
        <v>1</v>
      </c>
      <c r="G425" s="150" t="str">
        <f t="shared" si="14"/>
        <v>GPR911122D69</v>
      </c>
      <c r="H425" t="s">
        <v>2758</v>
      </c>
      <c r="I425" s="447">
        <v>4.55</v>
      </c>
      <c r="J425" s="133">
        <f t="shared" si="13"/>
        <v>28.4375</v>
      </c>
    </row>
    <row r="426" spans="1:10">
      <c r="A426" t="s">
        <v>4522</v>
      </c>
      <c r="B426" s="130">
        <v>42613</v>
      </c>
      <c r="C426" t="s">
        <v>5778</v>
      </c>
      <c r="D426">
        <v>1</v>
      </c>
      <c r="G426" s="150" t="str">
        <f t="shared" si="14"/>
        <v>GPR911122D69</v>
      </c>
      <c r="H426" t="s">
        <v>2758</v>
      </c>
      <c r="I426" s="447">
        <v>5.66</v>
      </c>
      <c r="J426" s="133">
        <f t="shared" si="13"/>
        <v>35.375</v>
      </c>
    </row>
    <row r="427" spans="1:10">
      <c r="A427" t="s">
        <v>4522</v>
      </c>
      <c r="B427" s="130">
        <v>42613</v>
      </c>
      <c r="C427" t="s">
        <v>5778</v>
      </c>
      <c r="D427">
        <v>1</v>
      </c>
      <c r="G427" s="150" t="str">
        <f t="shared" si="14"/>
        <v>PATL700121T30</v>
      </c>
      <c r="H427" t="s">
        <v>5836</v>
      </c>
      <c r="I427" s="447">
        <v>20.64</v>
      </c>
      <c r="J427" s="133">
        <f t="shared" si="13"/>
        <v>129</v>
      </c>
    </row>
    <row r="428" spans="1:10">
      <c r="A428" t="s">
        <v>4522</v>
      </c>
      <c r="B428" s="130">
        <v>42613</v>
      </c>
      <c r="C428" t="s">
        <v>5778</v>
      </c>
      <c r="D428">
        <v>1</v>
      </c>
      <c r="G428" s="150" t="str">
        <f t="shared" si="14"/>
        <v>PET040903DH1</v>
      </c>
      <c r="H428" t="s">
        <v>2691</v>
      </c>
      <c r="I428" s="447">
        <v>84.62</v>
      </c>
      <c r="J428" s="133">
        <f t="shared" si="13"/>
        <v>528.875</v>
      </c>
    </row>
    <row r="429" spans="1:10">
      <c r="A429" t="s">
        <v>4522</v>
      </c>
      <c r="B429" s="130">
        <v>42613</v>
      </c>
      <c r="C429" t="s">
        <v>5778</v>
      </c>
      <c r="D429">
        <v>1</v>
      </c>
      <c r="G429" s="150" t="str">
        <f t="shared" si="14"/>
        <v>RCO0708136F7</v>
      </c>
      <c r="H429" t="s">
        <v>735</v>
      </c>
      <c r="I429" s="447">
        <v>35.590000000000003</v>
      </c>
      <c r="J429" s="133">
        <f t="shared" si="13"/>
        <v>222.43750000000003</v>
      </c>
    </row>
    <row r="430" spans="1:10">
      <c r="A430" t="s">
        <v>4522</v>
      </c>
      <c r="B430" s="130">
        <v>42613</v>
      </c>
      <c r="C430" t="s">
        <v>5778</v>
      </c>
      <c r="D430">
        <v>1</v>
      </c>
      <c r="G430" s="150" t="str">
        <f t="shared" si="14"/>
        <v>SSM091209SP5</v>
      </c>
      <c r="H430" t="s">
        <v>5837</v>
      </c>
      <c r="I430" s="447">
        <v>96.72</v>
      </c>
      <c r="J430" s="133">
        <f t="shared" si="13"/>
        <v>604.5</v>
      </c>
    </row>
    <row r="431" spans="1:10">
      <c r="A431" t="s">
        <v>4522</v>
      </c>
      <c r="B431" s="130">
        <v>42613</v>
      </c>
      <c r="C431" t="s">
        <v>5778</v>
      </c>
      <c r="D431">
        <v>1</v>
      </c>
      <c r="G431" s="150" t="str">
        <f t="shared" si="14"/>
        <v>SVI810112T87</v>
      </c>
      <c r="H431" t="s">
        <v>1735</v>
      </c>
      <c r="I431" s="447">
        <v>74.989999999999995</v>
      </c>
      <c r="J431" s="133">
        <f t="shared" si="13"/>
        <v>468.68749999999994</v>
      </c>
    </row>
    <row r="432" spans="1:10">
      <c r="A432" t="s">
        <v>4522</v>
      </c>
      <c r="B432" s="130">
        <v>42613</v>
      </c>
      <c r="C432" t="s">
        <v>5778</v>
      </c>
      <c r="D432">
        <v>1</v>
      </c>
      <c r="G432" s="150" t="str">
        <f t="shared" si="14"/>
        <v>TOGP581218HS8</v>
      </c>
      <c r="H432" t="s">
        <v>5838</v>
      </c>
      <c r="I432" s="447">
        <v>67.16</v>
      </c>
      <c r="J432" s="133">
        <f t="shared" si="13"/>
        <v>419.74999999999994</v>
      </c>
    </row>
    <row r="433" spans="1:13">
      <c r="A433" t="s">
        <v>1814</v>
      </c>
      <c r="B433" s="130">
        <v>42584</v>
      </c>
      <c r="C433" t="s">
        <v>5839</v>
      </c>
      <c r="D433">
        <v>1</v>
      </c>
      <c r="G433" s="129" t="s">
        <v>4171</v>
      </c>
      <c r="H433" t="s">
        <v>4154</v>
      </c>
      <c r="I433" s="447">
        <v>58.55</v>
      </c>
      <c r="J433" s="133">
        <f t="shared" ref="J433:J464" si="15">+I433/0.16</f>
        <v>365.9375</v>
      </c>
      <c r="K433" s="135"/>
    </row>
    <row r="434" spans="1:13">
      <c r="A434" t="s">
        <v>21</v>
      </c>
      <c r="B434" s="130">
        <v>42584</v>
      </c>
      <c r="C434" t="s">
        <v>5840</v>
      </c>
      <c r="D434">
        <v>1</v>
      </c>
      <c r="G434" s="129" t="s">
        <v>4171</v>
      </c>
      <c r="H434" t="s">
        <v>4154</v>
      </c>
      <c r="I434" s="314">
        <v>1457.42</v>
      </c>
      <c r="J434" s="133">
        <f t="shared" si="15"/>
        <v>9108.875</v>
      </c>
      <c r="K434" s="136"/>
    </row>
    <row r="435" spans="1:13">
      <c r="A435" t="s">
        <v>2931</v>
      </c>
      <c r="B435" s="130">
        <v>42585</v>
      </c>
      <c r="C435" t="s">
        <v>5841</v>
      </c>
      <c r="D435">
        <v>1</v>
      </c>
      <c r="G435" s="150" t="s">
        <v>960</v>
      </c>
      <c r="H435" t="s">
        <v>961</v>
      </c>
      <c r="I435" s="314">
        <v>3194.62</v>
      </c>
      <c r="J435" s="133">
        <f t="shared" si="15"/>
        <v>19966.375</v>
      </c>
      <c r="K435" s="136"/>
    </row>
    <row r="436" spans="1:13">
      <c r="A436" t="s">
        <v>79</v>
      </c>
      <c r="B436" s="130">
        <v>42586</v>
      </c>
      <c r="C436" t="s">
        <v>5842</v>
      </c>
      <c r="D436">
        <v>1</v>
      </c>
      <c r="G436" s="129" t="s">
        <v>957</v>
      </c>
      <c r="H436" t="s">
        <v>1813</v>
      </c>
      <c r="I436" s="314">
        <v>34410.9</v>
      </c>
      <c r="J436" s="133">
        <f t="shared" si="15"/>
        <v>215068.125</v>
      </c>
      <c r="K436" s="136"/>
      <c r="L436" s="138"/>
      <c r="M436" s="149"/>
    </row>
    <row r="437" spans="1:13">
      <c r="A437" t="s">
        <v>3003</v>
      </c>
      <c r="B437" s="130">
        <v>42586</v>
      </c>
      <c r="C437" t="s">
        <v>5843</v>
      </c>
      <c r="D437">
        <v>2</v>
      </c>
      <c r="G437" s="129" t="s">
        <v>822</v>
      </c>
      <c r="H437" t="s">
        <v>902</v>
      </c>
      <c r="I437" s="447">
        <v>717.24</v>
      </c>
      <c r="J437" s="133">
        <f t="shared" si="15"/>
        <v>4482.75</v>
      </c>
      <c r="K437" s="136"/>
      <c r="L437" s="137"/>
      <c r="M437" s="149"/>
    </row>
    <row r="438" spans="1:13">
      <c r="A438" t="s">
        <v>3005</v>
      </c>
      <c r="B438" s="130">
        <v>42586</v>
      </c>
      <c r="C438" t="s">
        <v>5844</v>
      </c>
      <c r="D438">
        <v>2</v>
      </c>
      <c r="G438" s="129" t="s">
        <v>891</v>
      </c>
      <c r="H438" t="s">
        <v>890</v>
      </c>
      <c r="I438" s="314">
        <v>1091.2</v>
      </c>
      <c r="J438" s="133">
        <f t="shared" si="15"/>
        <v>6820</v>
      </c>
      <c r="K438" s="136"/>
      <c r="L438" s="138"/>
      <c r="M438" s="149"/>
    </row>
    <row r="439" spans="1:13">
      <c r="A439" t="s">
        <v>1914</v>
      </c>
      <c r="B439" s="130">
        <v>42586</v>
      </c>
      <c r="C439" t="s">
        <v>5845</v>
      </c>
      <c r="D439">
        <v>2</v>
      </c>
      <c r="G439" s="129" t="s">
        <v>894</v>
      </c>
      <c r="H439" t="s">
        <v>895</v>
      </c>
      <c r="I439" s="447">
        <v>120</v>
      </c>
      <c r="J439" s="133">
        <f t="shared" si="15"/>
        <v>750</v>
      </c>
      <c r="K439" s="135"/>
      <c r="L439" s="137"/>
      <c r="M439" s="149"/>
    </row>
    <row r="440" spans="1:13">
      <c r="A440" t="s">
        <v>39</v>
      </c>
      <c r="B440" s="130">
        <v>42586</v>
      </c>
      <c r="C440" t="s">
        <v>5846</v>
      </c>
      <c r="D440">
        <v>2</v>
      </c>
      <c r="G440" s="129" t="s">
        <v>723</v>
      </c>
      <c r="H440" t="s">
        <v>917</v>
      </c>
      <c r="I440" s="447">
        <v>400</v>
      </c>
      <c r="J440" s="133">
        <f t="shared" si="15"/>
        <v>2500</v>
      </c>
      <c r="K440" s="136"/>
      <c r="L440" s="137"/>
      <c r="M440" s="149"/>
    </row>
    <row r="441" spans="1:13">
      <c r="A441" t="s">
        <v>3009</v>
      </c>
      <c r="B441" s="130">
        <v>42586</v>
      </c>
      <c r="C441" t="s">
        <v>5847</v>
      </c>
      <c r="D441">
        <v>1</v>
      </c>
      <c r="G441" s="129" t="s">
        <v>723</v>
      </c>
      <c r="H441" t="s">
        <v>917</v>
      </c>
      <c r="I441" s="447">
        <v>960</v>
      </c>
      <c r="J441" s="133">
        <f t="shared" si="15"/>
        <v>6000</v>
      </c>
      <c r="K441" s="135"/>
      <c r="L441" s="137"/>
      <c r="M441" s="149"/>
    </row>
    <row r="442" spans="1:13">
      <c r="A442" t="s">
        <v>85</v>
      </c>
      <c r="B442" s="130">
        <v>42586</v>
      </c>
      <c r="C442" t="s">
        <v>5848</v>
      </c>
      <c r="D442">
        <v>1</v>
      </c>
      <c r="G442" s="129" t="s">
        <v>6026</v>
      </c>
      <c r="H442" t="s">
        <v>941</v>
      </c>
      <c r="I442" s="314">
        <v>7598.59</v>
      </c>
      <c r="J442" s="133">
        <f t="shared" si="15"/>
        <v>47491.1875</v>
      </c>
      <c r="K442" s="150">
        <v>5065.7299999999996</v>
      </c>
      <c r="L442" s="138"/>
      <c r="M442" s="149"/>
    </row>
    <row r="443" spans="1:13">
      <c r="A443" t="s">
        <v>1035</v>
      </c>
      <c r="B443" s="130">
        <v>42586</v>
      </c>
      <c r="C443" t="s">
        <v>5849</v>
      </c>
      <c r="D443">
        <v>1</v>
      </c>
      <c r="G443" s="129" t="s">
        <v>5479</v>
      </c>
      <c r="H443" s="129" t="s">
        <v>3499</v>
      </c>
      <c r="I443" s="447">
        <v>260.8</v>
      </c>
      <c r="J443" s="133">
        <f t="shared" si="15"/>
        <v>1630</v>
      </c>
      <c r="K443" s="135"/>
      <c r="L443" s="137"/>
      <c r="M443" s="149"/>
    </row>
    <row r="444" spans="1:13">
      <c r="A444" t="s">
        <v>1037</v>
      </c>
      <c r="B444" s="130">
        <v>42586</v>
      </c>
      <c r="C444" t="s">
        <v>5850</v>
      </c>
      <c r="D444">
        <v>1</v>
      </c>
      <c r="G444" s="129" t="s">
        <v>826</v>
      </c>
      <c r="H444" t="s">
        <v>1620</v>
      </c>
      <c r="I444" s="447">
        <v>712</v>
      </c>
      <c r="J444" s="133">
        <f t="shared" si="15"/>
        <v>4450</v>
      </c>
      <c r="K444" s="135"/>
      <c r="L444" s="137"/>
      <c r="M444" s="149"/>
    </row>
    <row r="445" spans="1:13">
      <c r="A445" t="s">
        <v>1039</v>
      </c>
      <c r="B445" s="130">
        <v>42586</v>
      </c>
      <c r="C445" t="s">
        <v>5851</v>
      </c>
      <c r="D445">
        <v>1</v>
      </c>
      <c r="G445" s="129" t="s">
        <v>962</v>
      </c>
      <c r="H445" t="s">
        <v>963</v>
      </c>
      <c r="I445" s="447">
        <v>806.62</v>
      </c>
      <c r="J445" s="133">
        <f t="shared" si="15"/>
        <v>5041.375</v>
      </c>
      <c r="K445" s="135"/>
      <c r="L445" s="137"/>
      <c r="M445" s="149"/>
    </row>
    <row r="446" spans="1:13">
      <c r="A446" t="s">
        <v>1041</v>
      </c>
      <c r="B446" s="130">
        <v>42586</v>
      </c>
      <c r="C446" t="s">
        <v>5852</v>
      </c>
      <c r="D446">
        <v>1</v>
      </c>
      <c r="G446" s="129" t="s">
        <v>977</v>
      </c>
      <c r="H446" t="s">
        <v>4816</v>
      </c>
      <c r="I446" s="447">
        <v>675.72</v>
      </c>
      <c r="J446" s="133">
        <f t="shared" si="15"/>
        <v>4223.25</v>
      </c>
      <c r="K446" s="136"/>
      <c r="L446" s="137"/>
      <c r="M446" s="149"/>
    </row>
    <row r="447" spans="1:13">
      <c r="A447" t="s">
        <v>1043</v>
      </c>
      <c r="B447" s="130">
        <v>42586</v>
      </c>
      <c r="C447" t="s">
        <v>5853</v>
      </c>
      <c r="D447">
        <v>1</v>
      </c>
      <c r="G447" s="129" t="s">
        <v>6027</v>
      </c>
      <c r="H447" s="129" t="s">
        <v>6028</v>
      </c>
      <c r="I447" s="314">
        <v>2663.2</v>
      </c>
      <c r="J447" s="133">
        <f t="shared" si="15"/>
        <v>16645</v>
      </c>
      <c r="K447" s="135">
        <v>665.8</v>
      </c>
      <c r="L447" s="138"/>
      <c r="M447" s="149"/>
    </row>
    <row r="448" spans="1:13">
      <c r="A448" t="s">
        <v>1845</v>
      </c>
      <c r="B448" s="130">
        <v>42586</v>
      </c>
      <c r="C448" t="s">
        <v>5854</v>
      </c>
      <c r="D448">
        <v>1</v>
      </c>
      <c r="G448" s="129" t="s">
        <v>685</v>
      </c>
      <c r="H448" s="129" t="s">
        <v>899</v>
      </c>
      <c r="I448" s="447">
        <v>916.92</v>
      </c>
      <c r="J448" s="133">
        <f t="shared" si="15"/>
        <v>5730.75</v>
      </c>
      <c r="K448" s="136"/>
      <c r="L448" s="137"/>
      <c r="M448" s="149"/>
    </row>
    <row r="449" spans="1:13">
      <c r="A449" t="s">
        <v>1848</v>
      </c>
      <c r="B449" s="130">
        <v>42586</v>
      </c>
      <c r="C449" t="s">
        <v>5855</v>
      </c>
      <c r="D449">
        <v>1</v>
      </c>
      <c r="G449" s="129" t="s">
        <v>718</v>
      </c>
      <c r="H449" s="129" t="s">
        <v>719</v>
      </c>
      <c r="I449" s="447">
        <v>93.47</v>
      </c>
      <c r="J449" s="133">
        <f t="shared" si="15"/>
        <v>584.1875</v>
      </c>
      <c r="K449" s="136"/>
      <c r="L449" s="137"/>
      <c r="M449" s="149"/>
    </row>
    <row r="450" spans="1:13">
      <c r="A450" t="s">
        <v>105</v>
      </c>
      <c r="B450" s="130">
        <v>42586</v>
      </c>
      <c r="C450" t="s">
        <v>5856</v>
      </c>
      <c r="D450">
        <v>1</v>
      </c>
      <c r="G450" s="129" t="s">
        <v>905</v>
      </c>
      <c r="H450" s="129" t="s">
        <v>906</v>
      </c>
      <c r="I450" s="447">
        <v>485.09</v>
      </c>
      <c r="J450" s="133">
        <f t="shared" si="15"/>
        <v>3031.8125</v>
      </c>
      <c r="K450" s="136"/>
      <c r="L450" s="137"/>
      <c r="M450" s="149"/>
    </row>
    <row r="451" spans="1:13">
      <c r="A451" t="s">
        <v>107</v>
      </c>
      <c r="B451" s="130">
        <v>42586</v>
      </c>
      <c r="C451" t="s">
        <v>5857</v>
      </c>
      <c r="D451">
        <v>1</v>
      </c>
      <c r="G451" s="129" t="s">
        <v>5468</v>
      </c>
      <c r="H451" s="129" t="s">
        <v>5460</v>
      </c>
      <c r="I451" s="447">
        <v>520</v>
      </c>
      <c r="J451" s="133">
        <f t="shared" si="15"/>
        <v>3250</v>
      </c>
      <c r="K451" s="136"/>
      <c r="L451" s="137"/>
      <c r="M451" s="149"/>
    </row>
    <row r="452" spans="1:13">
      <c r="A452" t="s">
        <v>43</v>
      </c>
      <c r="B452" s="130">
        <v>42585</v>
      </c>
      <c r="C452" t="s">
        <v>5860</v>
      </c>
      <c r="D452">
        <v>1</v>
      </c>
      <c r="G452" s="319" t="s">
        <v>6014</v>
      </c>
      <c r="H452" s="129" t="s">
        <v>5861</v>
      </c>
      <c r="I452" s="314">
        <v>24988.3</v>
      </c>
      <c r="J452" s="133">
        <f t="shared" si="15"/>
        <v>156176.875</v>
      </c>
      <c r="K452" s="316"/>
    </row>
    <row r="453" spans="1:13">
      <c r="A453" t="s">
        <v>49</v>
      </c>
      <c r="B453" s="130">
        <v>42587</v>
      </c>
      <c r="C453" t="s">
        <v>5862</v>
      </c>
      <c r="G453" s="129" t="s">
        <v>5508</v>
      </c>
      <c r="H453" s="129" t="s">
        <v>6015</v>
      </c>
      <c r="I453" s="314">
        <v>64.260000000000005</v>
      </c>
      <c r="J453" s="133">
        <f t="shared" si="15"/>
        <v>401.625</v>
      </c>
      <c r="K453" s="150"/>
    </row>
    <row r="454" spans="1:13">
      <c r="A454" t="s">
        <v>49</v>
      </c>
      <c r="B454" s="130">
        <v>42587</v>
      </c>
      <c r="C454" t="s">
        <v>5862</v>
      </c>
      <c r="G454" s="129" t="s">
        <v>3579</v>
      </c>
      <c r="H454" t="s">
        <v>3580</v>
      </c>
      <c r="I454" s="314">
        <v>53.94</v>
      </c>
      <c r="J454" s="133">
        <f t="shared" si="15"/>
        <v>337.125</v>
      </c>
      <c r="K454" s="319"/>
    </row>
    <row r="455" spans="1:13" s="129" customFormat="1">
      <c r="A455" s="129" t="s">
        <v>49</v>
      </c>
      <c r="B455" s="130">
        <v>42587</v>
      </c>
      <c r="C455" s="129" t="s">
        <v>5862</v>
      </c>
      <c r="G455" s="129" t="s">
        <v>5510</v>
      </c>
      <c r="H455" s="129" t="s">
        <v>5511</v>
      </c>
      <c r="I455" s="314">
        <v>75.45</v>
      </c>
      <c r="J455" s="133">
        <f t="shared" si="15"/>
        <v>471.5625</v>
      </c>
      <c r="K455" s="135"/>
    </row>
    <row r="456" spans="1:13" s="129" customFormat="1">
      <c r="A456" s="129" t="s">
        <v>49</v>
      </c>
      <c r="B456" s="130">
        <v>42587</v>
      </c>
      <c r="C456" s="129" t="s">
        <v>5862</v>
      </c>
      <c r="G456" s="129" t="s">
        <v>6016</v>
      </c>
      <c r="H456" s="129" t="s">
        <v>5513</v>
      </c>
      <c r="I456" s="314">
        <v>19.2</v>
      </c>
      <c r="J456" s="133">
        <f t="shared" si="15"/>
        <v>120</v>
      </c>
      <c r="K456" s="316"/>
    </row>
    <row r="457" spans="1:13" s="129" customFormat="1">
      <c r="A457" s="129" t="s">
        <v>49</v>
      </c>
      <c r="B457" s="130">
        <v>42587</v>
      </c>
      <c r="C457" s="129" t="s">
        <v>5862</v>
      </c>
      <c r="G457" s="129" t="s">
        <v>9</v>
      </c>
      <c r="H457" s="129" t="s">
        <v>991</v>
      </c>
      <c r="I457" s="314">
        <f>19.31+19.31</f>
        <v>38.619999999999997</v>
      </c>
      <c r="J457" s="133">
        <f t="shared" si="15"/>
        <v>241.37499999999997</v>
      </c>
      <c r="K457" s="316"/>
    </row>
    <row r="458" spans="1:13" s="129" customFormat="1">
      <c r="A458" s="129" t="s">
        <v>49</v>
      </c>
      <c r="B458" s="130">
        <v>42587</v>
      </c>
      <c r="C458" s="129" t="s">
        <v>5862</v>
      </c>
      <c r="G458" s="129" t="s">
        <v>729</v>
      </c>
      <c r="H458" s="129" t="s">
        <v>6017</v>
      </c>
      <c r="I458" s="447">
        <f>9.66+0.97+0.97+9.66-0.02</f>
        <v>21.240000000000002</v>
      </c>
      <c r="J458" s="133">
        <f t="shared" si="15"/>
        <v>132.75</v>
      </c>
      <c r="K458" s="136"/>
    </row>
    <row r="459" spans="1:13" s="129" customFormat="1">
      <c r="A459" s="129" t="s">
        <v>111</v>
      </c>
      <c r="B459" s="130">
        <v>42587</v>
      </c>
      <c r="C459" s="129" t="s">
        <v>5858</v>
      </c>
      <c r="D459" s="129">
        <v>1</v>
      </c>
      <c r="G459" s="176" t="s">
        <v>971</v>
      </c>
      <c r="H459" s="129" t="s">
        <v>970</v>
      </c>
      <c r="I459" s="314">
        <v>21428.57</v>
      </c>
      <c r="J459" s="133">
        <f t="shared" si="15"/>
        <v>133928.5625</v>
      </c>
      <c r="K459" s="319">
        <v>14285.72</v>
      </c>
    </row>
    <row r="460" spans="1:13" s="129" customFormat="1">
      <c r="A460" s="129" t="s">
        <v>1860</v>
      </c>
      <c r="B460" s="130">
        <v>42587</v>
      </c>
      <c r="C460" s="129" t="s">
        <v>5859</v>
      </c>
      <c r="D460" s="129">
        <v>1</v>
      </c>
      <c r="G460" s="129" t="s">
        <v>972</v>
      </c>
      <c r="H460" s="129" t="s">
        <v>1642</v>
      </c>
      <c r="I460" s="314">
        <v>21428.57</v>
      </c>
      <c r="J460" s="133">
        <f t="shared" si="15"/>
        <v>133928.5625</v>
      </c>
      <c r="K460" s="319">
        <v>14285.72</v>
      </c>
    </row>
    <row r="461" spans="1:13">
      <c r="A461" t="s">
        <v>55</v>
      </c>
      <c r="B461" s="130">
        <v>42587</v>
      </c>
      <c r="C461" t="s">
        <v>5863</v>
      </c>
      <c r="D461">
        <v>1</v>
      </c>
      <c r="G461" s="129" t="s">
        <v>4171</v>
      </c>
      <c r="H461" t="s">
        <v>4154</v>
      </c>
      <c r="I461" s="314">
        <v>21106.42</v>
      </c>
      <c r="J461" s="133">
        <f t="shared" si="15"/>
        <v>131915.125</v>
      </c>
      <c r="K461" s="136"/>
    </row>
    <row r="462" spans="1:13">
      <c r="A462" t="s">
        <v>59</v>
      </c>
      <c r="B462" s="130">
        <v>42590</v>
      </c>
      <c r="C462" t="s">
        <v>5864</v>
      </c>
      <c r="D462">
        <v>1</v>
      </c>
      <c r="G462" s="129" t="s">
        <v>3532</v>
      </c>
      <c r="H462" t="s">
        <v>3464</v>
      </c>
      <c r="I462" s="447">
        <v>29.18</v>
      </c>
      <c r="J462" s="133">
        <f t="shared" si="15"/>
        <v>182.375</v>
      </c>
      <c r="K462" s="135"/>
    </row>
    <row r="463" spans="1:13">
      <c r="A463" t="s">
        <v>191</v>
      </c>
      <c r="B463" s="130">
        <v>42592</v>
      </c>
      <c r="C463" t="s">
        <v>5865</v>
      </c>
      <c r="D463">
        <v>2</v>
      </c>
      <c r="G463" s="129" t="s">
        <v>3564</v>
      </c>
      <c r="H463" s="129" t="s">
        <v>6029</v>
      </c>
      <c r="I463" s="447">
        <v>320</v>
      </c>
      <c r="J463" s="133">
        <f t="shared" si="15"/>
        <v>2000</v>
      </c>
      <c r="K463" s="135"/>
      <c r="L463" s="139"/>
      <c r="M463" s="149"/>
    </row>
    <row r="464" spans="1:13">
      <c r="A464" t="s">
        <v>193</v>
      </c>
      <c r="B464" s="130">
        <v>42592</v>
      </c>
      <c r="C464" t="s">
        <v>5866</v>
      </c>
      <c r="D464">
        <v>2</v>
      </c>
      <c r="G464" s="129" t="s">
        <v>900</v>
      </c>
      <c r="H464" t="s">
        <v>901</v>
      </c>
      <c r="I464" s="447">
        <v>144</v>
      </c>
      <c r="J464" s="133">
        <f t="shared" si="15"/>
        <v>900</v>
      </c>
      <c r="K464" s="135"/>
      <c r="L464" s="139"/>
      <c r="M464" s="149"/>
    </row>
    <row r="465" spans="1:13">
      <c r="A465" t="s">
        <v>195</v>
      </c>
      <c r="B465" s="130">
        <v>42592</v>
      </c>
      <c r="C465" t="s">
        <v>5867</v>
      </c>
      <c r="D465">
        <v>2</v>
      </c>
      <c r="G465" s="129" t="s">
        <v>826</v>
      </c>
      <c r="H465" t="s">
        <v>1620</v>
      </c>
      <c r="I465" s="447">
        <v>992</v>
      </c>
      <c r="J465" s="133">
        <f t="shared" ref="J465:J496" si="16">+I465/0.16</f>
        <v>6200</v>
      </c>
      <c r="L465" s="139"/>
      <c r="M465" s="149"/>
    </row>
    <row r="466" spans="1:13">
      <c r="A466" t="s">
        <v>197</v>
      </c>
      <c r="B466" s="130">
        <v>42592</v>
      </c>
      <c r="C466" t="s">
        <v>5868</v>
      </c>
      <c r="D466">
        <v>2</v>
      </c>
      <c r="G466" s="129" t="s">
        <v>723</v>
      </c>
      <c r="H466" t="s">
        <v>917</v>
      </c>
      <c r="I466" s="447">
        <v>480</v>
      </c>
      <c r="J466" s="133">
        <f t="shared" si="16"/>
        <v>3000</v>
      </c>
      <c r="L466" s="139"/>
      <c r="M466" s="149"/>
    </row>
    <row r="467" spans="1:13">
      <c r="A467" t="s">
        <v>199</v>
      </c>
      <c r="B467" s="130">
        <v>42592</v>
      </c>
      <c r="C467" t="s">
        <v>5869</v>
      </c>
      <c r="D467">
        <v>2</v>
      </c>
      <c r="G467" s="129" t="s">
        <v>3564</v>
      </c>
      <c r="H467" t="s">
        <v>4148</v>
      </c>
      <c r="I467" s="447">
        <v>192</v>
      </c>
      <c r="J467" s="133">
        <f t="shared" si="16"/>
        <v>1200</v>
      </c>
      <c r="L467" s="139"/>
      <c r="M467" s="149"/>
    </row>
    <row r="468" spans="1:13">
      <c r="A468" t="s">
        <v>201</v>
      </c>
      <c r="B468" s="130">
        <v>42592</v>
      </c>
      <c r="C468" t="s">
        <v>5870</v>
      </c>
      <c r="D468">
        <v>2</v>
      </c>
      <c r="G468" s="129" t="s">
        <v>6030</v>
      </c>
      <c r="H468" t="s">
        <v>5871</v>
      </c>
      <c r="I468" s="314">
        <v>1584</v>
      </c>
      <c r="J468" s="133">
        <f t="shared" si="16"/>
        <v>9900</v>
      </c>
      <c r="L468" s="140"/>
      <c r="M468" s="149"/>
    </row>
    <row r="469" spans="1:13">
      <c r="A469" t="s">
        <v>203</v>
      </c>
      <c r="B469" s="130">
        <v>42592</v>
      </c>
      <c r="C469" t="s">
        <v>5872</v>
      </c>
      <c r="D469">
        <v>2</v>
      </c>
      <c r="G469" s="129" t="s">
        <v>5481</v>
      </c>
      <c r="H469" t="s">
        <v>5462</v>
      </c>
      <c r="I469" s="447">
        <v>265.38</v>
      </c>
      <c r="J469" s="133">
        <f t="shared" si="16"/>
        <v>1658.625</v>
      </c>
      <c r="L469" s="139"/>
      <c r="M469" s="149"/>
    </row>
    <row r="470" spans="1:13">
      <c r="A470" t="s">
        <v>205</v>
      </c>
      <c r="B470" s="130">
        <v>42592</v>
      </c>
      <c r="C470" t="s">
        <v>5873</v>
      </c>
      <c r="D470">
        <v>2</v>
      </c>
      <c r="G470" s="129" t="s">
        <v>893</v>
      </c>
      <c r="H470" t="s">
        <v>892</v>
      </c>
      <c r="I470" s="314">
        <v>1732.42</v>
      </c>
      <c r="J470" s="133">
        <f t="shared" si="16"/>
        <v>10827.625</v>
      </c>
      <c r="L470" s="140"/>
      <c r="M470" s="149"/>
    </row>
    <row r="471" spans="1:13">
      <c r="A471" t="s">
        <v>207</v>
      </c>
      <c r="B471" s="130">
        <v>42592</v>
      </c>
      <c r="C471" t="s">
        <v>5874</v>
      </c>
      <c r="D471">
        <v>2</v>
      </c>
      <c r="G471" s="129" t="s">
        <v>891</v>
      </c>
      <c r="H471" t="s">
        <v>890</v>
      </c>
      <c r="I471" s="447">
        <v>272.95999999999998</v>
      </c>
      <c r="J471" s="133">
        <f t="shared" si="16"/>
        <v>1705.9999999999998</v>
      </c>
      <c r="L471" s="139"/>
      <c r="M471" s="149"/>
    </row>
    <row r="472" spans="1:13">
      <c r="A472" t="s">
        <v>1115</v>
      </c>
      <c r="B472" s="130">
        <v>42592</v>
      </c>
      <c r="C472" t="s">
        <v>5875</v>
      </c>
      <c r="D472">
        <v>2</v>
      </c>
      <c r="G472" s="129" t="s">
        <v>918</v>
      </c>
      <c r="H472" t="s">
        <v>954</v>
      </c>
      <c r="I472" s="447">
        <v>384</v>
      </c>
      <c r="J472" s="133">
        <f t="shared" si="16"/>
        <v>2400</v>
      </c>
      <c r="L472" s="139"/>
      <c r="M472" s="149"/>
    </row>
    <row r="473" spans="1:13">
      <c r="A473" t="s">
        <v>2027</v>
      </c>
      <c r="B473" s="130">
        <v>42592</v>
      </c>
      <c r="C473" t="s">
        <v>5876</v>
      </c>
      <c r="D473">
        <v>1</v>
      </c>
      <c r="G473" s="129" t="s">
        <v>918</v>
      </c>
      <c r="H473" t="s">
        <v>954</v>
      </c>
      <c r="I473" s="314">
        <v>1232</v>
      </c>
      <c r="J473" s="133">
        <f t="shared" si="16"/>
        <v>7700</v>
      </c>
      <c r="L473" s="140"/>
      <c r="M473" s="149"/>
    </row>
    <row r="474" spans="1:13">
      <c r="A474" t="s">
        <v>1117</v>
      </c>
      <c r="B474" s="130">
        <v>42592</v>
      </c>
      <c r="C474" t="s">
        <v>5877</v>
      </c>
      <c r="D474">
        <v>1</v>
      </c>
      <c r="G474" s="129" t="s">
        <v>947</v>
      </c>
      <c r="H474" s="129" t="s">
        <v>948</v>
      </c>
      <c r="I474" s="447">
        <v>664.48</v>
      </c>
      <c r="J474" s="133">
        <f t="shared" si="16"/>
        <v>4153</v>
      </c>
      <c r="L474" s="139"/>
      <c r="M474" s="149"/>
    </row>
    <row r="475" spans="1:13">
      <c r="A475" t="s">
        <v>1119</v>
      </c>
      <c r="B475" s="130">
        <v>42592</v>
      </c>
      <c r="C475" t="s">
        <v>5878</v>
      </c>
      <c r="D475">
        <v>1</v>
      </c>
      <c r="G475" s="129" t="s">
        <v>939</v>
      </c>
      <c r="H475" s="129" t="s">
        <v>940</v>
      </c>
      <c r="I475" s="447">
        <v>433.1</v>
      </c>
      <c r="J475" s="133">
        <f t="shared" si="16"/>
        <v>2706.875</v>
      </c>
      <c r="L475" s="139"/>
      <c r="M475" s="149"/>
    </row>
    <row r="476" spans="1:13">
      <c r="A476" t="s">
        <v>213</v>
      </c>
      <c r="B476" s="130">
        <v>42592</v>
      </c>
      <c r="C476" t="s">
        <v>5879</v>
      </c>
      <c r="D476">
        <v>1</v>
      </c>
      <c r="G476" s="129" t="s">
        <v>4830</v>
      </c>
      <c r="H476" s="129" t="s">
        <v>4821</v>
      </c>
      <c r="I476" s="314">
        <v>2565.96</v>
      </c>
      <c r="J476" s="133">
        <f t="shared" si="16"/>
        <v>16037.25</v>
      </c>
      <c r="L476" s="140"/>
      <c r="M476" s="149"/>
    </row>
    <row r="477" spans="1:13">
      <c r="A477" t="s">
        <v>1122</v>
      </c>
      <c r="B477" s="130">
        <v>42592</v>
      </c>
      <c r="C477" t="s">
        <v>5880</v>
      </c>
      <c r="D477">
        <v>1</v>
      </c>
      <c r="G477" s="129" t="s">
        <v>685</v>
      </c>
      <c r="H477" s="129" t="s">
        <v>899</v>
      </c>
      <c r="I477" s="447">
        <v>63.92</v>
      </c>
      <c r="J477" s="133">
        <f t="shared" si="16"/>
        <v>399.5</v>
      </c>
      <c r="L477" s="139"/>
      <c r="M477" s="149"/>
    </row>
    <row r="478" spans="1:13">
      <c r="A478" t="s">
        <v>1124</v>
      </c>
      <c r="B478" s="130">
        <v>42592</v>
      </c>
      <c r="C478" t="s">
        <v>5881</v>
      </c>
      <c r="D478">
        <v>1</v>
      </c>
      <c r="G478" s="129" t="s">
        <v>907</v>
      </c>
      <c r="H478" s="129" t="s">
        <v>908</v>
      </c>
      <c r="I478" s="314">
        <v>3589.1</v>
      </c>
      <c r="J478" s="133">
        <f t="shared" si="16"/>
        <v>22431.875</v>
      </c>
      <c r="L478" s="140"/>
      <c r="M478" s="149"/>
    </row>
    <row r="479" spans="1:13">
      <c r="A479" t="s">
        <v>3076</v>
      </c>
      <c r="B479" s="130">
        <v>42592</v>
      </c>
      <c r="C479" t="s">
        <v>5882</v>
      </c>
      <c r="D479">
        <v>1</v>
      </c>
      <c r="G479" s="129" t="s">
        <v>718</v>
      </c>
      <c r="H479" s="129" t="s">
        <v>719</v>
      </c>
      <c r="I479" s="447">
        <v>80.17</v>
      </c>
      <c r="J479" s="133">
        <f t="shared" si="16"/>
        <v>501.0625</v>
      </c>
      <c r="L479" s="139"/>
      <c r="M479" s="149"/>
    </row>
    <row r="480" spans="1:13">
      <c r="A480" t="s">
        <v>231</v>
      </c>
      <c r="B480" s="130">
        <v>42593</v>
      </c>
      <c r="C480" t="s">
        <v>5883</v>
      </c>
      <c r="D480">
        <v>1</v>
      </c>
      <c r="G480" s="129" t="s">
        <v>957</v>
      </c>
      <c r="H480" t="s">
        <v>1813</v>
      </c>
      <c r="I480" s="314">
        <v>2394.2600000000002</v>
      </c>
      <c r="J480" s="133">
        <f t="shared" si="16"/>
        <v>14964.125000000002</v>
      </c>
    </row>
    <row r="481" spans="1:13">
      <c r="A481" t="s">
        <v>1129</v>
      </c>
      <c r="B481" s="130">
        <v>42593</v>
      </c>
      <c r="C481" t="s">
        <v>5884</v>
      </c>
      <c r="D481">
        <v>1</v>
      </c>
      <c r="G481" s="129" t="s">
        <v>957</v>
      </c>
      <c r="H481" t="s">
        <v>1813</v>
      </c>
      <c r="I481" s="447">
        <v>890.71</v>
      </c>
      <c r="J481" s="133">
        <f t="shared" si="16"/>
        <v>5566.9375</v>
      </c>
    </row>
    <row r="482" spans="1:13">
      <c r="A482" t="s">
        <v>1149</v>
      </c>
      <c r="B482" s="130">
        <v>42594</v>
      </c>
      <c r="C482" t="s">
        <v>5885</v>
      </c>
      <c r="D482">
        <v>1</v>
      </c>
      <c r="G482" s="129" t="s">
        <v>4171</v>
      </c>
      <c r="H482" t="s">
        <v>4154</v>
      </c>
      <c r="I482" s="447">
        <v>545.6</v>
      </c>
      <c r="J482" s="133">
        <f t="shared" si="16"/>
        <v>3410</v>
      </c>
    </row>
    <row r="483" spans="1:13">
      <c r="A483" t="s">
        <v>3049</v>
      </c>
      <c r="B483" s="130">
        <v>42594</v>
      </c>
      <c r="C483" t="s">
        <v>5886</v>
      </c>
      <c r="D483">
        <v>1</v>
      </c>
      <c r="G483" s="129" t="s">
        <v>4171</v>
      </c>
      <c r="H483" t="s">
        <v>4154</v>
      </c>
      <c r="I483" s="314">
        <v>7293.48</v>
      </c>
      <c r="J483" s="133">
        <f t="shared" si="16"/>
        <v>45584.249999999993</v>
      </c>
      <c r="L483" s="141"/>
      <c r="M483" s="149"/>
    </row>
    <row r="484" spans="1:13">
      <c r="A484" t="s">
        <v>3051</v>
      </c>
      <c r="B484" s="130">
        <v>42594</v>
      </c>
      <c r="C484" t="s">
        <v>5887</v>
      </c>
      <c r="D484">
        <v>1</v>
      </c>
      <c r="G484" s="129" t="s">
        <v>4171</v>
      </c>
      <c r="H484" t="s">
        <v>4154</v>
      </c>
      <c r="I484" s="314">
        <v>7920.23</v>
      </c>
      <c r="J484" s="133">
        <f t="shared" si="16"/>
        <v>49501.437499999993</v>
      </c>
      <c r="L484" s="143"/>
      <c r="M484" s="149"/>
    </row>
    <row r="485" spans="1:13">
      <c r="A485" t="s">
        <v>1159</v>
      </c>
      <c r="B485" s="130">
        <v>42594</v>
      </c>
      <c r="C485" t="s">
        <v>5888</v>
      </c>
      <c r="D485">
        <v>1</v>
      </c>
      <c r="G485" s="129" t="s">
        <v>4171</v>
      </c>
      <c r="H485" t="s">
        <v>4154</v>
      </c>
      <c r="I485" s="314">
        <v>41125.160000000003</v>
      </c>
      <c r="J485" s="133">
        <f t="shared" si="16"/>
        <v>257032.25000000003</v>
      </c>
      <c r="L485" s="143"/>
      <c r="M485" s="149"/>
    </row>
    <row r="486" spans="1:13">
      <c r="A486" t="s">
        <v>1161</v>
      </c>
      <c r="B486" s="130">
        <v>42594</v>
      </c>
      <c r="C486" t="s">
        <v>5889</v>
      </c>
      <c r="D486">
        <v>1</v>
      </c>
      <c r="G486" s="129" t="s">
        <v>4171</v>
      </c>
      <c r="H486" t="s">
        <v>4154</v>
      </c>
      <c r="I486" s="314">
        <v>45791.49</v>
      </c>
      <c r="J486" s="133">
        <f t="shared" si="16"/>
        <v>286196.8125</v>
      </c>
      <c r="L486" s="142"/>
      <c r="M486" s="149"/>
    </row>
    <row r="487" spans="1:13">
      <c r="A487" t="s">
        <v>1163</v>
      </c>
      <c r="B487" s="130">
        <v>42585</v>
      </c>
      <c r="C487" t="s">
        <v>5890</v>
      </c>
      <c r="D487">
        <v>1</v>
      </c>
      <c r="G487" s="129" t="s">
        <v>685</v>
      </c>
      <c r="H487" s="129" t="s">
        <v>899</v>
      </c>
      <c r="I487" s="447">
        <v>280.83</v>
      </c>
      <c r="J487" s="133">
        <f t="shared" si="16"/>
        <v>1755.1874999999998</v>
      </c>
      <c r="L487" s="144"/>
      <c r="M487" s="149"/>
    </row>
    <row r="488" spans="1:13" s="319" customFormat="1">
      <c r="A488" s="319" t="s">
        <v>1219</v>
      </c>
      <c r="B488" s="320">
        <v>42598</v>
      </c>
      <c r="C488" s="319" t="s">
        <v>10879</v>
      </c>
      <c r="D488" s="319">
        <v>1</v>
      </c>
      <c r="G488" s="178" t="s">
        <v>10886</v>
      </c>
      <c r="H488" s="178" t="s">
        <v>10887</v>
      </c>
      <c r="I488" s="314">
        <v>40000</v>
      </c>
      <c r="J488" s="133">
        <f t="shared" si="16"/>
        <v>250000</v>
      </c>
      <c r="L488" s="316"/>
      <c r="M488" s="316"/>
    </row>
    <row r="489" spans="1:13" s="319" customFormat="1">
      <c r="A489" s="319" t="s">
        <v>279</v>
      </c>
      <c r="B489" s="320">
        <v>42598</v>
      </c>
      <c r="C489" s="319" t="s">
        <v>10880</v>
      </c>
      <c r="D489" s="319">
        <v>1</v>
      </c>
      <c r="G489" s="178" t="s">
        <v>7284</v>
      </c>
      <c r="H489" s="178" t="s">
        <v>10888</v>
      </c>
      <c r="I489" s="314">
        <v>20804.830000000002</v>
      </c>
      <c r="J489" s="133">
        <f t="shared" si="16"/>
        <v>130030.18750000001</v>
      </c>
      <c r="L489" s="316"/>
      <c r="M489" s="316"/>
    </row>
    <row r="490" spans="1:13" s="319" customFormat="1">
      <c r="A490" s="319" t="s">
        <v>281</v>
      </c>
      <c r="B490" s="320">
        <v>42598</v>
      </c>
      <c r="C490" s="319" t="s">
        <v>10881</v>
      </c>
      <c r="D490" s="319">
        <v>1</v>
      </c>
      <c r="G490" s="178" t="s">
        <v>7284</v>
      </c>
      <c r="H490" s="178" t="s">
        <v>10888</v>
      </c>
      <c r="I490" s="314">
        <v>18068.97</v>
      </c>
      <c r="J490" s="133">
        <f t="shared" si="16"/>
        <v>112931.0625</v>
      </c>
      <c r="L490" s="316"/>
      <c r="M490" s="316"/>
    </row>
    <row r="491" spans="1:13" s="319" customFormat="1">
      <c r="A491" s="319" t="s">
        <v>283</v>
      </c>
      <c r="B491" s="320">
        <v>42598</v>
      </c>
      <c r="C491" s="319" t="s">
        <v>10882</v>
      </c>
      <c r="D491" s="319">
        <v>1</v>
      </c>
      <c r="G491" s="178" t="s">
        <v>7284</v>
      </c>
      <c r="H491" s="178" t="s">
        <v>10888</v>
      </c>
      <c r="I491" s="314">
        <v>23448.28</v>
      </c>
      <c r="J491" s="133">
        <f t="shared" si="16"/>
        <v>146551.75</v>
      </c>
      <c r="L491" s="316"/>
      <c r="M491" s="316"/>
    </row>
    <row r="492" spans="1:13" s="319" customFormat="1">
      <c r="A492" s="319" t="s">
        <v>285</v>
      </c>
      <c r="B492" s="320">
        <v>42598</v>
      </c>
      <c r="C492" s="319" t="s">
        <v>10883</v>
      </c>
      <c r="D492" s="319">
        <v>1</v>
      </c>
      <c r="G492" s="178" t="s">
        <v>7284</v>
      </c>
      <c r="H492" s="178" t="s">
        <v>10888</v>
      </c>
      <c r="I492" s="314">
        <v>37150.76</v>
      </c>
      <c r="J492" s="133">
        <f t="shared" si="16"/>
        <v>232192.25</v>
      </c>
      <c r="L492" s="316"/>
      <c r="M492" s="316"/>
    </row>
    <row r="493" spans="1:13" s="319" customFormat="1">
      <c r="A493" s="319" t="s">
        <v>287</v>
      </c>
      <c r="B493" s="320">
        <v>42598</v>
      </c>
      <c r="C493" s="319" t="s">
        <v>10884</v>
      </c>
      <c r="D493" s="319">
        <v>1</v>
      </c>
      <c r="G493" s="178" t="s">
        <v>7284</v>
      </c>
      <c r="H493" s="178" t="s">
        <v>10888</v>
      </c>
      <c r="I493" s="314">
        <v>26637.1</v>
      </c>
      <c r="J493" s="133">
        <f t="shared" si="16"/>
        <v>166481.875</v>
      </c>
      <c r="L493" s="316"/>
      <c r="M493" s="316"/>
    </row>
    <row r="494" spans="1:13" s="319" customFormat="1">
      <c r="A494" s="319" t="s">
        <v>4678</v>
      </c>
      <c r="B494" s="320">
        <v>42598</v>
      </c>
      <c r="C494" s="319" t="s">
        <v>10885</v>
      </c>
      <c r="D494" s="319">
        <v>1</v>
      </c>
      <c r="G494" s="178" t="s">
        <v>7284</v>
      </c>
      <c r="H494" s="178" t="s">
        <v>10888</v>
      </c>
      <c r="I494" s="314">
        <v>15424.69</v>
      </c>
      <c r="J494" s="133">
        <f t="shared" si="16"/>
        <v>96404.3125</v>
      </c>
      <c r="L494" s="316"/>
      <c r="M494" s="316"/>
    </row>
    <row r="495" spans="1:13" s="129" customFormat="1">
      <c r="A495" s="129" t="s">
        <v>1225</v>
      </c>
      <c r="B495" s="130">
        <v>42598</v>
      </c>
      <c r="C495" s="129" t="s">
        <v>5900</v>
      </c>
      <c r="D495" s="129">
        <v>1</v>
      </c>
      <c r="G495" s="129" t="s">
        <v>966</v>
      </c>
      <c r="H495" s="129" t="s">
        <v>967</v>
      </c>
      <c r="I495" s="314">
        <v>1761.66</v>
      </c>
      <c r="J495" s="133">
        <f t="shared" si="16"/>
        <v>11010.375</v>
      </c>
    </row>
    <row r="496" spans="1:13" s="129" customFormat="1">
      <c r="A496" s="129" t="s">
        <v>1227</v>
      </c>
      <c r="B496" s="130">
        <v>42598</v>
      </c>
      <c r="C496" s="129" t="s">
        <v>5901</v>
      </c>
      <c r="D496" s="129">
        <v>1</v>
      </c>
      <c r="G496" s="129" t="s">
        <v>966</v>
      </c>
      <c r="H496" s="129" t="s">
        <v>967</v>
      </c>
      <c r="I496" s="314">
        <v>1031.2</v>
      </c>
      <c r="J496" s="133">
        <f t="shared" si="16"/>
        <v>6445</v>
      </c>
    </row>
    <row r="497" spans="1:13" s="129" customFormat="1">
      <c r="A497" s="129" t="s">
        <v>295</v>
      </c>
      <c r="B497" s="130">
        <v>42599</v>
      </c>
      <c r="C497" s="129" t="s">
        <v>5895</v>
      </c>
      <c r="D497" s="129">
        <v>1</v>
      </c>
      <c r="G497" s="129" t="s">
        <v>4171</v>
      </c>
      <c r="H497" s="129" t="s">
        <v>4154</v>
      </c>
      <c r="I497" s="314">
        <v>5484.59</v>
      </c>
      <c r="J497" s="133">
        <f t="shared" ref="J497:J527" si="17">+I497/0.16</f>
        <v>34278.6875</v>
      </c>
    </row>
    <row r="498" spans="1:13">
      <c r="A498" t="s">
        <v>297</v>
      </c>
      <c r="B498" s="130">
        <v>42599</v>
      </c>
      <c r="C498" t="s">
        <v>5896</v>
      </c>
      <c r="D498">
        <v>1</v>
      </c>
      <c r="G498" s="129" t="s">
        <v>4171</v>
      </c>
      <c r="H498" t="s">
        <v>4154</v>
      </c>
      <c r="I498" s="314">
        <v>1489.29</v>
      </c>
      <c r="J498" s="133">
        <f t="shared" si="17"/>
        <v>9308.0625</v>
      </c>
      <c r="K498" s="150"/>
    </row>
    <row r="499" spans="1:13">
      <c r="A499" t="s">
        <v>299</v>
      </c>
      <c r="B499" s="130">
        <v>42599</v>
      </c>
      <c r="C499" t="s">
        <v>5897</v>
      </c>
      <c r="D499">
        <v>1</v>
      </c>
      <c r="G499" s="129" t="s">
        <v>4171</v>
      </c>
      <c r="H499" t="s">
        <v>4154</v>
      </c>
      <c r="I499" s="314">
        <v>9088.33</v>
      </c>
      <c r="J499" s="133">
        <f t="shared" si="17"/>
        <v>56802.0625</v>
      </c>
    </row>
    <row r="500" spans="1:13">
      <c r="A500" t="s">
        <v>2061</v>
      </c>
      <c r="B500" s="130">
        <v>42600</v>
      </c>
      <c r="C500" t="s">
        <v>5891</v>
      </c>
      <c r="G500" s="129" t="s">
        <v>6019</v>
      </c>
      <c r="H500" t="s">
        <v>6020</v>
      </c>
      <c r="I500" s="447">
        <v>30.48</v>
      </c>
      <c r="J500" s="133">
        <f t="shared" si="17"/>
        <v>190.5</v>
      </c>
    </row>
    <row r="501" spans="1:13">
      <c r="A501" t="s">
        <v>2061</v>
      </c>
      <c r="B501" s="130">
        <v>42600</v>
      </c>
      <c r="C501" t="s">
        <v>5891</v>
      </c>
      <c r="G501" s="129" t="s">
        <v>5474</v>
      </c>
      <c r="H501" t="s">
        <v>5475</v>
      </c>
      <c r="I501" s="447">
        <v>28.41</v>
      </c>
      <c r="J501" s="133">
        <f t="shared" si="17"/>
        <v>177.5625</v>
      </c>
    </row>
    <row r="502" spans="1:13">
      <c r="A502" t="s">
        <v>2061</v>
      </c>
      <c r="B502" s="130">
        <v>42600</v>
      </c>
      <c r="C502" t="s">
        <v>5891</v>
      </c>
      <c r="G502" s="129" t="s">
        <v>4158</v>
      </c>
      <c r="H502" t="s">
        <v>4157</v>
      </c>
      <c r="I502" s="447">
        <v>67.150000000000006</v>
      </c>
      <c r="J502" s="133">
        <f t="shared" si="17"/>
        <v>419.6875</v>
      </c>
    </row>
    <row r="503" spans="1:13">
      <c r="A503" t="s">
        <v>1215</v>
      </c>
      <c r="B503" s="130">
        <v>42599</v>
      </c>
      <c r="C503" t="s">
        <v>5898</v>
      </c>
      <c r="D503">
        <v>1</v>
      </c>
      <c r="G503" s="129" t="s">
        <v>4171</v>
      </c>
      <c r="H503" t="s">
        <v>4154</v>
      </c>
      <c r="I503" s="314">
        <v>6332.38</v>
      </c>
      <c r="J503" s="133">
        <f t="shared" si="17"/>
        <v>39577.375</v>
      </c>
      <c r="L503" s="145"/>
      <c r="M503" s="149"/>
    </row>
    <row r="504" spans="1:13">
      <c r="A504" t="s">
        <v>2106</v>
      </c>
      <c r="B504" s="130">
        <v>42600</v>
      </c>
      <c r="C504" t="s">
        <v>5892</v>
      </c>
      <c r="D504">
        <v>1</v>
      </c>
      <c r="G504" s="129" t="s">
        <v>6018</v>
      </c>
      <c r="H504" t="s">
        <v>2099</v>
      </c>
      <c r="I504" s="314">
        <v>2571.4299999999998</v>
      </c>
      <c r="J504" s="133">
        <f t="shared" si="17"/>
        <v>16071.437499999998</v>
      </c>
      <c r="K504">
        <v>1714.28</v>
      </c>
      <c r="L504" s="145"/>
    </row>
    <row r="505" spans="1:13">
      <c r="A505" t="s">
        <v>2109</v>
      </c>
      <c r="B505" s="130">
        <v>42600</v>
      </c>
      <c r="C505" t="s">
        <v>5893</v>
      </c>
      <c r="D505">
        <v>1</v>
      </c>
      <c r="G505" s="129" t="s">
        <v>6021</v>
      </c>
      <c r="H505" t="s">
        <v>5894</v>
      </c>
      <c r="I505" s="447">
        <v>584.79999999999995</v>
      </c>
      <c r="J505" s="133">
        <f t="shared" si="17"/>
        <v>3654.9999999999995</v>
      </c>
      <c r="L505" s="145"/>
    </row>
    <row r="506" spans="1:13">
      <c r="A506" t="s">
        <v>1221</v>
      </c>
      <c r="B506" s="130">
        <v>42601</v>
      </c>
      <c r="C506" t="s">
        <v>5899</v>
      </c>
      <c r="D506">
        <v>1</v>
      </c>
      <c r="G506" s="129" t="s">
        <v>4171</v>
      </c>
      <c r="H506" t="s">
        <v>4154</v>
      </c>
      <c r="I506" s="314">
        <v>4927.59</v>
      </c>
      <c r="J506" s="133">
        <f t="shared" si="17"/>
        <v>30797.4375</v>
      </c>
    </row>
    <row r="507" spans="1:13">
      <c r="A507" t="s">
        <v>1229</v>
      </c>
      <c r="B507" s="130">
        <v>42601</v>
      </c>
      <c r="C507" t="s">
        <v>5902</v>
      </c>
      <c r="D507">
        <v>1</v>
      </c>
      <c r="G507" s="129" t="s">
        <v>4171</v>
      </c>
      <c r="H507" t="s">
        <v>4154</v>
      </c>
      <c r="I507" s="314">
        <v>7300.15</v>
      </c>
      <c r="J507" s="133">
        <f t="shared" si="17"/>
        <v>45625.9375</v>
      </c>
      <c r="L507" s="146"/>
      <c r="M507" s="149"/>
    </row>
    <row r="508" spans="1:13">
      <c r="A508" t="s">
        <v>1231</v>
      </c>
      <c r="B508" s="130">
        <v>42601</v>
      </c>
      <c r="C508" t="s">
        <v>5903</v>
      </c>
      <c r="D508">
        <v>1</v>
      </c>
      <c r="G508" s="129" t="s">
        <v>4171</v>
      </c>
      <c r="H508" t="s">
        <v>4154</v>
      </c>
      <c r="I508" s="314">
        <v>16469.240000000002</v>
      </c>
      <c r="J508" s="133">
        <f t="shared" si="17"/>
        <v>102932.75000000001</v>
      </c>
      <c r="L508" s="147"/>
      <c r="M508" s="149"/>
    </row>
    <row r="509" spans="1:13">
      <c r="A509" t="s">
        <v>3147</v>
      </c>
      <c r="B509" s="130">
        <v>42602</v>
      </c>
      <c r="C509" t="s">
        <v>5904</v>
      </c>
      <c r="D509">
        <v>1</v>
      </c>
      <c r="G509" s="129" t="s">
        <v>4171</v>
      </c>
      <c r="H509" t="s">
        <v>4154</v>
      </c>
      <c r="I509" s="314">
        <v>2400</v>
      </c>
      <c r="J509" s="133">
        <f t="shared" si="17"/>
        <v>15000</v>
      </c>
      <c r="L509" s="149"/>
      <c r="M509" s="149"/>
    </row>
    <row r="510" spans="1:13">
      <c r="A510" t="s">
        <v>6010</v>
      </c>
      <c r="B510" s="130">
        <v>42601</v>
      </c>
      <c r="C510" t="s">
        <v>6011</v>
      </c>
      <c r="G510" s="129" t="s">
        <v>746</v>
      </c>
      <c r="H510" t="s">
        <v>745</v>
      </c>
      <c r="I510" s="447">
        <v>10.34</v>
      </c>
      <c r="J510" s="133">
        <f t="shared" si="17"/>
        <v>64.625</v>
      </c>
    </row>
    <row r="511" spans="1:13">
      <c r="A511" t="s">
        <v>356</v>
      </c>
      <c r="B511" s="130">
        <v>42601</v>
      </c>
      <c r="C511" t="s">
        <v>5906</v>
      </c>
      <c r="D511">
        <v>1</v>
      </c>
      <c r="G511" s="129" t="s">
        <v>6026</v>
      </c>
      <c r="H511" s="129" t="s">
        <v>941</v>
      </c>
      <c r="I511" s="314">
        <v>7598.59</v>
      </c>
      <c r="J511" s="133">
        <f t="shared" si="17"/>
        <v>47491.1875</v>
      </c>
      <c r="K511" s="150">
        <v>5065.7299999999996</v>
      </c>
    </row>
    <row r="512" spans="1:13">
      <c r="A512" t="s">
        <v>1202</v>
      </c>
      <c r="B512" s="130">
        <v>42601</v>
      </c>
      <c r="C512" t="s">
        <v>5907</v>
      </c>
      <c r="D512">
        <v>1</v>
      </c>
      <c r="G512" s="129" t="s">
        <v>930</v>
      </c>
      <c r="H512" t="s">
        <v>931</v>
      </c>
      <c r="I512" s="314">
        <v>20480</v>
      </c>
      <c r="J512" s="133">
        <f t="shared" si="17"/>
        <v>128000</v>
      </c>
    </row>
    <row r="513" spans="1:10">
      <c r="A513" t="s">
        <v>4017</v>
      </c>
      <c r="B513" s="130">
        <v>42601</v>
      </c>
      <c r="C513" t="s">
        <v>5908</v>
      </c>
      <c r="D513">
        <v>1</v>
      </c>
      <c r="G513" s="129" t="s">
        <v>718</v>
      </c>
      <c r="H513" t="s">
        <v>719</v>
      </c>
      <c r="I513" s="447">
        <v>120.27</v>
      </c>
      <c r="J513" s="133">
        <f t="shared" si="17"/>
        <v>751.6875</v>
      </c>
    </row>
    <row r="514" spans="1:10">
      <c r="A514" t="s">
        <v>3172</v>
      </c>
      <c r="B514" s="130">
        <v>42601</v>
      </c>
      <c r="C514" t="s">
        <v>5909</v>
      </c>
      <c r="D514">
        <v>1</v>
      </c>
      <c r="G514" s="129" t="s">
        <v>922</v>
      </c>
      <c r="H514" t="s">
        <v>923</v>
      </c>
      <c r="I514" s="447">
        <v>821.49</v>
      </c>
      <c r="J514" s="133">
        <f t="shared" si="17"/>
        <v>5134.3125</v>
      </c>
    </row>
    <row r="515" spans="1:10">
      <c r="A515" t="s">
        <v>358</v>
      </c>
      <c r="B515" s="130">
        <v>42601</v>
      </c>
      <c r="C515" t="s">
        <v>5910</v>
      </c>
      <c r="D515">
        <v>1</v>
      </c>
      <c r="G515" s="129" t="s">
        <v>685</v>
      </c>
      <c r="H515" t="s">
        <v>899</v>
      </c>
      <c r="I515" s="447">
        <v>205.41</v>
      </c>
      <c r="J515" s="133">
        <f t="shared" si="17"/>
        <v>1283.8125</v>
      </c>
    </row>
    <row r="516" spans="1:10">
      <c r="A516" t="s">
        <v>1254</v>
      </c>
      <c r="B516" s="130">
        <v>42601</v>
      </c>
      <c r="C516" t="s">
        <v>5911</v>
      </c>
      <c r="D516">
        <v>1</v>
      </c>
      <c r="G516" s="129" t="s">
        <v>905</v>
      </c>
      <c r="H516" t="s">
        <v>906</v>
      </c>
      <c r="I516" s="447">
        <v>89.65</v>
      </c>
      <c r="J516" s="133">
        <f t="shared" si="17"/>
        <v>560.3125</v>
      </c>
    </row>
    <row r="517" spans="1:10">
      <c r="A517" t="s">
        <v>5912</v>
      </c>
      <c r="B517" s="130">
        <v>42601</v>
      </c>
      <c r="C517" t="s">
        <v>5913</v>
      </c>
      <c r="D517">
        <v>1</v>
      </c>
      <c r="G517" s="129" t="s">
        <v>4845</v>
      </c>
      <c r="H517" t="s">
        <v>4815</v>
      </c>
      <c r="I517" s="447">
        <v>605.76</v>
      </c>
      <c r="J517" s="133">
        <f t="shared" si="17"/>
        <v>3786</v>
      </c>
    </row>
    <row r="518" spans="1:10">
      <c r="A518" t="s">
        <v>5353</v>
      </c>
      <c r="B518" s="130">
        <v>42601</v>
      </c>
      <c r="C518" t="s">
        <v>5914</v>
      </c>
      <c r="D518">
        <v>1</v>
      </c>
      <c r="G518" s="129" t="s">
        <v>907</v>
      </c>
      <c r="H518" t="s">
        <v>908</v>
      </c>
      <c r="I518" s="314">
        <v>2199.52</v>
      </c>
      <c r="J518" s="133">
        <f t="shared" si="17"/>
        <v>13747</v>
      </c>
    </row>
    <row r="519" spans="1:10">
      <c r="A519" t="s">
        <v>370</v>
      </c>
      <c r="B519" s="130">
        <v>42601</v>
      </c>
      <c r="C519" t="s">
        <v>5915</v>
      </c>
      <c r="D519">
        <v>1</v>
      </c>
      <c r="G519" s="129" t="s">
        <v>697</v>
      </c>
      <c r="H519" t="s">
        <v>896</v>
      </c>
      <c r="I519" s="447">
        <v>749.54</v>
      </c>
      <c r="J519" s="133">
        <f t="shared" si="17"/>
        <v>4684.625</v>
      </c>
    </row>
    <row r="520" spans="1:10">
      <c r="A520" t="s">
        <v>372</v>
      </c>
      <c r="B520" s="130">
        <v>42601</v>
      </c>
      <c r="C520" t="s">
        <v>5916</v>
      </c>
      <c r="D520">
        <v>2</v>
      </c>
      <c r="G520" s="129" t="s">
        <v>3564</v>
      </c>
      <c r="H520" t="s">
        <v>4148</v>
      </c>
      <c r="I520" s="447">
        <v>160</v>
      </c>
      <c r="J520" s="133">
        <f t="shared" si="17"/>
        <v>1000</v>
      </c>
    </row>
    <row r="521" spans="1:10">
      <c r="A521" t="s">
        <v>374</v>
      </c>
      <c r="B521" s="130">
        <v>42601</v>
      </c>
      <c r="C521" t="s">
        <v>5917</v>
      </c>
      <c r="D521">
        <v>2</v>
      </c>
      <c r="G521" s="129" t="s">
        <v>904</v>
      </c>
      <c r="H521" t="s">
        <v>903</v>
      </c>
      <c r="I521" s="314">
        <v>1919.2</v>
      </c>
      <c r="J521" s="133">
        <f t="shared" si="17"/>
        <v>11995</v>
      </c>
    </row>
    <row r="522" spans="1:10">
      <c r="A522" t="s">
        <v>376</v>
      </c>
      <c r="B522" s="130">
        <v>42601</v>
      </c>
      <c r="C522" t="s">
        <v>5918</v>
      </c>
      <c r="D522">
        <v>2</v>
      </c>
      <c r="G522" s="129" t="s">
        <v>900</v>
      </c>
      <c r="H522" t="s">
        <v>901</v>
      </c>
      <c r="I522" s="447">
        <v>176</v>
      </c>
      <c r="J522" s="133">
        <f t="shared" si="17"/>
        <v>1100</v>
      </c>
    </row>
    <row r="523" spans="1:10">
      <c r="A523" t="s">
        <v>1256</v>
      </c>
      <c r="B523" s="130">
        <v>42601</v>
      </c>
      <c r="C523" t="s">
        <v>5919</v>
      </c>
      <c r="D523">
        <v>2</v>
      </c>
      <c r="G523" s="129" t="s">
        <v>6030</v>
      </c>
      <c r="H523" t="s">
        <v>5871</v>
      </c>
      <c r="I523" s="447">
        <v>112</v>
      </c>
      <c r="J523" s="133">
        <f t="shared" si="17"/>
        <v>700</v>
      </c>
    </row>
    <row r="524" spans="1:10">
      <c r="A524" t="s">
        <v>378</v>
      </c>
      <c r="B524" s="130">
        <v>42601</v>
      </c>
      <c r="C524" t="s">
        <v>5920</v>
      </c>
      <c r="D524">
        <v>2</v>
      </c>
      <c r="G524" s="129" t="s">
        <v>5481</v>
      </c>
      <c r="H524" t="s">
        <v>5462</v>
      </c>
      <c r="I524" s="447">
        <v>76.69</v>
      </c>
      <c r="J524" s="133">
        <f t="shared" si="17"/>
        <v>479.3125</v>
      </c>
    </row>
    <row r="525" spans="1:10">
      <c r="A525" t="s">
        <v>6010</v>
      </c>
      <c r="B525" s="130">
        <v>42601</v>
      </c>
      <c r="C525" t="s">
        <v>6011</v>
      </c>
      <c r="G525" s="129" t="s">
        <v>747</v>
      </c>
      <c r="H525" t="s">
        <v>3593</v>
      </c>
      <c r="I525" s="447">
        <v>49.11</v>
      </c>
      <c r="J525" s="133">
        <f t="shared" si="17"/>
        <v>306.9375</v>
      </c>
    </row>
    <row r="526" spans="1:10">
      <c r="A526" t="s">
        <v>6010</v>
      </c>
      <c r="B526" s="130">
        <v>42601</v>
      </c>
      <c r="C526" t="s">
        <v>6011</v>
      </c>
      <c r="G526" s="129" t="s">
        <v>5761</v>
      </c>
      <c r="H526" t="s">
        <v>6022</v>
      </c>
      <c r="I526" s="447">
        <v>10.9</v>
      </c>
      <c r="J526" s="133">
        <f t="shared" si="17"/>
        <v>68.125</v>
      </c>
    </row>
    <row r="527" spans="1:10">
      <c r="A527" t="s">
        <v>6010</v>
      </c>
      <c r="B527" s="130">
        <v>42601</v>
      </c>
      <c r="C527" t="s">
        <v>6011</v>
      </c>
      <c r="G527" s="129" t="s">
        <v>6023</v>
      </c>
      <c r="H527" t="s">
        <v>6024</v>
      </c>
      <c r="I527" s="447">
        <v>74.989999999999995</v>
      </c>
      <c r="J527" s="133">
        <f t="shared" si="17"/>
        <v>468.68749999999994</v>
      </c>
    </row>
    <row r="528" spans="1:10">
      <c r="A528" t="s">
        <v>6010</v>
      </c>
      <c r="B528" s="130">
        <v>42601</v>
      </c>
      <c r="C528" t="s">
        <v>6011</v>
      </c>
      <c r="G528" s="129" t="s">
        <v>9</v>
      </c>
      <c r="H528" t="s">
        <v>991</v>
      </c>
      <c r="I528" s="447">
        <v>24.83</v>
      </c>
      <c r="J528" s="133">
        <f t="shared" ref="J528:J559" si="18">+I528/0.16</f>
        <v>155.1875</v>
      </c>
    </row>
    <row r="529" spans="1:10">
      <c r="A529" t="s">
        <v>6010</v>
      </c>
      <c r="B529" s="130">
        <v>42601</v>
      </c>
      <c r="C529" t="s">
        <v>6011</v>
      </c>
      <c r="G529" s="129" t="s">
        <v>729</v>
      </c>
      <c r="H529" t="s">
        <v>6017</v>
      </c>
      <c r="I529" s="447">
        <v>9.66</v>
      </c>
      <c r="J529" s="133">
        <f t="shared" si="18"/>
        <v>60.375</v>
      </c>
    </row>
    <row r="530" spans="1:10">
      <c r="A530" t="s">
        <v>334</v>
      </c>
      <c r="B530" s="130">
        <v>42604</v>
      </c>
      <c r="C530" t="s">
        <v>5905</v>
      </c>
      <c r="D530">
        <v>1</v>
      </c>
      <c r="G530" s="129" t="s">
        <v>4171</v>
      </c>
      <c r="H530" t="s">
        <v>4154</v>
      </c>
      <c r="I530" s="314">
        <v>1200</v>
      </c>
      <c r="J530" s="133">
        <f t="shared" si="18"/>
        <v>7500</v>
      </c>
    </row>
    <row r="531" spans="1:10">
      <c r="A531" t="s">
        <v>3225</v>
      </c>
      <c r="B531" s="130">
        <v>42606</v>
      </c>
      <c r="C531" t="s">
        <v>5929</v>
      </c>
      <c r="D531">
        <v>1</v>
      </c>
      <c r="G531" s="129" t="s">
        <v>6031</v>
      </c>
      <c r="H531" t="s">
        <v>5930</v>
      </c>
      <c r="I531" s="447">
        <v>439.18</v>
      </c>
      <c r="J531" s="133">
        <f t="shared" si="18"/>
        <v>2744.875</v>
      </c>
    </row>
    <row r="532" spans="1:10">
      <c r="A532" t="s">
        <v>3227</v>
      </c>
      <c r="B532" s="130">
        <v>42606</v>
      </c>
      <c r="C532" t="s">
        <v>5931</v>
      </c>
      <c r="D532">
        <v>1</v>
      </c>
      <c r="G532" s="129" t="s">
        <v>1763</v>
      </c>
      <c r="H532" t="s">
        <v>1619</v>
      </c>
      <c r="I532" s="314">
        <v>3840</v>
      </c>
      <c r="J532" s="133">
        <f t="shared" si="18"/>
        <v>24000</v>
      </c>
    </row>
    <row r="533" spans="1:10">
      <c r="A533" t="s">
        <v>3229</v>
      </c>
      <c r="B533" s="130">
        <v>42606</v>
      </c>
      <c r="C533" t="s">
        <v>5932</v>
      </c>
      <c r="D533">
        <v>1</v>
      </c>
      <c r="G533" s="129" t="s">
        <v>905</v>
      </c>
      <c r="H533" t="s">
        <v>906</v>
      </c>
      <c r="I533" s="447">
        <v>38.96</v>
      </c>
      <c r="J533" s="133">
        <f t="shared" si="18"/>
        <v>243.5</v>
      </c>
    </row>
    <row r="534" spans="1:10">
      <c r="A534" t="s">
        <v>3231</v>
      </c>
      <c r="B534" s="130">
        <v>42606</v>
      </c>
      <c r="C534" t="s">
        <v>5933</v>
      </c>
      <c r="D534">
        <v>1</v>
      </c>
      <c r="G534" s="129" t="s">
        <v>1761</v>
      </c>
      <c r="H534" t="s">
        <v>1617</v>
      </c>
      <c r="I534" s="314">
        <v>1176</v>
      </c>
      <c r="J534" s="133">
        <f t="shared" si="18"/>
        <v>7350</v>
      </c>
    </row>
    <row r="535" spans="1:10">
      <c r="A535" t="s">
        <v>2421</v>
      </c>
      <c r="B535" s="130">
        <v>42606</v>
      </c>
      <c r="C535" t="s">
        <v>5934</v>
      </c>
      <c r="D535">
        <v>1</v>
      </c>
      <c r="G535" s="129" t="s">
        <v>718</v>
      </c>
      <c r="H535" t="s">
        <v>719</v>
      </c>
      <c r="I535" s="447">
        <v>93.53</v>
      </c>
      <c r="J535" s="133">
        <f t="shared" si="18"/>
        <v>584.5625</v>
      </c>
    </row>
    <row r="536" spans="1:10">
      <c r="A536" t="s">
        <v>2424</v>
      </c>
      <c r="B536" s="130">
        <v>42606</v>
      </c>
      <c r="C536" t="s">
        <v>5935</v>
      </c>
      <c r="D536">
        <v>1</v>
      </c>
      <c r="G536" s="129" t="s">
        <v>907</v>
      </c>
      <c r="H536" t="s">
        <v>908</v>
      </c>
      <c r="I536" s="314">
        <v>3196.29</v>
      </c>
      <c r="J536" s="133">
        <f t="shared" si="18"/>
        <v>19976.8125</v>
      </c>
    </row>
    <row r="537" spans="1:10">
      <c r="A537" t="s">
        <v>3235</v>
      </c>
      <c r="B537" s="130">
        <v>42606</v>
      </c>
      <c r="C537" t="s">
        <v>5936</v>
      </c>
      <c r="D537">
        <v>2</v>
      </c>
      <c r="G537" s="129" t="s">
        <v>723</v>
      </c>
      <c r="H537" t="s">
        <v>917</v>
      </c>
      <c r="I537" s="314">
        <v>1712</v>
      </c>
      <c r="J537" s="133">
        <f t="shared" si="18"/>
        <v>10700</v>
      </c>
    </row>
    <row r="538" spans="1:10">
      <c r="A538" t="s">
        <v>422</v>
      </c>
      <c r="B538" s="130">
        <v>42606</v>
      </c>
      <c r="C538" t="s">
        <v>5937</v>
      </c>
      <c r="D538">
        <v>2</v>
      </c>
      <c r="G538" s="129" t="s">
        <v>826</v>
      </c>
      <c r="H538" t="s">
        <v>1620</v>
      </c>
      <c r="I538" s="447">
        <v>736</v>
      </c>
      <c r="J538" s="133">
        <f t="shared" si="18"/>
        <v>4600</v>
      </c>
    </row>
    <row r="539" spans="1:10">
      <c r="A539" t="s">
        <v>438</v>
      </c>
      <c r="B539" s="130">
        <v>42606</v>
      </c>
      <c r="C539" t="s">
        <v>5938</v>
      </c>
      <c r="D539">
        <v>2</v>
      </c>
      <c r="G539" s="129" t="s">
        <v>900</v>
      </c>
      <c r="H539" t="s">
        <v>901</v>
      </c>
      <c r="I539" s="447">
        <v>928</v>
      </c>
      <c r="J539" s="133">
        <f t="shared" si="18"/>
        <v>5800</v>
      </c>
    </row>
    <row r="540" spans="1:10">
      <c r="A540" t="s">
        <v>440</v>
      </c>
      <c r="B540" s="130">
        <v>42606</v>
      </c>
      <c r="C540" t="s">
        <v>5939</v>
      </c>
      <c r="D540">
        <v>2</v>
      </c>
      <c r="G540" s="129" t="s">
        <v>3564</v>
      </c>
      <c r="H540" t="s">
        <v>4148</v>
      </c>
      <c r="I540" s="314">
        <v>1184</v>
      </c>
      <c r="J540" s="133">
        <f t="shared" si="18"/>
        <v>7400</v>
      </c>
    </row>
    <row r="541" spans="1:10">
      <c r="A541" t="s">
        <v>450</v>
      </c>
      <c r="B541" s="130">
        <v>42606</v>
      </c>
      <c r="C541" t="s">
        <v>5940</v>
      </c>
      <c r="D541">
        <v>2</v>
      </c>
      <c r="G541" s="129" t="s">
        <v>822</v>
      </c>
      <c r="H541" t="s">
        <v>902</v>
      </c>
      <c r="I541" s="314">
        <v>2260.34</v>
      </c>
      <c r="J541" s="133">
        <f t="shared" si="18"/>
        <v>14127.125</v>
      </c>
    </row>
    <row r="542" spans="1:10">
      <c r="A542" t="s">
        <v>646</v>
      </c>
      <c r="B542" s="130">
        <v>42606</v>
      </c>
      <c r="C542" t="s">
        <v>5941</v>
      </c>
      <c r="D542">
        <v>2</v>
      </c>
      <c r="G542" s="129" t="s">
        <v>904</v>
      </c>
      <c r="H542" t="s">
        <v>903</v>
      </c>
      <c r="I542" s="314">
        <v>1886.4</v>
      </c>
      <c r="J542" s="133">
        <f t="shared" si="18"/>
        <v>11790</v>
      </c>
    </row>
    <row r="543" spans="1:10">
      <c r="A543" t="s">
        <v>5383</v>
      </c>
      <c r="B543" s="130">
        <v>42606</v>
      </c>
      <c r="C543" t="s">
        <v>5942</v>
      </c>
      <c r="D543">
        <v>2</v>
      </c>
      <c r="G543" s="129" t="s">
        <v>6032</v>
      </c>
      <c r="H543" t="s">
        <v>5943</v>
      </c>
      <c r="I543" s="447">
        <v>224</v>
      </c>
      <c r="J543" s="133">
        <f t="shared" si="18"/>
        <v>1400</v>
      </c>
    </row>
    <row r="544" spans="1:10">
      <c r="A544" t="s">
        <v>2839</v>
      </c>
      <c r="B544" s="130">
        <v>42606</v>
      </c>
      <c r="C544" t="s">
        <v>5944</v>
      </c>
      <c r="D544">
        <v>2</v>
      </c>
      <c r="G544" s="129" t="s">
        <v>6030</v>
      </c>
      <c r="H544" t="s">
        <v>5871</v>
      </c>
      <c r="I544" s="447">
        <v>176</v>
      </c>
      <c r="J544" s="133">
        <f t="shared" si="18"/>
        <v>1100</v>
      </c>
    </row>
    <row r="545" spans="1:10">
      <c r="A545" t="s">
        <v>451</v>
      </c>
      <c r="B545" s="130">
        <v>42606</v>
      </c>
      <c r="C545" t="s">
        <v>5945</v>
      </c>
      <c r="D545">
        <v>2</v>
      </c>
      <c r="G545" s="129" t="s">
        <v>5481</v>
      </c>
      <c r="H545" t="s">
        <v>5462</v>
      </c>
      <c r="I545" s="447">
        <v>321.38</v>
      </c>
      <c r="J545" s="133">
        <f t="shared" si="18"/>
        <v>2008.625</v>
      </c>
    </row>
    <row r="546" spans="1:10">
      <c r="A546" t="s">
        <v>5387</v>
      </c>
      <c r="B546" s="130">
        <v>42606</v>
      </c>
      <c r="C546" t="s">
        <v>5946</v>
      </c>
      <c r="D546">
        <v>2</v>
      </c>
      <c r="G546" s="129" t="s">
        <v>915</v>
      </c>
      <c r="H546" t="s">
        <v>916</v>
      </c>
      <c r="I546" s="447">
        <v>268.8</v>
      </c>
      <c r="J546" s="133">
        <f t="shared" si="18"/>
        <v>1680</v>
      </c>
    </row>
    <row r="547" spans="1:10">
      <c r="A547" t="s">
        <v>5947</v>
      </c>
      <c r="B547" s="130">
        <v>42609</v>
      </c>
      <c r="C547" t="s">
        <v>5948</v>
      </c>
      <c r="D547">
        <v>2</v>
      </c>
      <c r="G547" s="129" t="s">
        <v>893</v>
      </c>
      <c r="H547" t="s">
        <v>892</v>
      </c>
      <c r="I547" s="447">
        <v>358.62</v>
      </c>
      <c r="J547" s="133">
        <f t="shared" si="18"/>
        <v>2241.375</v>
      </c>
    </row>
    <row r="548" spans="1:10">
      <c r="A548" t="s">
        <v>1307</v>
      </c>
      <c r="B548" s="130">
        <v>42606</v>
      </c>
      <c r="C548" t="s">
        <v>5949</v>
      </c>
      <c r="D548">
        <v>2</v>
      </c>
      <c r="G548" s="129" t="s">
        <v>6033</v>
      </c>
      <c r="H548" t="s">
        <v>5950</v>
      </c>
      <c r="I548" s="447">
        <v>320</v>
      </c>
      <c r="J548" s="133">
        <f t="shared" si="18"/>
        <v>2000</v>
      </c>
    </row>
    <row r="549" spans="1:10">
      <c r="A549" t="s">
        <v>382</v>
      </c>
      <c r="B549" s="130">
        <v>42605</v>
      </c>
      <c r="C549" t="s">
        <v>5921</v>
      </c>
      <c r="D549">
        <v>1</v>
      </c>
      <c r="G549" s="129" t="s">
        <v>6025</v>
      </c>
      <c r="H549" t="s">
        <v>5922</v>
      </c>
      <c r="I549" s="447">
        <v>310.24</v>
      </c>
      <c r="J549" s="133">
        <f t="shared" si="18"/>
        <v>1939</v>
      </c>
    </row>
    <row r="550" spans="1:10" s="319" customFormat="1">
      <c r="A550" s="319" t="s">
        <v>1261</v>
      </c>
      <c r="B550" s="320">
        <v>42605</v>
      </c>
      <c r="C550" s="319" t="s">
        <v>10889</v>
      </c>
      <c r="D550" s="319">
        <v>1</v>
      </c>
      <c r="G550" s="178" t="s">
        <v>10890</v>
      </c>
      <c r="H550" s="178" t="s">
        <v>10891</v>
      </c>
      <c r="I550" s="314">
        <v>36965.519999999997</v>
      </c>
      <c r="J550" s="133">
        <f t="shared" si="18"/>
        <v>231034.49999999997</v>
      </c>
    </row>
    <row r="551" spans="1:10">
      <c r="A551" t="s">
        <v>388</v>
      </c>
      <c r="B551" s="130">
        <v>42605</v>
      </c>
      <c r="C551" t="s">
        <v>5923</v>
      </c>
      <c r="D551">
        <v>1</v>
      </c>
      <c r="G551" s="129" t="s">
        <v>842</v>
      </c>
      <c r="H551" t="s">
        <v>5924</v>
      </c>
      <c r="I551" s="447">
        <v>384</v>
      </c>
      <c r="J551" s="133">
        <f t="shared" si="18"/>
        <v>2400</v>
      </c>
    </row>
    <row r="552" spans="1:10" s="319" customFormat="1">
      <c r="A552" s="319" t="s">
        <v>648</v>
      </c>
      <c r="B552" s="320">
        <v>42612</v>
      </c>
      <c r="C552" s="319" t="s">
        <v>10892</v>
      </c>
      <c r="D552" s="319">
        <v>1</v>
      </c>
      <c r="G552" s="178" t="s">
        <v>10893</v>
      </c>
      <c r="H552" s="178" t="s">
        <v>10894</v>
      </c>
      <c r="I552" s="314">
        <v>24413.79</v>
      </c>
      <c r="J552" s="133">
        <f t="shared" si="18"/>
        <v>152586.1875</v>
      </c>
    </row>
    <row r="553" spans="1:10">
      <c r="A553" t="s">
        <v>4036</v>
      </c>
      <c r="B553" s="130">
        <v>42612</v>
      </c>
      <c r="C553" t="s">
        <v>5953</v>
      </c>
      <c r="D553">
        <v>1</v>
      </c>
      <c r="G553" s="129" t="s">
        <v>4171</v>
      </c>
      <c r="H553" t="s">
        <v>4154</v>
      </c>
      <c r="I553" s="314">
        <v>26006.47</v>
      </c>
      <c r="J553" s="133">
        <f t="shared" si="18"/>
        <v>162540.4375</v>
      </c>
    </row>
    <row r="554" spans="1:10">
      <c r="A554" t="s">
        <v>4040</v>
      </c>
      <c r="B554" s="130">
        <v>42612</v>
      </c>
      <c r="C554" t="s">
        <v>5955</v>
      </c>
      <c r="D554">
        <v>1</v>
      </c>
      <c r="G554" s="129" t="s">
        <v>840</v>
      </c>
      <c r="H554" t="s">
        <v>3549</v>
      </c>
      <c r="I554" s="314">
        <v>117039.32</v>
      </c>
      <c r="J554" s="133">
        <f t="shared" si="18"/>
        <v>731495.75</v>
      </c>
    </row>
    <row r="555" spans="1:10">
      <c r="A555" t="s">
        <v>3214</v>
      </c>
      <c r="B555" s="130">
        <v>42612</v>
      </c>
      <c r="C555" t="s">
        <v>5956</v>
      </c>
      <c r="D555">
        <v>1</v>
      </c>
      <c r="G555" s="115" t="s">
        <v>685</v>
      </c>
      <c r="H555" s="115" t="s">
        <v>899</v>
      </c>
      <c r="I555" s="447">
        <v>34.83</v>
      </c>
      <c r="J555" s="133">
        <f t="shared" si="18"/>
        <v>217.68749999999997</v>
      </c>
    </row>
    <row r="556" spans="1:10">
      <c r="A556" t="s">
        <v>4038</v>
      </c>
      <c r="B556" s="130">
        <v>42594</v>
      </c>
      <c r="C556" t="s">
        <v>5954</v>
      </c>
      <c r="D556">
        <v>1</v>
      </c>
      <c r="G556" s="129" t="s">
        <v>4208</v>
      </c>
      <c r="H556" s="129" t="s">
        <v>4156</v>
      </c>
      <c r="I556" s="447">
        <v>342.24</v>
      </c>
      <c r="J556" s="133">
        <f t="shared" si="18"/>
        <v>2139</v>
      </c>
    </row>
    <row r="557" spans="1:10">
      <c r="A557" t="s">
        <v>3460</v>
      </c>
      <c r="B557" s="130">
        <v>42609</v>
      </c>
      <c r="C557" t="s">
        <v>5957</v>
      </c>
      <c r="D557">
        <v>1</v>
      </c>
      <c r="G557" s="129" t="s">
        <v>4171</v>
      </c>
      <c r="H557" s="129" t="s">
        <v>4154</v>
      </c>
      <c r="I557" s="447">
        <v>460.23</v>
      </c>
      <c r="J557" s="133">
        <f t="shared" si="18"/>
        <v>2876.4375</v>
      </c>
    </row>
    <row r="558" spans="1:10">
      <c r="A558" t="s">
        <v>1361</v>
      </c>
      <c r="B558" s="130">
        <v>42586</v>
      </c>
      <c r="C558" t="s">
        <v>5958</v>
      </c>
      <c r="D558">
        <v>1</v>
      </c>
      <c r="G558" s="129" t="s">
        <v>4171</v>
      </c>
      <c r="H558" s="129" t="s">
        <v>4154</v>
      </c>
      <c r="I558" s="314">
        <v>0.01</v>
      </c>
      <c r="J558" s="133">
        <f t="shared" si="18"/>
        <v>6.25E-2</v>
      </c>
    </row>
    <row r="559" spans="1:10">
      <c r="A559" t="s">
        <v>1365</v>
      </c>
      <c r="B559" s="130">
        <v>42612</v>
      </c>
      <c r="C559" t="s">
        <v>5959</v>
      </c>
      <c r="D559">
        <v>1</v>
      </c>
      <c r="G559" s="129" t="s">
        <v>4171</v>
      </c>
      <c r="H559" t="s">
        <v>4154</v>
      </c>
      <c r="I559" s="314">
        <v>1117.51</v>
      </c>
      <c r="J559" s="133">
        <f t="shared" si="18"/>
        <v>6984.4375</v>
      </c>
    </row>
    <row r="560" spans="1:10">
      <c r="A560" t="s">
        <v>1367</v>
      </c>
      <c r="B560" s="130">
        <v>42612</v>
      </c>
      <c r="C560" t="s">
        <v>5960</v>
      </c>
      <c r="D560">
        <v>1</v>
      </c>
      <c r="G560" s="129" t="s">
        <v>4171</v>
      </c>
      <c r="H560" t="s">
        <v>4154</v>
      </c>
      <c r="I560" s="314">
        <v>13712.55</v>
      </c>
      <c r="J560" s="133">
        <f t="shared" ref="J560:J562" si="19">+I560/0.16</f>
        <v>85703.4375</v>
      </c>
    </row>
    <row r="561" spans="1:10">
      <c r="A561" t="s">
        <v>1317</v>
      </c>
      <c r="B561" s="130">
        <v>42612</v>
      </c>
      <c r="C561" t="s">
        <v>5961</v>
      </c>
      <c r="D561">
        <v>1</v>
      </c>
      <c r="G561" s="129" t="s">
        <v>4171</v>
      </c>
      <c r="H561" t="s">
        <v>4154</v>
      </c>
      <c r="I561" s="314">
        <v>53241.08</v>
      </c>
      <c r="J561" s="133">
        <f t="shared" si="19"/>
        <v>332756.75</v>
      </c>
    </row>
    <row r="562" spans="1:10">
      <c r="A562" t="s">
        <v>2401</v>
      </c>
      <c r="B562" s="130">
        <v>42608</v>
      </c>
      <c r="C562" t="s">
        <v>5925</v>
      </c>
      <c r="D562">
        <v>1</v>
      </c>
      <c r="G562" s="129" t="s">
        <v>4171</v>
      </c>
      <c r="H562" t="s">
        <v>4154</v>
      </c>
      <c r="I562" s="447">
        <v>684.62</v>
      </c>
      <c r="J562" s="133">
        <f t="shared" si="19"/>
        <v>4278.875</v>
      </c>
    </row>
    <row r="563" spans="1:10" s="319" customFormat="1">
      <c r="A563" s="319" t="s">
        <v>10897</v>
      </c>
      <c r="B563" s="320">
        <v>42612</v>
      </c>
      <c r="C563" s="319" t="s">
        <v>10898</v>
      </c>
      <c r="D563" s="319">
        <v>1</v>
      </c>
      <c r="G563" s="178" t="s">
        <v>4209</v>
      </c>
      <c r="H563" s="178" t="s">
        <v>8370</v>
      </c>
      <c r="I563" s="447">
        <v>611.02</v>
      </c>
      <c r="J563" s="133">
        <f t="shared" ref="J563:J564" si="20">+I563/0.16</f>
        <v>3818.875</v>
      </c>
    </row>
    <row r="564" spans="1:10" s="319" customFormat="1">
      <c r="A564" s="319" t="s">
        <v>10899</v>
      </c>
      <c r="B564" s="320">
        <v>42613</v>
      </c>
      <c r="C564" s="319" t="s">
        <v>10900</v>
      </c>
      <c r="D564" s="319">
        <v>1</v>
      </c>
      <c r="G564" s="178" t="s">
        <v>840</v>
      </c>
      <c r="H564" s="178" t="s">
        <v>4849</v>
      </c>
      <c r="I564" s="314">
        <v>-6981.47</v>
      </c>
      <c r="J564" s="133">
        <f t="shared" si="20"/>
        <v>-43634.1875</v>
      </c>
    </row>
    <row r="565" spans="1:10">
      <c r="A565" t="s">
        <v>4055</v>
      </c>
      <c r="B565" s="130">
        <v>42613</v>
      </c>
      <c r="C565" t="s">
        <v>647</v>
      </c>
      <c r="D565">
        <v>1</v>
      </c>
      <c r="G565" s="117" t="s">
        <v>998</v>
      </c>
      <c r="H565" t="s">
        <v>5963</v>
      </c>
      <c r="I565" s="314">
        <v>4597.21</v>
      </c>
      <c r="J565" s="133">
        <f t="shared" ref="J565:J601" si="21">+I565/0.16</f>
        <v>28732.5625</v>
      </c>
    </row>
    <row r="566" spans="1:10">
      <c r="A566" t="s">
        <v>1605</v>
      </c>
      <c r="B566" s="130">
        <v>42613</v>
      </c>
      <c r="C566" t="s">
        <v>1091</v>
      </c>
      <c r="D566">
        <v>1</v>
      </c>
      <c r="G566" s="76" t="s">
        <v>1001</v>
      </c>
      <c r="H566" s="76" t="s">
        <v>4198</v>
      </c>
      <c r="I566" s="447">
        <v>32</v>
      </c>
      <c r="J566" s="133">
        <f t="shared" si="21"/>
        <v>200</v>
      </c>
    </row>
    <row r="567" spans="1:10">
      <c r="A567" t="s">
        <v>1090</v>
      </c>
      <c r="B567" s="130">
        <v>42613</v>
      </c>
      <c r="C567" t="s">
        <v>5964</v>
      </c>
      <c r="D567">
        <v>2</v>
      </c>
      <c r="G567" s="129" t="s">
        <v>900</v>
      </c>
      <c r="H567" t="s">
        <v>901</v>
      </c>
      <c r="I567" s="447">
        <v>184</v>
      </c>
      <c r="J567" s="133">
        <f t="shared" si="21"/>
        <v>1150</v>
      </c>
    </row>
    <row r="568" spans="1:10">
      <c r="A568" t="s">
        <v>1606</v>
      </c>
      <c r="B568" s="130">
        <v>42613</v>
      </c>
      <c r="C568" t="s">
        <v>5965</v>
      </c>
      <c r="D568">
        <v>2</v>
      </c>
      <c r="G568" s="129" t="s">
        <v>6032</v>
      </c>
      <c r="H568" t="s">
        <v>5943</v>
      </c>
      <c r="I568" s="447">
        <v>232</v>
      </c>
      <c r="J568" s="133">
        <f t="shared" si="21"/>
        <v>1450</v>
      </c>
    </row>
    <row r="569" spans="1:10">
      <c r="A569" t="s">
        <v>1047</v>
      </c>
      <c r="B569" s="130">
        <v>42613</v>
      </c>
      <c r="C569" t="s">
        <v>5966</v>
      </c>
      <c r="D569">
        <v>2</v>
      </c>
      <c r="G569" s="129" t="s">
        <v>904</v>
      </c>
      <c r="H569" t="s">
        <v>903</v>
      </c>
      <c r="I569" s="447">
        <v>767.2</v>
      </c>
      <c r="J569" s="133">
        <f t="shared" si="21"/>
        <v>4795</v>
      </c>
    </row>
    <row r="570" spans="1:10">
      <c r="A570" t="s">
        <v>4060</v>
      </c>
      <c r="B570" s="130">
        <v>42613</v>
      </c>
      <c r="C570" t="s">
        <v>5967</v>
      </c>
      <c r="D570">
        <v>2</v>
      </c>
      <c r="G570" s="129" t="s">
        <v>822</v>
      </c>
      <c r="H570" t="s">
        <v>902</v>
      </c>
      <c r="I570" s="447">
        <v>864.08</v>
      </c>
      <c r="J570" s="133">
        <f t="shared" si="21"/>
        <v>5400.5</v>
      </c>
    </row>
    <row r="571" spans="1:10">
      <c r="A571" t="s">
        <v>4062</v>
      </c>
      <c r="B571" s="130">
        <v>42613</v>
      </c>
      <c r="C571" t="s">
        <v>5968</v>
      </c>
      <c r="D571">
        <v>2</v>
      </c>
      <c r="G571" s="129" t="s">
        <v>6033</v>
      </c>
      <c r="H571" t="s">
        <v>5950</v>
      </c>
      <c r="I571" s="314">
        <v>2104</v>
      </c>
      <c r="J571" s="133">
        <f t="shared" si="21"/>
        <v>13150</v>
      </c>
    </row>
    <row r="572" spans="1:10">
      <c r="A572" t="s">
        <v>4064</v>
      </c>
      <c r="B572" s="130">
        <v>42613</v>
      </c>
      <c r="C572" t="s">
        <v>5969</v>
      </c>
      <c r="D572">
        <v>2</v>
      </c>
      <c r="G572" s="129" t="s">
        <v>5481</v>
      </c>
      <c r="H572" t="s">
        <v>5462</v>
      </c>
      <c r="I572" s="447">
        <v>288</v>
      </c>
      <c r="J572" s="133">
        <f t="shared" si="21"/>
        <v>1800</v>
      </c>
    </row>
    <row r="573" spans="1:10">
      <c r="A573" t="s">
        <v>4066</v>
      </c>
      <c r="B573" s="130">
        <v>42613</v>
      </c>
      <c r="C573" t="s">
        <v>5970</v>
      </c>
      <c r="D573">
        <v>2</v>
      </c>
      <c r="G573" s="129" t="s">
        <v>891</v>
      </c>
      <c r="H573" t="s">
        <v>890</v>
      </c>
      <c r="I573" s="314">
        <v>1091.2</v>
      </c>
      <c r="J573" s="133">
        <f t="shared" si="21"/>
        <v>6820</v>
      </c>
    </row>
    <row r="574" spans="1:10">
      <c r="A574" t="s">
        <v>4750</v>
      </c>
      <c r="B574" s="130">
        <v>42613</v>
      </c>
      <c r="C574" t="s">
        <v>5971</v>
      </c>
      <c r="D574">
        <v>2</v>
      </c>
      <c r="G574" s="129" t="s">
        <v>893</v>
      </c>
      <c r="H574" t="s">
        <v>892</v>
      </c>
      <c r="I574" s="447">
        <v>768.83</v>
      </c>
      <c r="J574" s="133">
        <f t="shared" si="21"/>
        <v>4805.1875</v>
      </c>
    </row>
    <row r="575" spans="1:10">
      <c r="A575" t="s">
        <v>4752</v>
      </c>
      <c r="B575" s="130">
        <v>42613</v>
      </c>
      <c r="C575" t="s">
        <v>5972</v>
      </c>
      <c r="D575">
        <v>2</v>
      </c>
      <c r="G575" s="129" t="s">
        <v>3511</v>
      </c>
      <c r="H575" t="s">
        <v>3485</v>
      </c>
      <c r="I575" s="447">
        <v>571.20000000000005</v>
      </c>
      <c r="J575" s="133">
        <f t="shared" si="21"/>
        <v>3570</v>
      </c>
    </row>
    <row r="576" spans="1:10">
      <c r="A576" t="s">
        <v>4754</v>
      </c>
      <c r="B576" s="130">
        <v>42613</v>
      </c>
      <c r="C576" t="s">
        <v>5973</v>
      </c>
      <c r="D576">
        <v>2</v>
      </c>
      <c r="G576" s="129" t="s">
        <v>6034</v>
      </c>
      <c r="H576" t="s">
        <v>5974</v>
      </c>
      <c r="I576" s="447">
        <v>912.8</v>
      </c>
      <c r="J576" s="133">
        <f t="shared" si="21"/>
        <v>5705</v>
      </c>
    </row>
    <row r="577" spans="1:11">
      <c r="A577" t="s">
        <v>5975</v>
      </c>
      <c r="B577" s="130">
        <v>42613</v>
      </c>
      <c r="C577" t="s">
        <v>5976</v>
      </c>
      <c r="D577">
        <v>1</v>
      </c>
      <c r="G577" s="129" t="s">
        <v>826</v>
      </c>
      <c r="H577" t="s">
        <v>1620</v>
      </c>
      <c r="I577" s="314">
        <v>1120</v>
      </c>
      <c r="J577" s="133">
        <f t="shared" si="21"/>
        <v>7000</v>
      </c>
    </row>
    <row r="578" spans="1:11">
      <c r="A578" t="s">
        <v>5977</v>
      </c>
      <c r="B578" s="130">
        <v>42613</v>
      </c>
      <c r="C578" t="s">
        <v>5978</v>
      </c>
      <c r="D578">
        <v>2</v>
      </c>
      <c r="G578" s="129" t="s">
        <v>826</v>
      </c>
      <c r="H578" t="s">
        <v>1620</v>
      </c>
      <c r="I578" s="447">
        <v>352</v>
      </c>
      <c r="J578" s="133">
        <f t="shared" si="21"/>
        <v>2200</v>
      </c>
    </row>
    <row r="579" spans="1:11">
      <c r="A579" t="s">
        <v>4756</v>
      </c>
      <c r="B579" s="130">
        <v>42613</v>
      </c>
      <c r="C579" t="s">
        <v>5979</v>
      </c>
      <c r="D579">
        <v>2</v>
      </c>
      <c r="G579" s="129" t="s">
        <v>723</v>
      </c>
      <c r="H579" t="s">
        <v>917</v>
      </c>
      <c r="I579" s="447">
        <v>712</v>
      </c>
      <c r="J579" s="133">
        <f t="shared" si="21"/>
        <v>4450</v>
      </c>
    </row>
    <row r="580" spans="1:11">
      <c r="A580" t="s">
        <v>4068</v>
      </c>
      <c r="B580" s="130">
        <v>42613</v>
      </c>
      <c r="C580" t="s">
        <v>5980</v>
      </c>
      <c r="D580">
        <v>1</v>
      </c>
      <c r="G580" s="129" t="s">
        <v>723</v>
      </c>
      <c r="H580" t="s">
        <v>917</v>
      </c>
      <c r="I580" s="314">
        <v>2848</v>
      </c>
      <c r="J580" s="133">
        <f t="shared" si="21"/>
        <v>17800</v>
      </c>
    </row>
    <row r="581" spans="1:11">
      <c r="A581" t="s">
        <v>4069</v>
      </c>
      <c r="B581" s="130">
        <v>42613</v>
      </c>
      <c r="C581" t="s">
        <v>5981</v>
      </c>
      <c r="D581">
        <v>1</v>
      </c>
      <c r="G581" s="129" t="s">
        <v>907</v>
      </c>
      <c r="H581" t="s">
        <v>908</v>
      </c>
      <c r="I581" s="447">
        <f>4195.99+686.57</f>
        <v>4882.5599999999995</v>
      </c>
      <c r="J581" s="133">
        <f t="shared" si="21"/>
        <v>30515.999999999996</v>
      </c>
    </row>
    <row r="582" spans="1:11">
      <c r="A582" t="s">
        <v>5982</v>
      </c>
      <c r="B582" s="130">
        <v>42613</v>
      </c>
      <c r="C582" t="s">
        <v>5983</v>
      </c>
      <c r="D582">
        <v>1</v>
      </c>
      <c r="G582" s="129" t="s">
        <v>905</v>
      </c>
      <c r="H582" t="s">
        <v>906</v>
      </c>
      <c r="I582" s="447">
        <v>487.85</v>
      </c>
      <c r="J582" s="133">
        <f t="shared" si="21"/>
        <v>3049.0625</v>
      </c>
    </row>
    <row r="583" spans="1:11">
      <c r="A583" t="s">
        <v>4759</v>
      </c>
      <c r="B583" s="130">
        <v>42613</v>
      </c>
      <c r="C583" t="s">
        <v>5984</v>
      </c>
      <c r="D583">
        <v>1</v>
      </c>
      <c r="G583" s="129" t="s">
        <v>926</v>
      </c>
      <c r="H583" t="s">
        <v>927</v>
      </c>
      <c r="I583" s="447">
        <v>800</v>
      </c>
      <c r="J583" s="133">
        <f t="shared" si="21"/>
        <v>5000</v>
      </c>
    </row>
    <row r="584" spans="1:11">
      <c r="A584" t="s">
        <v>4761</v>
      </c>
      <c r="B584" s="130">
        <v>42613</v>
      </c>
      <c r="C584" t="s">
        <v>5985</v>
      </c>
      <c r="D584">
        <v>1</v>
      </c>
      <c r="G584" s="129" t="s">
        <v>718</v>
      </c>
      <c r="H584" t="s">
        <v>719</v>
      </c>
      <c r="I584" s="447">
        <v>200.44</v>
      </c>
      <c r="J584" s="133">
        <f t="shared" si="21"/>
        <v>1252.75</v>
      </c>
    </row>
    <row r="585" spans="1:11">
      <c r="A585" t="s">
        <v>4763</v>
      </c>
      <c r="B585" s="130">
        <v>42613</v>
      </c>
      <c r="C585" t="s">
        <v>5986</v>
      </c>
      <c r="D585">
        <v>1</v>
      </c>
      <c r="G585" s="129" t="s">
        <v>924</v>
      </c>
      <c r="H585" t="s">
        <v>925</v>
      </c>
      <c r="I585" s="447">
        <v>640</v>
      </c>
      <c r="J585" s="133">
        <f t="shared" si="21"/>
        <v>4000</v>
      </c>
    </row>
    <row r="586" spans="1:11">
      <c r="A586" t="s">
        <v>5987</v>
      </c>
      <c r="B586" s="130">
        <v>42613</v>
      </c>
      <c r="C586" t="s">
        <v>5988</v>
      </c>
      <c r="D586">
        <v>1</v>
      </c>
      <c r="G586" s="129" t="s">
        <v>685</v>
      </c>
      <c r="H586" t="s">
        <v>899</v>
      </c>
      <c r="I586" s="447">
        <v>322.27</v>
      </c>
      <c r="J586" s="133">
        <f t="shared" si="21"/>
        <v>2014.1874999999998</v>
      </c>
    </row>
    <row r="587" spans="1:11">
      <c r="A587" t="s">
        <v>5989</v>
      </c>
      <c r="B587" s="130">
        <v>42613</v>
      </c>
      <c r="C587" t="s">
        <v>5990</v>
      </c>
      <c r="D587">
        <v>1</v>
      </c>
      <c r="G587" s="129" t="s">
        <v>964</v>
      </c>
      <c r="H587" t="s">
        <v>965</v>
      </c>
      <c r="I587" s="447">
        <v>30.46</v>
      </c>
      <c r="J587" s="133">
        <f t="shared" si="21"/>
        <v>190.375</v>
      </c>
      <c r="K587">
        <v>4.0999999999999996</v>
      </c>
    </row>
    <row r="588" spans="1:11">
      <c r="A588" t="s">
        <v>4073</v>
      </c>
      <c r="B588" s="130">
        <v>42613</v>
      </c>
      <c r="C588" t="s">
        <v>5991</v>
      </c>
      <c r="D588">
        <v>1</v>
      </c>
      <c r="G588" s="129" t="s">
        <v>947</v>
      </c>
      <c r="H588" t="s">
        <v>948</v>
      </c>
      <c r="I588" s="447">
        <v>131.19999999999999</v>
      </c>
      <c r="J588" s="133">
        <f t="shared" si="21"/>
        <v>819.99999999999989</v>
      </c>
    </row>
    <row r="589" spans="1:11">
      <c r="A589" t="s">
        <v>5992</v>
      </c>
      <c r="B589" s="130">
        <v>42613</v>
      </c>
      <c r="C589" t="s">
        <v>5993</v>
      </c>
      <c r="D589">
        <v>1</v>
      </c>
      <c r="G589" s="129" t="s">
        <v>3573</v>
      </c>
      <c r="H589" t="s">
        <v>5994</v>
      </c>
      <c r="I589" s="314">
        <v>1200</v>
      </c>
      <c r="J589" s="133">
        <f t="shared" si="21"/>
        <v>7500</v>
      </c>
    </row>
    <row r="590" spans="1:11">
      <c r="A590" t="s">
        <v>5995</v>
      </c>
      <c r="B590" s="130">
        <v>42613</v>
      </c>
      <c r="C590" t="s">
        <v>5996</v>
      </c>
      <c r="D590">
        <v>1</v>
      </c>
      <c r="G590" s="129" t="s">
        <v>6027</v>
      </c>
      <c r="H590" t="s">
        <v>5997</v>
      </c>
      <c r="I590" s="314">
        <v>2532.79</v>
      </c>
      <c r="J590" s="133">
        <f t="shared" si="21"/>
        <v>15829.9375</v>
      </c>
      <c r="K590" s="150">
        <v>633.20000000000005</v>
      </c>
    </row>
    <row r="591" spans="1:11">
      <c r="A591" t="s">
        <v>5998</v>
      </c>
      <c r="B591" s="130">
        <v>42613</v>
      </c>
      <c r="C591" t="s">
        <v>5999</v>
      </c>
      <c r="D591">
        <v>1</v>
      </c>
      <c r="G591" s="129" t="s">
        <v>6030</v>
      </c>
      <c r="H591" t="s">
        <v>5871</v>
      </c>
      <c r="I591" s="314">
        <v>2480</v>
      </c>
      <c r="J591" s="133">
        <f t="shared" si="21"/>
        <v>15500</v>
      </c>
    </row>
    <row r="592" spans="1:11">
      <c r="A592" t="s">
        <v>6000</v>
      </c>
      <c r="B592" s="130">
        <v>42613</v>
      </c>
      <c r="C592" t="s">
        <v>6001</v>
      </c>
      <c r="D592">
        <v>1</v>
      </c>
      <c r="G592" s="129" t="s">
        <v>4173</v>
      </c>
      <c r="H592" t="s">
        <v>4150</v>
      </c>
      <c r="I592" s="314">
        <v>2880</v>
      </c>
      <c r="J592" s="133">
        <f t="shared" si="21"/>
        <v>18000</v>
      </c>
    </row>
    <row r="593" spans="1:11">
      <c r="A593" t="s">
        <v>6002</v>
      </c>
      <c r="B593" s="130">
        <v>42613</v>
      </c>
      <c r="C593" t="s">
        <v>6003</v>
      </c>
      <c r="D593">
        <v>1</v>
      </c>
      <c r="G593" s="129" t="s">
        <v>6035</v>
      </c>
      <c r="H593" t="s">
        <v>6004</v>
      </c>
      <c r="I593" s="314">
        <v>1875.08</v>
      </c>
      <c r="J593" s="133">
        <f t="shared" si="21"/>
        <v>11719.25</v>
      </c>
    </row>
    <row r="594" spans="1:11">
      <c r="A594" t="s">
        <v>6005</v>
      </c>
      <c r="B594" s="130">
        <v>42613</v>
      </c>
      <c r="C594" t="s">
        <v>6006</v>
      </c>
      <c r="D594">
        <v>1</v>
      </c>
      <c r="G594" s="129" t="s">
        <v>5485</v>
      </c>
      <c r="H594" t="s">
        <v>6007</v>
      </c>
      <c r="I594" s="447">
        <v>187.06</v>
      </c>
      <c r="J594" s="133">
        <f t="shared" si="21"/>
        <v>1169.125</v>
      </c>
    </row>
    <row r="595" spans="1:11">
      <c r="A595" t="s">
        <v>6008</v>
      </c>
      <c r="B595" s="130">
        <v>42601</v>
      </c>
      <c r="C595" t="s">
        <v>6009</v>
      </c>
      <c r="D595">
        <v>1</v>
      </c>
      <c r="G595" s="129" t="s">
        <v>6021</v>
      </c>
      <c r="H595" t="s">
        <v>5894</v>
      </c>
      <c r="I595" s="447">
        <v>584.79999999999995</v>
      </c>
      <c r="J595" s="133">
        <f t="shared" si="21"/>
        <v>3654.9999999999995</v>
      </c>
    </row>
    <row r="596" spans="1:11" s="129" customFormat="1">
      <c r="A596" s="129" t="s">
        <v>2404</v>
      </c>
      <c r="B596" s="130">
        <v>42608</v>
      </c>
      <c r="C596" s="129" t="s">
        <v>5926</v>
      </c>
      <c r="D596" s="129">
        <v>1</v>
      </c>
      <c r="G596" s="129" t="s">
        <v>3551</v>
      </c>
      <c r="H596" s="129" t="s">
        <v>3472</v>
      </c>
      <c r="I596" s="314">
        <v>1513.6</v>
      </c>
      <c r="J596" s="133">
        <f t="shared" si="21"/>
        <v>9460</v>
      </c>
    </row>
    <row r="597" spans="1:11" s="129" customFormat="1">
      <c r="A597" s="129" t="s">
        <v>4031</v>
      </c>
      <c r="B597" s="130">
        <v>42608</v>
      </c>
      <c r="C597" s="129" t="s">
        <v>5927</v>
      </c>
      <c r="D597" s="129">
        <v>1</v>
      </c>
      <c r="G597" s="129" t="s">
        <v>4171</v>
      </c>
      <c r="H597" s="129" t="s">
        <v>4154</v>
      </c>
      <c r="I597" s="314">
        <v>7381.6</v>
      </c>
      <c r="J597" s="133">
        <f t="shared" si="21"/>
        <v>46135</v>
      </c>
    </row>
    <row r="598" spans="1:11" s="129" customFormat="1">
      <c r="A598" s="129" t="s">
        <v>4712</v>
      </c>
      <c r="B598" s="130">
        <v>42608</v>
      </c>
      <c r="C598" s="129" t="s">
        <v>5928</v>
      </c>
      <c r="D598" s="129">
        <v>1</v>
      </c>
      <c r="G598" s="129" t="s">
        <v>4171</v>
      </c>
      <c r="H598" s="129" t="s">
        <v>4154</v>
      </c>
      <c r="I598" s="314">
        <v>15640.6</v>
      </c>
      <c r="J598" s="133">
        <f t="shared" si="21"/>
        <v>97753.75</v>
      </c>
    </row>
    <row r="599" spans="1:11" s="129" customFormat="1">
      <c r="A599" s="129" t="s">
        <v>1315</v>
      </c>
      <c r="B599" s="130">
        <v>42611</v>
      </c>
      <c r="C599" s="129" t="s">
        <v>5951</v>
      </c>
      <c r="D599" s="129">
        <v>1</v>
      </c>
      <c r="G599" s="129" t="s">
        <v>957</v>
      </c>
      <c r="H599" s="129" t="s">
        <v>1813</v>
      </c>
      <c r="I599" s="314">
        <v>1040</v>
      </c>
      <c r="J599" s="133">
        <f t="shared" si="21"/>
        <v>6500</v>
      </c>
    </row>
    <row r="600" spans="1:11" s="129" customFormat="1">
      <c r="A600" s="129" t="s">
        <v>67</v>
      </c>
      <c r="B600" s="130">
        <v>42612</v>
      </c>
      <c r="C600" s="129" t="s">
        <v>5952</v>
      </c>
      <c r="D600" s="129">
        <v>1</v>
      </c>
      <c r="G600" s="129" t="s">
        <v>4171</v>
      </c>
      <c r="H600" s="129" t="s">
        <v>4154</v>
      </c>
      <c r="I600" s="447">
        <v>299.2</v>
      </c>
      <c r="J600" s="133">
        <f t="shared" si="21"/>
        <v>1870</v>
      </c>
    </row>
    <row r="601" spans="1:11" s="129" customFormat="1">
      <c r="A601" s="129" t="s">
        <v>1331</v>
      </c>
      <c r="B601" s="130">
        <v>42613</v>
      </c>
      <c r="C601" s="129" t="s">
        <v>5962</v>
      </c>
      <c r="D601" s="129">
        <v>1</v>
      </c>
      <c r="G601" s="129" t="s">
        <v>4171</v>
      </c>
      <c r="H601" s="129" t="s">
        <v>4154</v>
      </c>
      <c r="I601" s="447">
        <v>58.55</v>
      </c>
      <c r="J601" s="133">
        <f t="shared" si="21"/>
        <v>365.9375</v>
      </c>
    </row>
    <row r="602" spans="1:11">
      <c r="I602" s="23">
        <f>+SUM(I7:I601)</f>
        <v>5252290.3099999996</v>
      </c>
      <c r="J602" s="23">
        <f t="shared" ref="J602:K602" si="22">+SUM(J7:J601)</f>
        <v>32826814.4375</v>
      </c>
      <c r="K602" s="23">
        <f t="shared" si="22"/>
        <v>41757.659999999996</v>
      </c>
    </row>
    <row r="603" spans="1:11">
      <c r="H603" s="24" t="s">
        <v>999</v>
      </c>
      <c r="I603" s="319">
        <f>5898185.09-645406.16</f>
        <v>5252778.93</v>
      </c>
    </row>
    <row r="604" spans="1:11">
      <c r="H604" s="319" t="s">
        <v>1002</v>
      </c>
      <c r="I604">
        <f>+I602-I603</f>
        <v>-488.62000000011176</v>
      </c>
    </row>
    <row r="605" spans="1:11" s="493" customFormat="1"/>
    <row r="606" spans="1:11" s="150" customFormat="1">
      <c r="A606" s="505" t="s">
        <v>1411</v>
      </c>
      <c r="B606" s="290">
        <v>42611</v>
      </c>
      <c r="C606" s="505" t="s">
        <v>5700</v>
      </c>
      <c r="D606" s="505">
        <v>1</v>
      </c>
      <c r="E606" s="505"/>
      <c r="F606" s="505"/>
      <c r="G606" s="506" t="s">
        <v>1776</v>
      </c>
      <c r="H606" s="505" t="s">
        <v>5701</v>
      </c>
      <c r="I606" s="246">
        <v>27542.76</v>
      </c>
      <c r="J606" s="167">
        <f t="shared" ref="J606" si="23">+I606/0.16</f>
        <v>172142.25</v>
      </c>
      <c r="K606" s="102" t="s">
        <v>10982</v>
      </c>
    </row>
    <row r="607" spans="1:11">
      <c r="A607" s="522" t="s">
        <v>2724</v>
      </c>
      <c r="B607" s="290">
        <v>42613</v>
      </c>
      <c r="C607" s="522" t="s">
        <v>5073</v>
      </c>
      <c r="D607" s="522">
        <v>1</v>
      </c>
      <c r="E607" s="522"/>
      <c r="F607" s="522"/>
      <c r="G607" s="524" t="s">
        <v>842</v>
      </c>
      <c r="H607" s="522" t="s">
        <v>844</v>
      </c>
      <c r="I607" s="246">
        <v>-27054</v>
      </c>
      <c r="J607" s="167">
        <f t="shared" ref="J607" si="24">+I607/0.16</f>
        <v>-169087.5</v>
      </c>
      <c r="K607" s="102" t="s">
        <v>6060</v>
      </c>
    </row>
    <row r="608" spans="1:11" s="493" customFormat="1">
      <c r="B608" s="320"/>
      <c r="G608" s="504"/>
      <c r="H608" s="100" t="s">
        <v>4221</v>
      </c>
      <c r="I608" s="23">
        <f>+I607+I606</f>
        <v>488.7599999999984</v>
      </c>
      <c r="J608" s="23">
        <f>+J607+J606</f>
        <v>3054.75</v>
      </c>
    </row>
    <row r="609" spans="1:11" s="493" customFormat="1">
      <c r="B609" s="320"/>
      <c r="G609" s="504"/>
      <c r="H609" s="100" t="s">
        <v>1002</v>
      </c>
      <c r="I609" s="101">
        <f>+I604+I608</f>
        <v>0.13999999988664058</v>
      </c>
      <c r="J609" s="495"/>
    </row>
    <row r="610" spans="1:11" s="493" customFormat="1">
      <c r="B610" s="320"/>
      <c r="G610" s="504"/>
      <c r="I610" s="495"/>
      <c r="J610" s="133"/>
    </row>
    <row r="611" spans="1:11" s="174" customFormat="1">
      <c r="B611" s="148"/>
      <c r="G611" s="177"/>
      <c r="I611" s="162"/>
      <c r="J611" s="133"/>
    </row>
    <row r="612" spans="1:11">
      <c r="A612" s="2"/>
      <c r="B612" s="1"/>
      <c r="C612" s="1"/>
      <c r="D612" s="1"/>
      <c r="E612" s="1"/>
      <c r="F612" s="1"/>
      <c r="G612" s="46" t="s">
        <v>0</v>
      </c>
      <c r="H612" s="1"/>
      <c r="I612" s="1"/>
      <c r="J612" s="132"/>
      <c r="K612" s="150"/>
    </row>
    <row r="613" spans="1:11">
      <c r="A613" s="2"/>
      <c r="B613" s="1"/>
      <c r="C613" s="1"/>
      <c r="D613" s="1"/>
      <c r="E613" s="1"/>
      <c r="F613" s="1"/>
      <c r="G613" s="46" t="s">
        <v>6012</v>
      </c>
      <c r="H613" s="1"/>
      <c r="I613" s="1"/>
      <c r="J613" s="5"/>
      <c r="K613" s="150"/>
    </row>
    <row r="614" spans="1:11">
      <c r="A614" s="2"/>
      <c r="B614" s="1"/>
      <c r="C614" s="1"/>
      <c r="D614" s="1"/>
      <c r="E614" s="1"/>
      <c r="F614" s="1"/>
      <c r="G614" s="46" t="s">
        <v>1</v>
      </c>
      <c r="H614" s="1"/>
      <c r="I614" s="1"/>
      <c r="J614" s="5"/>
      <c r="K614" s="150"/>
    </row>
    <row r="615" spans="1:11">
      <c r="A615" s="1"/>
      <c r="B615" s="1"/>
      <c r="C615" s="1"/>
      <c r="D615" s="1"/>
      <c r="E615" s="1"/>
      <c r="F615" s="1"/>
      <c r="G615" s="327" t="s">
        <v>10779</v>
      </c>
      <c r="H615" s="1"/>
      <c r="I615" s="1"/>
      <c r="J615" s="1"/>
      <c r="K615" s="150"/>
    </row>
    <row r="616" spans="1:11">
      <c r="A616" s="1"/>
      <c r="B616" s="1"/>
      <c r="C616" s="1"/>
      <c r="D616" s="1"/>
      <c r="E616" s="1"/>
      <c r="F616" s="1"/>
      <c r="G616" s="6"/>
      <c r="H616" s="4"/>
      <c r="I616" s="4"/>
      <c r="J616" s="4"/>
      <c r="K616" s="150"/>
    </row>
    <row r="617" spans="1:11" ht="17.25" thickBot="1">
      <c r="A617" s="41"/>
      <c r="B617" s="41"/>
      <c r="C617" s="41" t="s">
        <v>4</v>
      </c>
      <c r="D617" s="41"/>
      <c r="E617" s="41"/>
      <c r="F617" s="41"/>
      <c r="G617" s="42" t="s">
        <v>5</v>
      </c>
      <c r="H617" s="43" t="s">
        <v>6</v>
      </c>
      <c r="I617" s="45" t="s">
        <v>1004</v>
      </c>
      <c r="J617" s="45" t="s">
        <v>8</v>
      </c>
      <c r="K617" s="45" t="s">
        <v>1005</v>
      </c>
    </row>
    <row r="618" spans="1:11">
      <c r="A618" s="527" t="s">
        <v>1006</v>
      </c>
      <c r="B618" s="31">
        <v>85</v>
      </c>
      <c r="G618" s="444" t="s">
        <v>900</v>
      </c>
      <c r="H618" s="444" t="s">
        <v>901</v>
      </c>
      <c r="I618">
        <f>+J618/0.16</f>
        <v>8950</v>
      </c>
      <c r="J618">
        <f t="shared" ref="J618:J681" si="25">+SUMIF($G$7:$G$601,G618,$I$7:$I$601)</f>
        <v>1432</v>
      </c>
      <c r="K618" s="444">
        <f t="shared" ref="K618:K681" si="26">+SUMIF($G$7:$G$601,G618,$K$7:$K$601)</f>
        <v>0</v>
      </c>
    </row>
    <row r="619" spans="1:11">
      <c r="A619" s="527" t="s">
        <v>1006</v>
      </c>
      <c r="B619" s="31">
        <v>85</v>
      </c>
      <c r="G619" s="453" t="s">
        <v>9</v>
      </c>
      <c r="H619" s="444" t="s">
        <v>991</v>
      </c>
      <c r="I619" s="444">
        <f t="shared" ref="I619:I682" si="27">+J619/0.16</f>
        <v>1525.9374999999998</v>
      </c>
      <c r="J619" s="444">
        <f t="shared" si="25"/>
        <v>244.14999999999998</v>
      </c>
      <c r="K619" s="444">
        <f t="shared" si="26"/>
        <v>0</v>
      </c>
    </row>
    <row r="620" spans="1:11">
      <c r="A620" s="527" t="s">
        <v>1006</v>
      </c>
      <c r="B620" s="31">
        <v>85</v>
      </c>
      <c r="G620" s="453" t="s">
        <v>5761</v>
      </c>
      <c r="H620" s="444" t="s">
        <v>6022</v>
      </c>
      <c r="I620" s="444">
        <f t="shared" si="27"/>
        <v>204.375</v>
      </c>
      <c r="J620" s="444">
        <f t="shared" si="25"/>
        <v>32.700000000000003</v>
      </c>
      <c r="K620" s="444">
        <f t="shared" si="26"/>
        <v>0</v>
      </c>
    </row>
    <row r="621" spans="1:11">
      <c r="A621" s="527" t="s">
        <v>1006</v>
      </c>
      <c r="B621" s="31">
        <v>85</v>
      </c>
      <c r="G621" s="453" t="s">
        <v>5756</v>
      </c>
      <c r="H621" s="444" t="s">
        <v>6055</v>
      </c>
      <c r="I621" s="444">
        <f t="shared" si="27"/>
        <v>1400.4375</v>
      </c>
      <c r="J621" s="444">
        <f t="shared" si="25"/>
        <v>224.07</v>
      </c>
      <c r="K621" s="444">
        <f t="shared" si="26"/>
        <v>0</v>
      </c>
    </row>
    <row r="622" spans="1:11">
      <c r="A622" s="527" t="s">
        <v>1006</v>
      </c>
      <c r="B622" s="31">
        <v>85</v>
      </c>
      <c r="G622" s="453" t="s">
        <v>1752</v>
      </c>
      <c r="H622" s="450" t="s">
        <v>2881</v>
      </c>
      <c r="I622" s="444">
        <f t="shared" si="27"/>
        <v>93.125</v>
      </c>
      <c r="J622" s="444">
        <f t="shared" si="25"/>
        <v>14.9</v>
      </c>
      <c r="K622" s="444">
        <f t="shared" si="26"/>
        <v>0</v>
      </c>
    </row>
    <row r="623" spans="1:11">
      <c r="A623" s="527" t="s">
        <v>1006</v>
      </c>
      <c r="B623" s="31">
        <v>85</v>
      </c>
      <c r="G623" s="453" t="s">
        <v>747</v>
      </c>
      <c r="H623" s="444" t="s">
        <v>3593</v>
      </c>
      <c r="I623" s="444">
        <f t="shared" si="27"/>
        <v>6678.7499999999991</v>
      </c>
      <c r="J623" s="444">
        <f t="shared" si="25"/>
        <v>1068.5999999999999</v>
      </c>
      <c r="K623" s="444">
        <f t="shared" si="26"/>
        <v>0</v>
      </c>
    </row>
    <row r="624" spans="1:11">
      <c r="A624" s="527" t="s">
        <v>1006</v>
      </c>
      <c r="B624" s="31">
        <v>85</v>
      </c>
      <c r="G624" s="453" t="s">
        <v>981</v>
      </c>
      <c r="H624" s="453" t="s">
        <v>982</v>
      </c>
      <c r="I624" s="444">
        <f t="shared" si="27"/>
        <v>1502.25</v>
      </c>
      <c r="J624" s="444">
        <f t="shared" si="25"/>
        <v>240.36</v>
      </c>
      <c r="K624" s="444">
        <f t="shared" si="26"/>
        <v>0</v>
      </c>
    </row>
    <row r="625" spans="1:11">
      <c r="A625" s="527" t="s">
        <v>1006</v>
      </c>
      <c r="B625" s="31">
        <v>85</v>
      </c>
      <c r="G625" s="444" t="s">
        <v>6019</v>
      </c>
      <c r="H625" s="444" t="s">
        <v>6020</v>
      </c>
      <c r="I625" s="444">
        <f t="shared" si="27"/>
        <v>190.5</v>
      </c>
      <c r="J625" s="444">
        <f t="shared" si="25"/>
        <v>30.48</v>
      </c>
      <c r="K625" s="444">
        <f t="shared" si="26"/>
        <v>0</v>
      </c>
    </row>
    <row r="626" spans="1:11">
      <c r="A626" s="527" t="s">
        <v>1006</v>
      </c>
      <c r="B626" s="31">
        <v>85</v>
      </c>
      <c r="G626" s="444" t="s">
        <v>733</v>
      </c>
      <c r="H626" s="444" t="s">
        <v>733</v>
      </c>
      <c r="I626" s="444">
        <f t="shared" si="27"/>
        <v>1442.6874999999998</v>
      </c>
      <c r="J626" s="444">
        <f t="shared" si="25"/>
        <v>230.82999999999998</v>
      </c>
      <c r="K626" s="444">
        <f t="shared" si="26"/>
        <v>0</v>
      </c>
    </row>
    <row r="627" spans="1:11">
      <c r="A627" s="527" t="s">
        <v>1006</v>
      </c>
      <c r="B627" s="31">
        <v>85</v>
      </c>
      <c r="G627" s="444" t="s">
        <v>5468</v>
      </c>
      <c r="H627" s="444" t="s">
        <v>5460</v>
      </c>
      <c r="I627" s="444">
        <f t="shared" si="27"/>
        <v>3250</v>
      </c>
      <c r="J627" s="444">
        <f t="shared" si="25"/>
        <v>520</v>
      </c>
      <c r="K627" s="444">
        <f t="shared" si="26"/>
        <v>0</v>
      </c>
    </row>
    <row r="628" spans="1:11">
      <c r="A628" s="527" t="s">
        <v>1006</v>
      </c>
      <c r="B628" s="31">
        <v>85</v>
      </c>
      <c r="G628" s="453" t="s">
        <v>886</v>
      </c>
      <c r="H628" s="444" t="s">
        <v>5612</v>
      </c>
      <c r="I628" s="444">
        <f t="shared" si="27"/>
        <v>673591.625</v>
      </c>
      <c r="J628" s="444">
        <f t="shared" si="25"/>
        <v>107774.66</v>
      </c>
      <c r="K628" s="444">
        <f t="shared" si="26"/>
        <v>0</v>
      </c>
    </row>
    <row r="629" spans="1:11">
      <c r="A629" s="527" t="s">
        <v>1006</v>
      </c>
      <c r="B629" s="31">
        <v>85</v>
      </c>
      <c r="G629" s="444" t="s">
        <v>1712</v>
      </c>
      <c r="H629" s="444" t="s">
        <v>1712</v>
      </c>
      <c r="I629" s="444">
        <f t="shared" si="27"/>
        <v>175.875</v>
      </c>
      <c r="J629" s="444">
        <f t="shared" si="25"/>
        <v>28.14</v>
      </c>
      <c r="K629" s="444">
        <f t="shared" si="26"/>
        <v>0</v>
      </c>
    </row>
    <row r="630" spans="1:11">
      <c r="A630" s="527" t="s">
        <v>1006</v>
      </c>
      <c r="B630" s="31">
        <v>85</v>
      </c>
      <c r="G630" s="444" t="s">
        <v>4208</v>
      </c>
      <c r="H630" s="444" t="s">
        <v>4156</v>
      </c>
      <c r="I630" s="444">
        <f t="shared" si="27"/>
        <v>2139</v>
      </c>
      <c r="J630" s="444">
        <f t="shared" si="25"/>
        <v>342.24</v>
      </c>
      <c r="K630" s="444">
        <f t="shared" si="26"/>
        <v>0</v>
      </c>
    </row>
    <row r="631" spans="1:11">
      <c r="A631" s="527" t="s">
        <v>1006</v>
      </c>
      <c r="B631" s="31">
        <v>85</v>
      </c>
      <c r="G631" s="444" t="s">
        <v>668</v>
      </c>
      <c r="H631" s="444" t="s">
        <v>668</v>
      </c>
      <c r="I631" s="444">
        <f t="shared" si="27"/>
        <v>172.25</v>
      </c>
      <c r="J631" s="444">
        <f t="shared" si="25"/>
        <v>27.56</v>
      </c>
      <c r="K631" s="444">
        <f t="shared" si="26"/>
        <v>0</v>
      </c>
    </row>
    <row r="632" spans="1:11">
      <c r="A632" s="527" t="s">
        <v>1006</v>
      </c>
      <c r="B632" s="31">
        <v>85</v>
      </c>
      <c r="G632" s="444" t="s">
        <v>767</v>
      </c>
      <c r="H632" s="444" t="s">
        <v>767</v>
      </c>
      <c r="I632" s="444">
        <f t="shared" si="27"/>
        <v>193.9375</v>
      </c>
      <c r="J632" s="444">
        <f t="shared" si="25"/>
        <v>31.03</v>
      </c>
      <c r="K632" s="444">
        <f t="shared" si="26"/>
        <v>0</v>
      </c>
    </row>
    <row r="633" spans="1:11">
      <c r="A633" s="527" t="s">
        <v>1006</v>
      </c>
      <c r="B633" s="31">
        <v>85</v>
      </c>
      <c r="G633" s="453" t="s">
        <v>838</v>
      </c>
      <c r="H633" s="444" t="s">
        <v>5654</v>
      </c>
      <c r="I633" s="444">
        <f t="shared" si="27"/>
        <v>195646.625</v>
      </c>
      <c r="J633" s="444">
        <f t="shared" si="25"/>
        <v>31303.46</v>
      </c>
      <c r="K633" s="444">
        <f t="shared" si="26"/>
        <v>0</v>
      </c>
    </row>
    <row r="634" spans="1:11">
      <c r="A634" s="527" t="s">
        <v>1006</v>
      </c>
      <c r="B634" s="31">
        <v>85</v>
      </c>
      <c r="G634" s="444" t="s">
        <v>659</v>
      </c>
      <c r="H634" s="444" t="s">
        <v>717</v>
      </c>
      <c r="I634" s="444">
        <f t="shared" si="27"/>
        <v>10139.5625</v>
      </c>
      <c r="J634" s="444">
        <f t="shared" si="25"/>
        <v>1622.33</v>
      </c>
      <c r="K634" s="444">
        <f t="shared" si="26"/>
        <v>0</v>
      </c>
    </row>
    <row r="635" spans="1:11">
      <c r="A635" s="527" t="s">
        <v>1006</v>
      </c>
      <c r="B635" s="31">
        <v>85</v>
      </c>
      <c r="G635" s="444" t="s">
        <v>1739</v>
      </c>
      <c r="H635" s="444" t="s">
        <v>1739</v>
      </c>
      <c r="I635" s="444">
        <f t="shared" si="27"/>
        <v>181.0625</v>
      </c>
      <c r="J635" s="444">
        <f t="shared" si="25"/>
        <v>28.97</v>
      </c>
      <c r="K635" s="444">
        <f t="shared" si="26"/>
        <v>0</v>
      </c>
    </row>
    <row r="636" spans="1:11">
      <c r="A636" s="527" t="s">
        <v>1006</v>
      </c>
      <c r="B636" s="31">
        <v>85</v>
      </c>
      <c r="G636" s="453" t="s">
        <v>3572</v>
      </c>
      <c r="H636" s="444" t="s">
        <v>5721</v>
      </c>
      <c r="I636" s="444">
        <f t="shared" si="27"/>
        <v>803930.6875</v>
      </c>
      <c r="J636" s="444">
        <f t="shared" si="25"/>
        <v>128628.91</v>
      </c>
      <c r="K636" s="444">
        <f t="shared" si="26"/>
        <v>0</v>
      </c>
    </row>
    <row r="637" spans="1:11">
      <c r="A637" s="527" t="s">
        <v>1006</v>
      </c>
      <c r="B637" s="31">
        <v>85</v>
      </c>
      <c r="G637" s="444" t="s">
        <v>1726</v>
      </c>
      <c r="H637" s="444" t="s">
        <v>1726</v>
      </c>
      <c r="I637" s="444">
        <f t="shared" si="27"/>
        <v>90.5</v>
      </c>
      <c r="J637" s="444">
        <f t="shared" si="25"/>
        <v>14.48</v>
      </c>
      <c r="K637" s="444">
        <f t="shared" si="26"/>
        <v>0</v>
      </c>
    </row>
    <row r="638" spans="1:11">
      <c r="A638" s="527" t="s">
        <v>1006</v>
      </c>
      <c r="B638" s="31">
        <v>85</v>
      </c>
      <c r="G638" s="444" t="s">
        <v>744</v>
      </c>
      <c r="H638" s="444" t="s">
        <v>744</v>
      </c>
      <c r="I638" s="444">
        <f t="shared" si="27"/>
        <v>92.25</v>
      </c>
      <c r="J638" s="444">
        <f t="shared" si="25"/>
        <v>14.76</v>
      </c>
      <c r="K638" s="444">
        <f t="shared" si="26"/>
        <v>0</v>
      </c>
    </row>
    <row r="639" spans="1:11">
      <c r="A639" s="527" t="s">
        <v>1006</v>
      </c>
      <c r="B639" s="527" t="s">
        <v>6059</v>
      </c>
      <c r="G639" s="444" t="s">
        <v>6018</v>
      </c>
      <c r="H639" s="444" t="s">
        <v>2099</v>
      </c>
      <c r="I639" s="444">
        <f t="shared" si="27"/>
        <v>16071.437499999998</v>
      </c>
      <c r="J639" s="444">
        <f t="shared" si="25"/>
        <v>2571.4299999999998</v>
      </c>
      <c r="K639" s="444">
        <f t="shared" si="26"/>
        <v>1714.28</v>
      </c>
    </row>
    <row r="640" spans="1:11">
      <c r="A640" s="527" t="s">
        <v>1006</v>
      </c>
      <c r="B640" s="31">
        <v>85</v>
      </c>
      <c r="G640" s="453" t="s">
        <v>2856</v>
      </c>
      <c r="H640" s="444" t="s">
        <v>5723</v>
      </c>
      <c r="I640" s="444">
        <f t="shared" si="27"/>
        <v>174518.875</v>
      </c>
      <c r="J640" s="444">
        <f t="shared" si="25"/>
        <v>27923.02</v>
      </c>
      <c r="K640" s="444">
        <f t="shared" si="26"/>
        <v>0</v>
      </c>
    </row>
    <row r="641" spans="1:11">
      <c r="A641" s="527" t="s">
        <v>1006</v>
      </c>
      <c r="B641" s="31">
        <v>85</v>
      </c>
      <c r="G641" s="453" t="s">
        <v>884</v>
      </c>
      <c r="H641" s="444" t="s">
        <v>5704</v>
      </c>
      <c r="I641" s="444">
        <f t="shared" si="27"/>
        <v>540705.18749999988</v>
      </c>
      <c r="J641" s="444">
        <f t="shared" si="25"/>
        <v>86512.829999999987</v>
      </c>
      <c r="K641" s="444">
        <f t="shared" si="26"/>
        <v>0</v>
      </c>
    </row>
    <row r="642" spans="1:11">
      <c r="A642" s="527" t="s">
        <v>1006</v>
      </c>
      <c r="B642" s="31">
        <v>85</v>
      </c>
      <c r="G642" s="453" t="s">
        <v>2882</v>
      </c>
      <c r="H642" s="450" t="s">
        <v>2883</v>
      </c>
      <c r="I642" s="444">
        <f t="shared" si="27"/>
        <v>104.3125</v>
      </c>
      <c r="J642" s="444">
        <f t="shared" si="25"/>
        <v>16.690000000000001</v>
      </c>
      <c r="K642" s="444">
        <f t="shared" si="26"/>
        <v>0</v>
      </c>
    </row>
    <row r="643" spans="1:11">
      <c r="A643" s="527" t="s">
        <v>1006</v>
      </c>
      <c r="B643" s="31">
        <v>85</v>
      </c>
      <c r="G643" s="453" t="s">
        <v>998</v>
      </c>
      <c r="H643" s="444" t="s">
        <v>5963</v>
      </c>
      <c r="I643" s="444">
        <f t="shared" si="27"/>
        <v>28732.5625</v>
      </c>
      <c r="J643" s="444">
        <f t="shared" si="25"/>
        <v>4597.21</v>
      </c>
      <c r="K643" s="444">
        <f t="shared" si="26"/>
        <v>0</v>
      </c>
    </row>
    <row r="644" spans="1:11">
      <c r="A644" s="527" t="s">
        <v>1006</v>
      </c>
      <c r="B644" s="31">
        <v>85</v>
      </c>
      <c r="G644" s="445" t="s">
        <v>1001</v>
      </c>
      <c r="H644" s="445" t="s">
        <v>4198</v>
      </c>
      <c r="I644" s="444">
        <f t="shared" si="27"/>
        <v>200</v>
      </c>
      <c r="J644" s="444">
        <f t="shared" si="25"/>
        <v>32</v>
      </c>
      <c r="K644" s="444">
        <f t="shared" si="26"/>
        <v>0</v>
      </c>
    </row>
    <row r="645" spans="1:11">
      <c r="A645" s="527" t="s">
        <v>1006</v>
      </c>
      <c r="B645" s="31">
        <v>85</v>
      </c>
      <c r="G645" s="444" t="s">
        <v>4173</v>
      </c>
      <c r="H645" s="444" t="s">
        <v>4150</v>
      </c>
      <c r="I645" s="444">
        <f t="shared" si="27"/>
        <v>18000</v>
      </c>
      <c r="J645" s="444">
        <f t="shared" si="25"/>
        <v>2880</v>
      </c>
      <c r="K645" s="444">
        <f t="shared" si="26"/>
        <v>0</v>
      </c>
    </row>
    <row r="646" spans="1:11">
      <c r="A646" s="527" t="s">
        <v>1006</v>
      </c>
      <c r="B646" s="31">
        <v>85</v>
      </c>
      <c r="G646" s="451" t="s">
        <v>996</v>
      </c>
      <c r="H646" s="450" t="s">
        <v>995</v>
      </c>
      <c r="I646" s="444">
        <f t="shared" si="27"/>
        <v>112.00000000000001</v>
      </c>
      <c r="J646" s="444">
        <f t="shared" si="25"/>
        <v>17.920000000000002</v>
      </c>
      <c r="K646" s="444">
        <f t="shared" si="26"/>
        <v>0</v>
      </c>
    </row>
    <row r="647" spans="1:11">
      <c r="A647" s="527" t="s">
        <v>1006</v>
      </c>
      <c r="B647" s="31">
        <v>85</v>
      </c>
      <c r="G647" s="453" t="s">
        <v>979</v>
      </c>
      <c r="H647" s="455" t="s">
        <v>2913</v>
      </c>
      <c r="I647" s="444">
        <f t="shared" si="27"/>
        <v>11978.8125</v>
      </c>
      <c r="J647" s="444">
        <f t="shared" si="25"/>
        <v>1916.61</v>
      </c>
      <c r="K647" s="444">
        <f t="shared" si="26"/>
        <v>0</v>
      </c>
    </row>
    <row r="648" spans="1:11">
      <c r="A648" s="527" t="s">
        <v>1006</v>
      </c>
      <c r="B648" s="31">
        <v>85</v>
      </c>
      <c r="G648" s="444" t="s">
        <v>5834</v>
      </c>
      <c r="H648" s="444" t="s">
        <v>5834</v>
      </c>
      <c r="I648" s="444">
        <f t="shared" si="27"/>
        <v>387.9375</v>
      </c>
      <c r="J648" s="444">
        <f t="shared" si="25"/>
        <v>62.07</v>
      </c>
      <c r="K648" s="444">
        <f t="shared" si="26"/>
        <v>0</v>
      </c>
    </row>
    <row r="649" spans="1:11">
      <c r="A649" s="527" t="s">
        <v>1006</v>
      </c>
      <c r="B649" s="527" t="s">
        <v>1007</v>
      </c>
      <c r="G649" s="444" t="s">
        <v>6026</v>
      </c>
      <c r="H649" s="444" t="s">
        <v>941</v>
      </c>
      <c r="I649" s="444">
        <f t="shared" si="27"/>
        <v>94982.375</v>
      </c>
      <c r="J649" s="444">
        <f t="shared" si="25"/>
        <v>15197.18</v>
      </c>
      <c r="K649" s="444">
        <f t="shared" si="26"/>
        <v>10131.459999999999</v>
      </c>
    </row>
    <row r="650" spans="1:11">
      <c r="A650" s="527" t="s">
        <v>1006</v>
      </c>
      <c r="B650" s="31">
        <v>85</v>
      </c>
      <c r="G650" s="444" t="s">
        <v>742</v>
      </c>
      <c r="H650" s="444" t="s">
        <v>742</v>
      </c>
      <c r="I650" s="444">
        <f t="shared" si="27"/>
        <v>262.0625</v>
      </c>
      <c r="J650" s="444">
        <f t="shared" si="25"/>
        <v>41.93</v>
      </c>
      <c r="K650" s="444">
        <f t="shared" si="26"/>
        <v>0</v>
      </c>
    </row>
    <row r="651" spans="1:11">
      <c r="A651" s="527" t="s">
        <v>1006</v>
      </c>
      <c r="B651" s="31">
        <v>85</v>
      </c>
      <c r="G651" s="444" t="s">
        <v>1751</v>
      </c>
      <c r="H651" s="444" t="s">
        <v>1751</v>
      </c>
      <c r="I651" s="444">
        <f t="shared" si="27"/>
        <v>377.75</v>
      </c>
      <c r="J651" s="444">
        <f t="shared" si="25"/>
        <v>60.44</v>
      </c>
      <c r="K651" s="444">
        <f t="shared" si="26"/>
        <v>0</v>
      </c>
    </row>
    <row r="652" spans="1:11">
      <c r="A652" s="527" t="s">
        <v>1006</v>
      </c>
      <c r="B652" s="31">
        <v>85</v>
      </c>
      <c r="G652" s="444" t="s">
        <v>6031</v>
      </c>
      <c r="H652" s="444" t="s">
        <v>5930</v>
      </c>
      <c r="I652" s="444">
        <f t="shared" si="27"/>
        <v>2744.875</v>
      </c>
      <c r="J652" s="444">
        <f t="shared" si="25"/>
        <v>439.18</v>
      </c>
      <c r="K652" s="444">
        <f t="shared" si="26"/>
        <v>0</v>
      </c>
    </row>
    <row r="653" spans="1:11">
      <c r="A653" s="527" t="s">
        <v>1006</v>
      </c>
      <c r="B653" s="31">
        <v>85</v>
      </c>
      <c r="G653" s="445" t="s">
        <v>858</v>
      </c>
      <c r="H653" s="452" t="s">
        <v>4780</v>
      </c>
      <c r="I653" s="444">
        <f t="shared" si="27"/>
        <v>964567.49999999988</v>
      </c>
      <c r="J653" s="444">
        <f t="shared" si="25"/>
        <v>154330.79999999999</v>
      </c>
      <c r="K653" s="444">
        <f t="shared" si="26"/>
        <v>0</v>
      </c>
    </row>
    <row r="654" spans="1:11">
      <c r="A654" s="527" t="s">
        <v>1006</v>
      </c>
      <c r="B654" s="31">
        <v>85</v>
      </c>
      <c r="G654" s="444" t="s">
        <v>2865</v>
      </c>
      <c r="H654" s="444" t="s">
        <v>2865</v>
      </c>
      <c r="I654" s="444">
        <f t="shared" si="27"/>
        <v>80.1875</v>
      </c>
      <c r="J654" s="444">
        <f t="shared" si="25"/>
        <v>12.83</v>
      </c>
      <c r="K654" s="444">
        <f t="shared" si="26"/>
        <v>0</v>
      </c>
    </row>
    <row r="655" spans="1:11">
      <c r="A655" s="527" t="s">
        <v>1006</v>
      </c>
      <c r="B655" s="31">
        <v>85</v>
      </c>
      <c r="G655" s="444" t="s">
        <v>5765</v>
      </c>
      <c r="H655" s="444" t="s">
        <v>5765</v>
      </c>
      <c r="I655" s="444">
        <f t="shared" si="27"/>
        <v>125.875</v>
      </c>
      <c r="J655" s="444">
        <f t="shared" si="25"/>
        <v>20.14</v>
      </c>
      <c r="K655" s="444">
        <f t="shared" si="26"/>
        <v>0</v>
      </c>
    </row>
    <row r="656" spans="1:11">
      <c r="A656" s="527" t="s">
        <v>1006</v>
      </c>
      <c r="B656" s="31">
        <v>85</v>
      </c>
      <c r="G656" s="444" t="s">
        <v>2878</v>
      </c>
      <c r="H656" s="444" t="s">
        <v>6051</v>
      </c>
      <c r="I656" s="444">
        <f t="shared" si="27"/>
        <v>129.3125</v>
      </c>
      <c r="J656" s="444">
        <f t="shared" si="25"/>
        <v>20.69</v>
      </c>
      <c r="K656" s="444">
        <f t="shared" si="26"/>
        <v>0</v>
      </c>
    </row>
    <row r="657" spans="1:11">
      <c r="A657" s="527" t="s">
        <v>1006</v>
      </c>
      <c r="B657" s="31">
        <v>85</v>
      </c>
      <c r="G657" s="444" t="s">
        <v>2536</v>
      </c>
      <c r="H657" s="444" t="s">
        <v>2536</v>
      </c>
      <c r="I657" s="444">
        <f t="shared" si="27"/>
        <v>1206.875</v>
      </c>
      <c r="J657" s="444">
        <f t="shared" si="25"/>
        <v>193.1</v>
      </c>
      <c r="K657" s="444">
        <f t="shared" si="26"/>
        <v>0</v>
      </c>
    </row>
    <row r="658" spans="1:11">
      <c r="A658" s="527" t="s">
        <v>1006</v>
      </c>
      <c r="B658" s="31">
        <v>85</v>
      </c>
      <c r="G658" s="444" t="s">
        <v>893</v>
      </c>
      <c r="H658" s="444" t="s">
        <v>892</v>
      </c>
      <c r="I658" s="444">
        <f t="shared" si="27"/>
        <v>17874.1875</v>
      </c>
      <c r="J658" s="444">
        <f t="shared" si="25"/>
        <v>2859.87</v>
      </c>
      <c r="K658" s="444">
        <f t="shared" si="26"/>
        <v>0</v>
      </c>
    </row>
    <row r="659" spans="1:11">
      <c r="A659" s="527" t="s">
        <v>1006</v>
      </c>
      <c r="B659" s="31">
        <v>85</v>
      </c>
      <c r="G659" s="444" t="s">
        <v>3532</v>
      </c>
      <c r="H659" s="444" t="s">
        <v>3464</v>
      </c>
      <c r="I659" s="444">
        <f t="shared" si="27"/>
        <v>182.375</v>
      </c>
      <c r="J659" s="444">
        <f t="shared" si="25"/>
        <v>29.18</v>
      </c>
      <c r="K659" s="444">
        <f t="shared" si="26"/>
        <v>0</v>
      </c>
    </row>
    <row r="660" spans="1:11">
      <c r="A660" s="527" t="s">
        <v>1006</v>
      </c>
      <c r="B660" s="31">
        <v>85</v>
      </c>
      <c r="G660" s="444" t="s">
        <v>960</v>
      </c>
      <c r="H660" s="444" t="s">
        <v>961</v>
      </c>
      <c r="I660" s="444">
        <f t="shared" si="27"/>
        <v>19966.375</v>
      </c>
      <c r="J660" s="444">
        <f t="shared" si="25"/>
        <v>3194.62</v>
      </c>
      <c r="K660" s="444">
        <f t="shared" si="26"/>
        <v>0</v>
      </c>
    </row>
    <row r="661" spans="1:11">
      <c r="A661" s="527" t="s">
        <v>1006</v>
      </c>
      <c r="B661" s="31">
        <v>85</v>
      </c>
      <c r="G661" s="444" t="s">
        <v>5423</v>
      </c>
      <c r="H661" s="444" t="s">
        <v>5423</v>
      </c>
      <c r="I661" s="444">
        <f t="shared" si="27"/>
        <v>112.9375</v>
      </c>
      <c r="J661" s="444">
        <f t="shared" si="25"/>
        <v>18.07</v>
      </c>
      <c r="K661" s="444">
        <f t="shared" si="26"/>
        <v>0</v>
      </c>
    </row>
    <row r="662" spans="1:11">
      <c r="A662" s="527" t="s">
        <v>1006</v>
      </c>
      <c r="B662" s="31">
        <v>85</v>
      </c>
      <c r="G662" s="444" t="s">
        <v>5788</v>
      </c>
      <c r="H662" s="444" t="s">
        <v>5788</v>
      </c>
      <c r="I662" s="444">
        <f t="shared" si="27"/>
        <v>25.874999999999996</v>
      </c>
      <c r="J662" s="444">
        <f t="shared" si="25"/>
        <v>4.1399999999999997</v>
      </c>
      <c r="K662" s="444">
        <f t="shared" si="26"/>
        <v>0</v>
      </c>
    </row>
    <row r="663" spans="1:11">
      <c r="A663" s="527" t="s">
        <v>1006</v>
      </c>
      <c r="B663" s="31">
        <v>85</v>
      </c>
      <c r="G663" s="444" t="s">
        <v>658</v>
      </c>
      <c r="H663" s="444" t="s">
        <v>658</v>
      </c>
      <c r="I663" s="444">
        <f t="shared" si="27"/>
        <v>250</v>
      </c>
      <c r="J663" s="444">
        <f t="shared" si="25"/>
        <v>40</v>
      </c>
      <c r="K663" s="444">
        <f t="shared" si="26"/>
        <v>0</v>
      </c>
    </row>
    <row r="664" spans="1:11">
      <c r="A664" s="527" t="s">
        <v>1006</v>
      </c>
      <c r="B664" s="31">
        <v>85</v>
      </c>
      <c r="G664" s="444" t="s">
        <v>2862</v>
      </c>
      <c r="H664" s="444" t="s">
        <v>2862</v>
      </c>
      <c r="I664" s="444">
        <f t="shared" si="27"/>
        <v>419.6875</v>
      </c>
      <c r="J664" s="444">
        <f t="shared" si="25"/>
        <v>67.150000000000006</v>
      </c>
      <c r="K664" s="444">
        <f t="shared" si="26"/>
        <v>0</v>
      </c>
    </row>
    <row r="665" spans="1:11">
      <c r="A665" s="527" t="s">
        <v>1006</v>
      </c>
      <c r="B665" s="31">
        <v>85</v>
      </c>
      <c r="G665" s="444" t="s">
        <v>1700</v>
      </c>
      <c r="H665" s="444" t="s">
        <v>1700</v>
      </c>
      <c r="I665" s="444">
        <f t="shared" si="27"/>
        <v>90.5625</v>
      </c>
      <c r="J665" s="444">
        <f t="shared" si="25"/>
        <v>14.49</v>
      </c>
      <c r="K665" s="444">
        <f t="shared" si="26"/>
        <v>0</v>
      </c>
    </row>
    <row r="666" spans="1:11">
      <c r="A666" s="527" t="s">
        <v>1006</v>
      </c>
      <c r="B666" s="31">
        <v>85</v>
      </c>
      <c r="G666" s="444" t="s">
        <v>6052</v>
      </c>
      <c r="H666" s="444" t="s">
        <v>6053</v>
      </c>
      <c r="I666" s="444">
        <f t="shared" si="27"/>
        <v>145.6875</v>
      </c>
      <c r="J666" s="444">
        <f t="shared" si="25"/>
        <v>23.31</v>
      </c>
      <c r="K666" s="444">
        <f t="shared" si="26"/>
        <v>0</v>
      </c>
    </row>
    <row r="667" spans="1:11">
      <c r="A667" s="527" t="s">
        <v>1006</v>
      </c>
      <c r="B667" s="31">
        <v>85</v>
      </c>
      <c r="G667" s="453" t="s">
        <v>808</v>
      </c>
      <c r="H667" s="444" t="s">
        <v>4093</v>
      </c>
      <c r="I667" s="444">
        <f t="shared" si="27"/>
        <v>288455.25</v>
      </c>
      <c r="J667" s="444">
        <f t="shared" si="25"/>
        <v>46152.84</v>
      </c>
      <c r="K667" s="444">
        <f t="shared" si="26"/>
        <v>0</v>
      </c>
    </row>
    <row r="668" spans="1:11">
      <c r="A668" s="527" t="s">
        <v>1006</v>
      </c>
      <c r="B668" s="31">
        <v>85</v>
      </c>
      <c r="G668" s="453" t="s">
        <v>1773</v>
      </c>
      <c r="H668" s="444" t="s">
        <v>849</v>
      </c>
      <c r="I668" s="444">
        <f t="shared" si="27"/>
        <v>968833.75000000012</v>
      </c>
      <c r="J668" s="444">
        <f t="shared" si="25"/>
        <v>155013.40000000002</v>
      </c>
      <c r="K668" s="444">
        <f t="shared" si="26"/>
        <v>0</v>
      </c>
    </row>
    <row r="669" spans="1:11">
      <c r="A669" s="527" t="s">
        <v>1006</v>
      </c>
      <c r="B669" s="31">
        <v>85</v>
      </c>
      <c r="G669" s="444" t="s">
        <v>1690</v>
      </c>
      <c r="H669" s="444" t="s">
        <v>1690</v>
      </c>
      <c r="I669" s="444">
        <f t="shared" si="27"/>
        <v>39.625</v>
      </c>
      <c r="J669" s="444">
        <f t="shared" si="25"/>
        <v>6.34</v>
      </c>
      <c r="K669" s="444">
        <f t="shared" si="26"/>
        <v>0</v>
      </c>
    </row>
    <row r="670" spans="1:11">
      <c r="A670" s="527" t="s">
        <v>1006</v>
      </c>
      <c r="B670" s="31">
        <v>85</v>
      </c>
      <c r="G670" s="444" t="s">
        <v>4830</v>
      </c>
      <c r="H670" s="444" t="s">
        <v>4821</v>
      </c>
      <c r="I670" s="444">
        <f t="shared" si="27"/>
        <v>16037.25</v>
      </c>
      <c r="J670" s="444">
        <f t="shared" si="25"/>
        <v>2565.96</v>
      </c>
      <c r="K670" s="444">
        <f t="shared" si="26"/>
        <v>0</v>
      </c>
    </row>
    <row r="671" spans="1:11">
      <c r="A671" s="527" t="s">
        <v>1006</v>
      </c>
      <c r="B671" s="31">
        <v>85</v>
      </c>
      <c r="G671" s="444" t="s">
        <v>2510</v>
      </c>
      <c r="H671" s="444" t="s">
        <v>2510</v>
      </c>
      <c r="I671" s="444">
        <f t="shared" si="27"/>
        <v>703.0625</v>
      </c>
      <c r="J671" s="444">
        <f t="shared" si="25"/>
        <v>112.49</v>
      </c>
      <c r="K671" s="444">
        <f t="shared" si="26"/>
        <v>0</v>
      </c>
    </row>
    <row r="672" spans="1:11">
      <c r="A672" s="527" t="s">
        <v>1006</v>
      </c>
      <c r="B672" s="31">
        <v>85</v>
      </c>
      <c r="G672" s="444" t="s">
        <v>930</v>
      </c>
      <c r="H672" s="444" t="s">
        <v>931</v>
      </c>
      <c r="I672" s="444">
        <f t="shared" si="27"/>
        <v>128000</v>
      </c>
      <c r="J672" s="444">
        <f t="shared" si="25"/>
        <v>20480</v>
      </c>
      <c r="K672" s="444">
        <f t="shared" si="26"/>
        <v>0</v>
      </c>
    </row>
    <row r="673" spans="1:11">
      <c r="A673" s="527" t="s">
        <v>1006</v>
      </c>
      <c r="B673" s="31">
        <v>85</v>
      </c>
      <c r="G673" s="444" t="s">
        <v>5776</v>
      </c>
      <c r="H673" s="444" t="s">
        <v>5776</v>
      </c>
      <c r="I673" s="444">
        <f t="shared" si="27"/>
        <v>125.875</v>
      </c>
      <c r="J673" s="444">
        <f t="shared" si="25"/>
        <v>20.14</v>
      </c>
      <c r="K673" s="444">
        <f t="shared" si="26"/>
        <v>0</v>
      </c>
    </row>
    <row r="674" spans="1:11">
      <c r="A674" s="527" t="s">
        <v>1006</v>
      </c>
      <c r="B674" s="31">
        <v>85</v>
      </c>
      <c r="G674" s="444" t="s">
        <v>670</v>
      </c>
      <c r="H674" s="444" t="s">
        <v>6037</v>
      </c>
      <c r="I674" s="444">
        <f t="shared" si="27"/>
        <v>1724.0624999999998</v>
      </c>
      <c r="J674" s="444">
        <f t="shared" si="25"/>
        <v>275.84999999999997</v>
      </c>
      <c r="K674" s="444">
        <f t="shared" si="26"/>
        <v>0</v>
      </c>
    </row>
    <row r="675" spans="1:11">
      <c r="A675" s="527" t="s">
        <v>1006</v>
      </c>
      <c r="B675" s="31">
        <v>85</v>
      </c>
      <c r="G675" s="444" t="s">
        <v>6048</v>
      </c>
      <c r="H675" s="444" t="s">
        <v>6047</v>
      </c>
      <c r="I675" s="444">
        <f t="shared" si="27"/>
        <v>113.8125</v>
      </c>
      <c r="J675" s="444">
        <f t="shared" si="25"/>
        <v>18.21</v>
      </c>
      <c r="K675" s="444">
        <f t="shared" si="26"/>
        <v>0</v>
      </c>
    </row>
    <row r="676" spans="1:11">
      <c r="A676" s="527" t="s">
        <v>1006</v>
      </c>
      <c r="B676" s="31">
        <v>85</v>
      </c>
      <c r="G676" s="444" t="s">
        <v>664</v>
      </c>
      <c r="H676" s="444" t="s">
        <v>664</v>
      </c>
      <c r="I676" s="444">
        <f t="shared" si="27"/>
        <v>148.25</v>
      </c>
      <c r="J676" s="444">
        <f t="shared" si="25"/>
        <v>23.72</v>
      </c>
      <c r="K676" s="444">
        <f t="shared" si="26"/>
        <v>0</v>
      </c>
    </row>
    <row r="677" spans="1:11">
      <c r="A677" s="527" t="s">
        <v>1006</v>
      </c>
      <c r="B677" s="31">
        <v>85</v>
      </c>
      <c r="G677" s="444" t="s">
        <v>5779</v>
      </c>
      <c r="H677" s="444" t="s">
        <v>5779</v>
      </c>
      <c r="I677" s="444">
        <f t="shared" si="27"/>
        <v>335.75</v>
      </c>
      <c r="J677" s="444">
        <f t="shared" si="25"/>
        <v>53.72</v>
      </c>
      <c r="K677" s="444">
        <f t="shared" si="26"/>
        <v>0</v>
      </c>
    </row>
    <row r="678" spans="1:11">
      <c r="A678" s="527" t="s">
        <v>1006</v>
      </c>
      <c r="B678" s="31">
        <v>85</v>
      </c>
      <c r="G678" s="444" t="s">
        <v>962</v>
      </c>
      <c r="H678" s="444" t="s">
        <v>963</v>
      </c>
      <c r="I678" s="444">
        <f t="shared" si="27"/>
        <v>5041.375</v>
      </c>
      <c r="J678" s="444">
        <f t="shared" si="25"/>
        <v>806.62</v>
      </c>
      <c r="K678" s="444">
        <f t="shared" si="26"/>
        <v>0</v>
      </c>
    </row>
    <row r="679" spans="1:11">
      <c r="A679" s="527" t="s">
        <v>1006</v>
      </c>
      <c r="B679" s="31">
        <v>85</v>
      </c>
      <c r="G679" s="444" t="s">
        <v>829</v>
      </c>
      <c r="H679" s="444" t="s">
        <v>830</v>
      </c>
      <c r="I679" s="444">
        <f t="shared" si="27"/>
        <v>934.375</v>
      </c>
      <c r="J679" s="444">
        <f t="shared" si="25"/>
        <v>149.5</v>
      </c>
      <c r="K679" s="444">
        <f t="shared" si="26"/>
        <v>37.379999999999995</v>
      </c>
    </row>
    <row r="680" spans="1:11">
      <c r="A680" s="527" t="s">
        <v>1006</v>
      </c>
      <c r="B680" s="31">
        <v>85</v>
      </c>
      <c r="G680" s="444" t="s">
        <v>811</v>
      </c>
      <c r="H680" s="444" t="s">
        <v>811</v>
      </c>
      <c r="I680" s="444">
        <f t="shared" si="27"/>
        <v>127.49999999999999</v>
      </c>
      <c r="J680" s="444">
        <f t="shared" si="25"/>
        <v>20.399999999999999</v>
      </c>
      <c r="K680" s="444">
        <f t="shared" si="26"/>
        <v>0</v>
      </c>
    </row>
    <row r="681" spans="1:11">
      <c r="A681" s="527" t="s">
        <v>1006</v>
      </c>
      <c r="B681" s="31">
        <v>85</v>
      </c>
      <c r="G681" s="453" t="s">
        <v>729</v>
      </c>
      <c r="H681" s="444" t="s">
        <v>6056</v>
      </c>
      <c r="I681" s="444">
        <f t="shared" si="27"/>
        <v>3294.1250000000005</v>
      </c>
      <c r="J681" s="444">
        <f t="shared" si="25"/>
        <v>527.06000000000006</v>
      </c>
      <c r="K681" s="444">
        <f t="shared" si="26"/>
        <v>0</v>
      </c>
    </row>
    <row r="682" spans="1:11">
      <c r="A682" s="527" t="s">
        <v>1006</v>
      </c>
      <c r="B682" s="31">
        <v>85</v>
      </c>
      <c r="G682" s="444" t="s">
        <v>1678</v>
      </c>
      <c r="H682" s="444" t="s">
        <v>1678</v>
      </c>
      <c r="I682" s="444">
        <f t="shared" si="27"/>
        <v>431.9375</v>
      </c>
      <c r="J682" s="444">
        <f t="shared" ref="J682:J745" si="28">+SUMIF($G$7:$G$601,G682,$I$7:$I$601)</f>
        <v>69.11</v>
      </c>
      <c r="K682" s="444">
        <f t="shared" ref="K682:K745" si="29">+SUMIF($G$7:$G$601,G682,$K$7:$K$601)</f>
        <v>0</v>
      </c>
    </row>
    <row r="683" spans="1:11">
      <c r="A683" s="527" t="s">
        <v>1006</v>
      </c>
      <c r="B683" s="31">
        <v>85</v>
      </c>
      <c r="G683" s="444" t="s">
        <v>5835</v>
      </c>
      <c r="H683" s="444" t="s">
        <v>5835</v>
      </c>
      <c r="I683" s="444">
        <f t="shared" ref="I683:I746" si="30">+J683/0.16</f>
        <v>114.99999999999999</v>
      </c>
      <c r="J683" s="444">
        <f t="shared" si="28"/>
        <v>18.399999999999999</v>
      </c>
      <c r="K683" s="444">
        <f t="shared" si="29"/>
        <v>0</v>
      </c>
    </row>
    <row r="684" spans="1:11">
      <c r="A684" s="527" t="s">
        <v>1006</v>
      </c>
      <c r="B684" s="31">
        <v>85</v>
      </c>
      <c r="G684" s="444" t="s">
        <v>4137</v>
      </c>
      <c r="H684" s="444" t="s">
        <v>4137</v>
      </c>
      <c r="I684" s="444">
        <f t="shared" si="30"/>
        <v>258.5625</v>
      </c>
      <c r="J684" s="444">
        <f t="shared" si="28"/>
        <v>41.37</v>
      </c>
      <c r="K684" s="444">
        <f t="shared" si="29"/>
        <v>0</v>
      </c>
    </row>
    <row r="685" spans="1:11">
      <c r="A685" s="527" t="s">
        <v>1006</v>
      </c>
      <c r="B685" s="31">
        <v>85</v>
      </c>
      <c r="G685" s="444" t="s">
        <v>5813</v>
      </c>
      <c r="H685" s="444" t="s">
        <v>5813</v>
      </c>
      <c r="I685" s="444">
        <f t="shared" si="30"/>
        <v>603.375</v>
      </c>
      <c r="J685" s="444">
        <f t="shared" si="28"/>
        <v>96.54</v>
      </c>
      <c r="K685" s="444">
        <f t="shared" si="29"/>
        <v>0</v>
      </c>
    </row>
    <row r="686" spans="1:11">
      <c r="A686" s="527" t="s">
        <v>1006</v>
      </c>
      <c r="B686" s="31">
        <v>85</v>
      </c>
      <c r="G686" s="444" t="s">
        <v>5766</v>
      </c>
      <c r="H686" s="444" t="s">
        <v>5766</v>
      </c>
      <c r="I686" s="444">
        <f t="shared" si="30"/>
        <v>222.37499999999997</v>
      </c>
      <c r="J686" s="444">
        <f t="shared" si="28"/>
        <v>35.58</v>
      </c>
      <c r="K686" s="444">
        <f t="shared" si="29"/>
        <v>0</v>
      </c>
    </row>
    <row r="687" spans="1:11">
      <c r="A687" s="527" t="s">
        <v>1006</v>
      </c>
      <c r="B687" s="31">
        <v>85</v>
      </c>
      <c r="G687" s="444" t="s">
        <v>5479</v>
      </c>
      <c r="H687" s="444" t="s">
        <v>3499</v>
      </c>
      <c r="I687" s="444">
        <f t="shared" si="30"/>
        <v>1630</v>
      </c>
      <c r="J687" s="444">
        <f t="shared" si="28"/>
        <v>260.8</v>
      </c>
      <c r="K687" s="444">
        <f t="shared" si="29"/>
        <v>0</v>
      </c>
    </row>
    <row r="688" spans="1:11">
      <c r="A688" s="527" t="s">
        <v>1006</v>
      </c>
      <c r="B688" s="31">
        <v>85</v>
      </c>
      <c r="G688" s="444" t="s">
        <v>6016</v>
      </c>
      <c r="H688" s="444" t="s">
        <v>5513</v>
      </c>
      <c r="I688" s="444">
        <f t="shared" si="30"/>
        <v>120</v>
      </c>
      <c r="J688" s="444">
        <f t="shared" si="28"/>
        <v>19.2</v>
      </c>
      <c r="K688" s="444">
        <f t="shared" si="29"/>
        <v>0</v>
      </c>
    </row>
    <row r="689" spans="1:11">
      <c r="A689" s="527" t="s">
        <v>1006</v>
      </c>
      <c r="B689" s="31">
        <v>85</v>
      </c>
      <c r="G689" s="444" t="s">
        <v>947</v>
      </c>
      <c r="H689" s="444" t="s">
        <v>948</v>
      </c>
      <c r="I689" s="444">
        <f t="shared" si="30"/>
        <v>4973</v>
      </c>
      <c r="J689" s="444">
        <f t="shared" si="28"/>
        <v>795.68000000000006</v>
      </c>
      <c r="K689" s="444">
        <f t="shared" si="29"/>
        <v>0</v>
      </c>
    </row>
    <row r="690" spans="1:11">
      <c r="A690" s="527" t="s">
        <v>1006</v>
      </c>
      <c r="B690" s="31">
        <v>85</v>
      </c>
      <c r="G690" s="444" t="s">
        <v>3527</v>
      </c>
      <c r="H690" s="444" t="s">
        <v>3527</v>
      </c>
      <c r="I690" s="444">
        <f t="shared" si="30"/>
        <v>335.75</v>
      </c>
      <c r="J690" s="444">
        <f t="shared" si="28"/>
        <v>53.72</v>
      </c>
      <c r="K690" s="444">
        <f t="shared" si="29"/>
        <v>0</v>
      </c>
    </row>
    <row r="691" spans="1:11">
      <c r="A691" s="527" t="s">
        <v>1006</v>
      </c>
      <c r="B691" s="31">
        <v>85</v>
      </c>
      <c r="G691" s="444" t="s">
        <v>5825</v>
      </c>
      <c r="H691" s="444" t="s">
        <v>5825</v>
      </c>
      <c r="I691" s="444">
        <f t="shared" si="30"/>
        <v>545.875</v>
      </c>
      <c r="J691" s="444">
        <f t="shared" si="28"/>
        <v>87.34</v>
      </c>
      <c r="K691" s="444">
        <f t="shared" si="29"/>
        <v>0</v>
      </c>
    </row>
    <row r="692" spans="1:11">
      <c r="A692" s="527" t="s">
        <v>1006</v>
      </c>
      <c r="B692" s="31">
        <v>85</v>
      </c>
      <c r="G692" s="444" t="s">
        <v>905</v>
      </c>
      <c r="H692" s="444" t="s">
        <v>906</v>
      </c>
      <c r="I692" s="444">
        <f t="shared" si="30"/>
        <v>6884.6875000000009</v>
      </c>
      <c r="J692" s="444">
        <f t="shared" si="28"/>
        <v>1101.5500000000002</v>
      </c>
      <c r="K692" s="444">
        <f t="shared" si="29"/>
        <v>0</v>
      </c>
    </row>
    <row r="693" spans="1:11">
      <c r="A693" s="527" t="s">
        <v>1006</v>
      </c>
      <c r="B693" s="31">
        <v>85</v>
      </c>
      <c r="G693" s="444" t="s">
        <v>1718</v>
      </c>
      <c r="H693" s="444" t="s">
        <v>1718</v>
      </c>
      <c r="I693" s="444">
        <f t="shared" si="30"/>
        <v>94.8125</v>
      </c>
      <c r="J693" s="444">
        <f t="shared" si="28"/>
        <v>15.17</v>
      </c>
      <c r="K693" s="444">
        <f t="shared" si="29"/>
        <v>0</v>
      </c>
    </row>
    <row r="694" spans="1:11">
      <c r="A694" s="527" t="s">
        <v>1006</v>
      </c>
      <c r="B694" s="31">
        <v>85</v>
      </c>
      <c r="G694" s="447" t="s">
        <v>1000</v>
      </c>
      <c r="H694" s="447" t="s">
        <v>10895</v>
      </c>
      <c r="I694" s="444">
        <f t="shared" si="30"/>
        <v>9586.25</v>
      </c>
      <c r="J694" s="444">
        <f t="shared" si="28"/>
        <v>1533.8</v>
      </c>
      <c r="K694" s="444">
        <f t="shared" si="29"/>
        <v>0</v>
      </c>
    </row>
    <row r="695" spans="1:11">
      <c r="A695" s="527" t="s">
        <v>1006</v>
      </c>
      <c r="B695" s="31">
        <v>85</v>
      </c>
      <c r="G695" s="444" t="s">
        <v>3542</v>
      </c>
      <c r="H695" s="444" t="s">
        <v>3542</v>
      </c>
      <c r="I695" s="444">
        <f t="shared" si="30"/>
        <v>76.75</v>
      </c>
      <c r="J695" s="444">
        <f t="shared" si="28"/>
        <v>12.28</v>
      </c>
      <c r="K695" s="444">
        <f t="shared" si="29"/>
        <v>0</v>
      </c>
    </row>
    <row r="696" spans="1:11">
      <c r="A696" s="527" t="s">
        <v>1006</v>
      </c>
      <c r="B696" s="31">
        <v>85</v>
      </c>
      <c r="G696" s="444" t="s">
        <v>826</v>
      </c>
      <c r="H696" s="444" t="s">
        <v>1620</v>
      </c>
      <c r="I696" s="444">
        <f t="shared" si="30"/>
        <v>24450</v>
      </c>
      <c r="J696" s="444">
        <f t="shared" si="28"/>
        <v>3912</v>
      </c>
      <c r="K696" s="444">
        <f t="shared" si="29"/>
        <v>0</v>
      </c>
    </row>
    <row r="697" spans="1:11">
      <c r="A697" s="527" t="s">
        <v>1006</v>
      </c>
      <c r="B697" s="31">
        <v>85</v>
      </c>
      <c r="G697" s="444" t="s">
        <v>5424</v>
      </c>
      <c r="H697" s="444" t="s">
        <v>5424</v>
      </c>
      <c r="I697" s="444">
        <f t="shared" si="30"/>
        <v>671.5</v>
      </c>
      <c r="J697" s="444">
        <f t="shared" si="28"/>
        <v>107.44</v>
      </c>
      <c r="K697" s="444">
        <f t="shared" si="29"/>
        <v>0</v>
      </c>
    </row>
    <row r="698" spans="1:11">
      <c r="A698" s="527" t="s">
        <v>1006</v>
      </c>
      <c r="B698" s="31">
        <v>85</v>
      </c>
      <c r="G698" s="453" t="s">
        <v>865</v>
      </c>
      <c r="H698" s="444" t="s">
        <v>5622</v>
      </c>
      <c r="I698" s="444">
        <f t="shared" si="30"/>
        <v>634774.875</v>
      </c>
      <c r="J698" s="444">
        <f t="shared" si="28"/>
        <v>101563.98000000001</v>
      </c>
      <c r="K698" s="444">
        <f t="shared" si="29"/>
        <v>0</v>
      </c>
    </row>
    <row r="699" spans="1:11">
      <c r="A699" s="527" t="s">
        <v>1006</v>
      </c>
      <c r="B699" s="31">
        <v>85</v>
      </c>
      <c r="G699" s="444" t="s">
        <v>2758</v>
      </c>
      <c r="H699" s="444" t="s">
        <v>2758</v>
      </c>
      <c r="I699" s="444">
        <f t="shared" si="30"/>
        <v>160.375</v>
      </c>
      <c r="J699" s="444">
        <f t="shared" si="28"/>
        <v>25.66</v>
      </c>
      <c r="K699" s="444">
        <f t="shared" si="29"/>
        <v>0</v>
      </c>
    </row>
    <row r="700" spans="1:11">
      <c r="A700" s="527" t="s">
        <v>1006</v>
      </c>
      <c r="B700" s="31">
        <v>85</v>
      </c>
      <c r="G700" s="444" t="s">
        <v>4803</v>
      </c>
      <c r="H700" s="444" t="s">
        <v>4803</v>
      </c>
      <c r="I700" s="444">
        <f t="shared" si="30"/>
        <v>461.625</v>
      </c>
      <c r="J700" s="444">
        <f t="shared" si="28"/>
        <v>73.86</v>
      </c>
      <c r="K700" s="444">
        <f t="shared" si="29"/>
        <v>0</v>
      </c>
    </row>
    <row r="701" spans="1:11">
      <c r="A701" s="527" t="s">
        <v>1006</v>
      </c>
      <c r="B701" s="31">
        <v>85</v>
      </c>
      <c r="G701" s="444" t="s">
        <v>5793</v>
      </c>
      <c r="H701" s="444" t="s">
        <v>5793</v>
      </c>
      <c r="I701" s="444">
        <f t="shared" si="30"/>
        <v>182.375</v>
      </c>
      <c r="J701" s="444">
        <f t="shared" si="28"/>
        <v>29.18</v>
      </c>
      <c r="K701" s="444">
        <f t="shared" si="29"/>
        <v>0</v>
      </c>
    </row>
    <row r="702" spans="1:11">
      <c r="A702" s="527" t="s">
        <v>1006</v>
      </c>
      <c r="B702" s="31">
        <v>85</v>
      </c>
      <c r="G702" s="444" t="s">
        <v>4184</v>
      </c>
      <c r="H702" s="444" t="s">
        <v>4185</v>
      </c>
      <c r="I702" s="444">
        <f t="shared" si="30"/>
        <v>342.25</v>
      </c>
      <c r="J702" s="444">
        <f t="shared" si="28"/>
        <v>54.76</v>
      </c>
      <c r="K702" s="444">
        <f t="shared" si="29"/>
        <v>0</v>
      </c>
    </row>
    <row r="703" spans="1:11">
      <c r="A703" s="527" t="s">
        <v>1006</v>
      </c>
      <c r="B703" s="31">
        <v>85</v>
      </c>
      <c r="G703" s="444" t="s">
        <v>1792</v>
      </c>
      <c r="H703" s="444" t="s">
        <v>1792</v>
      </c>
      <c r="I703" s="444">
        <f t="shared" si="30"/>
        <v>1186.5</v>
      </c>
      <c r="J703" s="444">
        <f t="shared" si="28"/>
        <v>189.84</v>
      </c>
      <c r="K703" s="444">
        <f t="shared" si="29"/>
        <v>0</v>
      </c>
    </row>
    <row r="704" spans="1:11">
      <c r="A704" s="527" t="s">
        <v>1006</v>
      </c>
      <c r="B704" s="31">
        <v>85</v>
      </c>
      <c r="G704" s="444" t="s">
        <v>660</v>
      </c>
      <c r="H704" s="444" t="s">
        <v>660</v>
      </c>
      <c r="I704" s="444">
        <f t="shared" si="30"/>
        <v>241.3125</v>
      </c>
      <c r="J704" s="444">
        <f t="shared" si="28"/>
        <v>38.61</v>
      </c>
      <c r="K704" s="444">
        <f t="shared" si="29"/>
        <v>0</v>
      </c>
    </row>
    <row r="705" spans="1:11">
      <c r="A705" s="527" t="s">
        <v>1006</v>
      </c>
      <c r="B705" s="31">
        <v>85</v>
      </c>
      <c r="G705" s="444" t="s">
        <v>5508</v>
      </c>
      <c r="H705" s="444" t="s">
        <v>6015</v>
      </c>
      <c r="I705" s="444">
        <f t="shared" si="30"/>
        <v>401.625</v>
      </c>
      <c r="J705" s="444">
        <f t="shared" si="28"/>
        <v>64.260000000000005</v>
      </c>
      <c r="K705" s="444">
        <f t="shared" si="29"/>
        <v>0</v>
      </c>
    </row>
    <row r="706" spans="1:11">
      <c r="A706" s="527" t="s">
        <v>1006</v>
      </c>
      <c r="B706" s="31">
        <v>85</v>
      </c>
      <c r="G706" s="444" t="s">
        <v>1711</v>
      </c>
      <c r="H706" s="444" t="s">
        <v>1711</v>
      </c>
      <c r="I706" s="444">
        <f t="shared" si="30"/>
        <v>78.4375</v>
      </c>
      <c r="J706" s="444">
        <f t="shared" si="28"/>
        <v>12.55</v>
      </c>
      <c r="K706" s="444">
        <f t="shared" si="29"/>
        <v>0</v>
      </c>
    </row>
    <row r="707" spans="1:11">
      <c r="A707" s="527" t="s">
        <v>1006</v>
      </c>
      <c r="B707" s="31">
        <v>85</v>
      </c>
      <c r="G707" s="449" t="s">
        <v>10886</v>
      </c>
      <c r="H707" s="449" t="s">
        <v>10887</v>
      </c>
      <c r="I707" s="444">
        <f t="shared" si="30"/>
        <v>250000</v>
      </c>
      <c r="J707" s="444">
        <f t="shared" si="28"/>
        <v>40000</v>
      </c>
      <c r="K707" s="444">
        <f t="shared" si="29"/>
        <v>0</v>
      </c>
    </row>
    <row r="708" spans="1:11">
      <c r="A708" s="527" t="s">
        <v>1006</v>
      </c>
      <c r="B708" s="31">
        <v>85</v>
      </c>
      <c r="G708" s="444" t="s">
        <v>4863</v>
      </c>
      <c r="H708" s="444" t="s">
        <v>4862</v>
      </c>
      <c r="I708" s="444">
        <f t="shared" si="30"/>
        <v>1563.0625</v>
      </c>
      <c r="J708" s="444">
        <f t="shared" si="28"/>
        <v>250.09</v>
      </c>
      <c r="K708" s="444">
        <f t="shared" si="29"/>
        <v>0</v>
      </c>
    </row>
    <row r="709" spans="1:11">
      <c r="A709" s="527" t="s">
        <v>1006</v>
      </c>
      <c r="B709" s="31">
        <v>85</v>
      </c>
      <c r="G709" s="444" t="s">
        <v>822</v>
      </c>
      <c r="H709" s="444" t="s">
        <v>902</v>
      </c>
      <c r="I709" s="444">
        <f t="shared" si="30"/>
        <v>24010.375</v>
      </c>
      <c r="J709" s="444">
        <f t="shared" si="28"/>
        <v>3841.66</v>
      </c>
      <c r="K709" s="444">
        <f t="shared" si="29"/>
        <v>0</v>
      </c>
    </row>
    <row r="710" spans="1:11">
      <c r="A710" s="527" t="s">
        <v>1006</v>
      </c>
      <c r="B710" s="31">
        <v>85</v>
      </c>
      <c r="G710" s="444" t="s">
        <v>926</v>
      </c>
      <c r="H710" s="444" t="s">
        <v>927</v>
      </c>
      <c r="I710" s="444">
        <f t="shared" si="30"/>
        <v>5000</v>
      </c>
      <c r="J710" s="444">
        <f t="shared" si="28"/>
        <v>800</v>
      </c>
      <c r="K710" s="444">
        <f t="shared" si="29"/>
        <v>0</v>
      </c>
    </row>
    <row r="711" spans="1:11">
      <c r="A711" s="527" t="s">
        <v>1006</v>
      </c>
      <c r="B711" s="31">
        <v>85</v>
      </c>
      <c r="G711" s="447" t="s">
        <v>4171</v>
      </c>
      <c r="H711" s="444" t="s">
        <v>4154</v>
      </c>
      <c r="I711" s="444">
        <f t="shared" si="30"/>
        <v>2117265.9374999995</v>
      </c>
      <c r="J711" s="444">
        <f t="shared" si="28"/>
        <v>338762.54999999993</v>
      </c>
      <c r="K711" s="444">
        <f t="shared" si="29"/>
        <v>0</v>
      </c>
    </row>
    <row r="712" spans="1:11">
      <c r="A712" s="527" t="s">
        <v>1006</v>
      </c>
      <c r="B712" s="31">
        <v>85</v>
      </c>
      <c r="G712" s="444" t="s">
        <v>6040</v>
      </c>
      <c r="H712" s="444" t="s">
        <v>5679</v>
      </c>
      <c r="I712" s="444">
        <f t="shared" si="30"/>
        <v>28309.4375</v>
      </c>
      <c r="J712" s="444">
        <f t="shared" si="28"/>
        <v>4529.51</v>
      </c>
      <c r="K712" s="444">
        <f t="shared" si="29"/>
        <v>0</v>
      </c>
    </row>
    <row r="713" spans="1:11">
      <c r="A713" s="527" t="s">
        <v>1006</v>
      </c>
      <c r="B713" s="31">
        <v>85</v>
      </c>
      <c r="G713" s="444" t="s">
        <v>5425</v>
      </c>
      <c r="H713" s="444" t="s">
        <v>5425</v>
      </c>
      <c r="I713" s="444">
        <f t="shared" si="30"/>
        <v>135.3125</v>
      </c>
      <c r="J713" s="444">
        <f t="shared" si="28"/>
        <v>21.65</v>
      </c>
      <c r="K713" s="444">
        <f t="shared" si="29"/>
        <v>0</v>
      </c>
    </row>
    <row r="714" spans="1:11">
      <c r="A714" s="527" t="s">
        <v>1006</v>
      </c>
      <c r="B714" s="31">
        <v>85</v>
      </c>
      <c r="G714" s="444" t="s">
        <v>964</v>
      </c>
      <c r="H714" s="444" t="s">
        <v>965</v>
      </c>
      <c r="I714" s="444">
        <f t="shared" si="30"/>
        <v>190.375</v>
      </c>
      <c r="J714" s="444">
        <f t="shared" si="28"/>
        <v>30.46</v>
      </c>
      <c r="K714" s="444">
        <f t="shared" si="29"/>
        <v>4.0999999999999996</v>
      </c>
    </row>
    <row r="715" spans="1:11">
      <c r="A715" s="527" t="s">
        <v>1006</v>
      </c>
      <c r="B715" s="31">
        <v>85</v>
      </c>
      <c r="G715" s="444" t="s">
        <v>5780</v>
      </c>
      <c r="H715" s="444" t="s">
        <v>5780</v>
      </c>
      <c r="I715" s="444">
        <f t="shared" si="30"/>
        <v>109.125</v>
      </c>
      <c r="J715" s="444">
        <f t="shared" si="28"/>
        <v>17.46</v>
      </c>
      <c r="K715" s="444">
        <f t="shared" si="29"/>
        <v>0</v>
      </c>
    </row>
    <row r="716" spans="1:11">
      <c r="A716" s="527" t="s">
        <v>1006</v>
      </c>
      <c r="B716" s="31">
        <v>85</v>
      </c>
      <c r="G716" s="449" t="s">
        <v>7284</v>
      </c>
      <c r="H716" s="449" t="s">
        <v>10888</v>
      </c>
      <c r="I716" s="444">
        <f t="shared" si="30"/>
        <v>884591.4375</v>
      </c>
      <c r="J716" s="444">
        <f t="shared" si="28"/>
        <v>141534.63</v>
      </c>
      <c r="K716" s="444">
        <f t="shared" si="29"/>
        <v>0</v>
      </c>
    </row>
    <row r="717" spans="1:11">
      <c r="A717" s="527" t="s">
        <v>1006</v>
      </c>
      <c r="B717" s="31">
        <v>85</v>
      </c>
      <c r="G717" s="444" t="s">
        <v>915</v>
      </c>
      <c r="H717" s="444" t="s">
        <v>916</v>
      </c>
      <c r="I717" s="444">
        <f t="shared" si="30"/>
        <v>1680</v>
      </c>
      <c r="J717" s="444">
        <f t="shared" si="28"/>
        <v>268.8</v>
      </c>
      <c r="K717" s="444">
        <f t="shared" si="29"/>
        <v>0</v>
      </c>
    </row>
    <row r="718" spans="1:11">
      <c r="A718" s="527" t="s">
        <v>1006</v>
      </c>
      <c r="B718" s="31">
        <v>85</v>
      </c>
      <c r="G718" s="456" t="s">
        <v>1776</v>
      </c>
      <c r="H718" s="454" t="s">
        <v>5701</v>
      </c>
      <c r="I718" s="444">
        <f t="shared" si="30"/>
        <v>955679.75</v>
      </c>
      <c r="J718" s="444">
        <f t="shared" si="28"/>
        <v>152908.76</v>
      </c>
      <c r="K718" s="444">
        <f t="shared" si="29"/>
        <v>0</v>
      </c>
    </row>
    <row r="719" spans="1:11">
      <c r="A719" s="527" t="s">
        <v>1006</v>
      </c>
      <c r="B719" s="31">
        <v>85</v>
      </c>
      <c r="G719" s="444" t="s">
        <v>891</v>
      </c>
      <c r="H719" s="444" t="s">
        <v>890</v>
      </c>
      <c r="I719" s="444">
        <f t="shared" si="30"/>
        <v>15346</v>
      </c>
      <c r="J719" s="444">
        <f t="shared" si="28"/>
        <v>2455.36</v>
      </c>
      <c r="K719" s="444">
        <f t="shared" si="29"/>
        <v>0</v>
      </c>
    </row>
    <row r="720" spans="1:11">
      <c r="A720" s="527" t="s">
        <v>1006</v>
      </c>
      <c r="B720" s="31">
        <v>85</v>
      </c>
      <c r="G720" s="444" t="s">
        <v>5510</v>
      </c>
      <c r="H720" s="444" t="s">
        <v>5511</v>
      </c>
      <c r="I720" s="444">
        <f t="shared" si="30"/>
        <v>471.5625</v>
      </c>
      <c r="J720" s="444">
        <f t="shared" si="28"/>
        <v>75.45</v>
      </c>
      <c r="K720" s="444">
        <f t="shared" si="29"/>
        <v>0</v>
      </c>
    </row>
    <row r="721" spans="1:11">
      <c r="A721" s="527" t="s">
        <v>1006</v>
      </c>
      <c r="B721" s="527" t="s">
        <v>1007</v>
      </c>
      <c r="G721" s="444" t="s">
        <v>972</v>
      </c>
      <c r="H721" s="444" t="s">
        <v>1642</v>
      </c>
      <c r="I721" s="444">
        <f t="shared" si="30"/>
        <v>133928.5625</v>
      </c>
      <c r="J721" s="444">
        <f t="shared" si="28"/>
        <v>21428.57</v>
      </c>
      <c r="K721" s="444">
        <f t="shared" si="29"/>
        <v>14285.72</v>
      </c>
    </row>
    <row r="722" spans="1:11">
      <c r="A722" s="527" t="s">
        <v>1006</v>
      </c>
      <c r="B722" s="31">
        <v>85</v>
      </c>
      <c r="G722" s="444" t="s">
        <v>5485</v>
      </c>
      <c r="H722" s="444" t="s">
        <v>6007</v>
      </c>
      <c r="I722" s="444">
        <f t="shared" si="30"/>
        <v>1169.125</v>
      </c>
      <c r="J722" s="444">
        <f t="shared" si="28"/>
        <v>187.06</v>
      </c>
      <c r="K722" s="444">
        <f t="shared" si="29"/>
        <v>0</v>
      </c>
    </row>
    <row r="723" spans="1:11">
      <c r="A723" s="527" t="s">
        <v>1006</v>
      </c>
      <c r="B723" s="31">
        <v>85</v>
      </c>
      <c r="G723" s="444" t="s">
        <v>6034</v>
      </c>
      <c r="H723" s="444" t="s">
        <v>5974</v>
      </c>
      <c r="I723" s="444">
        <f t="shared" si="30"/>
        <v>5705</v>
      </c>
      <c r="J723" s="444">
        <f t="shared" si="28"/>
        <v>912.8</v>
      </c>
      <c r="K723" s="444">
        <f t="shared" si="29"/>
        <v>0</v>
      </c>
    </row>
    <row r="724" spans="1:11">
      <c r="A724" s="527" t="s">
        <v>1006</v>
      </c>
      <c r="B724" s="31">
        <v>85</v>
      </c>
      <c r="G724" s="444" t="s">
        <v>6025</v>
      </c>
      <c r="H724" s="444" t="s">
        <v>5922</v>
      </c>
      <c r="I724" s="444">
        <f t="shared" si="30"/>
        <v>1939</v>
      </c>
      <c r="J724" s="444">
        <f t="shared" si="28"/>
        <v>310.24</v>
      </c>
      <c r="K724" s="444">
        <f t="shared" si="29"/>
        <v>0</v>
      </c>
    </row>
    <row r="725" spans="1:11">
      <c r="A725" s="527" t="s">
        <v>1006</v>
      </c>
      <c r="B725" s="31">
        <v>85</v>
      </c>
      <c r="G725" s="444" t="s">
        <v>680</v>
      </c>
      <c r="H725" s="444" t="s">
        <v>680</v>
      </c>
      <c r="I725" s="444">
        <f t="shared" si="30"/>
        <v>298.375</v>
      </c>
      <c r="J725" s="444">
        <f t="shared" si="28"/>
        <v>47.74</v>
      </c>
      <c r="K725" s="444">
        <f t="shared" si="29"/>
        <v>0</v>
      </c>
    </row>
    <row r="726" spans="1:11">
      <c r="A726" s="527" t="s">
        <v>1006</v>
      </c>
      <c r="B726" s="31">
        <v>85</v>
      </c>
      <c r="G726" s="444" t="s">
        <v>5772</v>
      </c>
      <c r="H726" s="444" t="s">
        <v>5772</v>
      </c>
      <c r="I726" s="444">
        <f t="shared" si="30"/>
        <v>103.4375</v>
      </c>
      <c r="J726" s="444">
        <f t="shared" si="28"/>
        <v>16.55</v>
      </c>
      <c r="K726" s="444">
        <f t="shared" si="29"/>
        <v>0</v>
      </c>
    </row>
    <row r="727" spans="1:11">
      <c r="A727" s="527" t="s">
        <v>1006</v>
      </c>
      <c r="B727" s="31">
        <v>85</v>
      </c>
      <c r="G727" s="444" t="s">
        <v>6043</v>
      </c>
      <c r="H727" s="444" t="s">
        <v>6044</v>
      </c>
      <c r="I727" s="444">
        <f t="shared" si="30"/>
        <v>94.8125</v>
      </c>
      <c r="J727" s="444">
        <f t="shared" si="28"/>
        <v>15.17</v>
      </c>
      <c r="K727" s="444">
        <f t="shared" si="29"/>
        <v>0</v>
      </c>
    </row>
    <row r="728" spans="1:11">
      <c r="A728" s="527" t="s">
        <v>1006</v>
      </c>
      <c r="B728" s="31">
        <v>85</v>
      </c>
      <c r="G728" s="444" t="s">
        <v>924</v>
      </c>
      <c r="H728" s="444" t="s">
        <v>925</v>
      </c>
      <c r="I728" s="444">
        <f t="shared" si="30"/>
        <v>4000</v>
      </c>
      <c r="J728" s="444">
        <f t="shared" si="28"/>
        <v>640</v>
      </c>
      <c r="K728" s="444">
        <f t="shared" si="29"/>
        <v>0</v>
      </c>
    </row>
    <row r="729" spans="1:11">
      <c r="A729" s="527" t="s">
        <v>1006</v>
      </c>
      <c r="B729" s="31">
        <v>85</v>
      </c>
      <c r="G729" s="444" t="s">
        <v>5757</v>
      </c>
      <c r="H729" s="444" t="s">
        <v>5757</v>
      </c>
      <c r="I729" s="444">
        <f t="shared" si="30"/>
        <v>76.75</v>
      </c>
      <c r="J729" s="444">
        <f t="shared" si="28"/>
        <v>12.28</v>
      </c>
      <c r="K729" s="444">
        <f t="shared" si="29"/>
        <v>0</v>
      </c>
    </row>
    <row r="730" spans="1:11">
      <c r="A730" s="527" t="s">
        <v>1006</v>
      </c>
      <c r="B730" s="31">
        <v>85</v>
      </c>
      <c r="G730" s="444" t="s">
        <v>3573</v>
      </c>
      <c r="H730" s="444" t="s">
        <v>5994</v>
      </c>
      <c r="I730" s="444">
        <f t="shared" si="30"/>
        <v>7500</v>
      </c>
      <c r="J730" s="444">
        <f t="shared" si="28"/>
        <v>1200</v>
      </c>
      <c r="K730" s="444">
        <f t="shared" si="29"/>
        <v>0</v>
      </c>
    </row>
    <row r="731" spans="1:11">
      <c r="A731" s="527" t="s">
        <v>1006</v>
      </c>
      <c r="B731" s="31">
        <v>85</v>
      </c>
      <c r="G731" s="444" t="s">
        <v>922</v>
      </c>
      <c r="H731" s="444" t="s">
        <v>923</v>
      </c>
      <c r="I731" s="444">
        <f t="shared" si="30"/>
        <v>5134.3125</v>
      </c>
      <c r="J731" s="444">
        <f t="shared" si="28"/>
        <v>821.49</v>
      </c>
      <c r="K731" s="444">
        <f t="shared" si="29"/>
        <v>0</v>
      </c>
    </row>
    <row r="732" spans="1:11">
      <c r="A732" s="527" t="s">
        <v>1006</v>
      </c>
      <c r="B732" s="31">
        <v>85</v>
      </c>
      <c r="G732" s="444" t="s">
        <v>816</v>
      </c>
      <c r="H732" s="444" t="s">
        <v>816</v>
      </c>
      <c r="I732" s="444">
        <f t="shared" si="30"/>
        <v>94.8125</v>
      </c>
      <c r="J732" s="444">
        <f t="shared" si="28"/>
        <v>15.17</v>
      </c>
      <c r="K732" s="444">
        <f t="shared" si="29"/>
        <v>0</v>
      </c>
    </row>
    <row r="733" spans="1:11">
      <c r="A733" s="527" t="s">
        <v>1006</v>
      </c>
      <c r="B733" s="31">
        <v>85</v>
      </c>
      <c r="G733" s="444" t="s">
        <v>6033</v>
      </c>
      <c r="H733" s="444" t="s">
        <v>5950</v>
      </c>
      <c r="I733" s="444">
        <f t="shared" si="30"/>
        <v>15150</v>
      </c>
      <c r="J733" s="444">
        <f t="shared" si="28"/>
        <v>2424</v>
      </c>
      <c r="K733" s="444">
        <f t="shared" si="29"/>
        <v>0</v>
      </c>
    </row>
    <row r="734" spans="1:11">
      <c r="A734" s="527" t="s">
        <v>1006</v>
      </c>
      <c r="B734" s="31">
        <v>85</v>
      </c>
      <c r="G734" s="444" t="s">
        <v>1709</v>
      </c>
      <c r="H734" s="444" t="s">
        <v>1709</v>
      </c>
      <c r="I734" s="444">
        <f t="shared" si="30"/>
        <v>294.125</v>
      </c>
      <c r="J734" s="444">
        <f t="shared" si="28"/>
        <v>47.06</v>
      </c>
      <c r="K734" s="444">
        <f t="shared" si="29"/>
        <v>0</v>
      </c>
    </row>
    <row r="735" spans="1:11">
      <c r="A735" s="527" t="s">
        <v>1006</v>
      </c>
      <c r="B735" s="31">
        <v>85</v>
      </c>
      <c r="G735" s="444" t="s">
        <v>977</v>
      </c>
      <c r="H735" s="444" t="s">
        <v>4816</v>
      </c>
      <c r="I735" s="444">
        <f t="shared" si="30"/>
        <v>4223.25</v>
      </c>
      <c r="J735" s="444">
        <f t="shared" si="28"/>
        <v>675.72</v>
      </c>
      <c r="K735" s="444">
        <f t="shared" si="29"/>
        <v>0</v>
      </c>
    </row>
    <row r="736" spans="1:11">
      <c r="A736" s="527" t="s">
        <v>1006</v>
      </c>
      <c r="B736" s="31">
        <v>85</v>
      </c>
      <c r="G736" s="444" t="s">
        <v>672</v>
      </c>
      <c r="H736" s="444" t="s">
        <v>672</v>
      </c>
      <c r="I736" s="444">
        <f t="shared" si="30"/>
        <v>960.6875</v>
      </c>
      <c r="J736" s="444">
        <f t="shared" si="28"/>
        <v>153.71</v>
      </c>
      <c r="K736" s="444">
        <f t="shared" si="29"/>
        <v>0</v>
      </c>
    </row>
    <row r="737" spans="1:11">
      <c r="A737" s="527" t="s">
        <v>1006</v>
      </c>
      <c r="B737" s="31">
        <v>85</v>
      </c>
      <c r="G737" s="444" t="s">
        <v>6030</v>
      </c>
      <c r="H737" s="444" t="s">
        <v>5871</v>
      </c>
      <c r="I737" s="444">
        <f t="shared" si="30"/>
        <v>27200</v>
      </c>
      <c r="J737" s="444">
        <f t="shared" si="28"/>
        <v>4352</v>
      </c>
      <c r="K737" s="444">
        <f t="shared" si="29"/>
        <v>0</v>
      </c>
    </row>
    <row r="738" spans="1:11">
      <c r="A738" s="527" t="s">
        <v>1006</v>
      </c>
      <c r="B738" s="31">
        <v>85</v>
      </c>
      <c r="G738" s="444" t="s">
        <v>701</v>
      </c>
      <c r="H738" s="444" t="s">
        <v>701</v>
      </c>
      <c r="I738" s="444">
        <f t="shared" si="30"/>
        <v>30.5</v>
      </c>
      <c r="J738" s="444">
        <f t="shared" si="28"/>
        <v>4.88</v>
      </c>
      <c r="K738" s="444">
        <f t="shared" si="29"/>
        <v>0</v>
      </c>
    </row>
    <row r="739" spans="1:11">
      <c r="A739" s="527" t="s">
        <v>1006</v>
      </c>
      <c r="B739" s="31">
        <v>85</v>
      </c>
      <c r="G739" s="445" t="s">
        <v>856</v>
      </c>
      <c r="H739" s="444" t="s">
        <v>5405</v>
      </c>
      <c r="I739" s="444">
        <f t="shared" si="30"/>
        <v>316691.4375</v>
      </c>
      <c r="J739" s="444">
        <f t="shared" si="28"/>
        <v>50670.630000000005</v>
      </c>
      <c r="K739" s="444">
        <f t="shared" si="29"/>
        <v>0</v>
      </c>
    </row>
    <row r="740" spans="1:11">
      <c r="A740" s="527" t="s">
        <v>1006</v>
      </c>
      <c r="B740" s="31">
        <v>85</v>
      </c>
      <c r="G740" s="444" t="s">
        <v>1761</v>
      </c>
      <c r="H740" s="444" t="s">
        <v>1617</v>
      </c>
      <c r="I740" s="444">
        <f t="shared" si="30"/>
        <v>7350</v>
      </c>
      <c r="J740" s="444">
        <f t="shared" si="28"/>
        <v>1176</v>
      </c>
      <c r="K740" s="444">
        <f t="shared" si="29"/>
        <v>0</v>
      </c>
    </row>
    <row r="741" spans="1:11">
      <c r="A741" s="527" t="s">
        <v>1006</v>
      </c>
      <c r="B741" s="31">
        <v>85</v>
      </c>
      <c r="G741" s="444" t="s">
        <v>5826</v>
      </c>
      <c r="H741" s="444" t="s">
        <v>5826</v>
      </c>
      <c r="I741" s="444">
        <f t="shared" si="30"/>
        <v>126</v>
      </c>
      <c r="J741" s="444">
        <f t="shared" si="28"/>
        <v>20.16</v>
      </c>
      <c r="K741" s="444">
        <f t="shared" si="29"/>
        <v>0</v>
      </c>
    </row>
    <row r="742" spans="1:11">
      <c r="A742" s="527" t="s">
        <v>1006</v>
      </c>
      <c r="B742" s="31">
        <v>85</v>
      </c>
      <c r="G742" s="444" t="s">
        <v>4845</v>
      </c>
      <c r="H742" s="444" t="s">
        <v>4815</v>
      </c>
      <c r="I742" s="444">
        <f t="shared" si="30"/>
        <v>3786</v>
      </c>
      <c r="J742" s="444">
        <f t="shared" si="28"/>
        <v>605.76</v>
      </c>
      <c r="K742" s="444">
        <f t="shared" si="29"/>
        <v>0</v>
      </c>
    </row>
    <row r="743" spans="1:11">
      <c r="A743" s="527" t="s">
        <v>1006</v>
      </c>
      <c r="B743" s="31">
        <v>85</v>
      </c>
      <c r="G743" s="444" t="s">
        <v>1693</v>
      </c>
      <c r="H743" s="444" t="s">
        <v>1693</v>
      </c>
      <c r="I743" s="444">
        <f t="shared" si="30"/>
        <v>152.625</v>
      </c>
      <c r="J743" s="444">
        <f t="shared" si="28"/>
        <v>24.42</v>
      </c>
      <c r="K743" s="444">
        <f t="shared" si="29"/>
        <v>0</v>
      </c>
    </row>
    <row r="744" spans="1:11">
      <c r="A744" s="527" t="s">
        <v>1006</v>
      </c>
      <c r="B744" s="527" t="s">
        <v>1007</v>
      </c>
      <c r="G744" s="452" t="s">
        <v>971</v>
      </c>
      <c r="H744" s="444" t="s">
        <v>970</v>
      </c>
      <c r="I744" s="444">
        <f t="shared" si="30"/>
        <v>133928.5625</v>
      </c>
      <c r="J744" s="444">
        <f t="shared" si="28"/>
        <v>21428.57</v>
      </c>
      <c r="K744" s="444">
        <f t="shared" si="29"/>
        <v>14285.72</v>
      </c>
    </row>
    <row r="745" spans="1:11">
      <c r="A745" s="527" t="s">
        <v>1006</v>
      </c>
      <c r="B745" s="31">
        <v>85</v>
      </c>
      <c r="G745" s="444" t="s">
        <v>1009</v>
      </c>
      <c r="H745" s="444" t="s">
        <v>984</v>
      </c>
      <c r="I745" s="444">
        <f t="shared" si="30"/>
        <v>422.4375</v>
      </c>
      <c r="J745" s="444">
        <f t="shared" si="28"/>
        <v>67.59</v>
      </c>
      <c r="K745" s="444">
        <f t="shared" si="29"/>
        <v>0</v>
      </c>
    </row>
    <row r="746" spans="1:11">
      <c r="A746" s="527" t="s">
        <v>1006</v>
      </c>
      <c r="B746" s="31">
        <v>85</v>
      </c>
      <c r="G746" s="449" t="s">
        <v>10890</v>
      </c>
      <c r="H746" s="449" t="s">
        <v>10891</v>
      </c>
      <c r="I746" s="444">
        <f t="shared" si="30"/>
        <v>231034.49999999997</v>
      </c>
      <c r="J746" s="444">
        <f t="shared" ref="J746:J809" si="31">+SUMIF($G$7:$G$601,G746,$I$7:$I$601)</f>
        <v>36965.519999999997</v>
      </c>
      <c r="K746" s="444">
        <f t="shared" ref="K746:K809" si="32">+SUMIF($G$7:$G$601,G746,$K$7:$K$601)</f>
        <v>0</v>
      </c>
    </row>
    <row r="747" spans="1:11">
      <c r="A747" s="527" t="s">
        <v>1006</v>
      </c>
      <c r="B747" s="31">
        <v>85</v>
      </c>
      <c r="G747" s="453" t="s">
        <v>4182</v>
      </c>
      <c r="H747" s="450" t="s">
        <v>4183</v>
      </c>
      <c r="I747" s="444">
        <f t="shared" ref="I747:I810" si="33">+J747/0.16</f>
        <v>139.6875</v>
      </c>
      <c r="J747" s="444">
        <f t="shared" si="31"/>
        <v>22.35</v>
      </c>
      <c r="K747" s="444">
        <f t="shared" si="32"/>
        <v>0</v>
      </c>
    </row>
    <row r="748" spans="1:11">
      <c r="A748" s="527" t="s">
        <v>1006</v>
      </c>
      <c r="B748" s="31">
        <v>85</v>
      </c>
      <c r="G748" s="444" t="s">
        <v>683</v>
      </c>
      <c r="H748" s="444" t="s">
        <v>683</v>
      </c>
      <c r="I748" s="444">
        <f t="shared" si="33"/>
        <v>368.625</v>
      </c>
      <c r="J748" s="444">
        <f t="shared" si="31"/>
        <v>58.980000000000004</v>
      </c>
      <c r="K748" s="444">
        <f t="shared" si="32"/>
        <v>0</v>
      </c>
    </row>
    <row r="749" spans="1:11">
      <c r="A749" s="527" t="s">
        <v>1006</v>
      </c>
      <c r="B749" s="31">
        <v>85</v>
      </c>
      <c r="G749" s="445" t="s">
        <v>6035</v>
      </c>
      <c r="H749" s="444" t="s">
        <v>6039</v>
      </c>
      <c r="I749" s="444">
        <f t="shared" si="33"/>
        <v>23438.5</v>
      </c>
      <c r="J749" s="444">
        <f t="shared" si="31"/>
        <v>3750.16</v>
      </c>
      <c r="K749" s="444">
        <f t="shared" si="32"/>
        <v>0</v>
      </c>
    </row>
    <row r="750" spans="1:11">
      <c r="A750" s="527" t="s">
        <v>1006</v>
      </c>
      <c r="B750" s="31">
        <v>85</v>
      </c>
      <c r="G750" s="453" t="s">
        <v>834</v>
      </c>
      <c r="H750" s="444" t="s">
        <v>5660</v>
      </c>
      <c r="I750" s="444">
        <f t="shared" si="33"/>
        <v>880519.125</v>
      </c>
      <c r="J750" s="444">
        <f t="shared" si="31"/>
        <v>140883.06</v>
      </c>
      <c r="K750" s="444">
        <f t="shared" si="32"/>
        <v>0</v>
      </c>
    </row>
    <row r="751" spans="1:11">
      <c r="A751" s="527" t="s">
        <v>1006</v>
      </c>
      <c r="B751" s="31">
        <v>85</v>
      </c>
      <c r="G751" s="444" t="s">
        <v>2880</v>
      </c>
      <c r="H751" s="444" t="s">
        <v>2881</v>
      </c>
      <c r="I751" s="444">
        <f t="shared" si="33"/>
        <v>556.8125</v>
      </c>
      <c r="J751" s="444">
        <f t="shared" si="31"/>
        <v>89.09</v>
      </c>
      <c r="K751" s="444">
        <f t="shared" si="32"/>
        <v>0</v>
      </c>
    </row>
    <row r="752" spans="1:11">
      <c r="A752" s="527" t="s">
        <v>1006</v>
      </c>
      <c r="B752" s="31">
        <v>85</v>
      </c>
      <c r="G752" s="444" t="s">
        <v>685</v>
      </c>
      <c r="H752" s="444" t="s">
        <v>685</v>
      </c>
      <c r="I752" s="444">
        <f t="shared" si="33"/>
        <v>11839.937499999998</v>
      </c>
      <c r="J752" s="444">
        <f t="shared" si="31"/>
        <v>1894.3899999999999</v>
      </c>
      <c r="K752" s="444">
        <f t="shared" si="32"/>
        <v>0</v>
      </c>
    </row>
    <row r="753" spans="1:11">
      <c r="A753" s="527" t="s">
        <v>1006</v>
      </c>
      <c r="B753" s="31">
        <v>85</v>
      </c>
      <c r="G753" s="444" t="s">
        <v>6045</v>
      </c>
      <c r="H753" s="444" t="s">
        <v>6046</v>
      </c>
      <c r="I753" s="444">
        <f t="shared" si="33"/>
        <v>492.31250000000006</v>
      </c>
      <c r="J753" s="444">
        <f t="shared" si="31"/>
        <v>78.77000000000001</v>
      </c>
      <c r="K753" s="444">
        <f t="shared" si="32"/>
        <v>0</v>
      </c>
    </row>
    <row r="754" spans="1:11">
      <c r="A754" s="527" t="s">
        <v>1006</v>
      </c>
      <c r="B754" s="31">
        <v>85</v>
      </c>
      <c r="G754" s="444" t="s">
        <v>6049</v>
      </c>
      <c r="H754" s="444" t="s">
        <v>6050</v>
      </c>
      <c r="I754" s="444">
        <f t="shared" si="33"/>
        <v>147.4375</v>
      </c>
      <c r="J754" s="444">
        <f t="shared" si="31"/>
        <v>23.59</v>
      </c>
      <c r="K754" s="444">
        <f t="shared" si="32"/>
        <v>0</v>
      </c>
    </row>
    <row r="755" spans="1:11">
      <c r="A755" s="527" t="s">
        <v>1006</v>
      </c>
      <c r="B755" s="31">
        <v>85</v>
      </c>
      <c r="G755" s="444" t="s">
        <v>813</v>
      </c>
      <c r="H755" s="444" t="s">
        <v>813</v>
      </c>
      <c r="I755" s="444">
        <f t="shared" si="33"/>
        <v>268.625</v>
      </c>
      <c r="J755" s="444">
        <f t="shared" si="31"/>
        <v>42.98</v>
      </c>
      <c r="K755" s="444">
        <f t="shared" si="32"/>
        <v>0</v>
      </c>
    </row>
    <row r="756" spans="1:11">
      <c r="A756" s="527" t="s">
        <v>1006</v>
      </c>
      <c r="B756" s="31">
        <v>85</v>
      </c>
      <c r="G756" s="444" t="s">
        <v>805</v>
      </c>
      <c r="H756" s="444" t="s">
        <v>805</v>
      </c>
      <c r="I756" s="444">
        <f t="shared" si="33"/>
        <v>2935.3749999999995</v>
      </c>
      <c r="J756" s="444">
        <f t="shared" si="31"/>
        <v>469.65999999999997</v>
      </c>
      <c r="K756" s="444">
        <f t="shared" si="32"/>
        <v>0</v>
      </c>
    </row>
    <row r="757" spans="1:11">
      <c r="A757" s="527" t="s">
        <v>1006</v>
      </c>
      <c r="B757" s="31">
        <v>85</v>
      </c>
      <c r="G757" s="444" t="s">
        <v>723</v>
      </c>
      <c r="H757" s="444" t="s">
        <v>917</v>
      </c>
      <c r="I757" s="444">
        <f t="shared" si="33"/>
        <v>44450</v>
      </c>
      <c r="J757" s="444">
        <f t="shared" si="31"/>
        <v>7112</v>
      </c>
      <c r="K757" s="444">
        <f t="shared" si="32"/>
        <v>0</v>
      </c>
    </row>
    <row r="758" spans="1:11">
      <c r="A758" s="527" t="s">
        <v>1006</v>
      </c>
      <c r="B758" s="31">
        <v>85</v>
      </c>
      <c r="G758" s="444" t="s">
        <v>5836</v>
      </c>
      <c r="H758" s="444" t="s">
        <v>5836</v>
      </c>
      <c r="I758" s="444">
        <f t="shared" si="33"/>
        <v>129</v>
      </c>
      <c r="J758" s="444">
        <f t="shared" si="31"/>
        <v>20.64</v>
      </c>
      <c r="K758" s="444">
        <f t="shared" si="32"/>
        <v>0</v>
      </c>
    </row>
    <row r="759" spans="1:11">
      <c r="A759" s="527" t="s">
        <v>1006</v>
      </c>
      <c r="B759" s="31">
        <v>85</v>
      </c>
      <c r="G759" s="444" t="s">
        <v>1707</v>
      </c>
      <c r="H759" s="444" t="s">
        <v>1707</v>
      </c>
      <c r="I759" s="444">
        <f t="shared" si="33"/>
        <v>545.625</v>
      </c>
      <c r="J759" s="444">
        <f t="shared" si="31"/>
        <v>87.3</v>
      </c>
      <c r="K759" s="444">
        <f t="shared" si="32"/>
        <v>0</v>
      </c>
    </row>
    <row r="760" spans="1:11">
      <c r="A760" s="527" t="s">
        <v>1006</v>
      </c>
      <c r="B760" s="31">
        <v>85</v>
      </c>
      <c r="G760" s="444" t="s">
        <v>775</v>
      </c>
      <c r="H760" s="444" t="s">
        <v>775</v>
      </c>
      <c r="I760" s="444">
        <f t="shared" si="33"/>
        <v>208.875</v>
      </c>
      <c r="J760" s="444">
        <f t="shared" si="31"/>
        <v>33.42</v>
      </c>
      <c r="K760" s="444">
        <f t="shared" si="32"/>
        <v>0</v>
      </c>
    </row>
    <row r="761" spans="1:11">
      <c r="A761" s="527" t="s">
        <v>1006</v>
      </c>
      <c r="B761" s="31">
        <v>85</v>
      </c>
      <c r="G761" s="444" t="s">
        <v>6021</v>
      </c>
      <c r="H761" s="444" t="s">
        <v>5894</v>
      </c>
      <c r="I761" s="444">
        <f t="shared" si="33"/>
        <v>7309.9999999999991</v>
      </c>
      <c r="J761" s="444">
        <f t="shared" si="31"/>
        <v>1169.5999999999999</v>
      </c>
      <c r="K761" s="444">
        <f t="shared" si="32"/>
        <v>0</v>
      </c>
    </row>
    <row r="762" spans="1:11">
      <c r="A762" s="527" t="s">
        <v>1006</v>
      </c>
      <c r="B762" s="31">
        <v>85</v>
      </c>
      <c r="G762" s="444" t="s">
        <v>2691</v>
      </c>
      <c r="H762" s="444" t="s">
        <v>2691</v>
      </c>
      <c r="I762" s="444">
        <f t="shared" si="33"/>
        <v>1116.4375</v>
      </c>
      <c r="J762" s="444">
        <f t="shared" si="31"/>
        <v>178.63</v>
      </c>
      <c r="K762" s="444">
        <f t="shared" si="32"/>
        <v>0</v>
      </c>
    </row>
    <row r="763" spans="1:11">
      <c r="A763" s="527" t="s">
        <v>1006</v>
      </c>
      <c r="B763" s="31">
        <v>85</v>
      </c>
      <c r="G763" s="444" t="s">
        <v>904</v>
      </c>
      <c r="H763" s="444" t="s">
        <v>903</v>
      </c>
      <c r="I763" s="444">
        <f t="shared" si="33"/>
        <v>28580</v>
      </c>
      <c r="J763" s="444">
        <f t="shared" si="31"/>
        <v>4572.8</v>
      </c>
      <c r="K763" s="444">
        <f t="shared" si="32"/>
        <v>0</v>
      </c>
    </row>
    <row r="764" spans="1:11">
      <c r="A764" s="527" t="s">
        <v>1006</v>
      </c>
      <c r="B764" s="31">
        <v>85</v>
      </c>
      <c r="G764" s="444" t="s">
        <v>709</v>
      </c>
      <c r="H764" s="444" t="s">
        <v>709</v>
      </c>
      <c r="I764" s="444">
        <f t="shared" si="33"/>
        <v>269.125</v>
      </c>
      <c r="J764" s="444">
        <f t="shared" si="31"/>
        <v>43.06</v>
      </c>
      <c r="K764" s="444">
        <f t="shared" si="32"/>
        <v>0</v>
      </c>
    </row>
    <row r="765" spans="1:11">
      <c r="A765" s="527" t="s">
        <v>1006</v>
      </c>
      <c r="B765" s="31">
        <v>85</v>
      </c>
      <c r="G765" s="444" t="s">
        <v>3579</v>
      </c>
      <c r="H765" s="444" t="s">
        <v>3580</v>
      </c>
      <c r="I765" s="444">
        <f t="shared" si="33"/>
        <v>337.125</v>
      </c>
      <c r="J765" s="444">
        <f t="shared" si="31"/>
        <v>53.94</v>
      </c>
      <c r="K765" s="444">
        <f t="shared" si="32"/>
        <v>0</v>
      </c>
    </row>
    <row r="766" spans="1:11">
      <c r="A766" s="527" t="s">
        <v>1006</v>
      </c>
      <c r="B766" s="31">
        <v>85</v>
      </c>
      <c r="G766" s="453" t="s">
        <v>4209</v>
      </c>
      <c r="H766" s="444" t="s">
        <v>4834</v>
      </c>
      <c r="I766" s="444">
        <f t="shared" si="33"/>
        <v>51930.062500000007</v>
      </c>
      <c r="J766" s="444">
        <f t="shared" si="31"/>
        <v>8308.8100000000013</v>
      </c>
      <c r="K766" s="444">
        <f t="shared" si="32"/>
        <v>0</v>
      </c>
    </row>
    <row r="767" spans="1:11">
      <c r="A767" s="527" t="s">
        <v>1006</v>
      </c>
      <c r="B767" s="31">
        <v>85</v>
      </c>
      <c r="G767" s="444" t="s">
        <v>735</v>
      </c>
      <c r="H767" s="444" t="s">
        <v>735</v>
      </c>
      <c r="I767" s="444">
        <f t="shared" si="33"/>
        <v>2436.2500000000005</v>
      </c>
      <c r="J767" s="444">
        <f t="shared" si="31"/>
        <v>389.80000000000007</v>
      </c>
      <c r="K767" s="444">
        <f t="shared" si="32"/>
        <v>0</v>
      </c>
    </row>
    <row r="768" spans="1:11">
      <c r="A768" s="527" t="s">
        <v>1006</v>
      </c>
      <c r="B768" s="31">
        <v>85</v>
      </c>
      <c r="G768" s="444" t="s">
        <v>894</v>
      </c>
      <c r="H768" s="444" t="s">
        <v>895</v>
      </c>
      <c r="I768" s="444">
        <f t="shared" si="33"/>
        <v>750</v>
      </c>
      <c r="J768" s="444">
        <f t="shared" si="31"/>
        <v>120</v>
      </c>
      <c r="K768" s="444">
        <f t="shared" si="32"/>
        <v>0</v>
      </c>
    </row>
    <row r="769" spans="1:11">
      <c r="A769" s="527" t="s">
        <v>1006</v>
      </c>
      <c r="B769" s="31">
        <v>85</v>
      </c>
      <c r="G769" s="444" t="s">
        <v>697</v>
      </c>
      <c r="H769" s="444" t="s">
        <v>697</v>
      </c>
      <c r="I769" s="444">
        <f t="shared" si="33"/>
        <v>4968.4374999999991</v>
      </c>
      <c r="J769" s="444">
        <f t="shared" si="31"/>
        <v>794.94999999999993</v>
      </c>
      <c r="K769" s="444">
        <f t="shared" si="32"/>
        <v>0</v>
      </c>
    </row>
    <row r="770" spans="1:11">
      <c r="A770" s="527" t="s">
        <v>1006</v>
      </c>
      <c r="B770" s="31">
        <v>85</v>
      </c>
      <c r="G770" s="444" t="s">
        <v>5481</v>
      </c>
      <c r="H770" s="444" t="s">
        <v>5462</v>
      </c>
      <c r="I770" s="444">
        <f t="shared" si="33"/>
        <v>5946.5625</v>
      </c>
      <c r="J770" s="444">
        <f t="shared" si="31"/>
        <v>951.45</v>
      </c>
      <c r="K770" s="444">
        <f t="shared" si="32"/>
        <v>0</v>
      </c>
    </row>
    <row r="771" spans="1:11">
      <c r="A771" s="527" t="s">
        <v>1006</v>
      </c>
      <c r="B771" s="31">
        <v>85</v>
      </c>
      <c r="G771" s="444" t="s">
        <v>1763</v>
      </c>
      <c r="H771" s="444" t="s">
        <v>1619</v>
      </c>
      <c r="I771" s="444">
        <f t="shared" si="33"/>
        <v>24000</v>
      </c>
      <c r="J771" s="444">
        <f t="shared" si="31"/>
        <v>3840</v>
      </c>
      <c r="K771" s="444">
        <f t="shared" si="32"/>
        <v>0</v>
      </c>
    </row>
    <row r="772" spans="1:11">
      <c r="A772" s="527" t="s">
        <v>1006</v>
      </c>
      <c r="B772" s="31">
        <v>85</v>
      </c>
      <c r="G772" s="454" t="s">
        <v>5785</v>
      </c>
      <c r="H772" s="454" t="s">
        <v>5785</v>
      </c>
      <c r="I772" s="444">
        <f t="shared" si="33"/>
        <v>110.375</v>
      </c>
      <c r="J772" s="444">
        <f t="shared" si="31"/>
        <v>17.66</v>
      </c>
      <c r="K772" s="444">
        <f t="shared" si="32"/>
        <v>0</v>
      </c>
    </row>
    <row r="773" spans="1:11">
      <c r="A773" s="527" t="s">
        <v>1006</v>
      </c>
      <c r="B773" s="31">
        <v>85</v>
      </c>
      <c r="G773" s="444" t="s">
        <v>715</v>
      </c>
      <c r="H773" s="444" t="s">
        <v>715</v>
      </c>
      <c r="I773" s="444">
        <f t="shared" si="33"/>
        <v>525.875</v>
      </c>
      <c r="J773" s="444">
        <f t="shared" si="31"/>
        <v>84.14</v>
      </c>
      <c r="K773" s="444">
        <f t="shared" si="32"/>
        <v>0</v>
      </c>
    </row>
    <row r="774" spans="1:11">
      <c r="A774" s="527" t="s">
        <v>1006</v>
      </c>
      <c r="B774" s="31">
        <v>85</v>
      </c>
      <c r="G774" s="444" t="s">
        <v>3564</v>
      </c>
      <c r="H774" s="444" t="s">
        <v>6029</v>
      </c>
      <c r="I774" s="444">
        <f t="shared" si="33"/>
        <v>11600</v>
      </c>
      <c r="J774" s="444">
        <f t="shared" si="31"/>
        <v>1856</v>
      </c>
      <c r="K774" s="444">
        <f t="shared" si="32"/>
        <v>0</v>
      </c>
    </row>
    <row r="775" spans="1:11">
      <c r="A775" s="527" t="s">
        <v>1006</v>
      </c>
      <c r="B775" s="31">
        <v>85</v>
      </c>
      <c r="G775" s="444" t="s">
        <v>793</v>
      </c>
      <c r="H775" s="444" t="s">
        <v>793</v>
      </c>
      <c r="I775" s="444">
        <f t="shared" si="33"/>
        <v>172.4375</v>
      </c>
      <c r="J775" s="444">
        <f t="shared" si="31"/>
        <v>27.59</v>
      </c>
      <c r="K775" s="444">
        <f t="shared" si="32"/>
        <v>0</v>
      </c>
    </row>
    <row r="776" spans="1:11">
      <c r="A776" s="527" t="s">
        <v>1006</v>
      </c>
      <c r="B776" s="31">
        <v>85</v>
      </c>
      <c r="G776" s="444" t="s">
        <v>3551</v>
      </c>
      <c r="H776" s="444" t="s">
        <v>3472</v>
      </c>
      <c r="I776" s="444">
        <f t="shared" si="33"/>
        <v>9460</v>
      </c>
      <c r="J776" s="444">
        <f t="shared" si="31"/>
        <v>1513.6</v>
      </c>
      <c r="K776" s="444">
        <f t="shared" si="32"/>
        <v>0</v>
      </c>
    </row>
    <row r="777" spans="1:11">
      <c r="A777" s="527" t="s">
        <v>1006</v>
      </c>
      <c r="B777" s="31">
        <v>85</v>
      </c>
      <c r="G777" s="444" t="s">
        <v>985</v>
      </c>
      <c r="H777" s="444" t="s">
        <v>986</v>
      </c>
      <c r="I777" s="444">
        <f t="shared" si="33"/>
        <v>340.5625</v>
      </c>
      <c r="J777" s="444">
        <f t="shared" si="31"/>
        <v>54.49</v>
      </c>
      <c r="K777" s="444">
        <f t="shared" si="32"/>
        <v>0</v>
      </c>
    </row>
    <row r="778" spans="1:11">
      <c r="A778" s="527" t="s">
        <v>1006</v>
      </c>
      <c r="B778" s="31">
        <v>85</v>
      </c>
      <c r="G778" s="444" t="s">
        <v>3511</v>
      </c>
      <c r="H778" s="444" t="s">
        <v>3485</v>
      </c>
      <c r="I778" s="444">
        <f t="shared" si="33"/>
        <v>3570</v>
      </c>
      <c r="J778" s="444">
        <f t="shared" si="31"/>
        <v>571.20000000000005</v>
      </c>
      <c r="K778" s="444">
        <f t="shared" si="32"/>
        <v>0</v>
      </c>
    </row>
    <row r="779" spans="1:11">
      <c r="A779" s="527" t="s">
        <v>1006</v>
      </c>
      <c r="B779" s="31">
        <v>85</v>
      </c>
      <c r="G779" s="444" t="s">
        <v>718</v>
      </c>
      <c r="H779" s="444" t="s">
        <v>719</v>
      </c>
      <c r="I779" s="444">
        <f t="shared" si="33"/>
        <v>3674.2499999999991</v>
      </c>
      <c r="J779" s="444">
        <f t="shared" si="31"/>
        <v>587.87999999999988</v>
      </c>
      <c r="K779" s="444">
        <f t="shared" si="32"/>
        <v>0</v>
      </c>
    </row>
    <row r="780" spans="1:11">
      <c r="A780" s="527" t="s">
        <v>1006</v>
      </c>
      <c r="B780" s="31">
        <v>85</v>
      </c>
      <c r="G780" s="444" t="s">
        <v>6023</v>
      </c>
      <c r="H780" s="444" t="s">
        <v>6024</v>
      </c>
      <c r="I780" s="444">
        <f t="shared" si="33"/>
        <v>468.68749999999994</v>
      </c>
      <c r="J780" s="444">
        <f t="shared" si="31"/>
        <v>74.989999999999995</v>
      </c>
      <c r="K780" s="444">
        <f t="shared" si="32"/>
        <v>0</v>
      </c>
    </row>
    <row r="781" spans="1:11">
      <c r="A781" s="527" t="s">
        <v>1006</v>
      </c>
      <c r="B781" s="31">
        <v>85</v>
      </c>
      <c r="G781" s="444" t="s">
        <v>1748</v>
      </c>
      <c r="H781" s="444" t="s">
        <v>1748</v>
      </c>
      <c r="I781" s="444">
        <f t="shared" si="33"/>
        <v>703.0625</v>
      </c>
      <c r="J781" s="444">
        <f t="shared" si="31"/>
        <v>112.49</v>
      </c>
      <c r="K781" s="444">
        <f t="shared" si="32"/>
        <v>0</v>
      </c>
    </row>
    <row r="782" spans="1:11">
      <c r="A782" s="527" t="s">
        <v>1006</v>
      </c>
      <c r="B782" s="31">
        <v>85</v>
      </c>
      <c r="G782" s="444" t="s">
        <v>5789</v>
      </c>
      <c r="H782" s="444" t="s">
        <v>5789</v>
      </c>
      <c r="I782" s="444">
        <f t="shared" si="33"/>
        <v>377.6875</v>
      </c>
      <c r="J782" s="444">
        <f t="shared" si="31"/>
        <v>60.43</v>
      </c>
      <c r="K782" s="444">
        <f t="shared" si="32"/>
        <v>0</v>
      </c>
    </row>
    <row r="783" spans="1:11">
      <c r="A783" s="527" t="s">
        <v>1006</v>
      </c>
      <c r="B783" s="31">
        <v>85</v>
      </c>
      <c r="G783" s="444" t="s">
        <v>1696</v>
      </c>
      <c r="H783" s="444" t="s">
        <v>1696</v>
      </c>
      <c r="I783" s="444">
        <f t="shared" si="33"/>
        <v>810.43749999999989</v>
      </c>
      <c r="J783" s="444">
        <f t="shared" si="31"/>
        <v>129.66999999999999</v>
      </c>
      <c r="K783" s="444">
        <f t="shared" si="32"/>
        <v>0</v>
      </c>
    </row>
    <row r="784" spans="1:11">
      <c r="A784" s="527" t="s">
        <v>1006</v>
      </c>
      <c r="B784" s="31">
        <v>85</v>
      </c>
      <c r="G784" s="444" t="s">
        <v>5447</v>
      </c>
      <c r="H784" s="444" t="s">
        <v>5447</v>
      </c>
      <c r="I784" s="444">
        <f t="shared" si="33"/>
        <v>587.6875</v>
      </c>
      <c r="J784" s="444">
        <f t="shared" si="31"/>
        <v>94.03</v>
      </c>
      <c r="K784" s="444">
        <f t="shared" si="32"/>
        <v>0</v>
      </c>
    </row>
    <row r="785" spans="1:11">
      <c r="A785" s="527" t="s">
        <v>1006</v>
      </c>
      <c r="B785" s="31">
        <v>85</v>
      </c>
      <c r="G785" s="444" t="s">
        <v>6014</v>
      </c>
      <c r="H785" s="444" t="s">
        <v>5861</v>
      </c>
      <c r="I785" s="444">
        <f t="shared" si="33"/>
        <v>156176.875</v>
      </c>
      <c r="J785" s="444">
        <f t="shared" si="31"/>
        <v>24988.3</v>
      </c>
      <c r="K785" s="444">
        <f t="shared" si="32"/>
        <v>0</v>
      </c>
    </row>
    <row r="786" spans="1:11">
      <c r="A786" s="527" t="s">
        <v>1006</v>
      </c>
      <c r="B786" s="31">
        <v>85</v>
      </c>
      <c r="G786" s="444" t="s">
        <v>4133</v>
      </c>
      <c r="H786" s="444" t="s">
        <v>4133</v>
      </c>
      <c r="I786" s="444">
        <f t="shared" si="33"/>
        <v>83.9375</v>
      </c>
      <c r="J786" s="444">
        <f t="shared" si="31"/>
        <v>13.43</v>
      </c>
      <c r="K786" s="444">
        <f t="shared" si="32"/>
        <v>0</v>
      </c>
    </row>
    <row r="787" spans="1:11">
      <c r="A787" s="527" t="s">
        <v>1006</v>
      </c>
      <c r="B787" s="31">
        <v>85</v>
      </c>
      <c r="G787" s="444" t="s">
        <v>907</v>
      </c>
      <c r="H787" s="444" t="s">
        <v>908</v>
      </c>
      <c r="I787" s="444">
        <f t="shared" si="33"/>
        <v>86671.6875</v>
      </c>
      <c r="J787" s="444">
        <f t="shared" si="31"/>
        <v>13867.47</v>
      </c>
      <c r="K787" s="444">
        <f t="shared" si="32"/>
        <v>0</v>
      </c>
    </row>
    <row r="788" spans="1:11">
      <c r="A788" s="527" t="s">
        <v>1006</v>
      </c>
      <c r="B788" s="31">
        <v>85</v>
      </c>
      <c r="G788" s="444" t="s">
        <v>5416</v>
      </c>
      <c r="H788" s="444" t="s">
        <v>5416</v>
      </c>
      <c r="I788" s="444">
        <f t="shared" si="33"/>
        <v>419.6875</v>
      </c>
      <c r="J788" s="444">
        <f t="shared" si="31"/>
        <v>67.150000000000006</v>
      </c>
      <c r="K788" s="444">
        <f t="shared" si="32"/>
        <v>0</v>
      </c>
    </row>
    <row r="789" spans="1:11">
      <c r="A789" s="527" t="s">
        <v>1006</v>
      </c>
      <c r="B789" s="31">
        <v>85</v>
      </c>
      <c r="G789" s="444" t="s">
        <v>1706</v>
      </c>
      <c r="H789" s="444" t="s">
        <v>1706</v>
      </c>
      <c r="I789" s="444">
        <f t="shared" si="33"/>
        <v>507.93749999999994</v>
      </c>
      <c r="J789" s="444">
        <f t="shared" si="31"/>
        <v>81.27</v>
      </c>
      <c r="K789" s="444">
        <f t="shared" si="32"/>
        <v>0</v>
      </c>
    </row>
    <row r="790" spans="1:11">
      <c r="A790" s="527" t="s">
        <v>1006</v>
      </c>
      <c r="B790" s="31">
        <v>85</v>
      </c>
      <c r="G790" s="444" t="s">
        <v>5474</v>
      </c>
      <c r="H790" s="444" t="s">
        <v>5475</v>
      </c>
      <c r="I790" s="444">
        <f t="shared" si="33"/>
        <v>177.5625</v>
      </c>
      <c r="J790" s="444">
        <f t="shared" si="31"/>
        <v>28.41</v>
      </c>
      <c r="K790" s="444">
        <f t="shared" si="32"/>
        <v>0</v>
      </c>
    </row>
    <row r="791" spans="1:11">
      <c r="A791" s="527" t="s">
        <v>1006</v>
      </c>
      <c r="B791" s="31">
        <v>85</v>
      </c>
      <c r="G791" s="444" t="s">
        <v>939</v>
      </c>
      <c r="H791" s="444" t="s">
        <v>940</v>
      </c>
      <c r="I791" s="444">
        <f t="shared" si="33"/>
        <v>2706.875</v>
      </c>
      <c r="J791" s="444">
        <f t="shared" si="31"/>
        <v>433.1</v>
      </c>
      <c r="K791" s="444">
        <f t="shared" si="32"/>
        <v>0</v>
      </c>
    </row>
    <row r="792" spans="1:11">
      <c r="A792" s="527" t="s">
        <v>1006</v>
      </c>
      <c r="B792" s="31">
        <v>85</v>
      </c>
      <c r="G792" s="444" t="s">
        <v>1701</v>
      </c>
      <c r="H792" s="444" t="s">
        <v>1701</v>
      </c>
      <c r="I792" s="444">
        <f t="shared" si="33"/>
        <v>937.4375</v>
      </c>
      <c r="J792" s="444">
        <f t="shared" si="31"/>
        <v>149.99</v>
      </c>
      <c r="K792" s="444">
        <f t="shared" si="32"/>
        <v>0</v>
      </c>
    </row>
    <row r="793" spans="1:11">
      <c r="A793" s="527" t="s">
        <v>1006</v>
      </c>
      <c r="B793" s="31">
        <v>85</v>
      </c>
      <c r="G793" s="444" t="s">
        <v>2673</v>
      </c>
      <c r="H793" s="444" t="s">
        <v>2673</v>
      </c>
      <c r="I793" s="444">
        <f t="shared" si="33"/>
        <v>454.0625</v>
      </c>
      <c r="J793" s="444">
        <f t="shared" si="31"/>
        <v>72.650000000000006</v>
      </c>
      <c r="K793" s="444">
        <f t="shared" si="32"/>
        <v>0</v>
      </c>
    </row>
    <row r="794" spans="1:11">
      <c r="A794" s="527" t="s">
        <v>1006</v>
      </c>
      <c r="B794" s="31">
        <v>85</v>
      </c>
      <c r="G794" s="453" t="s">
        <v>4178</v>
      </c>
      <c r="H794" s="444" t="s">
        <v>4786</v>
      </c>
      <c r="I794" s="444">
        <f t="shared" si="33"/>
        <v>340086.4375</v>
      </c>
      <c r="J794" s="444">
        <f t="shared" si="31"/>
        <v>54413.83</v>
      </c>
      <c r="K794" s="444">
        <f t="shared" si="32"/>
        <v>0</v>
      </c>
    </row>
    <row r="795" spans="1:11">
      <c r="A795" s="527" t="s">
        <v>1006</v>
      </c>
      <c r="B795" s="31">
        <v>85</v>
      </c>
      <c r="G795" s="444" t="s">
        <v>6027</v>
      </c>
      <c r="H795" s="444" t="s">
        <v>6028</v>
      </c>
      <c r="I795" s="444">
        <f t="shared" si="33"/>
        <v>32474.937499999996</v>
      </c>
      <c r="J795" s="444">
        <f t="shared" si="31"/>
        <v>5195.99</v>
      </c>
      <c r="K795" s="444">
        <f t="shared" si="32"/>
        <v>1299</v>
      </c>
    </row>
    <row r="796" spans="1:11">
      <c r="A796" s="527" t="s">
        <v>1006</v>
      </c>
      <c r="B796" s="31">
        <v>85</v>
      </c>
      <c r="G796" s="444" t="s">
        <v>4158</v>
      </c>
      <c r="H796" s="444" t="s">
        <v>4158</v>
      </c>
      <c r="I796" s="444">
        <f t="shared" si="33"/>
        <v>503.62500000000006</v>
      </c>
      <c r="J796" s="444">
        <f t="shared" si="31"/>
        <v>80.580000000000013</v>
      </c>
      <c r="K796" s="444">
        <f t="shared" si="32"/>
        <v>0</v>
      </c>
    </row>
    <row r="797" spans="1:11">
      <c r="A797" s="527" t="s">
        <v>1006</v>
      </c>
      <c r="B797" s="31">
        <v>85</v>
      </c>
      <c r="G797" s="444" t="s">
        <v>3536</v>
      </c>
      <c r="H797" s="444" t="s">
        <v>3536</v>
      </c>
      <c r="I797" s="444">
        <f t="shared" si="33"/>
        <v>415.625</v>
      </c>
      <c r="J797" s="444">
        <f t="shared" si="31"/>
        <v>66.5</v>
      </c>
      <c r="K797" s="444">
        <f t="shared" si="32"/>
        <v>0</v>
      </c>
    </row>
    <row r="798" spans="1:11">
      <c r="A798" s="527" t="s">
        <v>1006</v>
      </c>
      <c r="B798" s="31">
        <v>85</v>
      </c>
      <c r="G798" s="444" t="s">
        <v>5803</v>
      </c>
      <c r="H798" s="444" t="s">
        <v>5803</v>
      </c>
      <c r="I798" s="444">
        <f t="shared" si="33"/>
        <v>167.875</v>
      </c>
      <c r="J798" s="444">
        <f t="shared" si="31"/>
        <v>26.86</v>
      </c>
      <c r="K798" s="444">
        <f t="shared" si="32"/>
        <v>0</v>
      </c>
    </row>
    <row r="799" spans="1:11">
      <c r="A799" s="527" t="s">
        <v>1006</v>
      </c>
      <c r="B799" s="31">
        <v>85</v>
      </c>
      <c r="G799" s="444" t="s">
        <v>6041</v>
      </c>
      <c r="H799" s="444" t="s">
        <v>6042</v>
      </c>
      <c r="I799" s="444">
        <f t="shared" si="33"/>
        <v>137.9375</v>
      </c>
      <c r="J799" s="444">
        <f t="shared" si="31"/>
        <v>22.07</v>
      </c>
      <c r="K799" s="444">
        <f t="shared" si="32"/>
        <v>0</v>
      </c>
    </row>
    <row r="800" spans="1:11">
      <c r="A800" s="527" t="s">
        <v>1006</v>
      </c>
      <c r="B800" s="31">
        <v>85</v>
      </c>
      <c r="G800" s="444" t="s">
        <v>1749</v>
      </c>
      <c r="H800" s="444" t="s">
        <v>1749</v>
      </c>
      <c r="I800" s="444">
        <f t="shared" si="33"/>
        <v>786.99999999999989</v>
      </c>
      <c r="J800" s="444">
        <f t="shared" si="31"/>
        <v>125.91999999999999</v>
      </c>
      <c r="K800" s="444">
        <f t="shared" si="32"/>
        <v>0</v>
      </c>
    </row>
    <row r="801" spans="1:11">
      <c r="A801" s="527" t="s">
        <v>1006</v>
      </c>
      <c r="B801" s="31">
        <v>85</v>
      </c>
      <c r="G801" s="444" t="s">
        <v>5837</v>
      </c>
      <c r="H801" s="444" t="s">
        <v>5837</v>
      </c>
      <c r="I801" s="444">
        <f t="shared" si="33"/>
        <v>604.5</v>
      </c>
      <c r="J801" s="444">
        <f t="shared" si="31"/>
        <v>96.72</v>
      </c>
      <c r="K801" s="444">
        <f t="shared" si="32"/>
        <v>0</v>
      </c>
    </row>
    <row r="802" spans="1:11">
      <c r="A802" s="527" t="s">
        <v>1006</v>
      </c>
      <c r="B802" s="31">
        <v>85</v>
      </c>
      <c r="G802" s="444" t="s">
        <v>4805</v>
      </c>
      <c r="H802" s="444" t="s">
        <v>4805</v>
      </c>
      <c r="I802" s="444">
        <f t="shared" si="33"/>
        <v>276.0625</v>
      </c>
      <c r="J802" s="444">
        <f t="shared" si="31"/>
        <v>44.17</v>
      </c>
      <c r="K802" s="444">
        <f t="shared" si="32"/>
        <v>0</v>
      </c>
    </row>
    <row r="803" spans="1:11">
      <c r="A803" s="527" t="s">
        <v>1006</v>
      </c>
      <c r="B803" s="31">
        <v>85</v>
      </c>
      <c r="G803" s="444" t="s">
        <v>5769</v>
      </c>
      <c r="H803" s="444" t="s">
        <v>5769</v>
      </c>
      <c r="I803" s="444">
        <f t="shared" si="33"/>
        <v>351.5</v>
      </c>
      <c r="J803" s="444">
        <f t="shared" si="31"/>
        <v>56.24</v>
      </c>
      <c r="K803" s="444">
        <f t="shared" si="32"/>
        <v>0</v>
      </c>
    </row>
    <row r="804" spans="1:11">
      <c r="A804" s="527" t="s">
        <v>1006</v>
      </c>
      <c r="B804" s="31">
        <v>85</v>
      </c>
      <c r="G804" s="444" t="s">
        <v>661</v>
      </c>
      <c r="H804" s="444" t="s">
        <v>661</v>
      </c>
      <c r="I804" s="444">
        <f t="shared" si="33"/>
        <v>1500.5625</v>
      </c>
      <c r="J804" s="444">
        <f t="shared" si="31"/>
        <v>240.09</v>
      </c>
      <c r="K804" s="444">
        <f t="shared" si="32"/>
        <v>0</v>
      </c>
    </row>
    <row r="805" spans="1:11">
      <c r="A805" s="527" t="s">
        <v>1006</v>
      </c>
      <c r="B805" s="31">
        <v>85</v>
      </c>
      <c r="G805" s="444" t="s">
        <v>1735</v>
      </c>
      <c r="H805" s="444" t="s">
        <v>1735</v>
      </c>
      <c r="I805" s="444">
        <f t="shared" si="33"/>
        <v>804.43749999999989</v>
      </c>
      <c r="J805" s="444">
        <f t="shared" si="31"/>
        <v>128.70999999999998</v>
      </c>
      <c r="K805" s="444">
        <f t="shared" si="32"/>
        <v>0</v>
      </c>
    </row>
    <row r="806" spans="1:11">
      <c r="A806" s="527" t="s">
        <v>1006</v>
      </c>
      <c r="B806" s="31">
        <v>85</v>
      </c>
      <c r="G806" s="444" t="s">
        <v>918</v>
      </c>
      <c r="H806" s="444" t="s">
        <v>954</v>
      </c>
      <c r="I806" s="444">
        <f t="shared" si="33"/>
        <v>10100</v>
      </c>
      <c r="J806" s="444">
        <f t="shared" si="31"/>
        <v>1616</v>
      </c>
      <c r="K806" s="444">
        <f t="shared" si="32"/>
        <v>0</v>
      </c>
    </row>
    <row r="807" spans="1:11">
      <c r="A807" s="527" t="s">
        <v>1006</v>
      </c>
      <c r="B807" s="31">
        <v>85</v>
      </c>
      <c r="G807" s="453" t="s">
        <v>6057</v>
      </c>
      <c r="H807" s="444" t="s">
        <v>5645</v>
      </c>
      <c r="I807" s="444">
        <f t="shared" si="33"/>
        <v>173897.25</v>
      </c>
      <c r="J807" s="444">
        <f t="shared" si="31"/>
        <v>27823.56</v>
      </c>
      <c r="K807" s="444">
        <f t="shared" si="32"/>
        <v>0</v>
      </c>
    </row>
    <row r="808" spans="1:11">
      <c r="A808" s="527" t="s">
        <v>1006</v>
      </c>
      <c r="B808" s="31">
        <v>85</v>
      </c>
      <c r="G808" s="444" t="s">
        <v>957</v>
      </c>
      <c r="H808" s="444" t="s">
        <v>1813</v>
      </c>
      <c r="I808" s="444">
        <f t="shared" si="33"/>
        <v>17248640.187500004</v>
      </c>
      <c r="J808" s="444">
        <f t="shared" si="31"/>
        <v>2759782.4300000006</v>
      </c>
      <c r="K808" s="444">
        <f t="shared" si="32"/>
        <v>0</v>
      </c>
    </row>
    <row r="809" spans="1:11">
      <c r="A809" s="527" t="s">
        <v>1006</v>
      </c>
      <c r="B809" s="31">
        <v>85</v>
      </c>
      <c r="G809" s="453" t="s">
        <v>746</v>
      </c>
      <c r="H809" s="444" t="s">
        <v>745</v>
      </c>
      <c r="I809" s="444">
        <f t="shared" si="33"/>
        <v>387.75000000000006</v>
      </c>
      <c r="J809" s="444">
        <f t="shared" si="31"/>
        <v>62.040000000000006</v>
      </c>
      <c r="K809" s="444">
        <f t="shared" si="32"/>
        <v>0</v>
      </c>
    </row>
    <row r="810" spans="1:11">
      <c r="A810" s="527" t="s">
        <v>1006</v>
      </c>
      <c r="B810" s="31">
        <v>85</v>
      </c>
      <c r="G810" s="444" t="s">
        <v>966</v>
      </c>
      <c r="H810" s="444" t="s">
        <v>967</v>
      </c>
      <c r="I810" s="444">
        <f t="shared" si="33"/>
        <v>17455.375</v>
      </c>
      <c r="J810" s="444">
        <f t="shared" ref="J810:J826" si="34">+SUMIF($G$7:$G$601,G810,$I$7:$I$601)</f>
        <v>2792.86</v>
      </c>
      <c r="K810" s="444">
        <f t="shared" ref="K810:K826" si="35">+SUMIF($G$7:$G$601,G810,$K$7:$K$601)</f>
        <v>0</v>
      </c>
    </row>
    <row r="811" spans="1:11">
      <c r="A811" s="527" t="s">
        <v>1006</v>
      </c>
      <c r="B811" s="31">
        <v>85</v>
      </c>
      <c r="G811" s="453" t="s">
        <v>868</v>
      </c>
      <c r="H811" s="444" t="s">
        <v>5535</v>
      </c>
      <c r="I811" s="444">
        <f t="shared" ref="I811:I826" si="36">+J811/0.16</f>
        <v>405359.875</v>
      </c>
      <c r="J811" s="444">
        <f t="shared" si="34"/>
        <v>64857.58</v>
      </c>
      <c r="K811" s="444">
        <f t="shared" si="35"/>
        <v>0</v>
      </c>
    </row>
    <row r="812" spans="1:11">
      <c r="A812" s="527" t="s">
        <v>1006</v>
      </c>
      <c r="B812" s="31">
        <v>85</v>
      </c>
      <c r="G812" s="444" t="s">
        <v>840</v>
      </c>
      <c r="H812" s="444" t="s">
        <v>3549</v>
      </c>
      <c r="I812" s="444">
        <f t="shared" si="36"/>
        <v>687861.5625</v>
      </c>
      <c r="J812" s="444">
        <f t="shared" si="34"/>
        <v>110057.85</v>
      </c>
      <c r="K812" s="444">
        <f t="shared" si="35"/>
        <v>0</v>
      </c>
    </row>
    <row r="813" spans="1:11">
      <c r="A813" s="527" t="s">
        <v>1006</v>
      </c>
      <c r="B813" s="31">
        <v>85</v>
      </c>
      <c r="G813" s="444" t="s">
        <v>5838</v>
      </c>
      <c r="H813" s="444" t="s">
        <v>5838</v>
      </c>
      <c r="I813" s="444">
        <f t="shared" si="36"/>
        <v>419.74999999999994</v>
      </c>
      <c r="J813" s="444">
        <f t="shared" si="34"/>
        <v>67.16</v>
      </c>
      <c r="K813" s="444">
        <f t="shared" si="35"/>
        <v>0</v>
      </c>
    </row>
    <row r="814" spans="1:11">
      <c r="A814" s="527" t="s">
        <v>1006</v>
      </c>
      <c r="B814" s="31">
        <v>85</v>
      </c>
      <c r="G814" s="444" t="s">
        <v>842</v>
      </c>
      <c r="H814" s="444" t="s">
        <v>5924</v>
      </c>
      <c r="I814" s="444">
        <f t="shared" si="36"/>
        <v>2400</v>
      </c>
      <c r="J814" s="444">
        <f t="shared" si="34"/>
        <v>384</v>
      </c>
      <c r="K814" s="444">
        <f t="shared" si="35"/>
        <v>0</v>
      </c>
    </row>
    <row r="815" spans="1:11">
      <c r="A815" s="527" t="s">
        <v>1006</v>
      </c>
      <c r="B815" s="31">
        <v>85</v>
      </c>
      <c r="G815" s="453" t="s">
        <v>1801</v>
      </c>
      <c r="H815" s="444" t="s">
        <v>5674</v>
      </c>
      <c r="I815" s="444">
        <f t="shared" si="36"/>
        <v>174518.875</v>
      </c>
      <c r="J815" s="444">
        <f t="shared" si="34"/>
        <v>27923.02</v>
      </c>
      <c r="K815" s="444">
        <f t="shared" si="35"/>
        <v>0</v>
      </c>
    </row>
    <row r="816" spans="1:11">
      <c r="A816" s="527" t="s">
        <v>1006</v>
      </c>
      <c r="B816" s="31">
        <v>85</v>
      </c>
      <c r="G816" s="453" t="s">
        <v>1772</v>
      </c>
      <c r="H816" s="444" t="s">
        <v>5390</v>
      </c>
      <c r="I816" s="444">
        <f t="shared" si="36"/>
        <v>558851.06250000012</v>
      </c>
      <c r="J816" s="444">
        <f t="shared" si="34"/>
        <v>89416.170000000013</v>
      </c>
      <c r="K816" s="444">
        <f t="shared" si="35"/>
        <v>0</v>
      </c>
    </row>
    <row r="817" spans="1:12">
      <c r="A817" s="527" t="s">
        <v>1006</v>
      </c>
      <c r="B817" s="31">
        <v>85</v>
      </c>
      <c r="G817" s="444" t="s">
        <v>676</v>
      </c>
      <c r="H817" s="444" t="s">
        <v>676</v>
      </c>
      <c r="I817" s="444">
        <f t="shared" si="36"/>
        <v>350</v>
      </c>
      <c r="J817" s="444">
        <f t="shared" si="34"/>
        <v>56</v>
      </c>
      <c r="K817" s="444">
        <f t="shared" si="35"/>
        <v>0</v>
      </c>
    </row>
    <row r="818" spans="1:12">
      <c r="A818" s="527" t="s">
        <v>1006</v>
      </c>
      <c r="B818" s="31">
        <v>85</v>
      </c>
      <c r="G818" s="444" t="s">
        <v>727</v>
      </c>
      <c r="H818" s="444" t="s">
        <v>727</v>
      </c>
      <c r="I818" s="444">
        <f t="shared" si="36"/>
        <v>430.93749999999994</v>
      </c>
      <c r="J818" s="444">
        <f t="shared" si="34"/>
        <v>68.949999999999989</v>
      </c>
      <c r="K818" s="444">
        <f t="shared" si="35"/>
        <v>0</v>
      </c>
    </row>
    <row r="819" spans="1:12">
      <c r="A819" s="527" t="s">
        <v>1006</v>
      </c>
      <c r="B819" s="31">
        <v>85</v>
      </c>
      <c r="G819" s="453" t="s">
        <v>2857</v>
      </c>
      <c r="H819" s="444" t="s">
        <v>3495</v>
      </c>
      <c r="I819" s="444">
        <f t="shared" si="36"/>
        <v>218875.0625</v>
      </c>
      <c r="J819" s="444">
        <f t="shared" si="34"/>
        <v>35020.01</v>
      </c>
      <c r="K819" s="444">
        <f t="shared" si="35"/>
        <v>0</v>
      </c>
    </row>
    <row r="820" spans="1:12">
      <c r="A820" s="527" t="s">
        <v>1006</v>
      </c>
      <c r="B820" s="31">
        <v>85</v>
      </c>
      <c r="G820" s="453" t="s">
        <v>882</v>
      </c>
      <c r="H820" s="444" t="s">
        <v>5683</v>
      </c>
      <c r="I820" s="444">
        <f t="shared" si="36"/>
        <v>183181</v>
      </c>
      <c r="J820" s="444">
        <f t="shared" si="34"/>
        <v>29308.959999999999</v>
      </c>
      <c r="K820" s="444">
        <f t="shared" si="35"/>
        <v>0</v>
      </c>
    </row>
    <row r="821" spans="1:12">
      <c r="A821" s="527" t="s">
        <v>1006</v>
      </c>
      <c r="B821" s="31">
        <v>85</v>
      </c>
      <c r="G821" s="444" t="s">
        <v>819</v>
      </c>
      <c r="H821" s="444" t="s">
        <v>819</v>
      </c>
      <c r="I821" s="444">
        <f t="shared" si="36"/>
        <v>363.4375</v>
      </c>
      <c r="J821" s="444">
        <f t="shared" si="34"/>
        <v>58.15</v>
      </c>
      <c r="K821" s="444">
        <f t="shared" si="35"/>
        <v>0</v>
      </c>
    </row>
    <row r="822" spans="1:12">
      <c r="A822" s="527" t="s">
        <v>1006</v>
      </c>
      <c r="B822" s="31">
        <v>85</v>
      </c>
      <c r="G822" s="453" t="s">
        <v>2902</v>
      </c>
      <c r="H822" s="450" t="s">
        <v>6054</v>
      </c>
      <c r="I822" s="444">
        <f t="shared" si="36"/>
        <v>87.0625</v>
      </c>
      <c r="J822" s="444">
        <f t="shared" si="34"/>
        <v>13.93</v>
      </c>
      <c r="K822" s="444">
        <f t="shared" si="35"/>
        <v>0</v>
      </c>
    </row>
    <row r="823" spans="1:12">
      <c r="A823" s="527" t="s">
        <v>1006</v>
      </c>
      <c r="B823" s="31">
        <v>85</v>
      </c>
      <c r="G823" s="444" t="s">
        <v>928</v>
      </c>
      <c r="H823" s="444" t="s">
        <v>928</v>
      </c>
      <c r="I823" s="444">
        <f t="shared" si="36"/>
        <v>1344</v>
      </c>
      <c r="J823" s="444">
        <f t="shared" si="34"/>
        <v>215.04</v>
      </c>
      <c r="K823" s="444">
        <f t="shared" si="35"/>
        <v>0</v>
      </c>
    </row>
    <row r="824" spans="1:12">
      <c r="A824" s="527" t="s">
        <v>1006</v>
      </c>
      <c r="B824" s="31">
        <v>85</v>
      </c>
      <c r="G824" s="444" t="s">
        <v>6032</v>
      </c>
      <c r="H824" s="444" t="s">
        <v>5943</v>
      </c>
      <c r="I824" s="444">
        <f t="shared" si="36"/>
        <v>2850</v>
      </c>
      <c r="J824" s="444">
        <f t="shared" si="34"/>
        <v>456</v>
      </c>
      <c r="K824" s="444">
        <f t="shared" si="35"/>
        <v>0</v>
      </c>
    </row>
    <row r="825" spans="1:12">
      <c r="A825" s="527" t="s">
        <v>1006</v>
      </c>
      <c r="B825" s="31">
        <v>85</v>
      </c>
      <c r="G825" s="453" t="s">
        <v>888</v>
      </c>
      <c r="H825" s="444" t="s">
        <v>5719</v>
      </c>
      <c r="I825" s="444">
        <f t="shared" si="36"/>
        <v>340086.4375</v>
      </c>
      <c r="J825" s="444">
        <f t="shared" si="34"/>
        <v>54413.83</v>
      </c>
      <c r="K825" s="444">
        <f t="shared" si="35"/>
        <v>0</v>
      </c>
    </row>
    <row r="826" spans="1:12">
      <c r="A826" s="527" t="s">
        <v>1006</v>
      </c>
      <c r="B826" s="31">
        <v>85</v>
      </c>
      <c r="G826" s="449" t="s">
        <v>10893</v>
      </c>
      <c r="H826" s="449" t="s">
        <v>10894</v>
      </c>
      <c r="I826" s="444">
        <f t="shared" si="36"/>
        <v>152586.1875</v>
      </c>
      <c r="J826" s="444">
        <f t="shared" si="34"/>
        <v>24413.79</v>
      </c>
      <c r="K826" s="444">
        <f t="shared" si="35"/>
        <v>0</v>
      </c>
    </row>
    <row r="827" spans="1:12">
      <c r="H827" s="448" t="s">
        <v>2843</v>
      </c>
      <c r="I827" s="40">
        <f>+SUM(I618:I826)</f>
        <v>32826814.437500004</v>
      </c>
      <c r="J827" s="40">
        <f t="shared" ref="J827:K827" si="37">+SUM(J618:J826)</f>
        <v>5252290.3099999996</v>
      </c>
      <c r="K827" s="40">
        <f t="shared" si="37"/>
        <v>41757.659999999996</v>
      </c>
      <c r="L827" s="509" t="s">
        <v>10995</v>
      </c>
    </row>
    <row r="828" spans="1:12">
      <c r="H828" s="448" t="s">
        <v>10955</v>
      </c>
      <c r="I828" s="446">
        <f>+J602</f>
        <v>32826814.4375</v>
      </c>
      <c r="J828" s="446">
        <f>+I602</f>
        <v>5252290.3099999996</v>
      </c>
      <c r="K828" s="446">
        <f>+K602</f>
        <v>41757.659999999996</v>
      </c>
    </row>
    <row r="829" spans="1:12">
      <c r="H829" s="448" t="s">
        <v>1002</v>
      </c>
      <c r="I829" s="446">
        <f>+I827-I828</f>
        <v>0</v>
      </c>
      <c r="J829" s="446">
        <f t="shared" ref="J829:K829" si="38">+J827-J828</f>
        <v>0</v>
      </c>
      <c r="K829" s="446">
        <f t="shared" si="38"/>
        <v>0</v>
      </c>
    </row>
  </sheetData>
  <autoFilter ref="A6:K601">
    <filterColumn colId="2"/>
    <filterColumn colId="6"/>
    <sortState ref="A7:K209">
      <sortCondition ref="C6:C599"/>
    </sortState>
  </autoFilter>
  <sortState ref="A1:B638">
    <sortCondition ref="A1"/>
  </sortState>
  <conditionalFormatting sqref="G11">
    <cfRule type="duplicateValues" dxfId="63" priority="13"/>
  </conditionalFormatting>
  <conditionalFormatting sqref="G40">
    <cfRule type="duplicateValues" dxfId="62" priority="12"/>
  </conditionalFormatting>
  <conditionalFormatting sqref="G46">
    <cfRule type="duplicateValues" dxfId="61" priority="11"/>
  </conditionalFormatting>
  <conditionalFormatting sqref="G190">
    <cfRule type="duplicateValues" dxfId="60" priority="10"/>
  </conditionalFormatting>
  <conditionalFormatting sqref="G191">
    <cfRule type="duplicateValues" dxfId="59" priority="9"/>
  </conditionalFormatting>
  <conditionalFormatting sqref="G192">
    <cfRule type="duplicateValues" dxfId="58" priority="8"/>
  </conditionalFormatting>
  <conditionalFormatting sqref="G157 G160">
    <cfRule type="duplicateValues" dxfId="57" priority="7"/>
  </conditionalFormatting>
  <conditionalFormatting sqref="G12">
    <cfRule type="duplicateValues" dxfId="56" priority="6"/>
  </conditionalFormatting>
  <conditionalFormatting sqref="G85">
    <cfRule type="duplicateValues" dxfId="55" priority="5"/>
  </conditionalFormatting>
  <conditionalFormatting sqref="G98">
    <cfRule type="duplicateValues" dxfId="54" priority="4"/>
  </conditionalFormatting>
  <conditionalFormatting sqref="G172">
    <cfRule type="duplicateValues" dxfId="53" priority="3"/>
  </conditionalFormatting>
  <pageMargins left="0.70866141732283472" right="0.70866141732283472" top="0.74803149606299213" bottom="0.74803149606299213" header="0.31496062992125984" footer="0.31496062992125984"/>
  <pageSetup scale="17" fitToHeight="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206"/>
  <sheetViews>
    <sheetView topLeftCell="A164" workbookViewId="0">
      <selection activeCell="D204" sqref="D204"/>
    </sheetView>
  </sheetViews>
  <sheetFormatPr baseColWidth="10" defaultRowHeight="15"/>
  <cols>
    <col min="1" max="1" width="16.5703125" bestFit="1" customWidth="1"/>
    <col min="2" max="2" width="50.140625" bestFit="1" customWidth="1"/>
  </cols>
  <sheetData>
    <row r="1" spans="1:2" s="150" customFormat="1"/>
    <row r="2" spans="1:2" s="150" customFormat="1">
      <c r="A2" s="150" t="s">
        <v>900</v>
      </c>
      <c r="B2" s="150" t="s">
        <v>901</v>
      </c>
    </row>
    <row r="3" spans="1:2">
      <c r="A3" s="117" t="s">
        <v>9</v>
      </c>
      <c r="B3" s="150" t="s">
        <v>991</v>
      </c>
    </row>
    <row r="4" spans="1:2">
      <c r="A4" s="117" t="s">
        <v>5761</v>
      </c>
      <c r="B4" s="150" t="s">
        <v>6022</v>
      </c>
    </row>
    <row r="5" spans="1:2">
      <c r="A5" s="117" t="s">
        <v>5756</v>
      </c>
      <c r="B5" s="150" t="s">
        <v>6055</v>
      </c>
    </row>
    <row r="6" spans="1:2">
      <c r="A6" s="117" t="s">
        <v>1752</v>
      </c>
      <c r="B6" s="19" t="s">
        <v>2881</v>
      </c>
    </row>
    <row r="7" spans="1:2">
      <c r="A7" s="117" t="s">
        <v>747</v>
      </c>
      <c r="B7" s="150" t="s">
        <v>3593</v>
      </c>
    </row>
    <row r="8" spans="1:2">
      <c r="A8" s="117" t="s">
        <v>981</v>
      </c>
      <c r="B8" s="117" t="s">
        <v>982</v>
      </c>
    </row>
    <row r="9" spans="1:2">
      <c r="A9" s="150" t="s">
        <v>6019</v>
      </c>
      <c r="B9" s="150" t="s">
        <v>6020</v>
      </c>
    </row>
    <row r="10" spans="1:2">
      <c r="A10" s="150" t="str">
        <f>+B10</f>
        <v>AGA0006136F1</v>
      </c>
      <c r="B10" s="150" t="s">
        <v>733</v>
      </c>
    </row>
    <row r="11" spans="1:2">
      <c r="A11" s="150" t="s">
        <v>5468</v>
      </c>
      <c r="B11" s="150" t="s">
        <v>5460</v>
      </c>
    </row>
    <row r="12" spans="1:2">
      <c r="A12" s="117" t="s">
        <v>886</v>
      </c>
      <c r="B12" s="150" t="s">
        <v>5612</v>
      </c>
    </row>
    <row r="13" spans="1:2">
      <c r="A13" s="150" t="str">
        <f>+B13</f>
        <v>ALI081114AN2</v>
      </c>
      <c r="B13" s="150" t="s">
        <v>1712</v>
      </c>
    </row>
    <row r="14" spans="1:2">
      <c r="A14" s="150" t="s">
        <v>4208</v>
      </c>
      <c r="B14" s="150" t="s">
        <v>4156</v>
      </c>
    </row>
    <row r="15" spans="1:2">
      <c r="A15" s="150" t="str">
        <f>+B15</f>
        <v>AME970109GW0</v>
      </c>
      <c r="B15" s="150" t="s">
        <v>668</v>
      </c>
    </row>
    <row r="16" spans="1:2">
      <c r="A16" s="150" t="str">
        <f>+B16</f>
        <v>AMO010815U41</v>
      </c>
      <c r="B16" s="150" t="s">
        <v>767</v>
      </c>
    </row>
    <row r="17" spans="1:2">
      <c r="A17" s="117" t="s">
        <v>838</v>
      </c>
      <c r="B17" s="150" t="s">
        <v>5654</v>
      </c>
    </row>
    <row r="18" spans="1:2">
      <c r="A18" s="150" t="s">
        <v>659</v>
      </c>
      <c r="B18" s="150" t="s">
        <v>717</v>
      </c>
    </row>
    <row r="19" spans="1:2">
      <c r="A19" s="150" t="str">
        <f>+B19</f>
        <v>APU640930KV9</v>
      </c>
      <c r="B19" s="150" t="s">
        <v>1739</v>
      </c>
    </row>
    <row r="20" spans="1:2">
      <c r="A20" s="117" t="s">
        <v>3572</v>
      </c>
      <c r="B20" s="150" t="s">
        <v>5599</v>
      </c>
    </row>
    <row r="21" spans="1:2">
      <c r="A21" s="150" t="str">
        <f>+B21</f>
        <v>ARE1311145W2</v>
      </c>
      <c r="B21" s="150" t="s">
        <v>1726</v>
      </c>
    </row>
    <row r="22" spans="1:2">
      <c r="A22" s="150" t="str">
        <f>+B22</f>
        <v>ASC1104193JA</v>
      </c>
      <c r="B22" s="150" t="s">
        <v>744</v>
      </c>
    </row>
    <row r="23" spans="1:2">
      <c r="A23" s="150" t="s">
        <v>6018</v>
      </c>
      <c r="B23" s="150" t="s">
        <v>2099</v>
      </c>
    </row>
    <row r="24" spans="1:2">
      <c r="A24" s="117" t="s">
        <v>2856</v>
      </c>
      <c r="B24" s="150" t="s">
        <v>5723</v>
      </c>
    </row>
    <row r="25" spans="1:2">
      <c r="A25" s="117" t="s">
        <v>884</v>
      </c>
      <c r="B25" s="150" t="s">
        <v>2263</v>
      </c>
    </row>
    <row r="26" spans="1:2">
      <c r="A26" s="117" t="s">
        <v>2882</v>
      </c>
      <c r="B26" s="19" t="s">
        <v>2883</v>
      </c>
    </row>
    <row r="27" spans="1:2">
      <c r="A27" s="117" t="s">
        <v>998</v>
      </c>
      <c r="B27" s="150" t="s">
        <v>5963</v>
      </c>
    </row>
    <row r="28" spans="1:2">
      <c r="A28" s="76" t="s">
        <v>1001</v>
      </c>
      <c r="B28" s="76" t="s">
        <v>4198</v>
      </c>
    </row>
    <row r="29" spans="1:2">
      <c r="A29" s="150" t="s">
        <v>4173</v>
      </c>
      <c r="B29" s="150" t="s">
        <v>4150</v>
      </c>
    </row>
    <row r="30" spans="1:2">
      <c r="A30" s="77" t="s">
        <v>996</v>
      </c>
      <c r="B30" s="19" t="s">
        <v>995</v>
      </c>
    </row>
    <row r="31" spans="1:2">
      <c r="A31" s="117" t="s">
        <v>979</v>
      </c>
      <c r="B31" s="154" t="s">
        <v>2913</v>
      </c>
    </row>
    <row r="32" spans="1:2">
      <c r="A32" s="150" t="str">
        <f>+B32</f>
        <v>BUFM5608123E9</v>
      </c>
      <c r="B32" s="150" t="s">
        <v>5834</v>
      </c>
    </row>
    <row r="33" spans="1:2">
      <c r="A33" s="150" t="s">
        <v>6026</v>
      </c>
      <c r="B33" s="150" t="s">
        <v>941</v>
      </c>
    </row>
    <row r="34" spans="1:2">
      <c r="A34" s="150" t="str">
        <f>+B34</f>
        <v>CAG110830A23</v>
      </c>
      <c r="B34" s="150" t="s">
        <v>742</v>
      </c>
    </row>
    <row r="35" spans="1:2">
      <c r="A35" s="150" t="str">
        <f>+B35</f>
        <v>CAL980826GA3</v>
      </c>
      <c r="B35" s="150" t="s">
        <v>1751</v>
      </c>
    </row>
    <row r="36" spans="1:2">
      <c r="A36" s="150" t="s">
        <v>6031</v>
      </c>
      <c r="B36" s="150" t="s">
        <v>5930</v>
      </c>
    </row>
    <row r="37" spans="1:2">
      <c r="A37" s="76" t="s">
        <v>858</v>
      </c>
      <c r="B37" s="108" t="s">
        <v>4780</v>
      </c>
    </row>
    <row r="38" spans="1:2">
      <c r="A38" s="150" t="str">
        <f>+B38</f>
        <v>CAPN820703SY9</v>
      </c>
      <c r="B38" s="150" t="s">
        <v>2865</v>
      </c>
    </row>
    <row r="39" spans="1:2">
      <c r="A39" s="150" t="str">
        <f>+B39</f>
        <v>CBI061025HX3</v>
      </c>
      <c r="B39" s="150" t="s">
        <v>5765</v>
      </c>
    </row>
    <row r="40" spans="1:2">
      <c r="A40" s="150" t="s">
        <v>2878</v>
      </c>
      <c r="B40" s="150" t="s">
        <v>6051</v>
      </c>
    </row>
    <row r="41" spans="1:2">
      <c r="A41" s="150" t="str">
        <f>+B41</f>
        <v>CDO0509296I9</v>
      </c>
      <c r="B41" s="150" t="s">
        <v>2536</v>
      </c>
    </row>
    <row r="42" spans="1:2">
      <c r="A42" s="150" t="s">
        <v>893</v>
      </c>
      <c r="B42" s="150" t="s">
        <v>892</v>
      </c>
    </row>
    <row r="43" spans="1:2">
      <c r="A43" s="150" t="s">
        <v>3532</v>
      </c>
      <c r="B43" s="150" t="s">
        <v>3464</v>
      </c>
    </row>
    <row r="44" spans="1:2">
      <c r="A44" s="150" t="s">
        <v>6013</v>
      </c>
      <c r="B44" s="150" t="s">
        <v>961</v>
      </c>
    </row>
    <row r="45" spans="1:2">
      <c r="A45" s="150" t="str">
        <f>+B45</f>
        <v>CIS981002NK4</v>
      </c>
      <c r="B45" s="150" t="s">
        <v>5423</v>
      </c>
    </row>
    <row r="46" spans="1:2">
      <c r="A46" s="150" t="str">
        <f>+B46</f>
        <v>CLS0410224Y2</v>
      </c>
      <c r="B46" s="150" t="s">
        <v>5788</v>
      </c>
    </row>
    <row r="47" spans="1:2">
      <c r="A47" s="150" t="str">
        <f>+B47</f>
        <v>CME030219B64</v>
      </c>
      <c r="B47" s="150" t="s">
        <v>658</v>
      </c>
    </row>
    <row r="48" spans="1:2">
      <c r="A48" s="150" t="str">
        <f>+B48</f>
        <v>COV070910694</v>
      </c>
      <c r="B48" s="150" t="s">
        <v>2862</v>
      </c>
    </row>
    <row r="49" spans="1:2">
      <c r="A49" s="150" t="str">
        <f>+B49</f>
        <v>CPF6307036N8</v>
      </c>
      <c r="B49" s="150" t="s">
        <v>1700</v>
      </c>
    </row>
    <row r="50" spans="1:2">
      <c r="A50" s="150" t="s">
        <v>6052</v>
      </c>
      <c r="B50" s="150" t="s">
        <v>6053</v>
      </c>
    </row>
    <row r="51" spans="1:2">
      <c r="A51" s="117" t="s">
        <v>808</v>
      </c>
      <c r="B51" s="150" t="s">
        <v>4093</v>
      </c>
    </row>
    <row r="52" spans="1:2">
      <c r="A52" s="117" t="s">
        <v>1773</v>
      </c>
      <c r="B52" s="150" t="s">
        <v>4081</v>
      </c>
    </row>
    <row r="53" spans="1:2">
      <c r="A53" s="150" t="str">
        <f>+B53</f>
        <v>DCO0302147T9</v>
      </c>
      <c r="B53" s="150" t="s">
        <v>1690</v>
      </c>
    </row>
    <row r="54" spans="1:2">
      <c r="A54" s="150" t="s">
        <v>4830</v>
      </c>
      <c r="B54" s="150" t="s">
        <v>4821</v>
      </c>
    </row>
    <row r="55" spans="1:2">
      <c r="A55" s="150" t="str">
        <f>+B55</f>
        <v>DIG971205KB1</v>
      </c>
      <c r="B55" s="150" t="s">
        <v>2510</v>
      </c>
    </row>
    <row r="56" spans="1:2">
      <c r="A56" s="150" t="s">
        <v>930</v>
      </c>
      <c r="B56" s="150" t="s">
        <v>931</v>
      </c>
    </row>
    <row r="57" spans="1:2">
      <c r="A57" s="150" t="str">
        <f>+B57</f>
        <v>DRO940516GC2</v>
      </c>
      <c r="B57" s="150" t="s">
        <v>5776</v>
      </c>
    </row>
    <row r="58" spans="1:2">
      <c r="A58" s="150" t="s">
        <v>670</v>
      </c>
      <c r="B58" s="150" t="s">
        <v>6037</v>
      </c>
    </row>
    <row r="59" spans="1:2">
      <c r="A59" s="150" t="s">
        <v>6048</v>
      </c>
      <c r="B59" s="150" t="s">
        <v>6047</v>
      </c>
    </row>
    <row r="60" spans="1:2">
      <c r="A60" s="117" t="s">
        <v>664</v>
      </c>
      <c r="B60" s="150" t="s">
        <v>3521</v>
      </c>
    </row>
    <row r="61" spans="1:2">
      <c r="A61" s="150" t="str">
        <f>+B61</f>
        <v>ESE0102158I8</v>
      </c>
      <c r="B61" s="150" t="s">
        <v>5779</v>
      </c>
    </row>
    <row r="62" spans="1:2" ht="14.25" customHeight="1">
      <c r="A62" s="150" t="s">
        <v>962</v>
      </c>
      <c r="B62" s="150" t="s">
        <v>963</v>
      </c>
    </row>
    <row r="63" spans="1:2">
      <c r="A63" s="150" t="s">
        <v>829</v>
      </c>
      <c r="B63" s="150" t="s">
        <v>830</v>
      </c>
    </row>
    <row r="64" spans="1:2">
      <c r="A64" s="150" t="str">
        <f>+B64</f>
        <v>FMN9905248R8</v>
      </c>
      <c r="B64" s="150" t="s">
        <v>811</v>
      </c>
    </row>
    <row r="65" spans="1:2" ht="15.75" customHeight="1">
      <c r="A65" s="117" t="s">
        <v>729</v>
      </c>
      <c r="B65" s="150" t="s">
        <v>6056</v>
      </c>
    </row>
    <row r="66" spans="1:2">
      <c r="A66" s="150" t="str">
        <f>+B66</f>
        <v>FNM000504R36</v>
      </c>
      <c r="B66" s="150" t="s">
        <v>1678</v>
      </c>
    </row>
    <row r="67" spans="1:2">
      <c r="A67" s="150" t="str">
        <f>+B67</f>
        <v>FOGD981026LT1</v>
      </c>
      <c r="B67" s="150" t="s">
        <v>5835</v>
      </c>
    </row>
    <row r="68" spans="1:2">
      <c r="A68" s="150" t="str">
        <f>+B68</f>
        <v>FOLG740527MW7</v>
      </c>
      <c r="B68" s="150" t="s">
        <v>4137</v>
      </c>
    </row>
    <row r="69" spans="1:2">
      <c r="A69" s="150" t="str">
        <f>+B69</f>
        <v>FOLG750527MW7</v>
      </c>
      <c r="B69" s="150" t="s">
        <v>5813</v>
      </c>
    </row>
    <row r="70" spans="1:2">
      <c r="A70" s="150" t="str">
        <f>+B70</f>
        <v>FTR080421DX5</v>
      </c>
      <c r="B70" s="150" t="s">
        <v>5766</v>
      </c>
    </row>
    <row r="71" spans="1:2">
      <c r="A71" s="150" t="s">
        <v>5479</v>
      </c>
      <c r="B71" s="150" t="s">
        <v>3499</v>
      </c>
    </row>
    <row r="72" spans="1:2">
      <c r="A72" s="150" t="s">
        <v>6016</v>
      </c>
      <c r="B72" s="150" t="s">
        <v>5513</v>
      </c>
    </row>
    <row r="73" spans="1:2">
      <c r="A73" s="150" t="s">
        <v>947</v>
      </c>
      <c r="B73" s="150" t="s">
        <v>948</v>
      </c>
    </row>
    <row r="74" spans="1:2">
      <c r="A74" s="150" t="str">
        <f>+B74</f>
        <v>GBA060117351</v>
      </c>
      <c r="B74" s="150" t="s">
        <v>3527</v>
      </c>
    </row>
    <row r="75" spans="1:2">
      <c r="A75" s="150" t="str">
        <f>+B75</f>
        <v>GDD060814BR3</v>
      </c>
      <c r="B75" s="150" t="s">
        <v>5825</v>
      </c>
    </row>
    <row r="76" spans="1:2">
      <c r="A76" s="150" t="s">
        <v>905</v>
      </c>
      <c r="B76" s="150" t="s">
        <v>906</v>
      </c>
    </row>
    <row r="77" spans="1:2">
      <c r="A77" s="150" t="str">
        <f>+B77</f>
        <v>GESG611221RC9</v>
      </c>
      <c r="B77" s="150" t="s">
        <v>1718</v>
      </c>
    </row>
    <row r="78" spans="1:2">
      <c r="A78" s="150" t="str">
        <f>+B78</f>
        <v>GOCP7508052V3</v>
      </c>
      <c r="B78" s="150" t="s">
        <v>3542</v>
      </c>
    </row>
    <row r="79" spans="1:2">
      <c r="A79" s="150" t="s">
        <v>826</v>
      </c>
      <c r="B79" s="150" t="s">
        <v>1620</v>
      </c>
    </row>
    <row r="80" spans="1:2">
      <c r="A80" s="150" t="str">
        <f>+B80</f>
        <v>GPA8010254LA</v>
      </c>
      <c r="B80" s="150" t="s">
        <v>5424</v>
      </c>
    </row>
    <row r="81" spans="1:2">
      <c r="A81" s="79" t="s">
        <v>865</v>
      </c>
      <c r="B81" s="150" t="s">
        <v>5518</v>
      </c>
    </row>
    <row r="82" spans="1:2">
      <c r="A82" s="150" t="str">
        <f>+B82</f>
        <v>GPR911122D69</v>
      </c>
      <c r="B82" s="150" t="s">
        <v>2758</v>
      </c>
    </row>
    <row r="83" spans="1:2">
      <c r="A83" s="150" t="str">
        <f>+B83</f>
        <v>GRO140530F53</v>
      </c>
      <c r="B83" s="150" t="s">
        <v>4803</v>
      </c>
    </row>
    <row r="84" spans="1:2">
      <c r="A84" s="150" t="str">
        <f>+B84</f>
        <v>GUHS780124V67</v>
      </c>
      <c r="B84" s="150" t="s">
        <v>5793</v>
      </c>
    </row>
    <row r="85" spans="1:2">
      <c r="A85" s="150" t="s">
        <v>4184</v>
      </c>
      <c r="B85" s="150" t="s">
        <v>4185</v>
      </c>
    </row>
    <row r="86" spans="1:2">
      <c r="A86" s="150" t="str">
        <f>+B86</f>
        <v>HCC8407273U7</v>
      </c>
      <c r="B86" s="150" t="s">
        <v>1792</v>
      </c>
    </row>
    <row r="87" spans="1:2">
      <c r="A87" s="150" t="str">
        <f>+B87</f>
        <v>HEGS6204255W7</v>
      </c>
      <c r="B87" s="150" t="s">
        <v>660</v>
      </c>
    </row>
    <row r="88" spans="1:2">
      <c r="A88" s="150" t="s">
        <v>5508</v>
      </c>
      <c r="B88" s="150" t="s">
        <v>6015</v>
      </c>
    </row>
    <row r="89" spans="1:2">
      <c r="A89" s="150" t="str">
        <f>+B89</f>
        <v>HIRE681103AN7</v>
      </c>
      <c r="B89" s="150" t="s">
        <v>1711</v>
      </c>
    </row>
    <row r="90" spans="1:2">
      <c r="A90" s="150" t="s">
        <v>4863</v>
      </c>
      <c r="B90" s="150" t="s">
        <v>4862</v>
      </c>
    </row>
    <row r="91" spans="1:2">
      <c r="A91" s="150" t="s">
        <v>822</v>
      </c>
      <c r="B91" s="150" t="s">
        <v>902</v>
      </c>
    </row>
    <row r="92" spans="1:2">
      <c r="A92" s="150" t="s">
        <v>926</v>
      </c>
      <c r="B92" s="150" t="s">
        <v>927</v>
      </c>
    </row>
    <row r="93" spans="1:2">
      <c r="A93" s="17" t="s">
        <v>4171</v>
      </c>
      <c r="B93" s="150" t="s">
        <v>4154</v>
      </c>
    </row>
    <row r="94" spans="1:2">
      <c r="A94" s="117" t="s">
        <v>6040</v>
      </c>
      <c r="B94" s="19" t="s">
        <v>2875</v>
      </c>
    </row>
    <row r="95" spans="1:2">
      <c r="A95" s="150" t="str">
        <f>+B95</f>
        <v>ISL070720EK3</v>
      </c>
      <c r="B95" s="150" t="s">
        <v>5425</v>
      </c>
    </row>
    <row r="96" spans="1:2">
      <c r="A96" s="150" t="s">
        <v>964</v>
      </c>
      <c r="B96" s="150" t="s">
        <v>965</v>
      </c>
    </row>
    <row r="97" spans="1:2">
      <c r="A97" s="150" t="str">
        <f>+B97</f>
        <v>JAY120731T83</v>
      </c>
      <c r="B97" s="150" t="s">
        <v>5780</v>
      </c>
    </row>
    <row r="98" spans="1:2">
      <c r="A98" s="150" t="s">
        <v>915</v>
      </c>
      <c r="B98" s="150" t="s">
        <v>916</v>
      </c>
    </row>
    <row r="99" spans="1:2">
      <c r="A99" s="117" t="s">
        <v>1776</v>
      </c>
      <c r="B99" s="150" t="s">
        <v>5529</v>
      </c>
    </row>
    <row r="100" spans="1:2">
      <c r="A100" s="150" t="s">
        <v>891</v>
      </c>
      <c r="B100" s="150" t="s">
        <v>890</v>
      </c>
    </row>
    <row r="101" spans="1:2">
      <c r="A101" s="150" t="s">
        <v>5510</v>
      </c>
      <c r="B101" s="150" t="s">
        <v>5511</v>
      </c>
    </row>
    <row r="102" spans="1:2">
      <c r="A102" s="150" t="s">
        <v>972</v>
      </c>
      <c r="B102" s="150" t="s">
        <v>1642</v>
      </c>
    </row>
    <row r="103" spans="1:2">
      <c r="A103" s="150" t="s">
        <v>5485</v>
      </c>
      <c r="B103" s="150" t="s">
        <v>6007</v>
      </c>
    </row>
    <row r="104" spans="1:2">
      <c r="A104" s="150" t="s">
        <v>6034</v>
      </c>
      <c r="B104" s="150" t="s">
        <v>5974</v>
      </c>
    </row>
    <row r="105" spans="1:2">
      <c r="A105" s="150" t="s">
        <v>6025</v>
      </c>
      <c r="B105" s="150" t="s">
        <v>5922</v>
      </c>
    </row>
    <row r="106" spans="1:2">
      <c r="A106" s="150" t="str">
        <f>+B106</f>
        <v>LONA700127T42</v>
      </c>
      <c r="B106" s="150" t="s">
        <v>680</v>
      </c>
    </row>
    <row r="107" spans="1:2">
      <c r="A107" s="150" t="str">
        <f>+B107</f>
        <v>LOPH701109KX0</v>
      </c>
      <c r="B107" s="150" t="s">
        <v>5772</v>
      </c>
    </row>
    <row r="108" spans="1:2">
      <c r="A108" s="150" t="s">
        <v>6043</v>
      </c>
      <c r="B108" s="150" t="s">
        <v>6044</v>
      </c>
    </row>
    <row r="109" spans="1:2">
      <c r="A109" s="150" t="s">
        <v>924</v>
      </c>
      <c r="B109" s="150" t="s">
        <v>925</v>
      </c>
    </row>
    <row r="110" spans="1:2">
      <c r="A110" s="150" t="str">
        <f>+B110</f>
        <v>MAGI620628IW4</v>
      </c>
      <c r="B110" s="150" t="s">
        <v>5757</v>
      </c>
    </row>
    <row r="111" spans="1:2">
      <c r="A111" s="150" t="s">
        <v>3573</v>
      </c>
      <c r="B111" s="150" t="s">
        <v>5994</v>
      </c>
    </row>
    <row r="112" spans="1:2">
      <c r="A112" s="150" t="s">
        <v>922</v>
      </c>
      <c r="B112" s="150" t="s">
        <v>923</v>
      </c>
    </row>
    <row r="113" spans="1:2">
      <c r="A113" s="150" t="str">
        <f>+B113</f>
        <v>MCI070720G67</v>
      </c>
      <c r="B113" s="150" t="s">
        <v>816</v>
      </c>
    </row>
    <row r="114" spans="1:2">
      <c r="A114" s="150" t="s">
        <v>6033</v>
      </c>
      <c r="B114" s="150" t="s">
        <v>5950</v>
      </c>
    </row>
    <row r="115" spans="1:2">
      <c r="A115" s="150" t="str">
        <f>+B115</f>
        <v>MED9304021T3</v>
      </c>
      <c r="B115" s="150" t="s">
        <v>1709</v>
      </c>
    </row>
    <row r="116" spans="1:2">
      <c r="A116" s="150" t="s">
        <v>977</v>
      </c>
      <c r="B116" s="150" t="s">
        <v>4816</v>
      </c>
    </row>
    <row r="117" spans="1:2">
      <c r="A117" s="150" t="str">
        <f>+B117</f>
        <v>MERL571216D49</v>
      </c>
      <c r="B117" s="150" t="s">
        <v>672</v>
      </c>
    </row>
    <row r="118" spans="1:2">
      <c r="A118" s="150" t="s">
        <v>6030</v>
      </c>
      <c r="B118" s="150" t="s">
        <v>5871</v>
      </c>
    </row>
    <row r="119" spans="1:2">
      <c r="A119" s="150" t="str">
        <f>+B119</f>
        <v>MNE0409226K9</v>
      </c>
      <c r="B119" s="150" t="s">
        <v>701</v>
      </c>
    </row>
    <row r="120" spans="1:2">
      <c r="A120" s="117" t="s">
        <v>856</v>
      </c>
      <c r="B120" s="150" t="s">
        <v>5405</v>
      </c>
    </row>
    <row r="121" spans="1:2">
      <c r="A121" s="150" t="s">
        <v>1761</v>
      </c>
      <c r="B121" s="150" t="s">
        <v>1617</v>
      </c>
    </row>
    <row r="122" spans="1:2">
      <c r="A122" s="150" t="str">
        <f>+B122</f>
        <v>MOVL690522C65</v>
      </c>
      <c r="B122" s="150" t="s">
        <v>5826</v>
      </c>
    </row>
    <row r="123" spans="1:2">
      <c r="A123" s="150" t="s">
        <v>4845</v>
      </c>
      <c r="B123" s="150" t="s">
        <v>4815</v>
      </c>
    </row>
    <row r="124" spans="1:2">
      <c r="A124" s="150" t="str">
        <f>+B124</f>
        <v>MTA900528FIA</v>
      </c>
      <c r="B124" s="150" t="s">
        <v>1693</v>
      </c>
    </row>
    <row r="125" spans="1:2">
      <c r="A125" s="108" t="s">
        <v>971</v>
      </c>
      <c r="B125" s="150" t="s">
        <v>970</v>
      </c>
    </row>
    <row r="126" spans="1:2">
      <c r="A126" s="150" t="s">
        <v>1009</v>
      </c>
      <c r="B126" s="150" t="s">
        <v>984</v>
      </c>
    </row>
    <row r="127" spans="1:2">
      <c r="A127" s="117" t="s">
        <v>4182</v>
      </c>
      <c r="B127" s="19" t="s">
        <v>4183</v>
      </c>
    </row>
    <row r="128" spans="1:2">
      <c r="A128" s="150" t="str">
        <f>+B128</f>
        <v>NWM9709244W4</v>
      </c>
      <c r="B128" s="150" t="s">
        <v>683</v>
      </c>
    </row>
    <row r="129" spans="1:2">
      <c r="A129" s="150" t="s">
        <v>6035</v>
      </c>
      <c r="B129" s="150" t="s">
        <v>6004</v>
      </c>
    </row>
    <row r="130" spans="1:2">
      <c r="A130" s="117" t="s">
        <v>834</v>
      </c>
      <c r="B130" s="150" t="s">
        <v>5660</v>
      </c>
    </row>
    <row r="131" spans="1:2">
      <c r="A131" s="150" t="s">
        <v>2880</v>
      </c>
      <c r="B131" s="150" t="s">
        <v>2881</v>
      </c>
    </row>
    <row r="132" spans="1:2">
      <c r="A132" s="150" t="str">
        <f>+B132</f>
        <v>ODM950324V2A</v>
      </c>
      <c r="B132" s="150" t="s">
        <v>685</v>
      </c>
    </row>
    <row r="133" spans="1:2">
      <c r="A133" s="150" t="s">
        <v>6045</v>
      </c>
      <c r="B133" s="150" t="s">
        <v>6046</v>
      </c>
    </row>
    <row r="134" spans="1:2">
      <c r="A134" s="150" t="s">
        <v>6049</v>
      </c>
      <c r="B134" s="150" t="s">
        <v>6050</v>
      </c>
    </row>
    <row r="135" spans="1:2">
      <c r="A135" s="150" t="str">
        <f>+B135</f>
        <v>OMC100818GZ7</v>
      </c>
      <c r="B135" s="150" t="s">
        <v>813</v>
      </c>
    </row>
    <row r="136" spans="1:2">
      <c r="A136" s="150" t="str">
        <f>+B136</f>
        <v>OME561118AA8</v>
      </c>
      <c r="B136" s="150" t="s">
        <v>805</v>
      </c>
    </row>
    <row r="137" spans="1:2">
      <c r="A137" s="150" t="s">
        <v>723</v>
      </c>
      <c r="B137" s="150" t="s">
        <v>917</v>
      </c>
    </row>
    <row r="138" spans="1:2">
      <c r="A138" s="150" t="str">
        <f>+B138</f>
        <v>PATL700121T30</v>
      </c>
      <c r="B138" s="150" t="s">
        <v>5836</v>
      </c>
    </row>
    <row r="139" spans="1:2">
      <c r="A139" s="150" t="str">
        <f>+B139</f>
        <v>PBA9105283E9</v>
      </c>
      <c r="B139" s="150" t="s">
        <v>1707</v>
      </c>
    </row>
    <row r="140" spans="1:2">
      <c r="A140" s="150" t="str">
        <f>+B140</f>
        <v>PCS071026A78</v>
      </c>
      <c r="B140" s="150" t="s">
        <v>775</v>
      </c>
    </row>
    <row r="141" spans="1:2">
      <c r="A141" s="150" t="s">
        <v>6021</v>
      </c>
      <c r="B141" s="150" t="s">
        <v>5894</v>
      </c>
    </row>
    <row r="142" spans="1:2">
      <c r="A142" s="150" t="str">
        <f>+B142</f>
        <v>PET040903DH1</v>
      </c>
      <c r="B142" s="150" t="s">
        <v>2691</v>
      </c>
    </row>
    <row r="143" spans="1:2">
      <c r="A143" s="150" t="s">
        <v>904</v>
      </c>
      <c r="B143" s="150" t="s">
        <v>903</v>
      </c>
    </row>
    <row r="144" spans="1:2">
      <c r="A144" s="150" t="str">
        <f>+B144</f>
        <v>PMV800209PT4</v>
      </c>
      <c r="B144" s="150" t="s">
        <v>709</v>
      </c>
    </row>
    <row r="145" spans="1:2">
      <c r="A145" s="150" t="s">
        <v>3579</v>
      </c>
      <c r="B145" s="150" t="s">
        <v>3580</v>
      </c>
    </row>
    <row r="146" spans="1:2">
      <c r="A146" s="117" t="s">
        <v>4209</v>
      </c>
      <c r="B146" s="150" t="s">
        <v>4834</v>
      </c>
    </row>
    <row r="147" spans="1:2">
      <c r="A147" s="150" t="str">
        <f>+B147</f>
        <v>RCO0708136F7</v>
      </c>
      <c r="B147" s="150" t="s">
        <v>735</v>
      </c>
    </row>
    <row r="148" spans="1:2">
      <c r="A148" s="150" t="s">
        <v>894</v>
      </c>
      <c r="B148" s="150" t="s">
        <v>895</v>
      </c>
    </row>
    <row r="149" spans="1:2">
      <c r="A149" s="150" t="str">
        <f>+B149</f>
        <v>RED940114JX9</v>
      </c>
      <c r="B149" s="150" t="s">
        <v>697</v>
      </c>
    </row>
    <row r="150" spans="1:2">
      <c r="A150" s="150" t="s">
        <v>5481</v>
      </c>
      <c r="B150" s="150" t="s">
        <v>5462</v>
      </c>
    </row>
    <row r="151" spans="1:2">
      <c r="A151" s="150" t="s">
        <v>1763</v>
      </c>
      <c r="B151" s="150" t="s">
        <v>1619</v>
      </c>
    </row>
    <row r="152" spans="1:2">
      <c r="A152" s="150" t="str">
        <f>+B152</f>
        <v>RGO081209PJ7</v>
      </c>
      <c r="B152" s="150" t="s">
        <v>5785</v>
      </c>
    </row>
    <row r="153" spans="1:2">
      <c r="A153" s="150" t="str">
        <f>+B153</f>
        <v>ROAA840915TS5</v>
      </c>
      <c r="B153" s="150" t="s">
        <v>715</v>
      </c>
    </row>
    <row r="154" spans="1:2">
      <c r="A154" s="150" t="s">
        <v>3564</v>
      </c>
      <c r="B154" s="150" t="s">
        <v>6029</v>
      </c>
    </row>
    <row r="155" spans="1:2">
      <c r="A155" s="150" t="str">
        <f>+B155</f>
        <v>ROCM620808M6A</v>
      </c>
      <c r="B155" s="150" t="s">
        <v>793</v>
      </c>
    </row>
    <row r="156" spans="1:2">
      <c r="A156" s="150" t="s">
        <v>3551</v>
      </c>
      <c r="B156" s="150" t="s">
        <v>3472</v>
      </c>
    </row>
    <row r="157" spans="1:2">
      <c r="A157" s="150" t="s">
        <v>985</v>
      </c>
      <c r="B157" s="150" t="s">
        <v>986</v>
      </c>
    </row>
    <row r="158" spans="1:2">
      <c r="A158" s="150" t="s">
        <v>3511</v>
      </c>
      <c r="B158" s="150" t="s">
        <v>3485</v>
      </c>
    </row>
    <row r="159" spans="1:2">
      <c r="A159" s="150" t="s">
        <v>718</v>
      </c>
      <c r="B159" s="150" t="s">
        <v>719</v>
      </c>
    </row>
    <row r="160" spans="1:2">
      <c r="A160" s="150" t="s">
        <v>6023</v>
      </c>
      <c r="B160" s="150" t="s">
        <v>6024</v>
      </c>
    </row>
    <row r="161" spans="1:2">
      <c r="A161" s="150" t="str">
        <f>+B161</f>
        <v>SCA981117398</v>
      </c>
      <c r="B161" s="150" t="s">
        <v>1748</v>
      </c>
    </row>
    <row r="162" spans="1:2">
      <c r="A162" s="150" t="str">
        <f>+B162</f>
        <v>SCD021016CM9</v>
      </c>
      <c r="B162" s="150" t="s">
        <v>5789</v>
      </c>
    </row>
    <row r="163" spans="1:2">
      <c r="A163" s="150" t="str">
        <f>+B163</f>
        <v>SCI000810Q79</v>
      </c>
      <c r="B163" s="150" t="s">
        <v>1696</v>
      </c>
    </row>
    <row r="164" spans="1:2">
      <c r="A164" s="150" t="str">
        <f>+B164</f>
        <v>SCI0804295X6</v>
      </c>
      <c r="B164" s="150" t="s">
        <v>5447</v>
      </c>
    </row>
    <row r="165" spans="1:2">
      <c r="A165" s="150" t="s">
        <v>6014</v>
      </c>
      <c r="B165" s="150" t="s">
        <v>5861</v>
      </c>
    </row>
    <row r="166" spans="1:2">
      <c r="A166" s="150" t="str">
        <f>+B166</f>
        <v>SEB1108096N7</v>
      </c>
      <c r="B166" s="150" t="s">
        <v>4133</v>
      </c>
    </row>
    <row r="167" spans="1:2">
      <c r="A167" s="150" t="s">
        <v>907</v>
      </c>
      <c r="B167" s="150" t="s">
        <v>908</v>
      </c>
    </row>
    <row r="168" spans="1:2">
      <c r="A168" s="150" t="str">
        <f>+B168</f>
        <v>SGG931011MF4</v>
      </c>
      <c r="B168" s="150" t="s">
        <v>5416</v>
      </c>
    </row>
    <row r="169" spans="1:2">
      <c r="A169" s="150" t="str">
        <f>+B169</f>
        <v>SGM950714DC2</v>
      </c>
      <c r="B169" s="150" t="s">
        <v>1706</v>
      </c>
    </row>
    <row r="170" spans="1:2">
      <c r="A170" s="150" t="s">
        <v>5474</v>
      </c>
      <c r="B170" s="150" t="s">
        <v>5475</v>
      </c>
    </row>
    <row r="171" spans="1:2">
      <c r="A171" s="150" t="s">
        <v>939</v>
      </c>
      <c r="B171" s="150" t="s">
        <v>940</v>
      </c>
    </row>
    <row r="172" spans="1:2">
      <c r="A172" s="150" t="str">
        <f>+B172</f>
        <v>SJU010405FU0</v>
      </c>
      <c r="B172" s="150" t="s">
        <v>1701</v>
      </c>
    </row>
    <row r="173" spans="1:2">
      <c r="A173" s="150" t="str">
        <f>+B173</f>
        <v>SMA950103FQA</v>
      </c>
      <c r="B173" s="150" t="s">
        <v>2673</v>
      </c>
    </row>
    <row r="174" spans="1:2">
      <c r="A174" s="117" t="s">
        <v>4178</v>
      </c>
      <c r="B174" s="150" t="s">
        <v>4786</v>
      </c>
    </row>
    <row r="175" spans="1:2">
      <c r="A175" s="150" t="s">
        <v>6027</v>
      </c>
      <c r="B175" s="150" t="s">
        <v>6028</v>
      </c>
    </row>
    <row r="176" spans="1:2">
      <c r="A176" s="150" t="s">
        <v>4158</v>
      </c>
      <c r="B176" s="150" t="s">
        <v>4157</v>
      </c>
    </row>
    <row r="177" spans="1:2">
      <c r="A177" s="150" t="str">
        <f>+B177</f>
        <v>SRB930119769</v>
      </c>
      <c r="B177" s="150" t="s">
        <v>3536</v>
      </c>
    </row>
    <row r="178" spans="1:2">
      <c r="A178" s="150" t="str">
        <f>+B178</f>
        <v>SRE001003525</v>
      </c>
      <c r="B178" s="150" t="s">
        <v>5803</v>
      </c>
    </row>
    <row r="179" spans="1:2">
      <c r="A179" s="150" t="s">
        <v>6041</v>
      </c>
      <c r="B179" s="150" t="s">
        <v>6042</v>
      </c>
    </row>
    <row r="180" spans="1:2">
      <c r="A180" s="150" t="str">
        <f t="shared" ref="A180:A185" si="0">+B180</f>
        <v>SSL040309B32</v>
      </c>
      <c r="B180" s="150" t="s">
        <v>1749</v>
      </c>
    </row>
    <row r="181" spans="1:2">
      <c r="A181" s="150" t="str">
        <f t="shared" si="0"/>
        <v>SSM091209SP5</v>
      </c>
      <c r="B181" s="150" t="s">
        <v>5837</v>
      </c>
    </row>
    <row r="182" spans="1:2">
      <c r="A182" s="150" t="str">
        <f t="shared" si="0"/>
        <v>SSR760906L2A</v>
      </c>
      <c r="B182" s="150" t="s">
        <v>4805</v>
      </c>
    </row>
    <row r="183" spans="1:2">
      <c r="A183" s="150" t="str">
        <f t="shared" si="0"/>
        <v>STE000331UK5</v>
      </c>
      <c r="B183" s="150" t="s">
        <v>5769</v>
      </c>
    </row>
    <row r="184" spans="1:2">
      <c r="A184" s="150" t="str">
        <f t="shared" si="0"/>
        <v>SUL601206R87</v>
      </c>
      <c r="B184" s="150" t="s">
        <v>661</v>
      </c>
    </row>
    <row r="185" spans="1:2">
      <c r="A185" s="150" t="str">
        <f t="shared" si="0"/>
        <v>SVI810112T87</v>
      </c>
      <c r="B185" s="150" t="s">
        <v>1735</v>
      </c>
    </row>
    <row r="186" spans="1:2">
      <c r="A186" s="150" t="s">
        <v>918</v>
      </c>
      <c r="B186" s="150" t="s">
        <v>954</v>
      </c>
    </row>
    <row r="187" spans="1:2">
      <c r="A187" s="117" t="s">
        <v>6057</v>
      </c>
      <c r="B187" s="150" t="s">
        <v>5645</v>
      </c>
    </row>
    <row r="188" spans="1:2">
      <c r="A188" s="150" t="s">
        <v>957</v>
      </c>
      <c r="B188" s="150" t="s">
        <v>1813</v>
      </c>
    </row>
    <row r="189" spans="1:2">
      <c r="A189" s="117" t="s">
        <v>746</v>
      </c>
      <c r="B189" s="150" t="s">
        <v>745</v>
      </c>
    </row>
    <row r="190" spans="1:2">
      <c r="A190" s="150" t="s">
        <v>966</v>
      </c>
      <c r="B190" s="150" t="s">
        <v>967</v>
      </c>
    </row>
    <row r="191" spans="1:2">
      <c r="A191" s="117" t="s">
        <v>868</v>
      </c>
      <c r="B191" s="150" t="s">
        <v>5535</v>
      </c>
    </row>
    <row r="192" spans="1:2">
      <c r="A192" s="150" t="s">
        <v>840</v>
      </c>
      <c r="B192" s="150" t="s">
        <v>3549</v>
      </c>
    </row>
    <row r="193" spans="1:2">
      <c r="A193" s="150" t="str">
        <f>+B193</f>
        <v>TOGP581218HS8</v>
      </c>
      <c r="B193" s="150" t="s">
        <v>5838</v>
      </c>
    </row>
    <row r="194" spans="1:2">
      <c r="A194" s="117" t="s">
        <v>842</v>
      </c>
      <c r="B194" s="150" t="s">
        <v>844</v>
      </c>
    </row>
    <row r="195" spans="1:2">
      <c r="A195" s="117" t="s">
        <v>1801</v>
      </c>
      <c r="B195" s="150" t="s">
        <v>5674</v>
      </c>
    </row>
    <row r="196" spans="1:2">
      <c r="A196" s="117" t="s">
        <v>1772</v>
      </c>
      <c r="B196" s="150" t="s">
        <v>5390</v>
      </c>
    </row>
    <row r="197" spans="1:2">
      <c r="A197" s="150" t="str">
        <f>+B197</f>
        <v>TRA060703EB4</v>
      </c>
      <c r="B197" s="150" t="s">
        <v>676</v>
      </c>
    </row>
    <row r="198" spans="1:2">
      <c r="A198" s="150" t="str">
        <f>+B198</f>
        <v>TSC070907QS5</v>
      </c>
      <c r="B198" s="150" t="s">
        <v>727</v>
      </c>
    </row>
    <row r="199" spans="1:2">
      <c r="A199" s="117" t="s">
        <v>2857</v>
      </c>
      <c r="B199" s="150" t="s">
        <v>3495</v>
      </c>
    </row>
    <row r="200" spans="1:2">
      <c r="A200" s="117" t="s">
        <v>882</v>
      </c>
      <c r="B200" s="150" t="s">
        <v>5683</v>
      </c>
    </row>
    <row r="201" spans="1:2">
      <c r="A201" s="150" t="str">
        <f>+B201</f>
        <v>USL9307122X1</v>
      </c>
      <c r="B201" s="150" t="s">
        <v>819</v>
      </c>
    </row>
    <row r="202" spans="1:2">
      <c r="A202" s="117" t="s">
        <v>2902</v>
      </c>
      <c r="B202" s="19" t="s">
        <v>6054</v>
      </c>
    </row>
    <row r="203" spans="1:2">
      <c r="A203" s="150" t="str">
        <f>+B203</f>
        <v>VAAY890313NK3</v>
      </c>
      <c r="B203" s="150" t="s">
        <v>928</v>
      </c>
    </row>
    <row r="204" spans="1:2">
      <c r="A204" s="150" t="s">
        <v>6032</v>
      </c>
      <c r="B204" s="150" t="s">
        <v>5943</v>
      </c>
    </row>
    <row r="205" spans="1:2">
      <c r="A205" s="117" t="s">
        <v>888</v>
      </c>
      <c r="B205" s="150" t="s">
        <v>5719</v>
      </c>
    </row>
    <row r="206" spans="1:2">
      <c r="A206" s="150"/>
      <c r="B206" s="150"/>
    </row>
  </sheetData>
  <sortState ref="A1:B585">
    <sortCondition ref="A1:A585"/>
  </sortState>
  <conditionalFormatting sqref="A60 A63">
    <cfRule type="duplicateValues" dxfId="52" priority="6"/>
  </conditionalFormatting>
  <conditionalFormatting sqref="A1:A205">
    <cfRule type="duplicateValues" dxfId="51" priority="245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69"/>
  <sheetViews>
    <sheetView topLeftCell="A951" workbookViewId="0">
      <selection activeCell="G971" sqref="G971"/>
    </sheetView>
  </sheetViews>
  <sheetFormatPr baseColWidth="10" defaultRowHeight="15"/>
  <cols>
    <col min="4" max="4" width="2" bestFit="1" customWidth="1"/>
    <col min="5" max="5" width="2.7109375" customWidth="1"/>
    <col min="6" max="6" width="2.5703125" customWidth="1"/>
    <col min="7" max="7" width="40.42578125" bestFit="1" customWidth="1"/>
    <col min="8" max="8" width="40.140625" bestFit="1" customWidth="1"/>
    <col min="9" max="9" width="12.7109375" bestFit="1" customWidth="1"/>
    <col min="10" max="10" width="16.140625" customWidth="1"/>
    <col min="11" max="11" width="12.7109375" bestFit="1" customWidth="1"/>
  </cols>
  <sheetData>
    <row r="1" spans="1:13" s="150" customFormat="1">
      <c r="A1" s="319"/>
      <c r="B1" s="1"/>
      <c r="C1" s="1"/>
      <c r="D1" s="1"/>
      <c r="E1" s="1"/>
      <c r="F1" s="1"/>
      <c r="G1" s="46" t="s">
        <v>0</v>
      </c>
      <c r="H1" s="1"/>
      <c r="I1" s="1"/>
      <c r="J1" s="5"/>
      <c r="K1" s="319"/>
    </row>
    <row r="2" spans="1:13" s="150" customFormat="1">
      <c r="A2" s="319"/>
      <c r="B2" s="1"/>
      <c r="C2" s="1"/>
      <c r="D2" s="1"/>
      <c r="E2" s="1"/>
      <c r="F2" s="1"/>
      <c r="G2" s="46" t="s">
        <v>10902</v>
      </c>
      <c r="H2" s="1"/>
      <c r="I2" s="1"/>
      <c r="J2" s="5"/>
      <c r="K2" s="319"/>
    </row>
    <row r="3" spans="1:13" s="150" customFormat="1">
      <c r="A3" s="319"/>
      <c r="B3" s="1"/>
      <c r="C3" s="1"/>
      <c r="D3" s="1"/>
      <c r="E3" s="1"/>
      <c r="F3" s="1"/>
      <c r="G3" s="46" t="s">
        <v>1</v>
      </c>
      <c r="H3" s="1"/>
      <c r="I3" s="1"/>
      <c r="J3" s="5"/>
      <c r="K3" s="319"/>
    </row>
    <row r="4" spans="1:13" s="150" customFormat="1">
      <c r="A4" s="319"/>
      <c r="B4" s="1"/>
      <c r="C4" s="1"/>
      <c r="D4" s="1"/>
      <c r="E4" s="1"/>
      <c r="F4" s="1"/>
      <c r="G4" s="327" t="s">
        <v>10779</v>
      </c>
      <c r="H4" s="1"/>
      <c r="I4" s="1"/>
      <c r="J4" s="1"/>
      <c r="K4" s="319"/>
    </row>
    <row r="5" spans="1:13" s="150" customFormat="1">
      <c r="A5" s="319"/>
      <c r="B5" s="1"/>
      <c r="C5" s="1"/>
      <c r="D5" s="1"/>
      <c r="E5" s="1"/>
      <c r="F5" s="1"/>
      <c r="G5" s="6"/>
      <c r="H5" s="4"/>
      <c r="I5" s="4"/>
      <c r="J5" s="4"/>
      <c r="K5" s="319"/>
    </row>
    <row r="6" spans="1:13" s="150" customFormat="1" ht="17.25" thickBot="1">
      <c r="A6" s="41" t="s">
        <v>2</v>
      </c>
      <c r="B6" s="41" t="s">
        <v>3</v>
      </c>
      <c r="C6" s="41" t="s">
        <v>4</v>
      </c>
      <c r="D6" s="41"/>
      <c r="E6" s="41"/>
      <c r="F6" s="41"/>
      <c r="G6" s="42" t="s">
        <v>5</v>
      </c>
      <c r="H6" s="43" t="s">
        <v>6</v>
      </c>
      <c r="I6" s="44" t="s">
        <v>8</v>
      </c>
      <c r="J6" s="44" t="s">
        <v>7</v>
      </c>
      <c r="K6" s="45" t="s">
        <v>1005</v>
      </c>
    </row>
    <row r="7" spans="1:13" s="150" customFormat="1"/>
    <row r="8" spans="1:13">
      <c r="A8" t="s">
        <v>6137</v>
      </c>
      <c r="B8" s="148">
        <v>42620</v>
      </c>
      <c r="C8" t="s">
        <v>6138</v>
      </c>
      <c r="D8">
        <v>1</v>
      </c>
      <c r="E8" t="s">
        <v>6139</v>
      </c>
      <c r="F8" t="s">
        <v>1828</v>
      </c>
      <c r="G8" s="48" t="s">
        <v>840</v>
      </c>
      <c r="H8" s="48" t="s">
        <v>841</v>
      </c>
      <c r="I8" s="314">
        <v>27523.64</v>
      </c>
      <c r="J8" s="133">
        <f t="shared" ref="J8:J71" si="0">+I8/0.16</f>
        <v>172022.75</v>
      </c>
      <c r="K8" s="151"/>
      <c r="L8" s="150"/>
      <c r="M8" s="151"/>
    </row>
    <row r="9" spans="1:13">
      <c r="A9" t="s">
        <v>6069</v>
      </c>
      <c r="B9" s="148">
        <v>42615</v>
      </c>
      <c r="C9" t="s">
        <v>6070</v>
      </c>
      <c r="D9">
        <v>1</v>
      </c>
      <c r="E9" t="s">
        <v>6071</v>
      </c>
      <c r="F9" t="s">
        <v>1828</v>
      </c>
      <c r="G9" s="154" t="s">
        <v>1775</v>
      </c>
      <c r="H9" t="s">
        <v>7299</v>
      </c>
      <c r="I9" s="314">
        <v>43451.33</v>
      </c>
      <c r="J9" s="133">
        <f t="shared" si="0"/>
        <v>271570.8125</v>
      </c>
      <c r="K9" s="151"/>
      <c r="L9" s="150"/>
      <c r="M9" s="151"/>
    </row>
    <row r="10" spans="1:13">
      <c r="A10" t="s">
        <v>6140</v>
      </c>
      <c r="B10" s="148">
        <v>42620</v>
      </c>
      <c r="C10" t="s">
        <v>6141</v>
      </c>
      <c r="D10">
        <v>1</v>
      </c>
      <c r="E10" t="s">
        <v>6142</v>
      </c>
      <c r="F10" t="s">
        <v>1828</v>
      </c>
      <c r="G10" s="48" t="s">
        <v>840</v>
      </c>
      <c r="H10" s="48" t="s">
        <v>841</v>
      </c>
      <c r="I10" s="314">
        <v>59588.93</v>
      </c>
      <c r="J10" s="133">
        <f t="shared" si="0"/>
        <v>372430.8125</v>
      </c>
      <c r="K10" s="151"/>
      <c r="L10" s="150"/>
      <c r="M10" s="151"/>
    </row>
    <row r="11" spans="1:13">
      <c r="A11" t="s">
        <v>6143</v>
      </c>
      <c r="B11" s="148">
        <v>42620</v>
      </c>
      <c r="C11" t="s">
        <v>6144</v>
      </c>
      <c r="D11">
        <v>1</v>
      </c>
      <c r="E11" t="s">
        <v>6145</v>
      </c>
      <c r="F11" t="s">
        <v>1828</v>
      </c>
      <c r="G11" s="48" t="s">
        <v>840</v>
      </c>
      <c r="H11" s="48" t="s">
        <v>841</v>
      </c>
      <c r="I11" s="314">
        <v>59588.93</v>
      </c>
      <c r="J11" s="133">
        <f t="shared" si="0"/>
        <v>372430.8125</v>
      </c>
      <c r="K11" s="151"/>
      <c r="L11" s="150"/>
      <c r="M11" s="151"/>
    </row>
    <row r="12" spans="1:13">
      <c r="A12" t="s">
        <v>6146</v>
      </c>
      <c r="B12" s="148">
        <v>42620</v>
      </c>
      <c r="C12" t="s">
        <v>6147</v>
      </c>
      <c r="D12">
        <v>1</v>
      </c>
      <c r="E12" t="s">
        <v>6148</v>
      </c>
      <c r="F12" t="s">
        <v>1828</v>
      </c>
      <c r="G12" s="48" t="s">
        <v>840</v>
      </c>
      <c r="H12" s="48" t="s">
        <v>841</v>
      </c>
      <c r="I12" s="314">
        <v>59588.93</v>
      </c>
      <c r="J12" s="133">
        <f t="shared" si="0"/>
        <v>372430.8125</v>
      </c>
      <c r="K12" s="151"/>
      <c r="L12" s="150"/>
      <c r="M12" s="151"/>
    </row>
    <row r="13" spans="1:13">
      <c r="A13" t="s">
        <v>6155</v>
      </c>
      <c r="B13" s="148">
        <v>42620</v>
      </c>
      <c r="C13" t="s">
        <v>6156</v>
      </c>
      <c r="D13">
        <v>1</v>
      </c>
      <c r="E13" t="s">
        <v>6157</v>
      </c>
      <c r="F13" t="s">
        <v>1828</v>
      </c>
      <c r="G13" s="48" t="s">
        <v>840</v>
      </c>
      <c r="H13" s="48" t="s">
        <v>841</v>
      </c>
      <c r="I13" s="314">
        <v>59588.93</v>
      </c>
      <c r="J13" s="133">
        <f t="shared" si="0"/>
        <v>372430.8125</v>
      </c>
      <c r="K13" s="151"/>
      <c r="L13" s="150"/>
      <c r="M13" s="151"/>
    </row>
    <row r="14" spans="1:13">
      <c r="A14" t="s">
        <v>6149</v>
      </c>
      <c r="B14" s="148">
        <v>42620</v>
      </c>
      <c r="C14" t="s">
        <v>6150</v>
      </c>
      <c r="D14">
        <v>1</v>
      </c>
      <c r="E14" t="s">
        <v>6151</v>
      </c>
      <c r="F14" t="s">
        <v>1828</v>
      </c>
      <c r="G14" s="48" t="s">
        <v>840</v>
      </c>
      <c r="H14" s="48" t="s">
        <v>841</v>
      </c>
      <c r="I14" s="314">
        <v>59588.93</v>
      </c>
      <c r="J14" s="133">
        <f t="shared" si="0"/>
        <v>372430.8125</v>
      </c>
      <c r="K14" s="151"/>
      <c r="L14" s="150"/>
      <c r="M14" s="151"/>
    </row>
    <row r="15" spans="1:13">
      <c r="A15" t="s">
        <v>6152</v>
      </c>
      <c r="B15" s="148">
        <v>42620</v>
      </c>
      <c r="C15" t="s">
        <v>6153</v>
      </c>
      <c r="D15">
        <v>1</v>
      </c>
      <c r="E15" t="s">
        <v>6154</v>
      </c>
      <c r="F15" t="s">
        <v>1828</v>
      </c>
      <c r="G15" s="48" t="s">
        <v>840</v>
      </c>
      <c r="H15" s="48" t="s">
        <v>841</v>
      </c>
      <c r="I15" s="314">
        <v>59588.93</v>
      </c>
      <c r="J15" s="133">
        <f t="shared" si="0"/>
        <v>372430.8125</v>
      </c>
      <c r="K15" s="151"/>
      <c r="L15" s="150"/>
      <c r="M15" s="151"/>
    </row>
    <row r="16" spans="1:13">
      <c r="A16" t="s">
        <v>6158</v>
      </c>
      <c r="B16" s="148">
        <v>42620</v>
      </c>
      <c r="C16" t="s">
        <v>6159</v>
      </c>
      <c r="D16">
        <v>1</v>
      </c>
      <c r="E16" t="s">
        <v>6160</v>
      </c>
      <c r="F16" t="s">
        <v>1828</v>
      </c>
      <c r="G16" s="48" t="s">
        <v>840</v>
      </c>
      <c r="H16" s="48" t="s">
        <v>841</v>
      </c>
      <c r="I16" s="314">
        <v>59588.93</v>
      </c>
      <c r="J16" s="133">
        <f t="shared" si="0"/>
        <v>372430.8125</v>
      </c>
      <c r="K16" s="151"/>
      <c r="L16" s="150"/>
      <c r="M16" s="151"/>
    </row>
    <row r="17" spans="1:13">
      <c r="A17" t="s">
        <v>1083</v>
      </c>
      <c r="B17" s="148">
        <v>42620</v>
      </c>
      <c r="C17" t="s">
        <v>6161</v>
      </c>
      <c r="D17">
        <v>1</v>
      </c>
      <c r="E17" t="s">
        <v>6162</v>
      </c>
      <c r="F17" t="s">
        <v>1828</v>
      </c>
      <c r="G17" s="48" t="s">
        <v>840</v>
      </c>
      <c r="H17" s="48" t="s">
        <v>841</v>
      </c>
      <c r="I17" s="314">
        <v>25038.13</v>
      </c>
      <c r="J17" s="133">
        <f t="shared" si="0"/>
        <v>156488.3125</v>
      </c>
      <c r="K17" s="151"/>
      <c r="L17" s="150"/>
      <c r="M17" s="151"/>
    </row>
    <row r="18" spans="1:13">
      <c r="A18" t="s">
        <v>6163</v>
      </c>
      <c r="B18" s="148">
        <v>42620</v>
      </c>
      <c r="C18" t="s">
        <v>6164</v>
      </c>
      <c r="D18">
        <v>1</v>
      </c>
      <c r="E18" t="s">
        <v>6165</v>
      </c>
      <c r="F18" t="s">
        <v>1828</v>
      </c>
      <c r="G18" s="48" t="s">
        <v>840</v>
      </c>
      <c r="H18" s="48" t="s">
        <v>841</v>
      </c>
      <c r="I18" s="314">
        <v>25038.13</v>
      </c>
      <c r="J18" s="133">
        <f t="shared" si="0"/>
        <v>156488.3125</v>
      </c>
      <c r="K18" s="151"/>
      <c r="L18" s="150"/>
      <c r="M18" s="151"/>
    </row>
    <row r="19" spans="1:13">
      <c r="A19" t="s">
        <v>1937</v>
      </c>
      <c r="B19" s="148">
        <v>42621</v>
      </c>
      <c r="C19" t="s">
        <v>6175</v>
      </c>
      <c r="D19">
        <v>1</v>
      </c>
      <c r="E19" t="s">
        <v>6176</v>
      </c>
      <c r="F19" t="s">
        <v>1828</v>
      </c>
      <c r="G19" s="177" t="s">
        <v>877</v>
      </c>
      <c r="H19" s="319" t="s">
        <v>6177</v>
      </c>
      <c r="I19" s="314">
        <v>52592.05</v>
      </c>
      <c r="J19" s="133">
        <f t="shared" si="0"/>
        <v>328700.3125</v>
      </c>
      <c r="K19" s="151"/>
      <c r="L19" s="150"/>
      <c r="M19" s="151"/>
    </row>
    <row r="20" spans="1:13">
      <c r="A20" t="s">
        <v>6213</v>
      </c>
      <c r="B20" s="148">
        <v>42622</v>
      </c>
      <c r="C20" t="s">
        <v>6214</v>
      </c>
      <c r="D20">
        <v>1</v>
      </c>
      <c r="E20" t="s">
        <v>6215</v>
      </c>
      <c r="F20" t="s">
        <v>1828</v>
      </c>
      <c r="G20" s="48" t="s">
        <v>840</v>
      </c>
      <c r="H20" s="48" t="s">
        <v>841</v>
      </c>
      <c r="I20" s="314">
        <v>50658.19</v>
      </c>
      <c r="J20" s="133">
        <f t="shared" si="0"/>
        <v>316613.6875</v>
      </c>
      <c r="K20" s="151"/>
      <c r="L20" s="150"/>
      <c r="M20" s="151"/>
    </row>
    <row r="21" spans="1:13">
      <c r="A21" t="s">
        <v>219</v>
      </c>
      <c r="B21" s="148">
        <v>42626</v>
      </c>
      <c r="C21" t="s">
        <v>6252</v>
      </c>
      <c r="D21">
        <v>1</v>
      </c>
      <c r="E21" t="s">
        <v>6253</v>
      </c>
      <c r="F21" t="s">
        <v>1828</v>
      </c>
      <c r="G21" s="154" t="s">
        <v>847</v>
      </c>
      <c r="H21" t="s">
        <v>6254</v>
      </c>
      <c r="I21" s="314">
        <v>64685.59</v>
      </c>
      <c r="J21" s="133">
        <f t="shared" si="0"/>
        <v>404284.93749999994</v>
      </c>
      <c r="K21" s="151"/>
      <c r="L21" s="150"/>
      <c r="M21" s="151"/>
    </row>
    <row r="22" spans="1:13">
      <c r="A22" t="s">
        <v>3060</v>
      </c>
      <c r="B22" s="148">
        <v>42627</v>
      </c>
      <c r="C22" t="s">
        <v>6264</v>
      </c>
      <c r="D22">
        <v>1</v>
      </c>
      <c r="E22" t="s">
        <v>6265</v>
      </c>
      <c r="F22" t="s">
        <v>1828</v>
      </c>
      <c r="G22" s="48" t="s">
        <v>840</v>
      </c>
      <c r="H22" s="48" t="s">
        <v>841</v>
      </c>
      <c r="I22" s="314">
        <v>25087.37</v>
      </c>
      <c r="J22" s="133">
        <f t="shared" si="0"/>
        <v>156796.0625</v>
      </c>
      <c r="K22" s="151"/>
      <c r="L22" s="150"/>
      <c r="M22" s="151"/>
    </row>
    <row r="23" spans="1:13">
      <c r="A23" t="s">
        <v>6266</v>
      </c>
      <c r="B23" s="148">
        <v>42627</v>
      </c>
      <c r="C23" t="s">
        <v>6267</v>
      </c>
      <c r="D23">
        <v>1</v>
      </c>
      <c r="E23" t="s">
        <v>6268</v>
      </c>
      <c r="F23" t="s">
        <v>1828</v>
      </c>
      <c r="G23" s="48" t="s">
        <v>840</v>
      </c>
      <c r="H23" s="48" t="s">
        <v>841</v>
      </c>
      <c r="I23" s="314">
        <v>22757.61</v>
      </c>
      <c r="J23" s="133">
        <f t="shared" si="0"/>
        <v>142235.0625</v>
      </c>
      <c r="K23" s="151"/>
      <c r="L23" s="150"/>
      <c r="M23" s="151"/>
    </row>
    <row r="24" spans="1:13">
      <c r="A24" t="s">
        <v>4317</v>
      </c>
      <c r="B24" s="148">
        <v>42634</v>
      </c>
      <c r="C24" t="s">
        <v>6267</v>
      </c>
      <c r="D24">
        <v>1</v>
      </c>
      <c r="E24" t="s">
        <v>6428</v>
      </c>
      <c r="F24" t="s">
        <v>1872</v>
      </c>
      <c r="G24" s="48" t="s">
        <v>840</v>
      </c>
      <c r="H24" s="48" t="s">
        <v>841</v>
      </c>
      <c r="I24" s="314">
        <v>-22757.61</v>
      </c>
      <c r="J24" s="133">
        <f t="shared" si="0"/>
        <v>-142235.0625</v>
      </c>
      <c r="K24" s="319"/>
      <c r="L24" s="150"/>
      <c r="M24" s="151"/>
    </row>
    <row r="25" spans="1:13">
      <c r="A25" t="s">
        <v>4319</v>
      </c>
      <c r="B25" s="148">
        <v>42634</v>
      </c>
      <c r="C25" t="s">
        <v>6267</v>
      </c>
      <c r="D25">
        <v>1</v>
      </c>
      <c r="E25" t="s">
        <v>6429</v>
      </c>
      <c r="F25" t="s">
        <v>1828</v>
      </c>
      <c r="G25" s="48" t="s">
        <v>840</v>
      </c>
      <c r="H25" s="48" t="s">
        <v>841</v>
      </c>
      <c r="I25" s="314">
        <v>27523.64</v>
      </c>
      <c r="J25" s="133">
        <f t="shared" si="0"/>
        <v>172022.75</v>
      </c>
      <c r="K25" s="151"/>
      <c r="L25" s="150"/>
      <c r="M25" s="151"/>
    </row>
    <row r="26" spans="1:13">
      <c r="A26" t="s">
        <v>2081</v>
      </c>
      <c r="B26" s="148">
        <v>42627</v>
      </c>
      <c r="C26" t="s">
        <v>6278</v>
      </c>
      <c r="D26">
        <v>1</v>
      </c>
      <c r="E26" t="s">
        <v>6279</v>
      </c>
      <c r="F26" t="s">
        <v>1828</v>
      </c>
      <c r="G26" s="48" t="s">
        <v>840</v>
      </c>
      <c r="H26" s="48" t="s">
        <v>841</v>
      </c>
      <c r="I26" s="314">
        <v>27523.64</v>
      </c>
      <c r="J26" s="133">
        <f t="shared" si="0"/>
        <v>172022.75</v>
      </c>
      <c r="K26" s="151"/>
      <c r="L26" s="150"/>
      <c r="M26" s="151"/>
    </row>
    <row r="27" spans="1:13">
      <c r="A27" t="s">
        <v>6361</v>
      </c>
      <c r="B27" s="148">
        <v>42632</v>
      </c>
      <c r="C27" t="s">
        <v>6362</v>
      </c>
      <c r="D27">
        <v>1</v>
      </c>
      <c r="E27" t="s">
        <v>6363</v>
      </c>
      <c r="F27" t="s">
        <v>1828</v>
      </c>
      <c r="G27" s="48" t="s">
        <v>840</v>
      </c>
      <c r="H27" s="48" t="s">
        <v>841</v>
      </c>
      <c r="I27" s="314">
        <v>52542.23</v>
      </c>
      <c r="J27" s="133">
        <f t="shared" si="0"/>
        <v>328388.9375</v>
      </c>
      <c r="K27" s="151"/>
      <c r="L27" s="150"/>
      <c r="M27" s="151"/>
    </row>
    <row r="28" spans="1:13">
      <c r="A28" t="s">
        <v>5620</v>
      </c>
      <c r="B28" s="148">
        <v>42632</v>
      </c>
      <c r="C28" t="s">
        <v>6364</v>
      </c>
      <c r="D28">
        <v>1</v>
      </c>
      <c r="E28" t="s">
        <v>6365</v>
      </c>
      <c r="F28" t="s">
        <v>1828</v>
      </c>
      <c r="G28" s="48" t="s">
        <v>840</v>
      </c>
      <c r="H28" s="48" t="s">
        <v>841</v>
      </c>
      <c r="I28" s="314">
        <v>84502.720000000001</v>
      </c>
      <c r="J28" s="133">
        <f t="shared" si="0"/>
        <v>528142</v>
      </c>
      <c r="K28" s="151"/>
      <c r="L28" s="150"/>
      <c r="M28" s="151"/>
    </row>
    <row r="29" spans="1:13">
      <c r="A29" t="s">
        <v>6367</v>
      </c>
      <c r="B29" s="148">
        <v>42632</v>
      </c>
      <c r="C29" t="s">
        <v>6368</v>
      </c>
      <c r="D29">
        <v>1</v>
      </c>
      <c r="E29" t="s">
        <v>6369</v>
      </c>
      <c r="F29" t="s">
        <v>1828</v>
      </c>
      <c r="G29" s="154" t="s">
        <v>858</v>
      </c>
      <c r="H29" s="319" t="s">
        <v>7301</v>
      </c>
      <c r="I29" s="314">
        <v>52574.44</v>
      </c>
      <c r="J29" s="133">
        <f t="shared" si="0"/>
        <v>328590.25</v>
      </c>
      <c r="K29" s="151"/>
      <c r="L29" s="150"/>
      <c r="M29" s="151"/>
    </row>
    <row r="30" spans="1:13">
      <c r="A30" t="s">
        <v>4962</v>
      </c>
      <c r="B30" s="148">
        <v>42633</v>
      </c>
      <c r="C30" t="s">
        <v>6384</v>
      </c>
      <c r="D30">
        <v>1</v>
      </c>
      <c r="E30" t="s">
        <v>6385</v>
      </c>
      <c r="F30" t="s">
        <v>1828</v>
      </c>
      <c r="G30" s="48" t="s">
        <v>840</v>
      </c>
      <c r="H30" s="48" t="s">
        <v>841</v>
      </c>
      <c r="I30" s="314">
        <v>70787.89</v>
      </c>
      <c r="J30" s="133">
        <f t="shared" si="0"/>
        <v>442424.3125</v>
      </c>
      <c r="K30" s="151"/>
      <c r="L30" s="150"/>
      <c r="M30" s="151"/>
    </row>
    <row r="31" spans="1:13">
      <c r="A31" t="s">
        <v>6386</v>
      </c>
      <c r="B31" s="148">
        <v>42633</v>
      </c>
      <c r="C31" t="s">
        <v>6387</v>
      </c>
      <c r="D31">
        <v>1</v>
      </c>
      <c r="E31" t="s">
        <v>6388</v>
      </c>
      <c r="F31" t="s">
        <v>1828</v>
      </c>
      <c r="G31" s="48" t="s">
        <v>840</v>
      </c>
      <c r="H31" s="48" t="s">
        <v>841</v>
      </c>
      <c r="I31" s="314">
        <v>25038.13</v>
      </c>
      <c r="J31" s="133">
        <f t="shared" si="0"/>
        <v>156488.3125</v>
      </c>
      <c r="K31" s="151"/>
      <c r="L31" s="150"/>
      <c r="M31" s="151"/>
    </row>
    <row r="32" spans="1:13">
      <c r="A32" t="s">
        <v>6389</v>
      </c>
      <c r="B32" s="148">
        <v>42633</v>
      </c>
      <c r="C32" t="s">
        <v>6390</v>
      </c>
      <c r="D32">
        <v>1</v>
      </c>
      <c r="E32" t="s">
        <v>6391</v>
      </c>
      <c r="F32" t="s">
        <v>1828</v>
      </c>
      <c r="G32" s="177" t="s">
        <v>4179</v>
      </c>
      <c r="H32" s="319" t="s">
        <v>6392</v>
      </c>
      <c r="I32" s="314">
        <v>25087.78</v>
      </c>
      <c r="J32" s="133">
        <f t="shared" si="0"/>
        <v>156798.625</v>
      </c>
      <c r="K32" s="151"/>
      <c r="L32" s="150"/>
      <c r="M32" s="151"/>
    </row>
    <row r="33" spans="1:13">
      <c r="A33" t="s">
        <v>6399</v>
      </c>
      <c r="B33" s="148">
        <v>42633</v>
      </c>
      <c r="C33" t="s">
        <v>6400</v>
      </c>
      <c r="D33">
        <v>1</v>
      </c>
      <c r="E33" t="s">
        <v>6401</v>
      </c>
      <c r="F33" t="s">
        <v>1828</v>
      </c>
      <c r="G33" s="48" t="s">
        <v>840</v>
      </c>
      <c r="H33" s="48" t="s">
        <v>841</v>
      </c>
      <c r="I33" s="314">
        <v>44070.83</v>
      </c>
      <c r="J33" s="133">
        <f t="shared" si="0"/>
        <v>275442.6875</v>
      </c>
      <c r="K33" s="151"/>
      <c r="L33" s="150"/>
      <c r="M33" s="151"/>
    </row>
    <row r="34" spans="1:13">
      <c r="A34" t="s">
        <v>4974</v>
      </c>
      <c r="B34" s="148">
        <v>42633</v>
      </c>
      <c r="C34" t="s">
        <v>6406</v>
      </c>
      <c r="D34">
        <v>1</v>
      </c>
      <c r="E34" t="s">
        <v>6407</v>
      </c>
      <c r="F34" t="s">
        <v>1828</v>
      </c>
      <c r="G34" s="175" t="s">
        <v>4177</v>
      </c>
      <c r="H34" s="319" t="s">
        <v>6408</v>
      </c>
      <c r="I34" s="314">
        <v>27573.3</v>
      </c>
      <c r="J34" s="133">
        <f t="shared" si="0"/>
        <v>172333.125</v>
      </c>
      <c r="K34" s="151"/>
      <c r="L34" s="150"/>
      <c r="M34" s="151"/>
    </row>
    <row r="35" spans="1:13">
      <c r="A35" t="s">
        <v>5023</v>
      </c>
      <c r="B35" s="148">
        <v>42635</v>
      </c>
      <c r="C35" t="s">
        <v>6452</v>
      </c>
      <c r="D35">
        <v>1</v>
      </c>
      <c r="E35" t="s">
        <v>6453</v>
      </c>
      <c r="F35" t="s">
        <v>1828</v>
      </c>
      <c r="G35" s="48" t="s">
        <v>840</v>
      </c>
      <c r="H35" s="48" t="s">
        <v>841</v>
      </c>
      <c r="I35" s="314">
        <v>27523.64</v>
      </c>
      <c r="J35" s="133">
        <f t="shared" si="0"/>
        <v>172022.75</v>
      </c>
      <c r="K35" s="151"/>
      <c r="L35" s="150"/>
      <c r="M35" s="151"/>
    </row>
    <row r="36" spans="1:13">
      <c r="A36" t="s">
        <v>6670</v>
      </c>
      <c r="B36" s="148">
        <v>42637</v>
      </c>
      <c r="C36" t="s">
        <v>6671</v>
      </c>
      <c r="D36">
        <v>1</v>
      </c>
      <c r="E36" t="s">
        <v>6672</v>
      </c>
      <c r="F36" t="s">
        <v>1828</v>
      </c>
      <c r="G36" s="48" t="s">
        <v>840</v>
      </c>
      <c r="H36" s="48" t="s">
        <v>841</v>
      </c>
      <c r="I36" s="314">
        <v>28394.74</v>
      </c>
      <c r="J36" s="133">
        <f t="shared" si="0"/>
        <v>177467.125</v>
      </c>
      <c r="K36" s="151"/>
      <c r="L36" s="150"/>
      <c r="M36" s="151"/>
    </row>
    <row r="37" spans="1:13">
      <c r="A37" t="s">
        <v>2230</v>
      </c>
      <c r="B37" s="148">
        <v>42635</v>
      </c>
      <c r="C37" t="s">
        <v>6460</v>
      </c>
      <c r="D37">
        <v>1</v>
      </c>
      <c r="E37" t="s">
        <v>6461</v>
      </c>
      <c r="F37" t="s">
        <v>1828</v>
      </c>
      <c r="G37" s="48" t="s">
        <v>840</v>
      </c>
      <c r="H37" s="48" t="s">
        <v>841</v>
      </c>
      <c r="I37" s="314">
        <v>28394.74</v>
      </c>
      <c r="J37" s="133">
        <f t="shared" si="0"/>
        <v>177467.125</v>
      </c>
      <c r="K37" s="151"/>
      <c r="L37" s="150"/>
      <c r="M37" s="151"/>
    </row>
    <row r="38" spans="1:13">
      <c r="A38" t="s">
        <v>6673</v>
      </c>
      <c r="B38" s="148">
        <v>42637</v>
      </c>
      <c r="C38" t="s">
        <v>6674</v>
      </c>
      <c r="D38">
        <v>1</v>
      </c>
      <c r="E38" t="s">
        <v>6675</v>
      </c>
      <c r="F38" t="s">
        <v>1828</v>
      </c>
      <c r="G38" s="48" t="s">
        <v>840</v>
      </c>
      <c r="H38" s="48" t="s">
        <v>841</v>
      </c>
      <c r="I38" s="314">
        <v>28394.74</v>
      </c>
      <c r="J38" s="133">
        <f t="shared" si="0"/>
        <v>177467.125</v>
      </c>
      <c r="K38" s="151"/>
      <c r="L38" s="150"/>
      <c r="M38" s="151"/>
    </row>
    <row r="39" spans="1:13">
      <c r="A39" t="s">
        <v>332</v>
      </c>
      <c r="B39" s="148">
        <v>42635</v>
      </c>
      <c r="C39" t="s">
        <v>6462</v>
      </c>
      <c r="D39">
        <v>1</v>
      </c>
      <c r="E39" t="s">
        <v>6463</v>
      </c>
      <c r="F39" t="s">
        <v>1828</v>
      </c>
      <c r="G39" s="48" t="s">
        <v>840</v>
      </c>
      <c r="H39" s="48" t="s">
        <v>841</v>
      </c>
      <c r="I39" s="314">
        <v>30281.64</v>
      </c>
      <c r="J39" s="133">
        <f t="shared" si="0"/>
        <v>189260.25</v>
      </c>
      <c r="K39" s="151"/>
      <c r="L39" s="150"/>
      <c r="M39" s="151"/>
    </row>
    <row r="40" spans="1:13">
      <c r="A40" t="s">
        <v>3131</v>
      </c>
      <c r="B40" s="148">
        <v>42635</v>
      </c>
      <c r="C40" t="s">
        <v>6464</v>
      </c>
      <c r="D40">
        <v>1</v>
      </c>
      <c r="E40" t="s">
        <v>6465</v>
      </c>
      <c r="F40" t="s">
        <v>1828</v>
      </c>
      <c r="G40" s="48" t="s">
        <v>840</v>
      </c>
      <c r="H40" s="48" t="s">
        <v>841</v>
      </c>
      <c r="I40" s="314">
        <v>70787.89</v>
      </c>
      <c r="J40" s="133">
        <f t="shared" si="0"/>
        <v>442424.3125</v>
      </c>
      <c r="K40" s="151"/>
      <c r="L40" s="150"/>
      <c r="M40" s="151"/>
    </row>
    <row r="41" spans="1:13">
      <c r="A41" t="s">
        <v>1296</v>
      </c>
      <c r="B41" s="148">
        <v>42636</v>
      </c>
      <c r="C41" t="s">
        <v>6552</v>
      </c>
      <c r="D41">
        <v>1</v>
      </c>
      <c r="E41" t="s">
        <v>6553</v>
      </c>
      <c r="F41" t="s">
        <v>1828</v>
      </c>
      <c r="G41" s="154" t="s">
        <v>856</v>
      </c>
      <c r="H41" s="319" t="s">
        <v>6554</v>
      </c>
      <c r="I41" s="314">
        <v>44120.49</v>
      </c>
      <c r="J41" s="133">
        <f t="shared" si="0"/>
        <v>275753.0625</v>
      </c>
      <c r="K41" s="151"/>
      <c r="L41" s="150"/>
      <c r="M41" s="151"/>
    </row>
    <row r="42" spans="1:13">
      <c r="A42" t="s">
        <v>3143</v>
      </c>
      <c r="B42" s="148">
        <v>42636</v>
      </c>
      <c r="C42" t="s">
        <v>6626</v>
      </c>
      <c r="D42">
        <v>1</v>
      </c>
      <c r="E42" t="s">
        <v>6627</v>
      </c>
      <c r="F42" t="s">
        <v>1828</v>
      </c>
      <c r="G42" s="48" t="s">
        <v>840</v>
      </c>
      <c r="H42" s="48" t="s">
        <v>841</v>
      </c>
      <c r="I42" s="314">
        <v>27523.64</v>
      </c>
      <c r="J42" s="133">
        <f t="shared" si="0"/>
        <v>172022.75</v>
      </c>
      <c r="K42" s="151"/>
      <c r="L42" s="150"/>
      <c r="M42" s="151"/>
    </row>
    <row r="43" spans="1:13">
      <c r="A43" t="s">
        <v>6631</v>
      </c>
      <c r="B43" s="148">
        <v>42636</v>
      </c>
      <c r="C43" t="s">
        <v>6632</v>
      </c>
      <c r="D43">
        <v>1</v>
      </c>
      <c r="E43" t="s">
        <v>6633</v>
      </c>
      <c r="F43" t="s">
        <v>1828</v>
      </c>
      <c r="G43" s="48" t="s">
        <v>840</v>
      </c>
      <c r="H43" s="48" t="s">
        <v>841</v>
      </c>
      <c r="I43" s="314">
        <v>52542.23</v>
      </c>
      <c r="J43" s="133">
        <f t="shared" si="0"/>
        <v>328388.9375</v>
      </c>
      <c r="K43" s="151"/>
      <c r="L43" s="150"/>
      <c r="M43" s="151"/>
    </row>
    <row r="44" spans="1:13">
      <c r="A44" t="s">
        <v>6634</v>
      </c>
      <c r="B44" s="148">
        <v>42636</v>
      </c>
      <c r="C44" t="s">
        <v>6635</v>
      </c>
      <c r="D44">
        <v>1</v>
      </c>
      <c r="E44" t="s">
        <v>6636</v>
      </c>
      <c r="F44" t="s">
        <v>1828</v>
      </c>
      <c r="G44" s="48" t="s">
        <v>840</v>
      </c>
      <c r="H44" s="48" t="s">
        <v>841</v>
      </c>
      <c r="I44" s="314">
        <v>30281.64</v>
      </c>
      <c r="J44" s="133">
        <f t="shared" si="0"/>
        <v>189260.25</v>
      </c>
      <c r="K44" s="151"/>
      <c r="L44" s="150"/>
      <c r="M44" s="151"/>
    </row>
    <row r="45" spans="1:13">
      <c r="A45" t="s">
        <v>6637</v>
      </c>
      <c r="B45" s="148">
        <v>42636</v>
      </c>
      <c r="C45" t="s">
        <v>6638</v>
      </c>
      <c r="D45">
        <v>1</v>
      </c>
      <c r="E45" t="s">
        <v>6639</v>
      </c>
      <c r="F45" t="s">
        <v>1828</v>
      </c>
      <c r="G45" s="48" t="s">
        <v>840</v>
      </c>
      <c r="H45" s="48" t="s">
        <v>841</v>
      </c>
      <c r="I45" s="314">
        <v>40426.85</v>
      </c>
      <c r="J45" s="133">
        <f t="shared" si="0"/>
        <v>252667.8125</v>
      </c>
      <c r="K45" s="316"/>
      <c r="L45" s="151"/>
      <c r="M45" s="151"/>
    </row>
    <row r="46" spans="1:13">
      <c r="A46" t="s">
        <v>6645</v>
      </c>
      <c r="B46" s="148">
        <v>42636</v>
      </c>
      <c r="C46" t="s">
        <v>6646</v>
      </c>
      <c r="D46">
        <v>1</v>
      </c>
      <c r="E46" t="s">
        <v>6647</v>
      </c>
      <c r="F46" t="s">
        <v>1828</v>
      </c>
      <c r="G46" s="48" t="s">
        <v>840</v>
      </c>
      <c r="H46" s="48" t="s">
        <v>841</v>
      </c>
      <c r="I46" s="314">
        <v>29036.38</v>
      </c>
      <c r="J46" s="133">
        <f t="shared" si="0"/>
        <v>181477.375</v>
      </c>
      <c r="K46" s="151"/>
      <c r="L46" s="150"/>
      <c r="M46" s="151"/>
    </row>
    <row r="47" spans="1:13">
      <c r="A47" t="s">
        <v>6648</v>
      </c>
      <c r="B47" s="148">
        <v>42636</v>
      </c>
      <c r="C47" t="s">
        <v>6649</v>
      </c>
      <c r="D47">
        <v>1</v>
      </c>
      <c r="E47" t="s">
        <v>6650</v>
      </c>
      <c r="F47" t="s">
        <v>1828</v>
      </c>
      <c r="G47" s="48" t="s">
        <v>840</v>
      </c>
      <c r="H47" s="48" t="s">
        <v>841</v>
      </c>
      <c r="I47" s="314">
        <v>31792.25</v>
      </c>
      <c r="J47" s="133">
        <f t="shared" si="0"/>
        <v>198701.5625</v>
      </c>
      <c r="K47" s="151"/>
      <c r="L47" s="150"/>
      <c r="M47" s="151"/>
    </row>
    <row r="48" spans="1:13">
      <c r="A48" t="s">
        <v>6653</v>
      </c>
      <c r="B48" s="148">
        <v>42636</v>
      </c>
      <c r="C48" t="s">
        <v>6654</v>
      </c>
      <c r="D48">
        <v>1</v>
      </c>
      <c r="E48" t="s">
        <v>6655</v>
      </c>
      <c r="F48" t="s">
        <v>1828</v>
      </c>
      <c r="G48" s="154" t="s">
        <v>868</v>
      </c>
      <c r="H48" t="s">
        <v>6656</v>
      </c>
      <c r="I48" s="314">
        <v>39614.51</v>
      </c>
      <c r="J48" s="133">
        <f t="shared" si="0"/>
        <v>247590.6875</v>
      </c>
      <c r="K48" s="316"/>
      <c r="L48" s="151"/>
      <c r="M48" s="151"/>
    </row>
    <row r="49" spans="1:13">
      <c r="A49" t="s">
        <v>1453</v>
      </c>
      <c r="B49" s="148">
        <v>42642</v>
      </c>
      <c r="C49" t="s">
        <v>6654</v>
      </c>
      <c r="D49">
        <v>1</v>
      </c>
      <c r="E49" t="s">
        <v>6909</v>
      </c>
      <c r="F49" t="s">
        <v>1872</v>
      </c>
      <c r="G49" s="154" t="s">
        <v>868</v>
      </c>
      <c r="H49" t="s">
        <v>6656</v>
      </c>
      <c r="I49" s="314">
        <v>-39614.51</v>
      </c>
      <c r="J49" s="133">
        <f t="shared" si="0"/>
        <v>-247590.6875</v>
      </c>
      <c r="K49" s="319"/>
      <c r="L49" s="150"/>
      <c r="M49" s="151"/>
    </row>
    <row r="50" spans="1:13">
      <c r="A50" t="s">
        <v>6657</v>
      </c>
      <c r="B50" s="148">
        <v>42636</v>
      </c>
      <c r="C50" t="s">
        <v>6658</v>
      </c>
      <c r="D50">
        <v>1</v>
      </c>
      <c r="E50" t="s">
        <v>6659</v>
      </c>
      <c r="F50" t="s">
        <v>1828</v>
      </c>
      <c r="G50" s="48" t="s">
        <v>840</v>
      </c>
      <c r="H50" s="48" t="s">
        <v>841</v>
      </c>
      <c r="I50" s="314">
        <v>44070.83</v>
      </c>
      <c r="J50" s="133">
        <f t="shared" si="0"/>
        <v>275442.6875</v>
      </c>
      <c r="K50" s="151"/>
      <c r="L50" s="150"/>
      <c r="M50" s="151"/>
    </row>
    <row r="51" spans="1:13">
      <c r="A51" t="s">
        <v>6238</v>
      </c>
      <c r="B51" s="148">
        <v>42625</v>
      </c>
      <c r="C51">
        <v>2300513</v>
      </c>
      <c r="D51">
        <v>1</v>
      </c>
      <c r="E51" t="s">
        <v>6239</v>
      </c>
      <c r="F51" t="s">
        <v>6240</v>
      </c>
      <c r="G51" s="150" t="s">
        <v>957</v>
      </c>
      <c r="H51" s="150" t="s">
        <v>1813</v>
      </c>
      <c r="I51" s="314">
        <v>2394.31</v>
      </c>
      <c r="J51" s="133">
        <f t="shared" si="0"/>
        <v>14964.4375</v>
      </c>
      <c r="K51" s="151"/>
      <c r="L51" s="150"/>
      <c r="M51" s="151"/>
    </row>
    <row r="52" spans="1:13">
      <c r="A52" t="s">
        <v>6241</v>
      </c>
      <c r="B52" s="148">
        <v>42625</v>
      </c>
      <c r="C52">
        <v>2297629</v>
      </c>
      <c r="D52">
        <v>1</v>
      </c>
      <c r="E52" t="s">
        <v>6242</v>
      </c>
      <c r="F52" t="s">
        <v>6240</v>
      </c>
      <c r="G52" s="150" t="s">
        <v>957</v>
      </c>
      <c r="H52" s="150" t="s">
        <v>1813</v>
      </c>
      <c r="I52" s="447">
        <v>890.69</v>
      </c>
      <c r="J52" s="133">
        <f t="shared" si="0"/>
        <v>5566.8125</v>
      </c>
      <c r="K52" s="150"/>
      <c r="L52" s="150"/>
      <c r="M52" s="151"/>
    </row>
    <row r="53" spans="1:13">
      <c r="A53" t="s">
        <v>6667</v>
      </c>
      <c r="B53" s="148">
        <v>42637</v>
      </c>
      <c r="C53" t="s">
        <v>6668</v>
      </c>
      <c r="D53">
        <v>1</v>
      </c>
      <c r="E53" t="s">
        <v>6669</v>
      </c>
      <c r="F53" t="s">
        <v>1828</v>
      </c>
      <c r="G53" s="48" t="s">
        <v>840</v>
      </c>
      <c r="H53" s="48" t="s">
        <v>841</v>
      </c>
      <c r="I53" s="314">
        <v>62148.27</v>
      </c>
      <c r="J53" s="133">
        <f t="shared" si="0"/>
        <v>388426.6875</v>
      </c>
      <c r="K53" s="151"/>
      <c r="L53" s="150"/>
      <c r="M53" s="151"/>
    </row>
    <row r="54" spans="1:13">
      <c r="A54" t="s">
        <v>6676</v>
      </c>
      <c r="B54" s="148">
        <v>42637</v>
      </c>
      <c r="C54" t="s">
        <v>6677</v>
      </c>
      <c r="D54">
        <v>1</v>
      </c>
      <c r="E54" t="s">
        <v>6678</v>
      </c>
      <c r="F54" t="s">
        <v>1828</v>
      </c>
      <c r="G54" s="48" t="s">
        <v>840</v>
      </c>
      <c r="H54" s="48" t="s">
        <v>841</v>
      </c>
      <c r="I54" s="314">
        <v>28394.74</v>
      </c>
      <c r="J54" s="133">
        <f t="shared" si="0"/>
        <v>177467.125</v>
      </c>
      <c r="K54" s="151"/>
      <c r="L54" s="150"/>
      <c r="M54" s="151"/>
    </row>
    <row r="55" spans="1:13">
      <c r="A55" t="s">
        <v>5058</v>
      </c>
      <c r="B55" s="148">
        <v>42637</v>
      </c>
      <c r="C55" t="s">
        <v>6679</v>
      </c>
      <c r="D55">
        <v>1</v>
      </c>
      <c r="E55" t="s">
        <v>6680</v>
      </c>
      <c r="F55" t="s">
        <v>1828</v>
      </c>
      <c r="G55" s="48" t="s">
        <v>840</v>
      </c>
      <c r="H55" s="48" t="s">
        <v>841</v>
      </c>
      <c r="I55" s="314">
        <v>30281.64</v>
      </c>
      <c r="J55" s="133">
        <f t="shared" si="0"/>
        <v>189260.25</v>
      </c>
      <c r="K55" s="316"/>
      <c r="L55" s="151"/>
      <c r="M55" s="151"/>
    </row>
    <row r="56" spans="1:13">
      <c r="A56" t="s">
        <v>6681</v>
      </c>
      <c r="B56" s="148">
        <v>42637</v>
      </c>
      <c r="C56" t="s">
        <v>6682</v>
      </c>
      <c r="D56">
        <v>1</v>
      </c>
      <c r="E56" t="s">
        <v>6683</v>
      </c>
      <c r="F56" t="s">
        <v>1828</v>
      </c>
      <c r="G56" s="48" t="s">
        <v>840</v>
      </c>
      <c r="H56" s="48" t="s">
        <v>841</v>
      </c>
      <c r="I56" s="314">
        <v>30281.64</v>
      </c>
      <c r="J56" s="133">
        <f t="shared" si="0"/>
        <v>189260.25</v>
      </c>
      <c r="K56" s="151"/>
      <c r="L56" s="150"/>
      <c r="M56" s="151"/>
    </row>
    <row r="57" spans="1:13">
      <c r="A57" t="s">
        <v>6693</v>
      </c>
      <c r="B57" s="148">
        <v>42637</v>
      </c>
      <c r="C57" t="s">
        <v>6694</v>
      </c>
      <c r="D57">
        <v>1</v>
      </c>
      <c r="E57" t="s">
        <v>6695</v>
      </c>
      <c r="F57" t="s">
        <v>1828</v>
      </c>
      <c r="G57" s="48" t="s">
        <v>840</v>
      </c>
      <c r="H57" s="48" t="s">
        <v>841</v>
      </c>
      <c r="I57" s="314">
        <v>50658.19</v>
      </c>
      <c r="J57" s="133">
        <f t="shared" si="0"/>
        <v>316613.6875</v>
      </c>
      <c r="K57" s="151"/>
      <c r="L57" s="150"/>
      <c r="M57" s="151"/>
    </row>
    <row r="58" spans="1:13">
      <c r="A58" t="s">
        <v>346</v>
      </c>
      <c r="B58" s="148">
        <v>42639</v>
      </c>
      <c r="C58" t="s">
        <v>6694</v>
      </c>
      <c r="D58">
        <v>1</v>
      </c>
      <c r="E58" t="s">
        <v>6719</v>
      </c>
      <c r="F58" t="s">
        <v>1872</v>
      </c>
      <c r="G58" s="48" t="s">
        <v>840</v>
      </c>
      <c r="H58" s="48" t="s">
        <v>841</v>
      </c>
      <c r="I58" s="314">
        <v>-50658.19</v>
      </c>
      <c r="J58" s="133">
        <f t="shared" si="0"/>
        <v>-316613.6875</v>
      </c>
      <c r="K58" s="319"/>
      <c r="L58" s="150"/>
      <c r="M58" s="151"/>
    </row>
    <row r="59" spans="1:13">
      <c r="A59" t="s">
        <v>6684</v>
      </c>
      <c r="B59" s="148">
        <v>42637</v>
      </c>
      <c r="C59" t="s">
        <v>6685</v>
      </c>
      <c r="D59">
        <v>1</v>
      </c>
      <c r="E59" t="s">
        <v>6686</v>
      </c>
      <c r="F59" t="s">
        <v>1828</v>
      </c>
      <c r="G59" s="48" t="s">
        <v>840</v>
      </c>
      <c r="H59" s="48" t="s">
        <v>841</v>
      </c>
      <c r="I59" s="314">
        <v>30281.64</v>
      </c>
      <c r="J59" s="133">
        <f t="shared" si="0"/>
        <v>189260.25</v>
      </c>
      <c r="K59" s="151"/>
      <c r="L59" s="150"/>
      <c r="M59" s="151"/>
    </row>
    <row r="60" spans="1:13">
      <c r="A60" t="s">
        <v>6727</v>
      </c>
      <c r="B60" s="148">
        <v>42639</v>
      </c>
      <c r="C60" t="s">
        <v>6728</v>
      </c>
      <c r="D60">
        <v>1</v>
      </c>
      <c r="E60" t="s">
        <v>6729</v>
      </c>
      <c r="F60" t="s">
        <v>1828</v>
      </c>
      <c r="G60" s="177" t="s">
        <v>838</v>
      </c>
      <c r="H60" s="319" t="s">
        <v>5654</v>
      </c>
      <c r="I60" s="314">
        <v>27573.3</v>
      </c>
      <c r="J60" s="133">
        <f t="shared" si="0"/>
        <v>172333.125</v>
      </c>
      <c r="K60" s="151"/>
      <c r="L60" s="150"/>
      <c r="M60" s="151"/>
    </row>
    <row r="61" spans="1:13">
      <c r="A61" t="s">
        <v>6730</v>
      </c>
      <c r="B61" s="148">
        <v>42639</v>
      </c>
      <c r="C61" t="s">
        <v>6731</v>
      </c>
      <c r="D61">
        <v>1</v>
      </c>
      <c r="E61" t="s">
        <v>6732</v>
      </c>
      <c r="F61" t="s">
        <v>1828</v>
      </c>
      <c r="G61" s="48" t="s">
        <v>840</v>
      </c>
      <c r="H61" s="48" t="s">
        <v>841</v>
      </c>
      <c r="I61" s="314">
        <v>28394.74</v>
      </c>
      <c r="J61" s="133">
        <f t="shared" si="0"/>
        <v>177467.125</v>
      </c>
      <c r="K61" s="151"/>
      <c r="L61" s="150"/>
      <c r="M61" s="151"/>
    </row>
    <row r="62" spans="1:13">
      <c r="A62" t="s">
        <v>1347</v>
      </c>
      <c r="B62" s="148">
        <v>42640</v>
      </c>
      <c r="C62" t="s">
        <v>6762</v>
      </c>
      <c r="D62">
        <v>1</v>
      </c>
      <c r="E62" t="s">
        <v>6763</v>
      </c>
      <c r="F62" t="s">
        <v>1828</v>
      </c>
      <c r="G62" s="48" t="s">
        <v>840</v>
      </c>
      <c r="H62" s="48" t="s">
        <v>841</v>
      </c>
      <c r="I62" s="314">
        <v>27523.64</v>
      </c>
      <c r="J62" s="133">
        <f t="shared" si="0"/>
        <v>172022.75</v>
      </c>
      <c r="K62" s="316"/>
      <c r="L62" s="151"/>
      <c r="M62" s="151"/>
    </row>
    <row r="63" spans="1:13">
      <c r="A63" t="s">
        <v>6786</v>
      </c>
      <c r="B63" s="148">
        <v>42640</v>
      </c>
      <c r="C63" t="s">
        <v>6787</v>
      </c>
      <c r="D63">
        <v>1</v>
      </c>
      <c r="E63" t="s">
        <v>6788</v>
      </c>
      <c r="F63" t="s">
        <v>1828</v>
      </c>
      <c r="G63" s="161" t="s">
        <v>865</v>
      </c>
      <c r="H63" t="s">
        <v>6789</v>
      </c>
      <c r="I63" s="314">
        <v>52591.89</v>
      </c>
      <c r="J63" s="133">
        <f t="shared" si="0"/>
        <v>328699.3125</v>
      </c>
      <c r="K63" s="151"/>
      <c r="L63" s="150"/>
      <c r="M63" s="151"/>
    </row>
    <row r="64" spans="1:13">
      <c r="A64" t="s">
        <v>4367</v>
      </c>
      <c r="B64" s="148">
        <v>42640</v>
      </c>
      <c r="C64" t="s">
        <v>6799</v>
      </c>
      <c r="D64">
        <v>1</v>
      </c>
      <c r="E64" t="s">
        <v>6800</v>
      </c>
      <c r="F64" t="s">
        <v>1828</v>
      </c>
      <c r="G64" s="154" t="s">
        <v>884</v>
      </c>
      <c r="H64" s="319" t="s">
        <v>5395</v>
      </c>
      <c r="I64" s="314">
        <v>30331.29</v>
      </c>
      <c r="J64" s="133">
        <f t="shared" si="0"/>
        <v>189570.5625</v>
      </c>
      <c r="K64" s="151"/>
      <c r="L64" s="150"/>
      <c r="M64" s="151"/>
    </row>
    <row r="65" spans="1:13">
      <c r="A65" t="s">
        <v>6816</v>
      </c>
      <c r="B65" s="148">
        <v>42640</v>
      </c>
      <c r="C65" t="s">
        <v>6817</v>
      </c>
      <c r="D65">
        <v>1</v>
      </c>
      <c r="E65" t="s">
        <v>6818</v>
      </c>
      <c r="F65" t="s">
        <v>1828</v>
      </c>
      <c r="G65" s="48" t="s">
        <v>840</v>
      </c>
      <c r="H65" s="48" t="s">
        <v>841</v>
      </c>
      <c r="I65" s="314">
        <v>25254.05</v>
      </c>
      <c r="J65" s="133">
        <f t="shared" si="0"/>
        <v>157837.8125</v>
      </c>
      <c r="K65" s="151"/>
      <c r="L65" s="150"/>
      <c r="M65" s="151"/>
    </row>
    <row r="66" spans="1:13">
      <c r="A66" t="s">
        <v>5681</v>
      </c>
      <c r="B66" s="148">
        <v>42640</v>
      </c>
      <c r="C66" t="s">
        <v>6819</v>
      </c>
      <c r="D66">
        <v>1</v>
      </c>
      <c r="E66" t="s">
        <v>6820</v>
      </c>
      <c r="F66" t="s">
        <v>1828</v>
      </c>
      <c r="G66" s="154" t="s">
        <v>866</v>
      </c>
      <c r="H66" t="s">
        <v>6821</v>
      </c>
      <c r="I66" s="314">
        <v>27573.3</v>
      </c>
      <c r="J66" s="133">
        <f t="shared" si="0"/>
        <v>172333.125</v>
      </c>
      <c r="K66" s="151"/>
      <c r="L66" s="150"/>
      <c r="M66" s="151"/>
    </row>
    <row r="67" spans="1:13">
      <c r="A67" t="s">
        <v>6352</v>
      </c>
      <c r="B67" s="148">
        <v>42630</v>
      </c>
      <c r="C67" t="s">
        <v>6353</v>
      </c>
      <c r="D67">
        <v>1</v>
      </c>
      <c r="E67" t="s">
        <v>6354</v>
      </c>
      <c r="F67" t="s">
        <v>1808</v>
      </c>
      <c r="G67" s="154" t="s">
        <v>1773</v>
      </c>
      <c r="H67" s="150" t="s">
        <v>7307</v>
      </c>
      <c r="I67" s="447">
        <v>127.84</v>
      </c>
      <c r="J67" s="133">
        <f t="shared" si="0"/>
        <v>799</v>
      </c>
      <c r="K67" s="150"/>
      <c r="L67" s="150"/>
      <c r="M67" s="151"/>
    </row>
    <row r="68" spans="1:13" s="150" customFormat="1">
      <c r="A68" s="150" t="s">
        <v>1235</v>
      </c>
      <c r="B68" s="148">
        <v>42632</v>
      </c>
      <c r="C68" s="150" t="s">
        <v>3264</v>
      </c>
      <c r="D68" s="150">
        <v>1</v>
      </c>
      <c r="E68" s="150" t="s">
        <v>6355</v>
      </c>
      <c r="F68" s="150" t="s">
        <v>1808</v>
      </c>
      <c r="G68" s="150" t="s">
        <v>659</v>
      </c>
      <c r="H68" s="150" t="s">
        <v>7308</v>
      </c>
      <c r="I68" s="447">
        <v>101.93</v>
      </c>
      <c r="J68" s="133">
        <f t="shared" si="0"/>
        <v>637.0625</v>
      </c>
      <c r="M68" s="151"/>
    </row>
    <row r="69" spans="1:13" s="150" customFormat="1">
      <c r="A69" s="150" t="s">
        <v>1235</v>
      </c>
      <c r="B69" s="148">
        <v>42632</v>
      </c>
      <c r="C69" s="150" t="s">
        <v>3264</v>
      </c>
      <c r="D69" s="150">
        <v>1</v>
      </c>
      <c r="E69" s="150" t="s">
        <v>6355</v>
      </c>
      <c r="F69" s="150" t="s">
        <v>1808</v>
      </c>
      <c r="G69" s="150" t="s">
        <v>987</v>
      </c>
      <c r="H69" s="150" t="s">
        <v>2875</v>
      </c>
      <c r="I69" s="447">
        <v>394.27</v>
      </c>
      <c r="J69" s="133">
        <f t="shared" si="0"/>
        <v>2464.1875</v>
      </c>
      <c r="M69" s="151"/>
    </row>
    <row r="70" spans="1:13" s="150" customFormat="1">
      <c r="A70" s="150" t="s">
        <v>1235</v>
      </c>
      <c r="B70" s="148">
        <v>42632</v>
      </c>
      <c r="C70" s="150" t="s">
        <v>3264</v>
      </c>
      <c r="D70" s="150">
        <v>1</v>
      </c>
      <c r="E70" s="150" t="s">
        <v>6355</v>
      </c>
      <c r="F70" s="150" t="s">
        <v>1808</v>
      </c>
      <c r="G70" s="150" t="s">
        <v>985</v>
      </c>
      <c r="H70" s="150" t="s">
        <v>7309</v>
      </c>
      <c r="I70" s="447">
        <v>6.76</v>
      </c>
      <c r="J70" s="133">
        <f t="shared" si="0"/>
        <v>42.25</v>
      </c>
      <c r="M70" s="151"/>
    </row>
    <row r="71" spans="1:13" s="150" customFormat="1">
      <c r="A71" s="150" t="s">
        <v>1235</v>
      </c>
      <c r="B71" s="148">
        <v>42632</v>
      </c>
      <c r="C71" s="150" t="s">
        <v>3264</v>
      </c>
      <c r="D71" s="150">
        <v>1</v>
      </c>
      <c r="E71" s="150" t="s">
        <v>6355</v>
      </c>
      <c r="F71" s="150" t="s">
        <v>1808</v>
      </c>
      <c r="G71" s="150" t="s">
        <v>985</v>
      </c>
      <c r="H71" s="150" t="s">
        <v>7309</v>
      </c>
      <c r="I71" s="447">
        <v>16</v>
      </c>
      <c r="J71" s="133">
        <f t="shared" si="0"/>
        <v>100</v>
      </c>
      <c r="M71" s="151"/>
    </row>
    <row r="72" spans="1:13" s="150" customFormat="1">
      <c r="A72" s="150" t="s">
        <v>1235</v>
      </c>
      <c r="B72" s="148">
        <v>42632</v>
      </c>
      <c r="C72" s="150" t="s">
        <v>3264</v>
      </c>
      <c r="D72" s="150">
        <v>1</v>
      </c>
      <c r="E72" s="150" t="s">
        <v>6355</v>
      </c>
      <c r="F72" s="150" t="s">
        <v>1808</v>
      </c>
      <c r="G72" s="150" t="s">
        <v>4184</v>
      </c>
      <c r="H72" s="150" t="s">
        <v>4185</v>
      </c>
      <c r="I72" s="447">
        <v>27.5</v>
      </c>
      <c r="J72" s="133">
        <f t="shared" ref="J72:J135" si="1">+I72/0.16</f>
        <v>171.875</v>
      </c>
      <c r="M72" s="151"/>
    </row>
    <row r="73" spans="1:13" s="150" customFormat="1">
      <c r="A73" s="150" t="s">
        <v>1235</v>
      </c>
      <c r="B73" s="148">
        <v>42632</v>
      </c>
      <c r="C73" s="150" t="s">
        <v>3264</v>
      </c>
      <c r="D73" s="150">
        <v>1</v>
      </c>
      <c r="E73" s="150" t="s">
        <v>6355</v>
      </c>
      <c r="F73" s="150" t="s">
        <v>1808</v>
      </c>
      <c r="G73" s="150" t="s">
        <v>2878</v>
      </c>
      <c r="H73" s="150" t="s">
        <v>2879</v>
      </c>
      <c r="I73" s="447">
        <v>15.18</v>
      </c>
      <c r="J73" s="133">
        <f t="shared" si="1"/>
        <v>94.875</v>
      </c>
      <c r="M73" s="151"/>
    </row>
    <row r="74" spans="1:13" s="150" customFormat="1">
      <c r="A74" s="150" t="s">
        <v>5615</v>
      </c>
      <c r="B74" s="148">
        <v>42632</v>
      </c>
      <c r="C74" s="150" t="s">
        <v>3264</v>
      </c>
      <c r="D74" s="150">
        <v>1</v>
      </c>
      <c r="E74" s="150" t="s">
        <v>6358</v>
      </c>
      <c r="F74" s="150" t="s">
        <v>1808</v>
      </c>
      <c r="G74" s="150" t="s">
        <v>7310</v>
      </c>
      <c r="H74" s="150" t="s">
        <v>7311</v>
      </c>
      <c r="I74" s="447">
        <v>13.52</v>
      </c>
      <c r="J74" s="133">
        <f t="shared" si="1"/>
        <v>84.5</v>
      </c>
      <c r="M74" s="151"/>
    </row>
    <row r="75" spans="1:13" s="150" customFormat="1">
      <c r="A75" s="150" t="s">
        <v>5615</v>
      </c>
      <c r="B75" s="148">
        <v>42632</v>
      </c>
      <c r="C75" s="150" t="s">
        <v>3264</v>
      </c>
      <c r="D75" s="150">
        <v>1</v>
      </c>
      <c r="E75" s="150" t="s">
        <v>6358</v>
      </c>
      <c r="F75" s="150" t="s">
        <v>1808</v>
      </c>
      <c r="G75" s="150" t="s">
        <v>659</v>
      </c>
      <c r="H75" s="150" t="s">
        <v>7308</v>
      </c>
      <c r="I75" s="447">
        <v>52.55</v>
      </c>
      <c r="J75" s="133">
        <f t="shared" si="1"/>
        <v>328.4375</v>
      </c>
      <c r="M75" s="151"/>
    </row>
    <row r="76" spans="1:13" s="150" customFormat="1">
      <c r="A76" s="150" t="s">
        <v>5615</v>
      </c>
      <c r="B76" s="148">
        <v>42632</v>
      </c>
      <c r="C76" s="150" t="s">
        <v>3264</v>
      </c>
      <c r="D76" s="150">
        <v>1</v>
      </c>
      <c r="E76" s="150" t="s">
        <v>6358</v>
      </c>
      <c r="F76" s="150" t="s">
        <v>1808</v>
      </c>
      <c r="G76" s="150" t="s">
        <v>659</v>
      </c>
      <c r="H76" s="150" t="s">
        <v>7308</v>
      </c>
      <c r="I76" s="447">
        <v>52.55</v>
      </c>
      <c r="J76" s="133">
        <f t="shared" si="1"/>
        <v>328.4375</v>
      </c>
      <c r="M76" s="151"/>
    </row>
    <row r="77" spans="1:13" s="150" customFormat="1">
      <c r="A77" s="150" t="s">
        <v>6356</v>
      </c>
      <c r="B77" s="148">
        <v>42632</v>
      </c>
      <c r="C77" s="150" t="s">
        <v>3264</v>
      </c>
      <c r="D77" s="150">
        <v>1</v>
      </c>
      <c r="E77" s="150" t="s">
        <v>6357</v>
      </c>
      <c r="F77" s="150" t="s">
        <v>1808</v>
      </c>
      <c r="G77" s="150" t="s">
        <v>9</v>
      </c>
      <c r="H77" s="150" t="s">
        <v>991</v>
      </c>
      <c r="I77" s="447">
        <v>19.309999999999999</v>
      </c>
      <c r="J77" s="133">
        <f t="shared" si="1"/>
        <v>120.68749999999999</v>
      </c>
      <c r="M77" s="151"/>
    </row>
    <row r="78" spans="1:13" s="150" customFormat="1">
      <c r="A78" s="150" t="s">
        <v>6356</v>
      </c>
      <c r="B78" s="148">
        <v>42632</v>
      </c>
      <c r="C78" s="150" t="s">
        <v>3264</v>
      </c>
      <c r="D78" s="150">
        <v>1</v>
      </c>
      <c r="E78" s="150" t="s">
        <v>6357</v>
      </c>
      <c r="F78" s="150" t="s">
        <v>1808</v>
      </c>
      <c r="G78" s="150" t="s">
        <v>729</v>
      </c>
      <c r="H78" s="150" t="s">
        <v>730</v>
      </c>
      <c r="I78" s="447">
        <v>9.66</v>
      </c>
      <c r="J78" s="133">
        <f t="shared" si="1"/>
        <v>60.375</v>
      </c>
      <c r="M78" s="151"/>
    </row>
    <row r="79" spans="1:13" s="150" customFormat="1">
      <c r="A79" s="150" t="s">
        <v>6356</v>
      </c>
      <c r="B79" s="148">
        <v>42632</v>
      </c>
      <c r="C79" s="150" t="s">
        <v>3264</v>
      </c>
      <c r="D79" s="150">
        <v>1</v>
      </c>
      <c r="E79" s="150" t="s">
        <v>6357</v>
      </c>
      <c r="F79" s="150" t="s">
        <v>1808</v>
      </c>
      <c r="G79" s="150" t="s">
        <v>659</v>
      </c>
      <c r="H79" s="150" t="s">
        <v>7308</v>
      </c>
      <c r="I79" s="447">
        <v>9.52</v>
      </c>
      <c r="J79" s="133">
        <f t="shared" si="1"/>
        <v>59.499999999999993</v>
      </c>
      <c r="M79" s="151"/>
    </row>
    <row r="80" spans="1:13" s="150" customFormat="1">
      <c r="A80" s="150" t="s">
        <v>6356</v>
      </c>
      <c r="B80" s="148">
        <v>42632</v>
      </c>
      <c r="C80" s="150" t="s">
        <v>3264</v>
      </c>
      <c r="D80" s="150">
        <v>1</v>
      </c>
      <c r="E80" s="150" t="s">
        <v>6357</v>
      </c>
      <c r="F80" s="150" t="s">
        <v>1808</v>
      </c>
      <c r="G80" s="150" t="s">
        <v>747</v>
      </c>
      <c r="H80" s="150" t="s">
        <v>3593</v>
      </c>
      <c r="I80" s="447">
        <v>49.11</v>
      </c>
      <c r="J80" s="133">
        <f t="shared" si="1"/>
        <v>306.9375</v>
      </c>
      <c r="M80" s="151"/>
    </row>
    <row r="81" spans="1:13" s="150" customFormat="1">
      <c r="A81" s="150" t="s">
        <v>6356</v>
      </c>
      <c r="B81" s="148">
        <v>42632</v>
      </c>
      <c r="C81" s="150" t="s">
        <v>3264</v>
      </c>
      <c r="D81" s="150">
        <v>1</v>
      </c>
      <c r="E81" s="150" t="s">
        <v>6357</v>
      </c>
      <c r="F81" s="150" t="s">
        <v>1808</v>
      </c>
      <c r="G81" s="150" t="s">
        <v>5757</v>
      </c>
      <c r="H81" s="150" t="s">
        <v>7312</v>
      </c>
      <c r="I81" s="447">
        <v>14.07</v>
      </c>
      <c r="J81" s="133">
        <f t="shared" si="1"/>
        <v>87.9375</v>
      </c>
      <c r="M81" s="151"/>
    </row>
    <row r="82" spans="1:13" s="150" customFormat="1">
      <c r="A82" s="150" t="s">
        <v>6356</v>
      </c>
      <c r="B82" s="148">
        <v>42632</v>
      </c>
      <c r="C82" s="150" t="s">
        <v>3264</v>
      </c>
      <c r="D82" s="150">
        <v>1</v>
      </c>
      <c r="E82" s="150" t="s">
        <v>6357</v>
      </c>
      <c r="F82" s="150" t="s">
        <v>1808</v>
      </c>
      <c r="G82" s="150" t="s">
        <v>1702</v>
      </c>
      <c r="H82" s="150" t="s">
        <v>1702</v>
      </c>
      <c r="I82" s="447">
        <v>40.28</v>
      </c>
      <c r="J82" s="133">
        <f t="shared" si="1"/>
        <v>251.75</v>
      </c>
      <c r="M82" s="151"/>
    </row>
    <row r="83" spans="1:13">
      <c r="A83" t="s">
        <v>1376</v>
      </c>
      <c r="B83" s="148">
        <v>42640</v>
      </c>
      <c r="C83" t="s">
        <v>6824</v>
      </c>
      <c r="D83">
        <v>1</v>
      </c>
      <c r="E83" t="s">
        <v>6825</v>
      </c>
      <c r="F83" t="s">
        <v>1828</v>
      </c>
      <c r="G83" s="48" t="s">
        <v>840</v>
      </c>
      <c r="H83" s="48" t="s">
        <v>841</v>
      </c>
      <c r="I83" s="314">
        <v>50658.19</v>
      </c>
      <c r="J83" s="133">
        <f t="shared" si="1"/>
        <v>316613.6875</v>
      </c>
      <c r="K83" s="151"/>
      <c r="L83" s="150"/>
      <c r="M83" s="151"/>
    </row>
    <row r="84" spans="1:13">
      <c r="A84" t="s">
        <v>6827</v>
      </c>
      <c r="B84" s="148">
        <v>42640</v>
      </c>
      <c r="C84" t="s">
        <v>6828</v>
      </c>
      <c r="D84">
        <v>1</v>
      </c>
      <c r="E84" t="s">
        <v>6829</v>
      </c>
      <c r="F84" t="s">
        <v>1828</v>
      </c>
      <c r="G84" s="175" t="s">
        <v>882</v>
      </c>
      <c r="H84" s="319" t="s">
        <v>6830</v>
      </c>
      <c r="I84" s="314">
        <v>25303.71</v>
      </c>
      <c r="J84" s="133">
        <f t="shared" si="1"/>
        <v>158148.1875</v>
      </c>
      <c r="K84" s="151"/>
      <c r="L84" s="150"/>
      <c r="M84" s="151"/>
    </row>
    <row r="85" spans="1:13">
      <c r="A85" t="s">
        <v>6841</v>
      </c>
      <c r="B85" s="148">
        <v>42640</v>
      </c>
      <c r="C85" t="s">
        <v>6842</v>
      </c>
      <c r="D85">
        <v>1</v>
      </c>
      <c r="E85" t="s">
        <v>6843</v>
      </c>
      <c r="F85" t="s">
        <v>1828</v>
      </c>
      <c r="G85" s="48" t="s">
        <v>840</v>
      </c>
      <c r="H85" s="48" t="s">
        <v>841</v>
      </c>
      <c r="I85" s="314">
        <v>27523.64</v>
      </c>
      <c r="J85" s="133">
        <f t="shared" si="1"/>
        <v>172022.75</v>
      </c>
      <c r="K85" s="151"/>
      <c r="L85" s="150"/>
      <c r="M85" s="151"/>
    </row>
    <row r="86" spans="1:13">
      <c r="A86" t="s">
        <v>6844</v>
      </c>
      <c r="B86" s="148">
        <v>42640</v>
      </c>
      <c r="C86" t="s">
        <v>6845</v>
      </c>
      <c r="D86">
        <v>1</v>
      </c>
      <c r="E86" t="s">
        <v>6846</v>
      </c>
      <c r="F86" t="s">
        <v>1828</v>
      </c>
      <c r="G86" s="48" t="s">
        <v>840</v>
      </c>
      <c r="H86" s="48" t="s">
        <v>841</v>
      </c>
      <c r="I86" s="314">
        <v>27523.64</v>
      </c>
      <c r="J86" s="133">
        <f t="shared" si="1"/>
        <v>172022.75</v>
      </c>
      <c r="K86" s="151"/>
      <c r="L86" s="150"/>
      <c r="M86" s="151"/>
    </row>
    <row r="87" spans="1:13">
      <c r="A87" t="s">
        <v>6847</v>
      </c>
      <c r="B87" s="148">
        <v>42640</v>
      </c>
      <c r="C87" t="s">
        <v>6848</v>
      </c>
      <c r="D87">
        <v>1</v>
      </c>
      <c r="E87" t="s">
        <v>6849</v>
      </c>
      <c r="F87" t="s">
        <v>1828</v>
      </c>
      <c r="G87" s="48" t="s">
        <v>840</v>
      </c>
      <c r="H87" s="48" t="s">
        <v>841</v>
      </c>
      <c r="I87" s="314">
        <v>28394.74</v>
      </c>
      <c r="J87" s="133">
        <f t="shared" si="1"/>
        <v>177467.125</v>
      </c>
      <c r="K87" s="151"/>
      <c r="L87" s="150"/>
      <c r="M87" s="151"/>
    </row>
    <row r="88" spans="1:13">
      <c r="A88" t="s">
        <v>6850</v>
      </c>
      <c r="B88" s="148">
        <v>42640</v>
      </c>
      <c r="C88" t="s">
        <v>6851</v>
      </c>
      <c r="D88">
        <v>1</v>
      </c>
      <c r="E88" t="s">
        <v>6852</v>
      </c>
      <c r="F88" t="s">
        <v>1828</v>
      </c>
      <c r="G88" s="48" t="s">
        <v>840</v>
      </c>
      <c r="H88" s="48" t="s">
        <v>841</v>
      </c>
      <c r="I88" s="314">
        <v>30281.64</v>
      </c>
      <c r="J88" s="133">
        <f t="shared" si="1"/>
        <v>189260.25</v>
      </c>
      <c r="K88" s="151"/>
      <c r="L88" s="150"/>
      <c r="M88" s="151"/>
    </row>
    <row r="89" spans="1:13">
      <c r="A89" t="s">
        <v>6853</v>
      </c>
      <c r="B89" s="148">
        <v>42640</v>
      </c>
      <c r="C89" t="s">
        <v>6854</v>
      </c>
      <c r="D89">
        <v>1</v>
      </c>
      <c r="E89" t="s">
        <v>6855</v>
      </c>
      <c r="F89" t="s">
        <v>1828</v>
      </c>
      <c r="G89" s="48" t="s">
        <v>840</v>
      </c>
      <c r="H89" s="48" t="s">
        <v>841</v>
      </c>
      <c r="I89" s="314">
        <v>50658.19</v>
      </c>
      <c r="J89" s="133">
        <f t="shared" si="1"/>
        <v>316613.6875</v>
      </c>
      <c r="K89" s="151"/>
      <c r="L89" s="150"/>
      <c r="M89" s="151"/>
    </row>
    <row r="90" spans="1:13">
      <c r="A90" t="s">
        <v>1523</v>
      </c>
      <c r="B90" s="148">
        <v>42642</v>
      </c>
      <c r="C90" t="s">
        <v>6925</v>
      </c>
      <c r="D90">
        <v>1</v>
      </c>
      <c r="E90" t="s">
        <v>6926</v>
      </c>
      <c r="F90" t="s">
        <v>1828</v>
      </c>
      <c r="G90" s="48" t="s">
        <v>840</v>
      </c>
      <c r="H90" s="48" t="s">
        <v>841</v>
      </c>
      <c r="I90" s="314">
        <v>71380.06</v>
      </c>
      <c r="J90" s="133">
        <f t="shared" si="1"/>
        <v>446125.375</v>
      </c>
      <c r="K90" s="151"/>
      <c r="L90" s="150"/>
      <c r="M90" s="151"/>
    </row>
    <row r="91" spans="1:13">
      <c r="A91" t="s">
        <v>3407</v>
      </c>
      <c r="B91" s="148">
        <v>42643</v>
      </c>
      <c r="C91" t="s">
        <v>6950</v>
      </c>
      <c r="D91">
        <v>1</v>
      </c>
      <c r="E91" t="s">
        <v>6951</v>
      </c>
      <c r="F91" t="s">
        <v>1828</v>
      </c>
      <c r="G91" s="154" t="s">
        <v>838</v>
      </c>
      <c r="H91" s="319" t="s">
        <v>6952</v>
      </c>
      <c r="I91" s="314">
        <v>25087.78</v>
      </c>
      <c r="J91" s="133">
        <f t="shared" si="1"/>
        <v>156798.625</v>
      </c>
      <c r="K91" s="151"/>
      <c r="L91" s="150"/>
      <c r="M91" s="151"/>
    </row>
    <row r="92" spans="1:13">
      <c r="A92" t="s">
        <v>6969</v>
      </c>
      <c r="B92" s="148">
        <v>42643</v>
      </c>
      <c r="C92" t="s">
        <v>6970</v>
      </c>
      <c r="D92">
        <v>1</v>
      </c>
      <c r="E92" t="s">
        <v>6971</v>
      </c>
      <c r="F92" t="s">
        <v>1828</v>
      </c>
      <c r="G92" s="154" t="s">
        <v>1773</v>
      </c>
      <c r="H92" s="319" t="s">
        <v>6972</v>
      </c>
      <c r="I92" s="314">
        <v>31841.9</v>
      </c>
      <c r="J92" s="133">
        <f t="shared" si="1"/>
        <v>199011.875</v>
      </c>
      <c r="K92" s="316"/>
      <c r="L92" s="151"/>
      <c r="M92" s="151"/>
    </row>
    <row r="93" spans="1:13">
      <c r="A93" t="s">
        <v>6978</v>
      </c>
      <c r="B93" s="148">
        <v>42643</v>
      </c>
      <c r="C93" t="s">
        <v>6979</v>
      </c>
      <c r="D93">
        <v>1</v>
      </c>
      <c r="E93" t="s">
        <v>6980</v>
      </c>
      <c r="F93" t="s">
        <v>1828</v>
      </c>
      <c r="G93" s="48" t="s">
        <v>840</v>
      </c>
      <c r="H93" s="319"/>
      <c r="I93" s="314">
        <v>44070.83</v>
      </c>
      <c r="J93" s="133">
        <f t="shared" si="1"/>
        <v>275442.6875</v>
      </c>
      <c r="K93" s="151"/>
      <c r="L93" s="150"/>
      <c r="M93" s="151"/>
    </row>
    <row r="94" spans="1:13">
      <c r="A94" t="s">
        <v>6981</v>
      </c>
      <c r="B94" s="148">
        <v>42643</v>
      </c>
      <c r="C94" t="s">
        <v>6982</v>
      </c>
      <c r="D94">
        <v>1</v>
      </c>
      <c r="E94" t="s">
        <v>6983</v>
      </c>
      <c r="F94" t="s">
        <v>1828</v>
      </c>
      <c r="G94" s="48" t="s">
        <v>840</v>
      </c>
      <c r="H94" s="48" t="s">
        <v>841</v>
      </c>
      <c r="I94" s="314">
        <v>44070.83</v>
      </c>
      <c r="J94" s="133">
        <f t="shared" si="1"/>
        <v>275442.6875</v>
      </c>
      <c r="K94" s="151"/>
      <c r="L94" s="150"/>
      <c r="M94" s="151"/>
    </row>
    <row r="95" spans="1:13">
      <c r="A95" t="s">
        <v>7100</v>
      </c>
      <c r="B95" s="148">
        <v>42643</v>
      </c>
      <c r="C95" t="s">
        <v>7101</v>
      </c>
      <c r="D95">
        <v>1</v>
      </c>
      <c r="E95" t="s">
        <v>7102</v>
      </c>
      <c r="F95" t="s">
        <v>1828</v>
      </c>
      <c r="G95" s="48" t="s">
        <v>840</v>
      </c>
      <c r="H95" s="48" t="s">
        <v>841</v>
      </c>
      <c r="I95" s="314">
        <v>51640.86</v>
      </c>
      <c r="J95" s="133">
        <f t="shared" si="1"/>
        <v>322755.375</v>
      </c>
      <c r="K95" s="151"/>
      <c r="L95" s="150"/>
      <c r="M95" s="151"/>
    </row>
    <row r="96" spans="1:13">
      <c r="A96" t="s">
        <v>7106</v>
      </c>
      <c r="B96" s="148">
        <v>42643</v>
      </c>
      <c r="C96" t="s">
        <v>7107</v>
      </c>
      <c r="D96">
        <v>1</v>
      </c>
      <c r="E96" t="s">
        <v>7108</v>
      </c>
      <c r="F96" t="s">
        <v>1828</v>
      </c>
      <c r="G96" s="48" t="s">
        <v>840</v>
      </c>
      <c r="H96" s="48" t="s">
        <v>841</v>
      </c>
      <c r="I96" s="314">
        <v>40426.85</v>
      </c>
      <c r="J96" s="133">
        <f t="shared" si="1"/>
        <v>252667.8125</v>
      </c>
      <c r="K96" s="316"/>
      <c r="L96" s="151"/>
      <c r="M96" s="151"/>
    </row>
    <row r="97" spans="1:13">
      <c r="A97" t="s">
        <v>1353</v>
      </c>
      <c r="B97" s="148">
        <v>42640</v>
      </c>
      <c r="C97" t="s">
        <v>5044</v>
      </c>
      <c r="D97">
        <v>1</v>
      </c>
      <c r="E97" t="s">
        <v>6815</v>
      </c>
      <c r="F97" t="s">
        <v>1872</v>
      </c>
      <c r="G97" s="48" t="s">
        <v>840</v>
      </c>
      <c r="H97" s="48" t="s">
        <v>841</v>
      </c>
      <c r="I97" s="314">
        <v>-28714.51</v>
      </c>
      <c r="J97" s="133">
        <f t="shared" si="1"/>
        <v>-179465.6875</v>
      </c>
      <c r="K97" s="319"/>
      <c r="L97" s="150"/>
      <c r="M97" s="151"/>
    </row>
    <row r="98" spans="1:13">
      <c r="A98" t="s">
        <v>6973</v>
      </c>
      <c r="B98" s="148">
        <v>42643</v>
      </c>
      <c r="C98" t="s">
        <v>5526</v>
      </c>
      <c r="D98">
        <v>1</v>
      </c>
      <c r="E98" t="s">
        <v>6974</v>
      </c>
      <c r="F98" t="s">
        <v>1872</v>
      </c>
      <c r="G98" s="48" t="s">
        <v>840</v>
      </c>
      <c r="H98" s="48" t="s">
        <v>841</v>
      </c>
      <c r="I98" s="314">
        <v>-31433.13</v>
      </c>
      <c r="J98" s="133">
        <f t="shared" si="1"/>
        <v>-196457.0625</v>
      </c>
      <c r="K98" s="150"/>
      <c r="L98" s="151"/>
      <c r="M98" s="151"/>
    </row>
    <row r="99" spans="1:13">
      <c r="A99" t="s">
        <v>6220</v>
      </c>
      <c r="B99" s="148">
        <v>42622</v>
      </c>
      <c r="C99" t="s">
        <v>5720</v>
      </c>
      <c r="D99">
        <v>1</v>
      </c>
      <c r="E99" t="s">
        <v>6221</v>
      </c>
      <c r="F99" t="s">
        <v>1872</v>
      </c>
      <c r="G99" s="177" t="s">
        <v>3572</v>
      </c>
      <c r="H99" s="319" t="s">
        <v>5721</v>
      </c>
      <c r="I99" s="314">
        <v>-54413.83</v>
      </c>
      <c r="J99" s="133">
        <f t="shared" si="1"/>
        <v>-340086.4375</v>
      </c>
      <c r="K99" s="319"/>
      <c r="L99" s="150"/>
      <c r="M99" s="151"/>
    </row>
    <row r="100" spans="1:13">
      <c r="A100" t="s">
        <v>6222</v>
      </c>
      <c r="B100" s="148">
        <v>42622</v>
      </c>
      <c r="C100" t="s">
        <v>5720</v>
      </c>
      <c r="D100">
        <v>1</v>
      </c>
      <c r="E100" t="s">
        <v>6223</v>
      </c>
      <c r="F100" t="s">
        <v>1828</v>
      </c>
      <c r="G100" s="177" t="s">
        <v>3572</v>
      </c>
      <c r="H100" s="319" t="s">
        <v>6224</v>
      </c>
      <c r="I100" s="314">
        <v>54421.94</v>
      </c>
      <c r="J100" s="133">
        <f t="shared" si="1"/>
        <v>340137.125</v>
      </c>
      <c r="K100" s="151"/>
      <c r="L100" s="150"/>
      <c r="M100" s="151"/>
    </row>
    <row r="101" spans="1:13">
      <c r="A101" t="s">
        <v>13</v>
      </c>
      <c r="B101" s="148">
        <v>42615</v>
      </c>
      <c r="C101" t="s">
        <v>6075</v>
      </c>
      <c r="D101">
        <v>1</v>
      </c>
      <c r="E101" t="s">
        <v>6076</v>
      </c>
      <c r="F101" t="s">
        <v>1828</v>
      </c>
      <c r="G101" s="48" t="s">
        <v>840</v>
      </c>
      <c r="H101" s="48" t="s">
        <v>841</v>
      </c>
      <c r="I101" s="314">
        <v>65766.73</v>
      </c>
      <c r="J101" s="133">
        <f t="shared" si="1"/>
        <v>411042.06249999994</v>
      </c>
      <c r="K101" s="316"/>
      <c r="L101" s="151"/>
      <c r="M101" s="151"/>
    </row>
    <row r="102" spans="1:13">
      <c r="A102" t="s">
        <v>4313</v>
      </c>
      <c r="B102" s="148">
        <v>42634</v>
      </c>
      <c r="C102" t="s">
        <v>6075</v>
      </c>
      <c r="D102">
        <v>1</v>
      </c>
      <c r="E102" t="s">
        <v>6426</v>
      </c>
      <c r="F102" t="s">
        <v>1872</v>
      </c>
      <c r="G102" s="48" t="s">
        <v>840</v>
      </c>
      <c r="H102" s="48" t="s">
        <v>841</v>
      </c>
      <c r="I102" s="314">
        <v>-65766.73</v>
      </c>
      <c r="J102" s="133">
        <f t="shared" si="1"/>
        <v>-411042.06249999994</v>
      </c>
      <c r="K102" s="150"/>
      <c r="L102" s="151"/>
      <c r="M102" s="151"/>
    </row>
    <row r="103" spans="1:13">
      <c r="A103" t="s">
        <v>4315</v>
      </c>
      <c r="B103" s="148">
        <v>42634</v>
      </c>
      <c r="C103" t="s">
        <v>6075</v>
      </c>
      <c r="D103">
        <v>1</v>
      </c>
      <c r="E103" t="s">
        <v>6427</v>
      </c>
      <c r="F103" t="s">
        <v>1828</v>
      </c>
      <c r="G103" s="48" t="s">
        <v>840</v>
      </c>
      <c r="H103" s="48" t="s">
        <v>841</v>
      </c>
      <c r="I103" s="314">
        <v>64672.94</v>
      </c>
      <c r="J103" s="133">
        <f t="shared" si="1"/>
        <v>404205.875</v>
      </c>
      <c r="K103" s="151"/>
      <c r="L103" s="150"/>
      <c r="M103" s="151"/>
    </row>
    <row r="104" spans="1:13">
      <c r="A104" t="s">
        <v>5525</v>
      </c>
      <c r="B104" s="148">
        <v>42615</v>
      </c>
      <c r="C104" t="s">
        <v>6072</v>
      </c>
      <c r="D104">
        <v>1</v>
      </c>
      <c r="E104" t="s">
        <v>6073</v>
      </c>
      <c r="F104" t="s">
        <v>1828</v>
      </c>
      <c r="G104" s="177" t="s">
        <v>1801</v>
      </c>
      <c r="H104" s="319" t="s">
        <v>6074</v>
      </c>
      <c r="I104" s="314">
        <v>28764.17</v>
      </c>
      <c r="J104" s="133">
        <f t="shared" si="1"/>
        <v>179776.06249999997</v>
      </c>
      <c r="K104" s="151"/>
      <c r="L104" s="150"/>
      <c r="M104" s="151"/>
    </row>
    <row r="105" spans="1:13">
      <c r="A105" t="s">
        <v>6077</v>
      </c>
      <c r="B105" s="148">
        <v>42615</v>
      </c>
      <c r="C105" t="s">
        <v>6078</v>
      </c>
      <c r="D105">
        <v>1</v>
      </c>
      <c r="E105" t="s">
        <v>6079</v>
      </c>
      <c r="F105" t="s">
        <v>1828</v>
      </c>
      <c r="G105" s="154" t="s">
        <v>2857</v>
      </c>
      <c r="H105" s="319" t="s">
        <v>7300</v>
      </c>
      <c r="I105" s="314">
        <v>67946.62</v>
      </c>
      <c r="J105" s="133">
        <f t="shared" si="1"/>
        <v>424666.37499999994</v>
      </c>
      <c r="K105" s="316"/>
      <c r="L105" s="151"/>
      <c r="M105" s="151"/>
    </row>
    <row r="106" spans="1:13">
      <c r="A106" t="s">
        <v>6097</v>
      </c>
      <c r="B106" s="148">
        <v>42618</v>
      </c>
      <c r="C106" t="s">
        <v>6098</v>
      </c>
      <c r="D106">
        <v>1</v>
      </c>
      <c r="E106" t="s">
        <v>6099</v>
      </c>
      <c r="F106" t="s">
        <v>1828</v>
      </c>
      <c r="G106" s="177" t="s">
        <v>834</v>
      </c>
      <c r="H106" s="319" t="s">
        <v>6100</v>
      </c>
      <c r="I106" s="314">
        <v>31303.48</v>
      </c>
      <c r="J106" s="133">
        <f t="shared" si="1"/>
        <v>195646.75</v>
      </c>
      <c r="K106" s="151"/>
      <c r="L106" s="150"/>
      <c r="M106" s="151"/>
    </row>
    <row r="107" spans="1:13">
      <c r="A107" t="s">
        <v>6101</v>
      </c>
      <c r="B107" s="148">
        <v>42618</v>
      </c>
      <c r="C107" t="s">
        <v>6102</v>
      </c>
      <c r="D107">
        <v>1</v>
      </c>
      <c r="E107" t="s">
        <v>6103</v>
      </c>
      <c r="F107" t="s">
        <v>1828</v>
      </c>
      <c r="G107" s="154" t="s">
        <v>1774</v>
      </c>
      <c r="H107" t="s">
        <v>6104</v>
      </c>
      <c r="I107" s="314">
        <v>27823.73</v>
      </c>
      <c r="J107" s="133">
        <f t="shared" si="1"/>
        <v>173898.3125</v>
      </c>
      <c r="K107" s="316"/>
      <c r="L107" s="151"/>
      <c r="M107" s="151"/>
    </row>
    <row r="108" spans="1:13">
      <c r="A108" t="s">
        <v>2975</v>
      </c>
      <c r="B108" s="148">
        <v>42620</v>
      </c>
      <c r="C108" t="s">
        <v>6166</v>
      </c>
      <c r="D108">
        <v>1</v>
      </c>
      <c r="E108" t="s">
        <v>6167</v>
      </c>
      <c r="F108" t="s">
        <v>1828</v>
      </c>
      <c r="G108" s="48" t="s">
        <v>840</v>
      </c>
      <c r="H108" s="48" t="s">
        <v>841</v>
      </c>
      <c r="I108" s="314">
        <v>34962.21</v>
      </c>
      <c r="J108" s="133">
        <f t="shared" si="1"/>
        <v>218513.8125</v>
      </c>
      <c r="K108" s="151"/>
      <c r="L108" s="150"/>
      <c r="M108" s="151"/>
    </row>
    <row r="109" spans="1:13" s="150" customFormat="1">
      <c r="A109" s="150" t="s">
        <v>6359</v>
      </c>
      <c r="B109" s="148">
        <v>42632</v>
      </c>
      <c r="C109" s="150" t="s">
        <v>3264</v>
      </c>
      <c r="D109" s="150">
        <v>1</v>
      </c>
      <c r="E109" s="150" t="s">
        <v>6360</v>
      </c>
      <c r="F109" s="150" t="s">
        <v>1808</v>
      </c>
      <c r="G109" s="161" t="s">
        <v>659</v>
      </c>
      <c r="H109" s="150" t="s">
        <v>7308</v>
      </c>
      <c r="I109" s="314">
        <v>50.48</v>
      </c>
      <c r="J109" s="133">
        <f t="shared" si="1"/>
        <v>315.5</v>
      </c>
      <c r="K109" s="151"/>
      <c r="M109" s="151"/>
    </row>
    <row r="110" spans="1:13" s="150" customFormat="1">
      <c r="A110" s="150" t="s">
        <v>6359</v>
      </c>
      <c r="B110" s="148">
        <v>42632</v>
      </c>
      <c r="C110" s="150" t="s">
        <v>3264</v>
      </c>
      <c r="D110" s="150">
        <v>1</v>
      </c>
      <c r="E110" s="150" t="s">
        <v>6360</v>
      </c>
      <c r="F110" s="150" t="s">
        <v>1808</v>
      </c>
      <c r="G110" s="161" t="s">
        <v>987</v>
      </c>
      <c r="H110" s="150" t="s">
        <v>2875</v>
      </c>
      <c r="I110" s="314">
        <v>394.27</v>
      </c>
      <c r="J110" s="133">
        <f t="shared" si="1"/>
        <v>2464.1875</v>
      </c>
      <c r="K110" s="151"/>
      <c r="M110" s="151"/>
    </row>
    <row r="111" spans="1:13" s="150" customFormat="1">
      <c r="A111" s="150" t="s">
        <v>6359</v>
      </c>
      <c r="B111" s="148">
        <v>42632</v>
      </c>
      <c r="C111" s="150" t="s">
        <v>3264</v>
      </c>
      <c r="D111" s="150">
        <v>1</v>
      </c>
      <c r="E111" s="150" t="s">
        <v>6360</v>
      </c>
      <c r="F111" s="150" t="s">
        <v>1808</v>
      </c>
      <c r="G111" s="161" t="s">
        <v>1009</v>
      </c>
      <c r="H111" s="150" t="s">
        <v>5499</v>
      </c>
      <c r="I111" s="314">
        <v>36.14</v>
      </c>
      <c r="J111" s="133">
        <f t="shared" si="1"/>
        <v>225.875</v>
      </c>
      <c r="K111" s="151"/>
      <c r="M111" s="151"/>
    </row>
    <row r="112" spans="1:13" s="150" customFormat="1">
      <c r="A112" s="150" t="s">
        <v>6359</v>
      </c>
      <c r="B112" s="148">
        <v>42632</v>
      </c>
      <c r="C112" s="150" t="s">
        <v>3264</v>
      </c>
      <c r="D112" s="150">
        <v>1</v>
      </c>
      <c r="E112" s="150" t="s">
        <v>6360</v>
      </c>
      <c r="F112" s="150" t="s">
        <v>1808</v>
      </c>
      <c r="G112" s="161" t="s">
        <v>987</v>
      </c>
      <c r="H112" s="150" t="s">
        <v>2875</v>
      </c>
      <c r="I112" s="314">
        <v>32.97</v>
      </c>
      <c r="J112" s="133">
        <f t="shared" si="1"/>
        <v>206.0625</v>
      </c>
      <c r="K112" s="151"/>
      <c r="M112" s="151"/>
    </row>
    <row r="113" spans="1:13" s="150" customFormat="1">
      <c r="A113" s="150" t="s">
        <v>6359</v>
      </c>
      <c r="B113" s="148">
        <v>42632</v>
      </c>
      <c r="C113" s="150" t="s">
        <v>3264</v>
      </c>
      <c r="D113" s="150">
        <v>1</v>
      </c>
      <c r="E113" s="150" t="s">
        <v>6360</v>
      </c>
      <c r="F113" s="150" t="s">
        <v>1808</v>
      </c>
      <c r="G113" s="161" t="s">
        <v>2878</v>
      </c>
      <c r="H113" s="150" t="s">
        <v>2879</v>
      </c>
      <c r="I113" s="314">
        <v>28.97</v>
      </c>
      <c r="J113" s="133">
        <f t="shared" si="1"/>
        <v>181.0625</v>
      </c>
      <c r="K113" s="151"/>
      <c r="M113" s="151"/>
    </row>
    <row r="114" spans="1:13" s="150" customFormat="1">
      <c r="A114" s="150" t="s">
        <v>6359</v>
      </c>
      <c r="B114" s="148">
        <v>42632</v>
      </c>
      <c r="C114" s="150" t="s">
        <v>3264</v>
      </c>
      <c r="D114" s="150">
        <v>1</v>
      </c>
      <c r="E114" s="150" t="s">
        <v>6360</v>
      </c>
      <c r="F114" s="150" t="s">
        <v>1808</v>
      </c>
      <c r="G114" s="161" t="s">
        <v>4186</v>
      </c>
      <c r="H114" s="150" t="s">
        <v>5496</v>
      </c>
      <c r="I114" s="314">
        <v>41.38</v>
      </c>
      <c r="J114" s="133">
        <f t="shared" si="1"/>
        <v>258.625</v>
      </c>
      <c r="K114" s="151"/>
      <c r="M114" s="151"/>
    </row>
    <row r="115" spans="1:13" s="150" customFormat="1">
      <c r="A115" s="150" t="s">
        <v>6359</v>
      </c>
      <c r="B115" s="148">
        <v>42632</v>
      </c>
      <c r="C115" s="150" t="s">
        <v>3264</v>
      </c>
      <c r="D115" s="150">
        <v>1</v>
      </c>
      <c r="E115" s="150" t="s">
        <v>6360</v>
      </c>
      <c r="F115" s="150" t="s">
        <v>1808</v>
      </c>
      <c r="G115" s="161" t="s">
        <v>659</v>
      </c>
      <c r="H115" s="150" t="s">
        <v>7308</v>
      </c>
      <c r="I115" s="314">
        <v>50.48</v>
      </c>
      <c r="J115" s="133">
        <f t="shared" si="1"/>
        <v>315.5</v>
      </c>
      <c r="K115" s="151"/>
      <c r="M115" s="151"/>
    </row>
    <row r="116" spans="1:13">
      <c r="A116" t="s">
        <v>2979</v>
      </c>
      <c r="B116" s="148">
        <v>42620</v>
      </c>
      <c r="C116" t="s">
        <v>6168</v>
      </c>
      <c r="D116">
        <v>1</v>
      </c>
      <c r="E116" t="s">
        <v>6169</v>
      </c>
      <c r="F116" t="s">
        <v>1828</v>
      </c>
      <c r="G116" s="48" t="s">
        <v>840</v>
      </c>
      <c r="H116" s="48" t="s">
        <v>841</v>
      </c>
      <c r="I116" s="314">
        <v>46095.19</v>
      </c>
      <c r="J116" s="133">
        <f t="shared" si="1"/>
        <v>288094.9375</v>
      </c>
      <c r="K116" s="151"/>
      <c r="L116" s="150"/>
      <c r="M116" s="151"/>
    </row>
    <row r="117" spans="1:13">
      <c r="A117" t="s">
        <v>2981</v>
      </c>
      <c r="B117" s="148">
        <v>42620</v>
      </c>
      <c r="C117" t="s">
        <v>6170</v>
      </c>
      <c r="D117">
        <v>1</v>
      </c>
      <c r="E117" t="s">
        <v>6171</v>
      </c>
      <c r="F117" t="s">
        <v>1828</v>
      </c>
      <c r="G117" s="48" t="s">
        <v>840</v>
      </c>
      <c r="H117" s="48" t="s">
        <v>841</v>
      </c>
      <c r="I117" s="314">
        <v>46095.19</v>
      </c>
      <c r="J117" s="133">
        <f t="shared" si="1"/>
        <v>288094.9375</v>
      </c>
      <c r="K117" s="151"/>
      <c r="L117" s="150"/>
      <c r="M117" s="151"/>
    </row>
    <row r="118" spans="1:13">
      <c r="A118" t="s">
        <v>6115</v>
      </c>
      <c r="B118" s="148">
        <v>42620</v>
      </c>
      <c r="C118" t="s">
        <v>6116</v>
      </c>
      <c r="D118">
        <v>1</v>
      </c>
      <c r="E118" t="s">
        <v>6117</v>
      </c>
      <c r="F118" t="s">
        <v>1828</v>
      </c>
      <c r="G118" s="48" t="s">
        <v>840</v>
      </c>
      <c r="H118" s="48" t="s">
        <v>841</v>
      </c>
      <c r="I118" s="314">
        <v>49752</v>
      </c>
      <c r="J118" s="133">
        <f t="shared" si="1"/>
        <v>310950</v>
      </c>
      <c r="K118" s="151"/>
      <c r="L118" s="150"/>
      <c r="M118" s="151"/>
    </row>
    <row r="119" spans="1:13">
      <c r="A119" t="s">
        <v>3621</v>
      </c>
      <c r="B119" s="148">
        <v>42620</v>
      </c>
      <c r="C119" t="s">
        <v>6118</v>
      </c>
      <c r="D119">
        <v>1</v>
      </c>
      <c r="E119" t="s">
        <v>6119</v>
      </c>
      <c r="F119" t="s">
        <v>1828</v>
      </c>
      <c r="G119" s="48" t="s">
        <v>840</v>
      </c>
      <c r="H119" s="48" t="s">
        <v>841</v>
      </c>
      <c r="I119" s="314">
        <v>39564.85</v>
      </c>
      <c r="J119" s="133">
        <f t="shared" si="1"/>
        <v>247280.3125</v>
      </c>
      <c r="K119" s="151"/>
      <c r="L119" s="150"/>
      <c r="M119" s="151"/>
    </row>
    <row r="120" spans="1:13">
      <c r="A120" t="s">
        <v>6120</v>
      </c>
      <c r="B120" s="148">
        <v>42620</v>
      </c>
      <c r="C120" t="s">
        <v>6121</v>
      </c>
      <c r="D120">
        <v>1</v>
      </c>
      <c r="E120" t="s">
        <v>6122</v>
      </c>
      <c r="F120" t="s">
        <v>1828</v>
      </c>
      <c r="G120" s="48" t="s">
        <v>840</v>
      </c>
      <c r="H120" s="48" t="s">
        <v>841</v>
      </c>
      <c r="I120" s="314">
        <v>39564.85</v>
      </c>
      <c r="J120" s="133">
        <f t="shared" si="1"/>
        <v>247280.3125</v>
      </c>
      <c r="K120" s="151"/>
      <c r="L120" s="150"/>
      <c r="M120" s="151"/>
    </row>
    <row r="121" spans="1:13">
      <c r="A121" t="s">
        <v>3646</v>
      </c>
      <c r="B121" s="148">
        <v>42621</v>
      </c>
      <c r="C121" t="s">
        <v>6183</v>
      </c>
      <c r="D121">
        <v>1</v>
      </c>
      <c r="E121" t="s">
        <v>6184</v>
      </c>
      <c r="F121" t="s">
        <v>1828</v>
      </c>
      <c r="G121" s="48" t="s">
        <v>840</v>
      </c>
      <c r="H121" s="48" t="s">
        <v>841</v>
      </c>
      <c r="I121" s="314">
        <v>45952.83</v>
      </c>
      <c r="J121" s="133">
        <f t="shared" si="1"/>
        <v>287205.1875</v>
      </c>
      <c r="K121" s="151"/>
      <c r="L121" s="150"/>
      <c r="M121" s="151"/>
    </row>
    <row r="122" spans="1:13">
      <c r="A122" t="s">
        <v>1289</v>
      </c>
      <c r="B122" s="148">
        <v>42636</v>
      </c>
      <c r="C122" t="s">
        <v>6523</v>
      </c>
      <c r="D122">
        <v>1</v>
      </c>
      <c r="E122" t="s">
        <v>6524</v>
      </c>
      <c r="F122" t="s">
        <v>1808</v>
      </c>
      <c r="G122" t="str">
        <f>+H122</f>
        <v>CDO0509296I9</v>
      </c>
      <c r="H122" t="s">
        <v>2536</v>
      </c>
      <c r="I122" s="447">
        <v>140.83000000000001</v>
      </c>
      <c r="J122" s="133">
        <f t="shared" si="1"/>
        <v>880.18750000000011</v>
      </c>
      <c r="K122" s="150"/>
      <c r="L122" s="150"/>
      <c r="M122" s="151"/>
    </row>
    <row r="123" spans="1:13">
      <c r="A123" t="s">
        <v>5040</v>
      </c>
      <c r="B123" s="148">
        <v>42636</v>
      </c>
      <c r="C123" t="s">
        <v>6525</v>
      </c>
      <c r="D123">
        <v>1</v>
      </c>
      <c r="E123" t="s">
        <v>6526</v>
      </c>
      <c r="F123" t="s">
        <v>1808</v>
      </c>
      <c r="G123" t="str">
        <f>+H123</f>
        <v>RVA820930462</v>
      </c>
      <c r="H123" t="s">
        <v>3511</v>
      </c>
      <c r="I123" s="447">
        <v>64</v>
      </c>
      <c r="J123" s="133">
        <f t="shared" si="1"/>
        <v>400</v>
      </c>
      <c r="K123" s="150"/>
      <c r="L123" s="150"/>
      <c r="M123" s="151"/>
    </row>
    <row r="124" spans="1:13">
      <c r="A124" t="s">
        <v>6527</v>
      </c>
      <c r="B124" s="148">
        <v>42636</v>
      </c>
      <c r="C124" t="s">
        <v>6528</v>
      </c>
      <c r="D124">
        <v>1</v>
      </c>
      <c r="E124" t="s">
        <v>6529</v>
      </c>
      <c r="F124" t="s">
        <v>1808</v>
      </c>
      <c r="G124" t="str">
        <f>+H124</f>
        <v>CDO0509266I9</v>
      </c>
      <c r="H124" t="s">
        <v>6530</v>
      </c>
      <c r="I124" s="447">
        <v>40.28</v>
      </c>
      <c r="J124" s="133">
        <f t="shared" si="1"/>
        <v>251.75</v>
      </c>
      <c r="K124" s="150"/>
      <c r="L124" s="150"/>
      <c r="M124" s="151"/>
    </row>
    <row r="125" spans="1:13">
      <c r="A125" t="s">
        <v>6531</v>
      </c>
      <c r="B125" s="148">
        <v>42636</v>
      </c>
      <c r="C125" t="s">
        <v>6532</v>
      </c>
      <c r="D125">
        <v>1</v>
      </c>
      <c r="E125" t="s">
        <v>6533</v>
      </c>
      <c r="F125" t="s">
        <v>1808</v>
      </c>
      <c r="G125" s="150" t="s">
        <v>670</v>
      </c>
      <c r="H125" s="150" t="s">
        <v>6037</v>
      </c>
      <c r="I125" s="447">
        <v>34.479999999999997</v>
      </c>
      <c r="J125" s="133">
        <f t="shared" si="1"/>
        <v>215.49999999999997</v>
      </c>
      <c r="K125" s="150"/>
      <c r="L125" s="150"/>
      <c r="M125" s="151"/>
    </row>
    <row r="126" spans="1:13">
      <c r="A126" t="s">
        <v>1292</v>
      </c>
      <c r="B126" s="148">
        <v>42636</v>
      </c>
      <c r="C126" t="s">
        <v>6534</v>
      </c>
      <c r="D126">
        <v>1</v>
      </c>
      <c r="E126" t="s">
        <v>6535</v>
      </c>
      <c r="F126" t="s">
        <v>1808</v>
      </c>
      <c r="G126" s="150" t="s">
        <v>670</v>
      </c>
      <c r="H126" s="150" t="s">
        <v>6037</v>
      </c>
      <c r="I126" s="447">
        <v>34.479999999999997</v>
      </c>
      <c r="J126" s="133">
        <f t="shared" si="1"/>
        <v>215.49999999999997</v>
      </c>
      <c r="K126" s="150"/>
      <c r="L126" s="150"/>
      <c r="M126" s="151"/>
    </row>
    <row r="127" spans="1:13">
      <c r="A127" t="s">
        <v>1293</v>
      </c>
      <c r="B127" s="148">
        <v>42636</v>
      </c>
      <c r="C127" t="s">
        <v>6536</v>
      </c>
      <c r="D127">
        <v>1</v>
      </c>
      <c r="E127" t="s">
        <v>6537</v>
      </c>
      <c r="F127" t="s">
        <v>1808</v>
      </c>
      <c r="G127" t="str">
        <f t="shared" ref="G127:G133" si="2">+H127</f>
        <v>CFC110121742</v>
      </c>
      <c r="H127" t="s">
        <v>3532</v>
      </c>
      <c r="I127" s="447">
        <v>10.96</v>
      </c>
      <c r="J127" s="133">
        <f t="shared" si="1"/>
        <v>68.5</v>
      </c>
      <c r="K127" s="150"/>
      <c r="L127" s="150"/>
      <c r="M127" s="151"/>
    </row>
    <row r="128" spans="1:13">
      <c r="A128" t="s">
        <v>6538</v>
      </c>
      <c r="B128" s="148">
        <v>42636</v>
      </c>
      <c r="C128" t="s">
        <v>6539</v>
      </c>
      <c r="D128">
        <v>1</v>
      </c>
      <c r="E128" t="s">
        <v>6540</v>
      </c>
      <c r="F128" t="s">
        <v>1808</v>
      </c>
      <c r="G128" s="150" t="str">
        <f t="shared" si="2"/>
        <v>GADE4012025L6</v>
      </c>
      <c r="H128" t="s">
        <v>699</v>
      </c>
      <c r="I128" s="447">
        <v>216</v>
      </c>
      <c r="J128" s="133">
        <f t="shared" si="1"/>
        <v>1350</v>
      </c>
      <c r="K128" s="150"/>
      <c r="L128" s="150"/>
      <c r="M128" s="151"/>
    </row>
    <row r="129" spans="1:13">
      <c r="A129" t="s">
        <v>1294</v>
      </c>
      <c r="B129" s="148">
        <v>42636</v>
      </c>
      <c r="C129" t="s">
        <v>6541</v>
      </c>
      <c r="D129">
        <v>1</v>
      </c>
      <c r="E129" t="s">
        <v>6542</v>
      </c>
      <c r="F129" t="s">
        <v>1808</v>
      </c>
      <c r="G129" s="150" t="str">
        <f t="shared" si="2"/>
        <v>ELE011009716</v>
      </c>
      <c r="H129" t="s">
        <v>664</v>
      </c>
      <c r="I129" s="447">
        <v>138.34</v>
      </c>
      <c r="J129" s="133">
        <f t="shared" si="1"/>
        <v>864.625</v>
      </c>
      <c r="K129" s="150"/>
      <c r="L129" s="150"/>
      <c r="M129" s="151"/>
    </row>
    <row r="130" spans="1:13">
      <c r="A130" t="s">
        <v>5043</v>
      </c>
      <c r="B130" s="148">
        <v>42636</v>
      </c>
      <c r="C130" t="s">
        <v>6543</v>
      </c>
      <c r="D130">
        <v>1</v>
      </c>
      <c r="E130" t="s">
        <v>6544</v>
      </c>
      <c r="F130" t="s">
        <v>1808</v>
      </c>
      <c r="G130" s="150" t="str">
        <f t="shared" si="2"/>
        <v>MNE0409226K9</v>
      </c>
      <c r="H130" t="s">
        <v>701</v>
      </c>
      <c r="I130" s="447">
        <v>74.790000000000006</v>
      </c>
      <c r="J130" s="133">
        <f t="shared" si="1"/>
        <v>467.43750000000006</v>
      </c>
      <c r="K130" s="150"/>
      <c r="L130" s="150"/>
      <c r="M130" s="151"/>
    </row>
    <row r="131" spans="1:13">
      <c r="A131" t="s">
        <v>6545</v>
      </c>
      <c r="B131" s="148">
        <v>42636</v>
      </c>
      <c r="C131" t="s">
        <v>6546</v>
      </c>
      <c r="D131">
        <v>1</v>
      </c>
      <c r="E131" t="s">
        <v>6547</v>
      </c>
      <c r="F131" t="s">
        <v>1808</v>
      </c>
      <c r="G131" s="150" t="str">
        <f t="shared" si="2"/>
        <v>PMV800209PT4</v>
      </c>
      <c r="H131" t="s">
        <v>709</v>
      </c>
      <c r="I131" s="447">
        <v>51.19</v>
      </c>
      <c r="J131" s="133">
        <f t="shared" si="1"/>
        <v>319.9375</v>
      </c>
      <c r="K131" s="150"/>
      <c r="L131" s="150"/>
      <c r="M131" s="151"/>
    </row>
    <row r="132" spans="1:13">
      <c r="A132" t="s">
        <v>5047</v>
      </c>
      <c r="B132" s="148">
        <v>42636</v>
      </c>
      <c r="C132" t="s">
        <v>6548</v>
      </c>
      <c r="D132">
        <v>1</v>
      </c>
      <c r="E132" t="s">
        <v>6549</v>
      </c>
      <c r="F132" t="s">
        <v>1808</v>
      </c>
      <c r="G132" s="150" t="str">
        <f t="shared" si="2"/>
        <v>ODM950324V2A</v>
      </c>
      <c r="H132" t="s">
        <v>685</v>
      </c>
      <c r="I132" s="447">
        <v>14.39</v>
      </c>
      <c r="J132" s="133">
        <f t="shared" si="1"/>
        <v>89.9375</v>
      </c>
      <c r="K132" s="150"/>
      <c r="L132" s="150"/>
      <c r="M132" s="151"/>
    </row>
    <row r="133" spans="1:13">
      <c r="A133" t="s">
        <v>5049</v>
      </c>
      <c r="B133" s="148">
        <v>42636</v>
      </c>
      <c r="C133" t="s">
        <v>6550</v>
      </c>
      <c r="D133">
        <v>1</v>
      </c>
      <c r="E133" t="s">
        <v>6551</v>
      </c>
      <c r="F133" t="s">
        <v>1808</v>
      </c>
      <c r="G133" s="150" t="str">
        <f t="shared" si="2"/>
        <v>MERL571216D49</v>
      </c>
      <c r="H133" t="s">
        <v>672</v>
      </c>
      <c r="I133" s="447">
        <v>77.400000000000006</v>
      </c>
      <c r="J133" s="133">
        <f t="shared" si="1"/>
        <v>483.75</v>
      </c>
      <c r="K133" s="150"/>
      <c r="L133" s="150"/>
      <c r="M133" s="151"/>
    </row>
    <row r="134" spans="1:13">
      <c r="A134" t="s">
        <v>6439</v>
      </c>
      <c r="B134" s="148">
        <v>42634</v>
      </c>
      <c r="C134" t="s">
        <v>6183</v>
      </c>
      <c r="D134">
        <v>1</v>
      </c>
      <c r="E134" t="s">
        <v>6440</v>
      </c>
      <c r="F134" t="s">
        <v>1872</v>
      </c>
      <c r="G134" s="48" t="s">
        <v>840</v>
      </c>
      <c r="H134" s="48" t="s">
        <v>841</v>
      </c>
      <c r="I134" s="314">
        <v>-45952.83</v>
      </c>
      <c r="J134" s="133">
        <f t="shared" si="1"/>
        <v>-287205.1875</v>
      </c>
      <c r="K134" s="319"/>
      <c r="L134" s="150"/>
      <c r="M134" s="151"/>
    </row>
    <row r="135" spans="1:13">
      <c r="A135" t="s">
        <v>6555</v>
      </c>
      <c r="B135" s="148">
        <v>42636</v>
      </c>
      <c r="C135" t="s">
        <v>6556</v>
      </c>
      <c r="D135">
        <v>1</v>
      </c>
      <c r="E135" t="s">
        <v>6557</v>
      </c>
      <c r="F135" t="s">
        <v>1808</v>
      </c>
      <c r="G135" s="150" t="str">
        <f t="shared" ref="G135:G162" si="3">+H135</f>
        <v>FOLG740527MW7</v>
      </c>
      <c r="H135" t="s">
        <v>4137</v>
      </c>
      <c r="I135" s="447">
        <v>82.74</v>
      </c>
      <c r="J135" s="133">
        <f t="shared" si="1"/>
        <v>517.125</v>
      </c>
      <c r="K135" s="150"/>
      <c r="L135" s="150"/>
      <c r="M135" s="151"/>
    </row>
    <row r="136" spans="1:13">
      <c r="A136" t="s">
        <v>6558</v>
      </c>
      <c r="B136" s="148">
        <v>42636</v>
      </c>
      <c r="C136" t="s">
        <v>6559</v>
      </c>
      <c r="D136">
        <v>1</v>
      </c>
      <c r="E136" t="s">
        <v>6560</v>
      </c>
      <c r="F136" t="s">
        <v>1808</v>
      </c>
      <c r="G136" s="150" t="str">
        <f t="shared" si="3"/>
        <v>ODM950324V2A</v>
      </c>
      <c r="H136" t="s">
        <v>685</v>
      </c>
      <c r="I136" s="447">
        <v>66.540000000000006</v>
      </c>
      <c r="J136" s="133">
        <f t="shared" ref="J136:J199" si="4">+I136/0.16</f>
        <v>415.87500000000006</v>
      </c>
      <c r="K136" s="150"/>
      <c r="L136" s="150"/>
      <c r="M136" s="151"/>
    </row>
    <row r="137" spans="1:13">
      <c r="A137" t="s">
        <v>6561</v>
      </c>
      <c r="B137" s="148">
        <v>42636</v>
      </c>
      <c r="C137" t="s">
        <v>6562</v>
      </c>
      <c r="D137">
        <v>1</v>
      </c>
      <c r="E137" t="s">
        <v>6563</v>
      </c>
      <c r="F137" t="s">
        <v>1808</v>
      </c>
      <c r="G137" s="150" t="str">
        <f t="shared" si="3"/>
        <v>CDO0509296I9</v>
      </c>
      <c r="H137" t="s">
        <v>2536</v>
      </c>
      <c r="I137" s="447">
        <v>193.1</v>
      </c>
      <c r="J137" s="133">
        <f t="shared" si="4"/>
        <v>1206.875</v>
      </c>
      <c r="K137" s="150"/>
      <c r="L137" s="150"/>
      <c r="M137" s="151"/>
    </row>
    <row r="138" spans="1:13">
      <c r="A138" t="s">
        <v>1300</v>
      </c>
      <c r="B138" s="148">
        <v>42636</v>
      </c>
      <c r="C138" t="s">
        <v>6564</v>
      </c>
      <c r="D138">
        <v>1</v>
      </c>
      <c r="E138" t="s">
        <v>6565</v>
      </c>
      <c r="F138" t="s">
        <v>1808</v>
      </c>
      <c r="G138" s="150" t="str">
        <f t="shared" si="3"/>
        <v>LRG140701LA4</v>
      </c>
      <c r="H138" t="s">
        <v>6566</v>
      </c>
      <c r="I138" s="447">
        <v>43.59</v>
      </c>
      <c r="J138" s="133">
        <f t="shared" si="4"/>
        <v>272.4375</v>
      </c>
      <c r="K138" s="150"/>
      <c r="L138" s="150"/>
      <c r="M138" s="151"/>
    </row>
    <row r="139" spans="1:13">
      <c r="A139" t="s">
        <v>6567</v>
      </c>
      <c r="B139" s="148">
        <v>42636</v>
      </c>
      <c r="C139" t="s">
        <v>6568</v>
      </c>
      <c r="D139">
        <v>1</v>
      </c>
      <c r="E139" t="s">
        <v>6569</v>
      </c>
      <c r="F139" t="s">
        <v>1808</v>
      </c>
      <c r="G139" s="150" t="str">
        <f t="shared" si="3"/>
        <v>FNM000504R36</v>
      </c>
      <c r="H139" t="s">
        <v>1678</v>
      </c>
      <c r="I139" s="447">
        <v>140.21</v>
      </c>
      <c r="J139" s="133">
        <f t="shared" si="4"/>
        <v>876.3125</v>
      </c>
      <c r="K139" s="150"/>
      <c r="L139" s="150"/>
      <c r="M139" s="151"/>
    </row>
    <row r="140" spans="1:13">
      <c r="A140" t="s">
        <v>5051</v>
      </c>
      <c r="B140" s="148">
        <v>42636</v>
      </c>
      <c r="C140" t="s">
        <v>6570</v>
      </c>
      <c r="D140">
        <v>1</v>
      </c>
      <c r="E140" t="s">
        <v>6571</v>
      </c>
      <c r="F140" t="s">
        <v>1808</v>
      </c>
      <c r="G140" s="150" t="str">
        <f t="shared" si="3"/>
        <v>AME970109GW0</v>
      </c>
      <c r="H140" t="s">
        <v>668</v>
      </c>
      <c r="I140" s="447">
        <v>41.34</v>
      </c>
      <c r="J140" s="133">
        <f t="shared" si="4"/>
        <v>258.375</v>
      </c>
      <c r="K140" s="150"/>
      <c r="L140" s="150"/>
      <c r="M140" s="151"/>
    </row>
    <row r="141" spans="1:13">
      <c r="A141" t="s">
        <v>5053</v>
      </c>
      <c r="B141" s="148">
        <v>42636</v>
      </c>
      <c r="C141" t="s">
        <v>6572</v>
      </c>
      <c r="D141">
        <v>1</v>
      </c>
      <c r="E141" t="s">
        <v>6573</v>
      </c>
      <c r="F141" t="s">
        <v>1808</v>
      </c>
      <c r="G141" s="150" t="str">
        <f t="shared" si="3"/>
        <v>HDM001017AS1</v>
      </c>
      <c r="H141" s="150" t="s">
        <v>2476</v>
      </c>
      <c r="I141" s="447">
        <v>40.69</v>
      </c>
      <c r="J141" s="133">
        <f t="shared" si="4"/>
        <v>254.31249999999997</v>
      </c>
      <c r="K141" s="150"/>
      <c r="L141" s="150"/>
      <c r="M141" s="151"/>
    </row>
    <row r="142" spans="1:13">
      <c r="A142" t="s">
        <v>6575</v>
      </c>
      <c r="B142" s="148">
        <v>42636</v>
      </c>
      <c r="C142" t="s">
        <v>6576</v>
      </c>
      <c r="D142">
        <v>1</v>
      </c>
      <c r="E142" t="s">
        <v>6577</v>
      </c>
      <c r="F142" t="s">
        <v>1808</v>
      </c>
      <c r="G142" s="150" t="str">
        <f t="shared" si="3"/>
        <v>GGO110620BK8</v>
      </c>
      <c r="H142" t="s">
        <v>6578</v>
      </c>
      <c r="I142" s="447">
        <v>88.22</v>
      </c>
      <c r="J142" s="133">
        <f t="shared" si="4"/>
        <v>551.375</v>
      </c>
      <c r="K142" s="150"/>
      <c r="L142" s="150"/>
      <c r="M142" s="151"/>
    </row>
    <row r="143" spans="1:13">
      <c r="A143" t="s">
        <v>338</v>
      </c>
      <c r="B143" s="148">
        <v>42636</v>
      </c>
      <c r="C143" t="s">
        <v>6579</v>
      </c>
      <c r="D143">
        <v>1</v>
      </c>
      <c r="E143" t="s">
        <v>6580</v>
      </c>
      <c r="F143" t="s">
        <v>1808</v>
      </c>
      <c r="G143" s="150" t="str">
        <f t="shared" si="3"/>
        <v>SSQ0512096C7</v>
      </c>
      <c r="H143" t="s">
        <v>6581</v>
      </c>
      <c r="I143" s="447">
        <v>107.86</v>
      </c>
      <c r="J143" s="133">
        <f t="shared" si="4"/>
        <v>674.125</v>
      </c>
      <c r="K143" s="150"/>
      <c r="L143" s="150"/>
      <c r="M143" s="151"/>
    </row>
    <row r="144" spans="1:13">
      <c r="A144" t="s">
        <v>6582</v>
      </c>
      <c r="B144" s="148">
        <v>42636</v>
      </c>
      <c r="C144" t="s">
        <v>6583</v>
      </c>
      <c r="D144">
        <v>1</v>
      </c>
      <c r="E144" t="s">
        <v>6584</v>
      </c>
      <c r="F144" t="s">
        <v>1808</v>
      </c>
      <c r="G144" s="150" t="str">
        <f t="shared" si="3"/>
        <v>OFI920113KZ8</v>
      </c>
      <c r="H144" t="s">
        <v>5429</v>
      </c>
      <c r="I144" s="447">
        <v>72.959999999999994</v>
      </c>
      <c r="J144" s="133">
        <f t="shared" si="4"/>
        <v>455.99999999999994</v>
      </c>
      <c r="K144" s="150"/>
      <c r="L144" s="150"/>
      <c r="M144" s="151"/>
    </row>
    <row r="145" spans="1:13">
      <c r="A145" t="s">
        <v>6585</v>
      </c>
      <c r="B145" s="148">
        <v>42636</v>
      </c>
      <c r="C145" t="s">
        <v>6586</v>
      </c>
      <c r="D145">
        <v>1</v>
      </c>
      <c r="E145" t="s">
        <v>6587</v>
      </c>
      <c r="F145" t="s">
        <v>1808</v>
      </c>
      <c r="G145" s="150" t="str">
        <f t="shared" si="3"/>
        <v>FNM000504R36</v>
      </c>
      <c r="H145" t="s">
        <v>1678</v>
      </c>
      <c r="I145" s="447">
        <v>18.899999999999999</v>
      </c>
      <c r="J145" s="133">
        <f t="shared" si="4"/>
        <v>118.12499999999999</v>
      </c>
      <c r="K145" s="150"/>
      <c r="L145" s="150"/>
      <c r="M145" s="151"/>
    </row>
    <row r="146" spans="1:13">
      <c r="A146" t="s">
        <v>6588</v>
      </c>
      <c r="B146" s="148">
        <v>42636</v>
      </c>
      <c r="C146" t="s">
        <v>6589</v>
      </c>
      <c r="D146">
        <v>1</v>
      </c>
      <c r="E146" t="s">
        <v>6590</v>
      </c>
      <c r="F146" t="s">
        <v>1808</v>
      </c>
      <c r="G146" s="150" t="str">
        <f t="shared" si="3"/>
        <v>PCE890410B99</v>
      </c>
      <c r="H146" t="s">
        <v>1677</v>
      </c>
      <c r="I146" s="447">
        <v>33.65</v>
      </c>
      <c r="J146" s="133">
        <f t="shared" si="4"/>
        <v>210.3125</v>
      </c>
      <c r="K146" s="150"/>
      <c r="L146" s="150"/>
      <c r="M146" s="151"/>
    </row>
    <row r="147" spans="1:13">
      <c r="A147" t="s">
        <v>3137</v>
      </c>
      <c r="B147" s="148">
        <v>42636</v>
      </c>
      <c r="C147" t="s">
        <v>6591</v>
      </c>
      <c r="D147">
        <v>1</v>
      </c>
      <c r="E147" t="s">
        <v>6592</v>
      </c>
      <c r="F147" t="s">
        <v>1808</v>
      </c>
      <c r="G147" s="150" t="str">
        <f t="shared" si="3"/>
        <v>DEM8801152E9</v>
      </c>
      <c r="H147" t="s">
        <v>3535</v>
      </c>
      <c r="I147" s="447">
        <v>49.71</v>
      </c>
      <c r="J147" s="133">
        <f t="shared" si="4"/>
        <v>310.6875</v>
      </c>
      <c r="K147" s="150"/>
      <c r="L147" s="150"/>
      <c r="M147" s="151"/>
    </row>
    <row r="148" spans="1:13">
      <c r="A148" t="s">
        <v>6593</v>
      </c>
      <c r="B148" s="148">
        <v>42636</v>
      </c>
      <c r="C148" t="s">
        <v>6594</v>
      </c>
      <c r="D148">
        <v>1</v>
      </c>
      <c r="E148" t="s">
        <v>6595</v>
      </c>
      <c r="F148" t="s">
        <v>1808</v>
      </c>
      <c r="G148" s="150" t="str">
        <f t="shared" si="3"/>
        <v>MAMR740915UN2</v>
      </c>
      <c r="H148" t="s">
        <v>3510</v>
      </c>
      <c r="I148" s="447">
        <v>8</v>
      </c>
      <c r="J148" s="133">
        <f t="shared" si="4"/>
        <v>50</v>
      </c>
      <c r="K148" s="150"/>
      <c r="L148" s="150"/>
      <c r="M148" s="151"/>
    </row>
    <row r="149" spans="1:13">
      <c r="A149" t="s">
        <v>6596</v>
      </c>
      <c r="B149" s="148">
        <v>42636</v>
      </c>
      <c r="C149" t="s">
        <v>6597</v>
      </c>
      <c r="D149">
        <v>1</v>
      </c>
      <c r="E149" t="s">
        <v>6598</v>
      </c>
      <c r="F149" t="s">
        <v>1808</v>
      </c>
      <c r="G149" s="150" t="str">
        <f t="shared" si="3"/>
        <v>GAHS650919JX3</v>
      </c>
      <c r="H149" t="s">
        <v>5446</v>
      </c>
      <c r="I149" s="447">
        <v>34.479999999999997</v>
      </c>
      <c r="J149" s="133">
        <f t="shared" si="4"/>
        <v>215.49999999999997</v>
      </c>
      <c r="K149" s="150"/>
      <c r="L149" s="150"/>
      <c r="M149" s="151"/>
    </row>
    <row r="150" spans="1:13">
      <c r="A150" t="s">
        <v>6599</v>
      </c>
      <c r="B150" s="148">
        <v>42636</v>
      </c>
      <c r="C150" t="s">
        <v>6600</v>
      </c>
      <c r="D150">
        <v>1</v>
      </c>
      <c r="E150" t="s">
        <v>6601</v>
      </c>
      <c r="F150" t="s">
        <v>1808</v>
      </c>
      <c r="G150" s="150" t="str">
        <f t="shared" si="3"/>
        <v>GAJM511005C23</v>
      </c>
      <c r="H150" t="s">
        <v>6602</v>
      </c>
      <c r="I150" s="447">
        <v>32</v>
      </c>
      <c r="J150" s="133">
        <f t="shared" si="4"/>
        <v>200</v>
      </c>
      <c r="K150" s="150"/>
      <c r="L150" s="150"/>
      <c r="M150" s="151"/>
    </row>
    <row r="151" spans="1:13">
      <c r="A151" t="s">
        <v>6603</v>
      </c>
      <c r="B151" s="148">
        <v>42636</v>
      </c>
      <c r="C151" t="s">
        <v>6604</v>
      </c>
      <c r="D151">
        <v>1</v>
      </c>
      <c r="E151" t="s">
        <v>6605</v>
      </c>
      <c r="F151" t="s">
        <v>1808</v>
      </c>
      <c r="G151" s="150" t="str">
        <f t="shared" si="3"/>
        <v>ODM950324V2A</v>
      </c>
      <c r="H151" t="s">
        <v>685</v>
      </c>
      <c r="I151" s="447">
        <v>70.209999999999994</v>
      </c>
      <c r="J151" s="133">
        <f t="shared" si="4"/>
        <v>438.81249999999994</v>
      </c>
      <c r="K151" s="150"/>
      <c r="L151" s="150"/>
      <c r="M151" s="151"/>
    </row>
    <row r="152" spans="1:13">
      <c r="A152" t="s">
        <v>6606</v>
      </c>
      <c r="B152" s="148">
        <v>42636</v>
      </c>
      <c r="C152" t="s">
        <v>6607</v>
      </c>
      <c r="D152">
        <v>1</v>
      </c>
      <c r="E152" t="s">
        <v>6608</v>
      </c>
      <c r="F152" t="s">
        <v>1808</v>
      </c>
      <c r="G152" s="150" t="str">
        <f t="shared" si="3"/>
        <v>CCE130320UQ6</v>
      </c>
      <c r="H152" t="s">
        <v>1794</v>
      </c>
      <c r="I152" s="447">
        <v>136.69</v>
      </c>
      <c r="J152" s="133">
        <f t="shared" si="4"/>
        <v>854.3125</v>
      </c>
      <c r="K152" s="150"/>
      <c r="L152" s="150"/>
      <c r="M152" s="151"/>
    </row>
    <row r="153" spans="1:13">
      <c r="A153" t="s">
        <v>6609</v>
      </c>
      <c r="B153" s="148">
        <v>42636</v>
      </c>
      <c r="C153" t="s">
        <v>6610</v>
      </c>
      <c r="D153">
        <v>1</v>
      </c>
      <c r="E153" t="s">
        <v>6611</v>
      </c>
      <c r="F153" t="s">
        <v>1808</v>
      </c>
      <c r="G153" s="150" t="str">
        <f t="shared" si="3"/>
        <v>HDM001017AS1</v>
      </c>
      <c r="H153" t="s">
        <v>2476</v>
      </c>
      <c r="I153" s="447">
        <v>14.48</v>
      </c>
      <c r="J153" s="133">
        <f t="shared" si="4"/>
        <v>90.5</v>
      </c>
      <c r="K153" s="150"/>
      <c r="L153" s="150"/>
      <c r="M153" s="151"/>
    </row>
    <row r="154" spans="1:13">
      <c r="A154" t="s">
        <v>2248</v>
      </c>
      <c r="B154" s="148">
        <v>42636</v>
      </c>
      <c r="C154" t="s">
        <v>6612</v>
      </c>
      <c r="D154">
        <v>1</v>
      </c>
      <c r="E154" t="s">
        <v>6613</v>
      </c>
      <c r="F154" t="s">
        <v>1808</v>
      </c>
      <c r="G154" s="150" t="str">
        <f t="shared" si="3"/>
        <v>CME910715UB9</v>
      </c>
      <c r="H154" t="s">
        <v>1683</v>
      </c>
      <c r="I154" s="447">
        <v>26.06</v>
      </c>
      <c r="J154" s="133">
        <f t="shared" si="4"/>
        <v>162.875</v>
      </c>
      <c r="K154" s="150"/>
      <c r="L154" s="150"/>
      <c r="M154" s="151"/>
    </row>
    <row r="155" spans="1:13">
      <c r="A155" t="s">
        <v>2251</v>
      </c>
      <c r="B155" s="148">
        <v>42636</v>
      </c>
      <c r="C155" t="s">
        <v>6614</v>
      </c>
      <c r="D155">
        <v>1</v>
      </c>
      <c r="E155" t="s">
        <v>6615</v>
      </c>
      <c r="F155" t="s">
        <v>1808</v>
      </c>
      <c r="G155" s="150" t="str">
        <f t="shared" si="3"/>
        <v>RIHA691010CX2</v>
      </c>
      <c r="H155" t="s">
        <v>4141</v>
      </c>
      <c r="I155" s="447">
        <v>25.79</v>
      </c>
      <c r="J155" s="133">
        <f t="shared" si="4"/>
        <v>161.1875</v>
      </c>
      <c r="K155" s="150"/>
      <c r="L155" s="150"/>
      <c r="M155" s="151"/>
    </row>
    <row r="156" spans="1:13">
      <c r="A156" t="s">
        <v>6616</v>
      </c>
      <c r="B156" s="148">
        <v>42636</v>
      </c>
      <c r="C156" t="s">
        <v>6617</v>
      </c>
      <c r="D156">
        <v>1</v>
      </c>
      <c r="E156" t="s">
        <v>6618</v>
      </c>
      <c r="F156" t="s">
        <v>1808</v>
      </c>
      <c r="G156" s="150" t="str">
        <f t="shared" si="3"/>
        <v>AGA0006136F1</v>
      </c>
      <c r="H156" t="s">
        <v>733</v>
      </c>
      <c r="I156" s="447">
        <v>80.58</v>
      </c>
      <c r="J156" s="133">
        <f t="shared" si="4"/>
        <v>503.625</v>
      </c>
      <c r="K156" s="150"/>
      <c r="L156" s="150"/>
      <c r="M156" s="151"/>
    </row>
    <row r="157" spans="1:13">
      <c r="A157" t="s">
        <v>6616</v>
      </c>
      <c r="B157" s="148">
        <v>42636</v>
      </c>
      <c r="C157" t="s">
        <v>6617</v>
      </c>
      <c r="D157">
        <v>1</v>
      </c>
      <c r="E157" t="s">
        <v>6618</v>
      </c>
      <c r="F157" t="s">
        <v>1808</v>
      </c>
      <c r="G157" s="150" t="str">
        <f t="shared" si="3"/>
        <v>API6609273E0</v>
      </c>
      <c r="H157" t="s">
        <v>659</v>
      </c>
      <c r="I157" s="447">
        <v>63.45</v>
      </c>
      <c r="J157" s="133">
        <f t="shared" si="4"/>
        <v>396.5625</v>
      </c>
      <c r="K157" s="150"/>
      <c r="L157" s="150"/>
      <c r="M157" s="151"/>
    </row>
    <row r="158" spans="1:13">
      <c r="A158" t="s">
        <v>6616</v>
      </c>
      <c r="B158" s="148">
        <v>42636</v>
      </c>
      <c r="C158" t="s">
        <v>6617</v>
      </c>
      <c r="D158">
        <v>1</v>
      </c>
      <c r="E158" t="s">
        <v>6618</v>
      </c>
      <c r="F158" t="s">
        <v>1808</v>
      </c>
      <c r="G158" s="150" t="str">
        <f t="shared" si="3"/>
        <v>FNI970829JR9</v>
      </c>
      <c r="H158" t="s">
        <v>729</v>
      </c>
      <c r="I158" s="447">
        <v>8.9700000000000006</v>
      </c>
      <c r="J158" s="133">
        <f t="shared" si="4"/>
        <v>56.0625</v>
      </c>
      <c r="K158" s="150"/>
      <c r="L158" s="150"/>
      <c r="M158" s="151"/>
    </row>
    <row r="159" spans="1:13">
      <c r="A159" t="s">
        <v>6616</v>
      </c>
      <c r="B159" s="148">
        <v>42636</v>
      </c>
      <c r="C159" t="s">
        <v>6617</v>
      </c>
      <c r="D159">
        <v>1</v>
      </c>
      <c r="E159" t="s">
        <v>6618</v>
      </c>
      <c r="F159" t="s">
        <v>1808</v>
      </c>
      <c r="G159" s="150" t="str">
        <f t="shared" si="3"/>
        <v>GESG611221RC9</v>
      </c>
      <c r="H159" t="s">
        <v>1718</v>
      </c>
      <c r="I159" s="447">
        <v>15.17</v>
      </c>
      <c r="J159" s="133">
        <f t="shared" si="4"/>
        <v>94.8125</v>
      </c>
      <c r="K159" s="150"/>
      <c r="L159" s="150"/>
      <c r="M159" s="151"/>
    </row>
    <row r="160" spans="1:13">
      <c r="A160" t="s">
        <v>6616</v>
      </c>
      <c r="B160" s="148">
        <v>42636</v>
      </c>
      <c r="C160" t="s">
        <v>6617</v>
      </c>
      <c r="D160">
        <v>1</v>
      </c>
      <c r="E160" t="s">
        <v>6618</v>
      </c>
      <c r="F160" t="s">
        <v>1808</v>
      </c>
      <c r="G160" s="150" t="str">
        <f t="shared" si="3"/>
        <v>RCO0708136F7</v>
      </c>
      <c r="H160" t="s">
        <v>735</v>
      </c>
      <c r="I160" s="447">
        <v>63.72</v>
      </c>
      <c r="J160" s="133">
        <f t="shared" si="4"/>
        <v>398.25</v>
      </c>
      <c r="K160" s="150"/>
      <c r="L160" s="150"/>
      <c r="M160" s="151"/>
    </row>
    <row r="161" spans="1:13">
      <c r="A161" t="s">
        <v>6619</v>
      </c>
      <c r="B161" s="148">
        <v>42636</v>
      </c>
      <c r="C161" t="s">
        <v>6620</v>
      </c>
      <c r="D161">
        <v>1</v>
      </c>
      <c r="E161" t="s">
        <v>6621</v>
      </c>
      <c r="F161" t="s">
        <v>1808</v>
      </c>
      <c r="G161" s="150" t="str">
        <f t="shared" si="3"/>
        <v>DRE810328U10</v>
      </c>
      <c r="H161" t="s">
        <v>3518</v>
      </c>
      <c r="I161" s="447">
        <v>57.93</v>
      </c>
      <c r="J161" s="133">
        <f t="shared" si="4"/>
        <v>362.0625</v>
      </c>
      <c r="K161" s="150"/>
      <c r="L161" s="150"/>
      <c r="M161" s="151"/>
    </row>
    <row r="162" spans="1:13">
      <c r="A162" t="s">
        <v>6622</v>
      </c>
      <c r="B162" s="148">
        <v>42636</v>
      </c>
      <c r="C162" t="s">
        <v>6623</v>
      </c>
      <c r="D162">
        <v>1</v>
      </c>
      <c r="E162" t="s">
        <v>6624</v>
      </c>
      <c r="F162" t="s">
        <v>1808</v>
      </c>
      <c r="G162" s="150" t="str">
        <f t="shared" si="3"/>
        <v>OAC1112068G6</v>
      </c>
      <c r="H162" t="s">
        <v>6625</v>
      </c>
      <c r="I162" s="447">
        <v>10.210000000000001</v>
      </c>
      <c r="J162" s="133">
        <f t="shared" si="4"/>
        <v>63.812500000000007</v>
      </c>
      <c r="K162" s="150"/>
      <c r="L162" s="150"/>
      <c r="M162" s="151"/>
    </row>
    <row r="163" spans="1:13">
      <c r="A163" t="s">
        <v>6441</v>
      </c>
      <c r="B163" s="148">
        <v>42634</v>
      </c>
      <c r="C163" t="s">
        <v>6183</v>
      </c>
      <c r="D163">
        <v>1</v>
      </c>
      <c r="E163" t="s">
        <v>6442</v>
      </c>
      <c r="F163" t="s">
        <v>1828</v>
      </c>
      <c r="G163" s="48" t="s">
        <v>840</v>
      </c>
      <c r="H163" s="48" t="s">
        <v>841</v>
      </c>
      <c r="I163" s="314">
        <v>39614.51</v>
      </c>
      <c r="J163" s="133">
        <f t="shared" si="4"/>
        <v>247590.6875</v>
      </c>
      <c r="K163" s="151"/>
      <c r="L163" s="150"/>
      <c r="M163" s="151"/>
    </row>
    <row r="164" spans="1:13">
      <c r="A164" t="s">
        <v>1096</v>
      </c>
      <c r="B164" s="148">
        <v>42621</v>
      </c>
      <c r="C164" t="s">
        <v>6185</v>
      </c>
      <c r="D164">
        <v>1</v>
      </c>
      <c r="E164" t="s">
        <v>6186</v>
      </c>
      <c r="F164" t="s">
        <v>1828</v>
      </c>
      <c r="G164" s="48" t="s">
        <v>840</v>
      </c>
      <c r="H164" s="48" t="s">
        <v>841</v>
      </c>
      <c r="I164" s="314">
        <v>45952.83</v>
      </c>
      <c r="J164" s="133">
        <f t="shared" si="4"/>
        <v>287205.1875</v>
      </c>
      <c r="K164" s="151"/>
      <c r="L164" s="150"/>
      <c r="M164" s="151"/>
    </row>
    <row r="165" spans="1:13">
      <c r="A165" t="s">
        <v>6433</v>
      </c>
      <c r="B165" s="148">
        <v>42634</v>
      </c>
      <c r="C165" t="s">
        <v>6185</v>
      </c>
      <c r="D165">
        <v>1</v>
      </c>
      <c r="E165" t="s">
        <v>6434</v>
      </c>
      <c r="F165" t="s">
        <v>1872</v>
      </c>
      <c r="G165" s="48" t="s">
        <v>840</v>
      </c>
      <c r="H165" s="48" t="s">
        <v>841</v>
      </c>
      <c r="I165" s="314">
        <v>-45952.83</v>
      </c>
      <c r="J165" s="133">
        <f t="shared" si="4"/>
        <v>-287205.1875</v>
      </c>
      <c r="K165" s="319"/>
      <c r="L165" s="150"/>
      <c r="M165" s="151"/>
    </row>
    <row r="166" spans="1:13">
      <c r="A166" t="s">
        <v>1263</v>
      </c>
      <c r="B166" s="148">
        <v>42634</v>
      </c>
      <c r="C166" t="s">
        <v>6185</v>
      </c>
      <c r="D166">
        <v>1</v>
      </c>
      <c r="E166" t="s">
        <v>6437</v>
      </c>
      <c r="F166" t="s">
        <v>1828</v>
      </c>
      <c r="G166" s="48" t="s">
        <v>840</v>
      </c>
      <c r="H166" s="48" t="s">
        <v>841</v>
      </c>
      <c r="I166" s="314">
        <v>39564.85</v>
      </c>
      <c r="J166" s="133">
        <f t="shared" si="4"/>
        <v>247280.3125</v>
      </c>
      <c r="K166" s="151"/>
      <c r="L166" s="150"/>
      <c r="M166" s="151"/>
    </row>
    <row r="167" spans="1:13">
      <c r="A167" t="s">
        <v>6187</v>
      </c>
      <c r="B167" s="148">
        <v>42621</v>
      </c>
      <c r="C167" t="s">
        <v>6188</v>
      </c>
      <c r="D167">
        <v>1</v>
      </c>
      <c r="E167" t="s">
        <v>6189</v>
      </c>
      <c r="F167" t="s">
        <v>1828</v>
      </c>
      <c r="G167" s="48" t="s">
        <v>840</v>
      </c>
      <c r="H167" s="48" t="s">
        <v>841</v>
      </c>
      <c r="I167" s="314">
        <v>45952.83</v>
      </c>
      <c r="J167" s="133">
        <f t="shared" si="4"/>
        <v>287205.1875</v>
      </c>
      <c r="K167" s="151"/>
      <c r="L167" s="150"/>
      <c r="M167" s="151"/>
    </row>
    <row r="168" spans="1:13">
      <c r="A168" t="s">
        <v>6435</v>
      </c>
      <c r="B168" s="148">
        <v>42634</v>
      </c>
      <c r="C168" t="s">
        <v>6188</v>
      </c>
      <c r="D168">
        <v>1</v>
      </c>
      <c r="E168" t="s">
        <v>6436</v>
      </c>
      <c r="F168" t="s">
        <v>1872</v>
      </c>
      <c r="G168" s="48" t="s">
        <v>840</v>
      </c>
      <c r="H168" s="48" t="s">
        <v>841</v>
      </c>
      <c r="I168" s="314">
        <v>-45952.83</v>
      </c>
      <c r="J168" s="133">
        <f t="shared" si="4"/>
        <v>-287205.1875</v>
      </c>
      <c r="K168" s="319"/>
      <c r="L168" s="150"/>
      <c r="M168" s="151"/>
    </row>
    <row r="169" spans="1:13">
      <c r="A169" t="s">
        <v>1265</v>
      </c>
      <c r="B169" s="148">
        <v>42634</v>
      </c>
      <c r="C169" t="s">
        <v>6188</v>
      </c>
      <c r="D169">
        <v>1</v>
      </c>
      <c r="E169" t="s">
        <v>6438</v>
      </c>
      <c r="F169" t="s">
        <v>1828</v>
      </c>
      <c r="G169" s="48" t="s">
        <v>840</v>
      </c>
      <c r="H169" s="48" t="s">
        <v>841</v>
      </c>
      <c r="I169" s="314">
        <v>39564.85</v>
      </c>
      <c r="J169" s="133">
        <f t="shared" si="4"/>
        <v>247280.3125</v>
      </c>
      <c r="K169" s="151"/>
      <c r="L169" s="150"/>
      <c r="M169" s="151"/>
    </row>
    <row r="170" spans="1:13">
      <c r="A170" t="s">
        <v>3667</v>
      </c>
      <c r="B170" s="148">
        <v>42621</v>
      </c>
      <c r="C170" t="s">
        <v>6190</v>
      </c>
      <c r="D170">
        <v>1</v>
      </c>
      <c r="E170" t="s">
        <v>6191</v>
      </c>
      <c r="F170" t="s">
        <v>1828</v>
      </c>
      <c r="G170" s="48" t="s">
        <v>840</v>
      </c>
      <c r="H170" s="48" t="s">
        <v>841</v>
      </c>
      <c r="I170" s="314">
        <v>45952.83</v>
      </c>
      <c r="J170" s="133">
        <f t="shared" si="4"/>
        <v>287205.1875</v>
      </c>
      <c r="K170" s="151"/>
      <c r="L170" s="150"/>
      <c r="M170" s="151"/>
    </row>
    <row r="171" spans="1:13">
      <c r="A171" t="s">
        <v>6257</v>
      </c>
      <c r="B171" s="148">
        <v>42627</v>
      </c>
      <c r="C171" t="s">
        <v>6190</v>
      </c>
      <c r="D171">
        <v>1</v>
      </c>
      <c r="E171" t="s">
        <v>6258</v>
      </c>
      <c r="F171" t="s">
        <v>1872</v>
      </c>
      <c r="G171" s="48" t="s">
        <v>840</v>
      </c>
      <c r="H171" s="48" t="s">
        <v>841</v>
      </c>
      <c r="I171" s="314">
        <v>-45952.83</v>
      </c>
      <c r="J171" s="133">
        <f t="shared" si="4"/>
        <v>-287205.1875</v>
      </c>
      <c r="K171" s="319"/>
      <c r="L171" s="150"/>
      <c r="M171" s="151"/>
    </row>
    <row r="172" spans="1:13">
      <c r="A172" t="s">
        <v>6259</v>
      </c>
      <c r="B172" s="148">
        <v>42627</v>
      </c>
      <c r="C172" t="s">
        <v>6190</v>
      </c>
      <c r="D172">
        <v>1</v>
      </c>
      <c r="E172" t="s">
        <v>6260</v>
      </c>
      <c r="F172" t="s">
        <v>1828</v>
      </c>
      <c r="G172" s="48" t="s">
        <v>840</v>
      </c>
      <c r="H172" s="48" t="s">
        <v>841</v>
      </c>
      <c r="I172" s="314">
        <v>39564.85</v>
      </c>
      <c r="J172" s="133">
        <f t="shared" si="4"/>
        <v>247280.3125</v>
      </c>
      <c r="K172" s="151"/>
      <c r="L172" s="150"/>
      <c r="M172" s="151"/>
    </row>
    <row r="173" spans="1:13">
      <c r="A173" t="s">
        <v>6126</v>
      </c>
      <c r="B173" s="148">
        <v>42620</v>
      </c>
      <c r="C173" t="s">
        <v>6127</v>
      </c>
      <c r="D173">
        <v>1</v>
      </c>
      <c r="E173" t="s">
        <v>6128</v>
      </c>
      <c r="F173" t="s">
        <v>1828</v>
      </c>
      <c r="G173" s="48" t="s">
        <v>840</v>
      </c>
      <c r="H173" s="48" t="s">
        <v>841</v>
      </c>
      <c r="I173" s="314">
        <v>39564.85</v>
      </c>
      <c r="J173" s="133">
        <f t="shared" si="4"/>
        <v>247280.3125</v>
      </c>
      <c r="K173" s="151"/>
      <c r="L173" s="150"/>
      <c r="M173" s="151"/>
    </row>
    <row r="174" spans="1:13">
      <c r="A174" t="s">
        <v>6192</v>
      </c>
      <c r="B174" s="148">
        <v>42621</v>
      </c>
      <c r="C174" t="s">
        <v>6193</v>
      </c>
      <c r="D174">
        <v>1</v>
      </c>
      <c r="E174" t="s">
        <v>6194</v>
      </c>
      <c r="F174" t="s">
        <v>1828</v>
      </c>
      <c r="G174" s="48" t="s">
        <v>840</v>
      </c>
      <c r="H174" s="48" t="s">
        <v>841</v>
      </c>
      <c r="I174" s="314">
        <v>45952.83</v>
      </c>
      <c r="J174" s="133">
        <f t="shared" si="4"/>
        <v>287205.1875</v>
      </c>
      <c r="K174" s="151"/>
      <c r="L174" s="150"/>
      <c r="M174" s="151"/>
    </row>
    <row r="175" spans="1:13">
      <c r="A175" t="s">
        <v>6402</v>
      </c>
      <c r="B175" s="148">
        <v>42633</v>
      </c>
      <c r="C175" t="s">
        <v>6193</v>
      </c>
      <c r="D175">
        <v>1</v>
      </c>
      <c r="E175" t="s">
        <v>6403</v>
      </c>
      <c r="F175" t="s">
        <v>1872</v>
      </c>
      <c r="G175" s="48" t="s">
        <v>840</v>
      </c>
      <c r="H175" s="48" t="s">
        <v>841</v>
      </c>
      <c r="I175" s="314">
        <v>-45952.83</v>
      </c>
      <c r="J175" s="133">
        <f t="shared" si="4"/>
        <v>-287205.1875</v>
      </c>
      <c r="K175" s="319"/>
      <c r="L175" s="150"/>
      <c r="M175" s="151"/>
    </row>
    <row r="176" spans="1:13">
      <c r="A176" t="s">
        <v>6123</v>
      </c>
      <c r="B176" s="148">
        <v>42620</v>
      </c>
      <c r="C176" t="s">
        <v>6124</v>
      </c>
      <c r="D176">
        <v>1</v>
      </c>
      <c r="E176" t="s">
        <v>6125</v>
      </c>
      <c r="F176" t="s">
        <v>1828</v>
      </c>
      <c r="G176" s="48" t="s">
        <v>840</v>
      </c>
      <c r="H176" s="48" t="s">
        <v>841</v>
      </c>
      <c r="I176" s="314">
        <v>39564.85</v>
      </c>
      <c r="J176" s="133">
        <f t="shared" si="4"/>
        <v>247280.3125</v>
      </c>
      <c r="K176" s="151"/>
      <c r="L176" s="150"/>
      <c r="M176" s="151"/>
    </row>
    <row r="177" spans="1:13">
      <c r="A177" t="s">
        <v>6129</v>
      </c>
      <c r="B177" s="148">
        <v>42620</v>
      </c>
      <c r="C177" t="s">
        <v>6130</v>
      </c>
      <c r="D177">
        <v>1</v>
      </c>
      <c r="E177" t="s">
        <v>6131</v>
      </c>
      <c r="F177" t="s">
        <v>1828</v>
      </c>
      <c r="G177" s="48" t="s">
        <v>840</v>
      </c>
      <c r="H177" s="48" t="s">
        <v>841</v>
      </c>
      <c r="I177" s="314">
        <v>39564.85</v>
      </c>
      <c r="J177" s="133">
        <f t="shared" si="4"/>
        <v>247280.3125</v>
      </c>
      <c r="K177" s="151"/>
      <c r="L177" s="150"/>
      <c r="M177" s="151"/>
    </row>
    <row r="178" spans="1:13">
      <c r="A178" t="s">
        <v>2961</v>
      </c>
      <c r="B178" s="148">
        <v>42620</v>
      </c>
      <c r="C178" t="s">
        <v>6132</v>
      </c>
      <c r="D178">
        <v>1</v>
      </c>
      <c r="E178" t="s">
        <v>6133</v>
      </c>
      <c r="F178" t="s">
        <v>1828</v>
      </c>
      <c r="G178" s="48" t="s">
        <v>840</v>
      </c>
      <c r="H178" s="48" t="s">
        <v>841</v>
      </c>
      <c r="I178" s="314">
        <v>39564.85</v>
      </c>
      <c r="J178" s="133">
        <f t="shared" si="4"/>
        <v>247280.3125</v>
      </c>
      <c r="K178" s="151"/>
      <c r="L178" s="150"/>
      <c r="M178" s="151"/>
    </row>
    <row r="179" spans="1:13">
      <c r="A179" t="s">
        <v>6261</v>
      </c>
      <c r="B179" s="148">
        <v>42627</v>
      </c>
      <c r="C179" t="s">
        <v>6262</v>
      </c>
      <c r="D179">
        <v>1</v>
      </c>
      <c r="E179" t="s">
        <v>6263</v>
      </c>
      <c r="F179" t="s">
        <v>1828</v>
      </c>
      <c r="G179" s="48" t="s">
        <v>840</v>
      </c>
      <c r="H179" s="48" t="s">
        <v>841</v>
      </c>
      <c r="I179" s="314">
        <v>39564.85</v>
      </c>
      <c r="J179" s="133">
        <f t="shared" si="4"/>
        <v>247280.3125</v>
      </c>
      <c r="K179" s="151"/>
      <c r="L179" s="150"/>
      <c r="M179" s="151"/>
    </row>
    <row r="180" spans="1:13">
      <c r="A180" t="s">
        <v>2963</v>
      </c>
      <c r="B180" s="148">
        <v>42620</v>
      </c>
      <c r="C180" t="s">
        <v>6134</v>
      </c>
      <c r="D180">
        <v>1</v>
      </c>
      <c r="E180" t="s">
        <v>6135</v>
      </c>
      <c r="F180" t="s">
        <v>1828</v>
      </c>
      <c r="G180" s="175" t="s">
        <v>4177</v>
      </c>
      <c r="H180" s="319" t="s">
        <v>6136</v>
      </c>
      <c r="I180" s="314">
        <v>39614.51</v>
      </c>
      <c r="J180" s="133">
        <f t="shared" si="4"/>
        <v>247590.6875</v>
      </c>
      <c r="K180" s="151"/>
      <c r="L180" s="150"/>
      <c r="M180" s="151"/>
    </row>
    <row r="181" spans="1:13">
      <c r="A181" t="s">
        <v>6172</v>
      </c>
      <c r="B181" s="148">
        <v>42621</v>
      </c>
      <c r="C181" t="s">
        <v>6173</v>
      </c>
      <c r="D181">
        <v>1</v>
      </c>
      <c r="E181" t="s">
        <v>6174</v>
      </c>
      <c r="F181" t="s">
        <v>1828</v>
      </c>
      <c r="G181" s="48" t="s">
        <v>840</v>
      </c>
      <c r="H181" s="48" t="s">
        <v>841</v>
      </c>
      <c r="I181" s="314">
        <v>31736.81</v>
      </c>
      <c r="J181" s="133">
        <f t="shared" si="4"/>
        <v>198355.0625</v>
      </c>
      <c r="K181" s="151"/>
      <c r="L181" s="150"/>
      <c r="M181" s="151"/>
    </row>
    <row r="182" spans="1:13">
      <c r="A182" t="s">
        <v>6179</v>
      </c>
      <c r="B182" s="148">
        <v>42621</v>
      </c>
      <c r="C182" t="s">
        <v>6178</v>
      </c>
      <c r="D182">
        <v>1</v>
      </c>
      <c r="E182" t="s">
        <v>6180</v>
      </c>
      <c r="F182" t="s">
        <v>6181</v>
      </c>
      <c r="G182" s="154" t="s">
        <v>856</v>
      </c>
      <c r="H182" s="319" t="s">
        <v>6182</v>
      </c>
      <c r="I182" s="314">
        <v>45952.83</v>
      </c>
      <c r="J182" s="133">
        <f t="shared" si="4"/>
        <v>287205.1875</v>
      </c>
      <c r="K182" s="151"/>
      <c r="L182" s="150"/>
      <c r="M182" s="151"/>
    </row>
    <row r="183" spans="1:13">
      <c r="A183" t="s">
        <v>2078</v>
      </c>
      <c r="B183" s="148">
        <v>42627</v>
      </c>
      <c r="C183" t="s">
        <v>6178</v>
      </c>
      <c r="D183">
        <v>1</v>
      </c>
      <c r="E183" t="s">
        <v>6273</v>
      </c>
      <c r="F183" t="s">
        <v>6274</v>
      </c>
      <c r="G183" s="154" t="s">
        <v>856</v>
      </c>
      <c r="H183" s="319" t="s">
        <v>6182</v>
      </c>
      <c r="I183" s="314">
        <v>-45952.83</v>
      </c>
      <c r="J183" s="133">
        <f t="shared" si="4"/>
        <v>-287205.1875</v>
      </c>
      <c r="K183" s="319"/>
      <c r="L183" s="150"/>
      <c r="M183" s="151"/>
    </row>
    <row r="184" spans="1:13">
      <c r="A184" t="s">
        <v>6275</v>
      </c>
      <c r="B184" s="148">
        <v>42627</v>
      </c>
      <c r="C184" t="s">
        <v>6178</v>
      </c>
      <c r="D184">
        <v>1</v>
      </c>
      <c r="E184" t="s">
        <v>6276</v>
      </c>
      <c r="F184" t="s">
        <v>1828</v>
      </c>
      <c r="G184" s="154" t="s">
        <v>856</v>
      </c>
      <c r="H184" s="319" t="s">
        <v>6277</v>
      </c>
      <c r="I184" s="314">
        <v>39564.85</v>
      </c>
      <c r="J184" s="133">
        <f t="shared" si="4"/>
        <v>247280.3125</v>
      </c>
      <c r="K184" s="151"/>
      <c r="L184" s="150"/>
      <c r="M184" s="151"/>
    </row>
    <row r="185" spans="1:13">
      <c r="A185" t="s">
        <v>6205</v>
      </c>
      <c r="B185" s="148">
        <v>42622</v>
      </c>
      <c r="C185" t="s">
        <v>6206</v>
      </c>
      <c r="D185">
        <v>1</v>
      </c>
      <c r="E185" t="s">
        <v>6207</v>
      </c>
      <c r="F185" t="s">
        <v>1828</v>
      </c>
      <c r="G185" s="48" t="s">
        <v>840</v>
      </c>
      <c r="H185" s="48" t="s">
        <v>841</v>
      </c>
      <c r="I185" s="314">
        <v>48939.839999999997</v>
      </c>
      <c r="J185" s="133">
        <f t="shared" si="4"/>
        <v>305874</v>
      </c>
      <c r="K185" s="151"/>
      <c r="L185" s="150"/>
      <c r="M185" s="151"/>
    </row>
    <row r="186" spans="1:13">
      <c r="A186" t="s">
        <v>4902</v>
      </c>
      <c r="B186" s="148">
        <v>42622</v>
      </c>
      <c r="C186" t="s">
        <v>6206</v>
      </c>
      <c r="D186">
        <v>1</v>
      </c>
      <c r="E186" t="s">
        <v>6212</v>
      </c>
      <c r="F186" t="s">
        <v>1872</v>
      </c>
      <c r="G186" s="48" t="s">
        <v>840</v>
      </c>
      <c r="H186" s="48" t="s">
        <v>841</v>
      </c>
      <c r="I186" s="314">
        <v>-48939.839999999997</v>
      </c>
      <c r="J186" s="133">
        <f t="shared" si="4"/>
        <v>-305874</v>
      </c>
      <c r="K186" s="319"/>
      <c r="L186" s="150"/>
      <c r="M186" s="151"/>
    </row>
    <row r="187" spans="1:13">
      <c r="A187" t="s">
        <v>6208</v>
      </c>
      <c r="B187" s="148">
        <v>42622</v>
      </c>
      <c r="C187" t="s">
        <v>6209</v>
      </c>
      <c r="D187">
        <v>1</v>
      </c>
      <c r="E187" t="s">
        <v>6210</v>
      </c>
      <c r="F187" t="s">
        <v>1828</v>
      </c>
      <c r="G187" s="154" t="s">
        <v>858</v>
      </c>
      <c r="H187" s="319" t="s">
        <v>6211</v>
      </c>
      <c r="I187" s="314">
        <v>28764.17</v>
      </c>
      <c r="J187" s="133">
        <f t="shared" si="4"/>
        <v>179776.06249999997</v>
      </c>
      <c r="K187" s="151"/>
      <c r="L187" s="150"/>
      <c r="M187" s="151"/>
    </row>
    <row r="188" spans="1:13">
      <c r="A188" t="s">
        <v>6216</v>
      </c>
      <c r="B188" s="148">
        <v>42622</v>
      </c>
      <c r="C188" t="s">
        <v>6217</v>
      </c>
      <c r="D188">
        <v>1</v>
      </c>
      <c r="E188" t="s">
        <v>6218</v>
      </c>
      <c r="F188" t="s">
        <v>1828</v>
      </c>
      <c r="G188" s="161" t="s">
        <v>865</v>
      </c>
      <c r="H188" s="319" t="s">
        <v>6219</v>
      </c>
      <c r="I188" s="314">
        <v>31482.95</v>
      </c>
      <c r="J188" s="133">
        <f t="shared" si="4"/>
        <v>196768.4375</v>
      </c>
      <c r="K188" s="151"/>
      <c r="L188" s="150"/>
      <c r="M188" s="151"/>
    </row>
    <row r="189" spans="1:13">
      <c r="A189" t="s">
        <v>6225</v>
      </c>
      <c r="B189" s="148">
        <v>42622</v>
      </c>
      <c r="C189" t="s">
        <v>6226</v>
      </c>
      <c r="D189">
        <v>1</v>
      </c>
      <c r="E189" t="s">
        <v>6227</v>
      </c>
      <c r="F189" t="s">
        <v>1828</v>
      </c>
      <c r="G189" s="175" t="s">
        <v>4177</v>
      </c>
      <c r="H189" s="319" t="s">
        <v>6228</v>
      </c>
      <c r="I189" s="314">
        <v>54413.97</v>
      </c>
      <c r="J189" s="133">
        <f t="shared" si="4"/>
        <v>340087.3125</v>
      </c>
      <c r="K189" s="151"/>
      <c r="L189" s="150"/>
      <c r="M189" s="151"/>
    </row>
    <row r="190" spans="1:13">
      <c r="A190" t="s">
        <v>217</v>
      </c>
      <c r="B190" s="148">
        <v>42626</v>
      </c>
      <c r="C190" t="s">
        <v>6249</v>
      </c>
      <c r="D190">
        <v>1</v>
      </c>
      <c r="E190" t="s">
        <v>6250</v>
      </c>
      <c r="F190" t="s">
        <v>1828</v>
      </c>
      <c r="G190" s="177" t="s">
        <v>1772</v>
      </c>
      <c r="H190" s="319" t="s">
        <v>6251</v>
      </c>
      <c r="I190" s="314">
        <v>62056.4</v>
      </c>
      <c r="J190" s="133">
        <f t="shared" si="4"/>
        <v>387852.5</v>
      </c>
      <c r="K190" s="151"/>
      <c r="L190" s="150"/>
      <c r="M190" s="151"/>
    </row>
    <row r="191" spans="1:13">
      <c r="A191" t="s">
        <v>4930</v>
      </c>
      <c r="B191" s="148">
        <v>42627</v>
      </c>
      <c r="C191" t="s">
        <v>6269</v>
      </c>
      <c r="D191">
        <v>1</v>
      </c>
      <c r="E191" t="s">
        <v>6270</v>
      </c>
      <c r="F191" t="s">
        <v>1828</v>
      </c>
      <c r="G191" s="48" t="s">
        <v>840</v>
      </c>
      <c r="H191" s="48" t="s">
        <v>841</v>
      </c>
      <c r="I191" s="314">
        <v>31736.81</v>
      </c>
      <c r="J191" s="133">
        <f t="shared" si="4"/>
        <v>198355.0625</v>
      </c>
      <c r="K191" s="151"/>
      <c r="L191" s="150"/>
      <c r="M191" s="151"/>
    </row>
    <row r="192" spans="1:13" s="150" customFormat="1">
      <c r="A192" s="150" t="s">
        <v>6450</v>
      </c>
      <c r="B192" s="148">
        <v>42635</v>
      </c>
      <c r="C192" s="150" t="s">
        <v>3264</v>
      </c>
      <c r="D192" s="150">
        <v>1</v>
      </c>
      <c r="E192" s="150" t="s">
        <v>6451</v>
      </c>
      <c r="F192" s="150" t="s">
        <v>1808</v>
      </c>
      <c r="G192" s="18" t="s">
        <v>987</v>
      </c>
      <c r="H192" s="18" t="s">
        <v>2875</v>
      </c>
      <c r="I192" s="314">
        <v>295.7</v>
      </c>
      <c r="J192" s="133">
        <f t="shared" si="4"/>
        <v>1848.125</v>
      </c>
      <c r="K192" s="151"/>
      <c r="M192" s="151"/>
    </row>
    <row r="193" spans="1:13" s="150" customFormat="1">
      <c r="A193" s="150" t="s">
        <v>6450</v>
      </c>
      <c r="B193" s="148">
        <v>42635</v>
      </c>
      <c r="C193" s="150" t="s">
        <v>3264</v>
      </c>
      <c r="D193" s="150">
        <v>1</v>
      </c>
      <c r="E193" s="150" t="s">
        <v>6451</v>
      </c>
      <c r="F193" s="150" t="s">
        <v>1808</v>
      </c>
      <c r="G193" s="18" t="s">
        <v>1749</v>
      </c>
      <c r="H193" s="18" t="s">
        <v>984</v>
      </c>
      <c r="I193" s="314">
        <v>56.24</v>
      </c>
      <c r="J193" s="133">
        <f t="shared" si="4"/>
        <v>351.5</v>
      </c>
      <c r="K193" s="151"/>
      <c r="M193" s="151"/>
    </row>
    <row r="194" spans="1:13" s="150" customFormat="1">
      <c r="A194" s="150" t="s">
        <v>6450</v>
      </c>
      <c r="B194" s="148">
        <v>42635</v>
      </c>
      <c r="C194" s="150" t="s">
        <v>3264</v>
      </c>
      <c r="D194" s="150">
        <v>1</v>
      </c>
      <c r="E194" s="150" t="s">
        <v>6451</v>
      </c>
      <c r="F194" s="150" t="s">
        <v>1808</v>
      </c>
      <c r="G194" s="18" t="s">
        <v>987</v>
      </c>
      <c r="H194" s="18" t="s">
        <v>2875</v>
      </c>
      <c r="I194" s="314">
        <v>14.48</v>
      </c>
      <c r="J194" s="133">
        <f t="shared" si="4"/>
        <v>90.5</v>
      </c>
      <c r="K194" s="151"/>
      <c r="M194" s="151"/>
    </row>
    <row r="195" spans="1:13" s="150" customFormat="1">
      <c r="A195" s="150" t="s">
        <v>6450</v>
      </c>
      <c r="B195" s="148">
        <v>42635</v>
      </c>
      <c r="C195" s="150" t="s">
        <v>3264</v>
      </c>
      <c r="D195" s="150">
        <v>1</v>
      </c>
      <c r="E195" s="150" t="s">
        <v>6451</v>
      </c>
      <c r="F195" s="150" t="s">
        <v>1808</v>
      </c>
      <c r="G195" s="18" t="s">
        <v>7313</v>
      </c>
      <c r="H195" s="18" t="s">
        <v>7314</v>
      </c>
      <c r="I195" s="314">
        <v>29.28</v>
      </c>
      <c r="J195" s="133">
        <f t="shared" si="4"/>
        <v>183</v>
      </c>
      <c r="K195" s="151"/>
      <c r="M195" s="151"/>
    </row>
    <row r="196" spans="1:13" s="150" customFormat="1">
      <c r="A196" s="150" t="s">
        <v>6450</v>
      </c>
      <c r="B196" s="148">
        <v>42635</v>
      </c>
      <c r="C196" s="150" t="s">
        <v>3264</v>
      </c>
      <c r="D196" s="150">
        <v>1</v>
      </c>
      <c r="E196" s="150" t="s">
        <v>6451</v>
      </c>
      <c r="F196" s="150" t="s">
        <v>1808</v>
      </c>
      <c r="G196" s="18" t="s">
        <v>7315</v>
      </c>
      <c r="H196" s="18" t="s">
        <v>7316</v>
      </c>
      <c r="I196" s="314">
        <v>3.32</v>
      </c>
      <c r="J196" s="133">
        <f t="shared" si="4"/>
        <v>20.75</v>
      </c>
      <c r="K196" s="151"/>
      <c r="M196" s="151"/>
    </row>
    <row r="197" spans="1:13">
      <c r="A197" t="s">
        <v>4932</v>
      </c>
      <c r="B197" s="148">
        <v>42627</v>
      </c>
      <c r="C197" t="s">
        <v>6271</v>
      </c>
      <c r="D197">
        <v>1</v>
      </c>
      <c r="E197" t="s">
        <v>6272</v>
      </c>
      <c r="F197" t="s">
        <v>1828</v>
      </c>
      <c r="G197" s="48" t="s">
        <v>840</v>
      </c>
      <c r="H197" s="48" t="s">
        <v>841</v>
      </c>
      <c r="I197" s="314">
        <v>40869.730000000003</v>
      </c>
      <c r="J197" s="133">
        <f t="shared" si="4"/>
        <v>255435.81250000003</v>
      </c>
      <c r="K197" s="316"/>
      <c r="L197" s="151"/>
      <c r="M197" s="151"/>
    </row>
    <row r="198" spans="1:13">
      <c r="A198" t="s">
        <v>6294</v>
      </c>
      <c r="B198" s="148">
        <v>42628</v>
      </c>
      <c r="C198" t="s">
        <v>6295</v>
      </c>
      <c r="D198">
        <v>1</v>
      </c>
      <c r="E198" t="s">
        <v>6296</v>
      </c>
      <c r="F198" t="s">
        <v>1828</v>
      </c>
      <c r="G198" s="154" t="s">
        <v>856</v>
      </c>
      <c r="H198" t="s">
        <v>6297</v>
      </c>
      <c r="I198" s="314">
        <v>27923.02</v>
      </c>
      <c r="J198" s="133">
        <f t="shared" si="4"/>
        <v>174518.875</v>
      </c>
      <c r="K198" s="151"/>
      <c r="L198" s="150"/>
      <c r="M198" s="151"/>
    </row>
    <row r="199" spans="1:13">
      <c r="A199" t="s">
        <v>1196</v>
      </c>
      <c r="B199" s="148">
        <v>42628</v>
      </c>
      <c r="C199" t="s">
        <v>6298</v>
      </c>
      <c r="D199">
        <v>1</v>
      </c>
      <c r="E199" t="s">
        <v>6299</v>
      </c>
      <c r="F199" t="s">
        <v>1828</v>
      </c>
      <c r="G199" s="154" t="s">
        <v>2859</v>
      </c>
      <c r="H199" t="s">
        <v>6300</v>
      </c>
      <c r="I199" s="314">
        <v>27054.05</v>
      </c>
      <c r="J199" s="133">
        <f t="shared" si="4"/>
        <v>169087.8125</v>
      </c>
      <c r="K199" s="151"/>
      <c r="L199" s="150"/>
      <c r="M199" s="151"/>
    </row>
    <row r="200" spans="1:13">
      <c r="A200" t="s">
        <v>3096</v>
      </c>
      <c r="B200" s="148">
        <v>42633</v>
      </c>
      <c r="C200" t="s">
        <v>6393</v>
      </c>
      <c r="D200">
        <v>1</v>
      </c>
      <c r="E200" t="s">
        <v>6394</v>
      </c>
      <c r="F200" t="s">
        <v>1828</v>
      </c>
      <c r="G200" s="154" t="s">
        <v>838</v>
      </c>
      <c r="H200" t="s">
        <v>3473</v>
      </c>
      <c r="I200" s="314">
        <v>40561.08</v>
      </c>
      <c r="J200" s="133">
        <f t="shared" ref="J200:J263" si="5">+I200/0.16</f>
        <v>253506.75</v>
      </c>
      <c r="K200" s="151"/>
      <c r="L200" s="150"/>
      <c r="M200" s="151"/>
    </row>
    <row r="201" spans="1:13">
      <c r="A201" t="s">
        <v>6395</v>
      </c>
      <c r="B201" s="148">
        <v>42633</v>
      </c>
      <c r="C201" t="s">
        <v>6396</v>
      </c>
      <c r="D201">
        <v>1</v>
      </c>
      <c r="E201" t="s">
        <v>6397</v>
      </c>
      <c r="F201" t="s">
        <v>1828</v>
      </c>
      <c r="G201" s="161" t="s">
        <v>865</v>
      </c>
      <c r="H201" s="319" t="s">
        <v>6398</v>
      </c>
      <c r="I201" s="314">
        <v>44120.49</v>
      </c>
      <c r="J201" s="133">
        <f t="shared" si="5"/>
        <v>275753.0625</v>
      </c>
      <c r="K201" s="151"/>
      <c r="L201" s="150"/>
      <c r="M201" s="151"/>
    </row>
    <row r="202" spans="1:13">
      <c r="A202" t="s">
        <v>6733</v>
      </c>
      <c r="B202" s="148">
        <v>42639</v>
      </c>
      <c r="C202" t="s">
        <v>6734</v>
      </c>
      <c r="D202">
        <v>1</v>
      </c>
      <c r="E202" t="s">
        <v>6735</v>
      </c>
      <c r="F202" t="s">
        <v>1808</v>
      </c>
      <c r="G202" s="150" t="str">
        <f t="shared" ref="G202:G216" si="6">+H202</f>
        <v>ODM950324V2A</v>
      </c>
      <c r="H202" s="150" t="s">
        <v>685</v>
      </c>
      <c r="I202" s="447">
        <v>70.209999999999994</v>
      </c>
      <c r="J202" s="133">
        <f t="shared" si="5"/>
        <v>438.81249999999994</v>
      </c>
      <c r="K202" s="150"/>
      <c r="L202" s="150"/>
      <c r="M202" s="151"/>
    </row>
    <row r="203" spans="1:13">
      <c r="A203" t="s">
        <v>6736</v>
      </c>
      <c r="B203" s="148">
        <v>42639</v>
      </c>
      <c r="C203" t="s">
        <v>6737</v>
      </c>
      <c r="D203">
        <v>1</v>
      </c>
      <c r="E203" t="s">
        <v>6738</v>
      </c>
      <c r="F203" t="s">
        <v>1808</v>
      </c>
      <c r="G203" s="150" t="str">
        <f t="shared" si="6"/>
        <v>TEE1109264W2</v>
      </c>
      <c r="H203" s="150" t="s">
        <v>4844</v>
      </c>
      <c r="I203" s="447">
        <v>68.97</v>
      </c>
      <c r="J203" s="133">
        <f t="shared" si="5"/>
        <v>431.0625</v>
      </c>
      <c r="K203" s="150"/>
      <c r="L203" s="150"/>
      <c r="M203" s="151"/>
    </row>
    <row r="204" spans="1:13">
      <c r="A204" t="s">
        <v>364</v>
      </c>
      <c r="B204" s="148">
        <v>42639</v>
      </c>
      <c r="C204" t="s">
        <v>6739</v>
      </c>
      <c r="D204">
        <v>1</v>
      </c>
      <c r="E204" t="s">
        <v>6740</v>
      </c>
      <c r="F204" t="s">
        <v>1808</v>
      </c>
      <c r="G204" s="150" t="str">
        <f t="shared" si="6"/>
        <v>FNM000504R36</v>
      </c>
      <c r="H204" s="150" t="s">
        <v>1678</v>
      </c>
      <c r="I204" s="447">
        <v>7.59</v>
      </c>
      <c r="J204" s="133">
        <f t="shared" si="5"/>
        <v>47.4375</v>
      </c>
      <c r="K204" s="150"/>
      <c r="L204" s="150"/>
      <c r="M204" s="151"/>
    </row>
    <row r="205" spans="1:13">
      <c r="A205" t="s">
        <v>6741</v>
      </c>
      <c r="B205" s="148">
        <v>42639</v>
      </c>
      <c r="C205" t="s">
        <v>6742</v>
      </c>
      <c r="D205">
        <v>1</v>
      </c>
      <c r="E205" t="s">
        <v>6743</v>
      </c>
      <c r="F205" t="s">
        <v>1808</v>
      </c>
      <c r="G205" s="150" t="str">
        <f t="shared" si="6"/>
        <v>MELG671222EB0</v>
      </c>
      <c r="H205" s="150" t="s">
        <v>4790</v>
      </c>
      <c r="I205" s="447">
        <v>64</v>
      </c>
      <c r="J205" s="133">
        <f t="shared" si="5"/>
        <v>400</v>
      </c>
      <c r="K205" s="150"/>
      <c r="L205" s="150"/>
      <c r="M205" s="151"/>
    </row>
    <row r="206" spans="1:13">
      <c r="A206" t="s">
        <v>3178</v>
      </c>
      <c r="B206" s="148">
        <v>42640</v>
      </c>
      <c r="C206" t="s">
        <v>6744</v>
      </c>
      <c r="D206">
        <v>1</v>
      </c>
      <c r="E206" t="s">
        <v>6745</v>
      </c>
      <c r="F206" t="s">
        <v>1808</v>
      </c>
      <c r="G206" s="150" t="str">
        <f t="shared" si="6"/>
        <v>PEMM880826G25</v>
      </c>
      <c r="H206" s="150" t="s">
        <v>6021</v>
      </c>
      <c r="I206" s="447">
        <v>93.79</v>
      </c>
      <c r="J206" s="133">
        <f t="shared" si="5"/>
        <v>586.1875</v>
      </c>
      <c r="K206" s="150"/>
      <c r="L206" s="150"/>
      <c r="M206" s="151"/>
    </row>
    <row r="207" spans="1:13">
      <c r="A207" t="s">
        <v>6746</v>
      </c>
      <c r="B207" s="148">
        <v>42640</v>
      </c>
      <c r="C207" t="s">
        <v>6747</v>
      </c>
      <c r="D207">
        <v>1</v>
      </c>
      <c r="E207" t="s">
        <v>6748</v>
      </c>
      <c r="F207" t="s">
        <v>1808</v>
      </c>
      <c r="G207" s="150" t="str">
        <f t="shared" si="6"/>
        <v>DUGG650808H5A</v>
      </c>
      <c r="H207" s="150" t="s">
        <v>7302</v>
      </c>
      <c r="I207" s="447">
        <v>7.1</v>
      </c>
      <c r="J207" s="133">
        <f t="shared" si="5"/>
        <v>44.375</v>
      </c>
      <c r="K207" s="150"/>
      <c r="L207" s="150"/>
      <c r="M207" s="151"/>
    </row>
    <row r="208" spans="1:13">
      <c r="A208" t="s">
        <v>2289</v>
      </c>
      <c r="B208" s="148">
        <v>42640</v>
      </c>
      <c r="C208" t="s">
        <v>6749</v>
      </c>
      <c r="D208">
        <v>1</v>
      </c>
      <c r="E208" t="s">
        <v>6750</v>
      </c>
      <c r="F208" t="s">
        <v>1808</v>
      </c>
      <c r="G208" s="150" t="str">
        <f t="shared" si="6"/>
        <v>MERL571216D49</v>
      </c>
      <c r="H208" s="150" t="s">
        <v>672</v>
      </c>
      <c r="I208" s="447">
        <v>78.650000000000006</v>
      </c>
      <c r="J208" s="133">
        <f t="shared" si="5"/>
        <v>491.5625</v>
      </c>
      <c r="K208" s="150"/>
      <c r="L208" s="150"/>
      <c r="M208" s="151"/>
    </row>
    <row r="209" spans="1:13">
      <c r="A209" t="s">
        <v>5671</v>
      </c>
      <c r="B209" s="148">
        <v>42640</v>
      </c>
      <c r="C209" t="s">
        <v>6751</v>
      </c>
      <c r="D209">
        <v>1</v>
      </c>
      <c r="E209" t="s">
        <v>6752</v>
      </c>
      <c r="F209" t="s">
        <v>1808</v>
      </c>
      <c r="G209" s="150" t="str">
        <f t="shared" si="6"/>
        <v>CME910715UB9</v>
      </c>
      <c r="H209" s="150" t="s">
        <v>1683</v>
      </c>
      <c r="I209" s="447">
        <v>33.369999999999997</v>
      </c>
      <c r="J209" s="133">
        <f t="shared" si="5"/>
        <v>208.56249999999997</v>
      </c>
      <c r="K209" s="150"/>
      <c r="L209" s="150"/>
      <c r="M209" s="151"/>
    </row>
    <row r="210" spans="1:13">
      <c r="A210" t="s">
        <v>5065</v>
      </c>
      <c r="B210" s="148">
        <v>42640</v>
      </c>
      <c r="C210" t="s">
        <v>6753</v>
      </c>
      <c r="D210">
        <v>1</v>
      </c>
      <c r="E210" t="s">
        <v>6754</v>
      </c>
      <c r="F210" t="s">
        <v>1808</v>
      </c>
      <c r="G210" s="150" t="str">
        <f t="shared" si="6"/>
        <v>FOLG740527MW7</v>
      </c>
      <c r="H210" s="150" t="s">
        <v>4137</v>
      </c>
      <c r="I210" s="447">
        <v>82.74</v>
      </c>
      <c r="J210" s="133">
        <f t="shared" si="5"/>
        <v>517.125</v>
      </c>
      <c r="K210" s="150"/>
      <c r="L210" s="150"/>
      <c r="M210" s="151"/>
    </row>
    <row r="211" spans="1:13">
      <c r="A211" t="s">
        <v>366</v>
      </c>
      <c r="B211" s="148">
        <v>42640</v>
      </c>
      <c r="C211" t="s">
        <v>6755</v>
      </c>
      <c r="D211">
        <v>1</v>
      </c>
      <c r="E211" t="s">
        <v>6756</v>
      </c>
      <c r="F211" t="s">
        <v>1808</v>
      </c>
      <c r="G211" s="150" t="str">
        <f t="shared" si="6"/>
        <v>FOLG740527MW7</v>
      </c>
      <c r="H211" s="150" t="s">
        <v>4137</v>
      </c>
      <c r="I211" s="447">
        <v>82.74</v>
      </c>
      <c r="J211" s="133">
        <f t="shared" si="5"/>
        <v>517.125</v>
      </c>
      <c r="K211" s="150"/>
      <c r="L211" s="150"/>
      <c r="M211" s="151"/>
    </row>
    <row r="212" spans="1:13">
      <c r="A212" t="s">
        <v>6757</v>
      </c>
      <c r="B212" s="148">
        <v>42640</v>
      </c>
      <c r="C212" t="s">
        <v>6758</v>
      </c>
      <c r="D212">
        <v>1</v>
      </c>
      <c r="E212" t="s">
        <v>6759</v>
      </c>
      <c r="F212" t="s">
        <v>1808</v>
      </c>
      <c r="G212" s="150" t="str">
        <f t="shared" si="6"/>
        <v>GEC091223SN6</v>
      </c>
      <c r="H212" s="150" t="s">
        <v>905</v>
      </c>
      <c r="I212" s="447">
        <v>36.479999999999997</v>
      </c>
      <c r="J212" s="133">
        <f t="shared" si="5"/>
        <v>227.99999999999997</v>
      </c>
      <c r="K212" s="150"/>
      <c r="L212" s="150"/>
      <c r="M212" s="151"/>
    </row>
    <row r="213" spans="1:13">
      <c r="A213" t="s">
        <v>2313</v>
      </c>
      <c r="B213" s="148">
        <v>42640</v>
      </c>
      <c r="C213" t="s">
        <v>6760</v>
      </c>
      <c r="D213">
        <v>1</v>
      </c>
      <c r="E213" t="s">
        <v>6761</v>
      </c>
      <c r="F213" t="s">
        <v>1808</v>
      </c>
      <c r="G213" s="150" t="str">
        <f t="shared" si="6"/>
        <v>ACA141112PPA</v>
      </c>
      <c r="H213" s="150" t="s">
        <v>7303</v>
      </c>
      <c r="I213" s="447">
        <v>67.150000000000006</v>
      </c>
      <c r="J213" s="133">
        <f t="shared" si="5"/>
        <v>419.6875</v>
      </c>
      <c r="K213" s="150"/>
      <c r="L213" s="150"/>
      <c r="M213" s="151"/>
    </row>
    <row r="214" spans="1:13">
      <c r="A214" t="s">
        <v>2313</v>
      </c>
      <c r="B214" s="148">
        <v>42640</v>
      </c>
      <c r="C214" t="s">
        <v>6760</v>
      </c>
      <c r="D214">
        <v>1</v>
      </c>
      <c r="E214" t="s">
        <v>6761</v>
      </c>
      <c r="F214" t="s">
        <v>1808</v>
      </c>
      <c r="G214" s="150" t="str">
        <f t="shared" si="6"/>
        <v>AEB611030SN8</v>
      </c>
      <c r="H214" s="150" t="s">
        <v>7304</v>
      </c>
      <c r="I214" s="447">
        <v>49.11</v>
      </c>
      <c r="J214" s="133">
        <f t="shared" si="5"/>
        <v>306.9375</v>
      </c>
      <c r="K214" s="150"/>
      <c r="L214" s="150"/>
      <c r="M214" s="151"/>
    </row>
    <row r="215" spans="1:13">
      <c r="A215" t="s">
        <v>2313</v>
      </c>
      <c r="B215" s="148">
        <v>42640</v>
      </c>
      <c r="C215" t="s">
        <v>6760</v>
      </c>
      <c r="D215">
        <v>1</v>
      </c>
      <c r="E215" t="s">
        <v>6761</v>
      </c>
      <c r="F215" t="s">
        <v>1808</v>
      </c>
      <c r="G215" s="150" t="str">
        <f t="shared" si="6"/>
        <v>AMO010815U41</v>
      </c>
      <c r="H215" s="150" t="s">
        <v>767</v>
      </c>
      <c r="I215" s="447">
        <v>16</v>
      </c>
      <c r="J215" s="133">
        <f t="shared" si="5"/>
        <v>100</v>
      </c>
      <c r="K215" s="150"/>
      <c r="L215" s="150"/>
      <c r="M215" s="151"/>
    </row>
    <row r="216" spans="1:13">
      <c r="A216" t="s">
        <v>2313</v>
      </c>
      <c r="B216" s="148">
        <v>42640</v>
      </c>
      <c r="C216" t="s">
        <v>6760</v>
      </c>
      <c r="D216">
        <v>1</v>
      </c>
      <c r="E216" t="s">
        <v>6761</v>
      </c>
      <c r="F216" t="s">
        <v>1808</v>
      </c>
      <c r="G216" s="150" t="str">
        <f t="shared" si="6"/>
        <v>API6609273E0</v>
      </c>
      <c r="H216" s="150" t="s">
        <v>659</v>
      </c>
      <c r="I216" s="447">
        <v>9.3800000000000008</v>
      </c>
      <c r="J216" s="133">
        <f t="shared" si="5"/>
        <v>58.625000000000007</v>
      </c>
      <c r="K216" s="150"/>
      <c r="L216" s="150"/>
      <c r="M216" s="151"/>
    </row>
    <row r="217" spans="1:13">
      <c r="A217" t="s">
        <v>5634</v>
      </c>
      <c r="B217" s="148">
        <v>42634</v>
      </c>
      <c r="C217" t="s">
        <v>6396</v>
      </c>
      <c r="D217">
        <v>1</v>
      </c>
      <c r="E217" t="s">
        <v>6443</v>
      </c>
      <c r="F217" t="s">
        <v>1872</v>
      </c>
      <c r="G217" s="161" t="s">
        <v>865</v>
      </c>
      <c r="H217" s="319" t="s">
        <v>6398</v>
      </c>
      <c r="I217" s="314">
        <v>-44120.49</v>
      </c>
      <c r="J217" s="133">
        <f t="shared" si="5"/>
        <v>-275753.0625</v>
      </c>
      <c r="K217" s="319"/>
      <c r="L217" s="150"/>
      <c r="M217" s="151"/>
    </row>
    <row r="218" spans="1:13" s="150" customFormat="1">
      <c r="A218" t="s">
        <v>6717</v>
      </c>
      <c r="B218" s="148">
        <v>42639</v>
      </c>
      <c r="C218" t="s">
        <v>3264</v>
      </c>
      <c r="D218">
        <v>1</v>
      </c>
      <c r="E218" t="s">
        <v>6718</v>
      </c>
      <c r="F218" t="s">
        <v>1808</v>
      </c>
      <c r="G218" s="18" t="s">
        <v>987</v>
      </c>
      <c r="H218" s="18" t="s">
        <v>7317</v>
      </c>
      <c r="I218" s="314">
        <v>295.7</v>
      </c>
      <c r="J218" s="133">
        <f t="shared" si="5"/>
        <v>1848.125</v>
      </c>
      <c r="K218" s="151"/>
      <c r="M218" s="151"/>
    </row>
    <row r="219" spans="1:13" s="150" customFormat="1">
      <c r="A219" s="150" t="s">
        <v>6717</v>
      </c>
      <c r="B219" s="148">
        <v>42639</v>
      </c>
      <c r="C219" s="150" t="s">
        <v>3264</v>
      </c>
      <c r="D219" s="150">
        <v>1</v>
      </c>
      <c r="E219" s="150" t="s">
        <v>6718</v>
      </c>
      <c r="F219" s="150" t="s">
        <v>1808</v>
      </c>
      <c r="G219" s="18" t="s">
        <v>5505</v>
      </c>
      <c r="H219" s="18" t="s">
        <v>7318</v>
      </c>
      <c r="I219" s="314">
        <v>98.04</v>
      </c>
      <c r="J219" s="133">
        <f t="shared" si="5"/>
        <v>612.75</v>
      </c>
      <c r="K219" s="151"/>
      <c r="M219" s="151"/>
    </row>
    <row r="220" spans="1:13" s="150" customFormat="1">
      <c r="A220" s="150" t="s">
        <v>6717</v>
      </c>
      <c r="B220" s="148">
        <v>42639</v>
      </c>
      <c r="C220" s="150" t="s">
        <v>3264</v>
      </c>
      <c r="D220" s="150">
        <v>1</v>
      </c>
      <c r="E220" s="150" t="s">
        <v>6718</v>
      </c>
      <c r="F220" s="150" t="s">
        <v>1808</v>
      </c>
      <c r="G220" s="18" t="s">
        <v>4189</v>
      </c>
      <c r="H220" s="18" t="s">
        <v>4188</v>
      </c>
      <c r="I220" s="314">
        <v>25.65</v>
      </c>
      <c r="J220" s="133">
        <f t="shared" si="5"/>
        <v>160.3125</v>
      </c>
      <c r="K220" s="151"/>
      <c r="M220" s="151"/>
    </row>
    <row r="221" spans="1:13" s="150" customFormat="1">
      <c r="A221" s="150" t="s">
        <v>6717</v>
      </c>
      <c r="B221" s="148">
        <v>42639</v>
      </c>
      <c r="C221" s="150" t="s">
        <v>3264</v>
      </c>
      <c r="D221" s="150">
        <v>1</v>
      </c>
      <c r="E221" s="150" t="s">
        <v>6718</v>
      </c>
      <c r="F221" s="150" t="s">
        <v>1808</v>
      </c>
      <c r="G221" s="18" t="s">
        <v>7319</v>
      </c>
      <c r="H221" s="18" t="s">
        <v>7320</v>
      </c>
      <c r="I221" s="314">
        <v>27.52</v>
      </c>
      <c r="J221" s="133">
        <f t="shared" si="5"/>
        <v>172</v>
      </c>
      <c r="K221" s="151"/>
      <c r="M221" s="151"/>
    </row>
    <row r="222" spans="1:13" s="150" customFormat="1">
      <c r="A222" s="150" t="s">
        <v>6717</v>
      </c>
      <c r="B222" s="148">
        <v>42639</v>
      </c>
      <c r="C222" s="150" t="s">
        <v>3264</v>
      </c>
      <c r="D222" s="150">
        <v>1</v>
      </c>
      <c r="E222" s="150" t="s">
        <v>6718</v>
      </c>
      <c r="F222" s="150" t="s">
        <v>1808</v>
      </c>
      <c r="G222" s="18" t="s">
        <v>6049</v>
      </c>
      <c r="H222" s="18" t="s">
        <v>7321</v>
      </c>
      <c r="I222" s="314">
        <v>23.59</v>
      </c>
      <c r="J222" s="133">
        <f t="shared" si="5"/>
        <v>147.4375</v>
      </c>
      <c r="K222" s="151"/>
      <c r="M222" s="151"/>
    </row>
    <row r="223" spans="1:13">
      <c r="A223" t="s">
        <v>3189</v>
      </c>
      <c r="B223" s="148">
        <v>42640</v>
      </c>
      <c r="C223">
        <v>2313697</v>
      </c>
      <c r="D223">
        <v>1</v>
      </c>
      <c r="E223" t="s">
        <v>6764</v>
      </c>
      <c r="F223" t="s">
        <v>6240</v>
      </c>
      <c r="G223" s="150" t="s">
        <v>957</v>
      </c>
      <c r="H223" s="150" t="s">
        <v>1813</v>
      </c>
      <c r="I223" s="447">
        <v>63.52</v>
      </c>
      <c r="J223" s="133">
        <f t="shared" si="5"/>
        <v>397</v>
      </c>
      <c r="K223" s="150"/>
      <c r="L223" s="150"/>
      <c r="M223" s="151"/>
    </row>
    <row r="224" spans="1:13">
      <c r="A224" t="s">
        <v>6765</v>
      </c>
      <c r="B224" s="148">
        <v>42640</v>
      </c>
      <c r="C224" t="s">
        <v>6766</v>
      </c>
      <c r="D224">
        <v>1</v>
      </c>
      <c r="E224" t="s">
        <v>6767</v>
      </c>
      <c r="F224" t="s">
        <v>1808</v>
      </c>
      <c r="G224" s="150" t="str">
        <f t="shared" ref="G224:G232" si="7">+H224</f>
        <v>API6609273E0</v>
      </c>
      <c r="H224" s="150" t="s">
        <v>659</v>
      </c>
      <c r="I224" s="447">
        <v>12.69</v>
      </c>
      <c r="J224" s="133">
        <f t="shared" si="5"/>
        <v>79.3125</v>
      </c>
      <c r="K224" s="150"/>
      <c r="L224" s="150"/>
      <c r="M224" s="151"/>
    </row>
    <row r="225" spans="1:13">
      <c r="A225" t="s">
        <v>6765</v>
      </c>
      <c r="B225" s="148">
        <v>42640</v>
      </c>
      <c r="C225" t="s">
        <v>6766</v>
      </c>
      <c r="D225">
        <v>1</v>
      </c>
      <c r="E225" t="s">
        <v>6767</v>
      </c>
      <c r="F225" t="s">
        <v>1808</v>
      </c>
      <c r="G225" s="150" t="str">
        <f t="shared" si="7"/>
        <v>CAM061114VE5</v>
      </c>
      <c r="H225" s="150" t="s">
        <v>1689</v>
      </c>
      <c r="I225" s="447">
        <v>4.1399999999999997</v>
      </c>
      <c r="J225" s="133">
        <f t="shared" si="5"/>
        <v>25.874999999999996</v>
      </c>
      <c r="K225" s="150"/>
      <c r="L225" s="150"/>
      <c r="M225" s="151"/>
    </row>
    <row r="226" spans="1:13">
      <c r="A226" t="s">
        <v>6765</v>
      </c>
      <c r="B226" s="148">
        <v>42640</v>
      </c>
      <c r="C226" t="s">
        <v>6766</v>
      </c>
      <c r="D226">
        <v>1</v>
      </c>
      <c r="E226" t="s">
        <v>6767</v>
      </c>
      <c r="F226" t="s">
        <v>1808</v>
      </c>
      <c r="G226" s="150" t="str">
        <f t="shared" si="7"/>
        <v>DCO0302147T9</v>
      </c>
      <c r="H226" s="150" t="s">
        <v>1690</v>
      </c>
      <c r="I226" s="447">
        <v>3.17</v>
      </c>
      <c r="J226" s="133">
        <f t="shared" si="5"/>
        <v>19.8125</v>
      </c>
      <c r="K226" s="150"/>
      <c r="L226" s="150"/>
      <c r="M226" s="151"/>
    </row>
    <row r="227" spans="1:13">
      <c r="A227" t="s">
        <v>6765</v>
      </c>
      <c r="B227" s="148">
        <v>42640</v>
      </c>
      <c r="C227" t="s">
        <v>6766</v>
      </c>
      <c r="D227">
        <v>1</v>
      </c>
      <c r="E227" t="s">
        <v>6767</v>
      </c>
      <c r="F227" t="s">
        <v>1808</v>
      </c>
      <c r="G227" s="150" t="str">
        <f t="shared" si="7"/>
        <v>FNI970829JR9</v>
      </c>
      <c r="H227" s="150" t="s">
        <v>729</v>
      </c>
      <c r="I227" s="447">
        <v>32.42</v>
      </c>
      <c r="J227" s="133">
        <f t="shared" si="5"/>
        <v>202.625</v>
      </c>
      <c r="K227" s="150"/>
      <c r="L227" s="150"/>
      <c r="M227" s="151"/>
    </row>
    <row r="228" spans="1:13">
      <c r="A228" t="s">
        <v>6765</v>
      </c>
      <c r="B228" s="148">
        <v>42640</v>
      </c>
      <c r="C228" t="s">
        <v>6766</v>
      </c>
      <c r="D228">
        <v>1</v>
      </c>
      <c r="E228" t="s">
        <v>6767</v>
      </c>
      <c r="F228" t="s">
        <v>1808</v>
      </c>
      <c r="G228" s="150" t="str">
        <f t="shared" si="7"/>
        <v>GSE01092169A</v>
      </c>
      <c r="H228" s="150" t="s">
        <v>1691</v>
      </c>
      <c r="I228" s="447">
        <v>144.57</v>
      </c>
      <c r="J228" s="133">
        <f t="shared" si="5"/>
        <v>903.56249999999989</v>
      </c>
      <c r="K228" s="150"/>
      <c r="L228" s="150"/>
      <c r="M228" s="151"/>
    </row>
    <row r="229" spans="1:13">
      <c r="A229" t="s">
        <v>6765</v>
      </c>
      <c r="B229" s="148">
        <v>42640</v>
      </c>
      <c r="C229" t="s">
        <v>6766</v>
      </c>
      <c r="D229">
        <v>1</v>
      </c>
      <c r="E229" t="s">
        <v>6767</v>
      </c>
      <c r="F229" t="s">
        <v>1808</v>
      </c>
      <c r="G229" s="150" t="str">
        <f t="shared" si="7"/>
        <v>MSR990518KK8</v>
      </c>
      <c r="H229" s="150" t="s">
        <v>1694</v>
      </c>
      <c r="I229" s="447">
        <v>122.9</v>
      </c>
      <c r="J229" s="133">
        <f t="shared" si="5"/>
        <v>768.125</v>
      </c>
      <c r="K229" s="150"/>
      <c r="L229" s="150"/>
      <c r="M229" s="151"/>
    </row>
    <row r="230" spans="1:13">
      <c r="A230" t="s">
        <v>6765</v>
      </c>
      <c r="B230" s="148">
        <v>42640</v>
      </c>
      <c r="C230" t="s">
        <v>6766</v>
      </c>
      <c r="D230">
        <v>1</v>
      </c>
      <c r="E230" t="s">
        <v>6767</v>
      </c>
      <c r="F230" t="s">
        <v>1808</v>
      </c>
      <c r="G230" s="150" t="str">
        <f t="shared" si="7"/>
        <v>MTA900528FIA</v>
      </c>
      <c r="H230" s="150" t="s">
        <v>1693</v>
      </c>
      <c r="I230" s="447">
        <v>8.14</v>
      </c>
      <c r="J230" s="133">
        <f t="shared" si="5"/>
        <v>50.875</v>
      </c>
      <c r="K230" s="150"/>
      <c r="L230" s="150"/>
      <c r="M230" s="151"/>
    </row>
    <row r="231" spans="1:13">
      <c r="A231" t="s">
        <v>6765</v>
      </c>
      <c r="B231" s="148">
        <v>42640</v>
      </c>
      <c r="C231" t="s">
        <v>6766</v>
      </c>
      <c r="D231">
        <v>1</v>
      </c>
      <c r="E231" t="s">
        <v>6767</v>
      </c>
      <c r="F231" t="s">
        <v>1808</v>
      </c>
      <c r="G231" s="150" t="str">
        <f t="shared" si="7"/>
        <v>OME561118AA8</v>
      </c>
      <c r="H231" s="150" t="s">
        <v>805</v>
      </c>
      <c r="I231" s="447">
        <v>142.07</v>
      </c>
      <c r="J231" s="133">
        <f t="shared" si="5"/>
        <v>887.93749999999989</v>
      </c>
      <c r="K231" s="150"/>
      <c r="L231" s="150"/>
      <c r="M231" s="151"/>
    </row>
    <row r="232" spans="1:13">
      <c r="A232" t="s">
        <v>6765</v>
      </c>
      <c r="B232" s="148">
        <v>42640</v>
      </c>
      <c r="C232" t="s">
        <v>6766</v>
      </c>
      <c r="D232">
        <v>1</v>
      </c>
      <c r="E232" t="s">
        <v>6767</v>
      </c>
      <c r="F232" t="s">
        <v>1808</v>
      </c>
      <c r="G232" s="150" t="str">
        <f t="shared" si="7"/>
        <v>SGM950714DC2</v>
      </c>
      <c r="H232" s="150" t="s">
        <v>1706</v>
      </c>
      <c r="I232" s="447">
        <v>26.86</v>
      </c>
      <c r="J232" s="133">
        <f t="shared" si="5"/>
        <v>167.875</v>
      </c>
      <c r="K232" s="150"/>
      <c r="L232" s="150"/>
      <c r="M232" s="151"/>
    </row>
    <row r="233" spans="1:13">
      <c r="A233" t="s">
        <v>5636</v>
      </c>
      <c r="B233" s="148">
        <v>42634</v>
      </c>
      <c r="C233" t="s">
        <v>6396</v>
      </c>
      <c r="D233">
        <v>1</v>
      </c>
      <c r="E233" t="s">
        <v>6444</v>
      </c>
      <c r="F233" t="s">
        <v>1828</v>
      </c>
      <c r="G233" s="161" t="s">
        <v>865</v>
      </c>
      <c r="H233" t="s">
        <v>6445</v>
      </c>
      <c r="I233" s="314">
        <v>42625.09</v>
      </c>
      <c r="J233" s="133">
        <f t="shared" si="5"/>
        <v>266406.8125</v>
      </c>
      <c r="K233" s="151"/>
      <c r="L233" s="150"/>
      <c r="M233" s="151"/>
    </row>
    <row r="234" spans="1:13">
      <c r="A234" t="s">
        <v>6772</v>
      </c>
      <c r="B234" s="148">
        <v>42640</v>
      </c>
      <c r="C234" t="s">
        <v>6773</v>
      </c>
      <c r="D234">
        <v>1</v>
      </c>
      <c r="E234" t="s">
        <v>6774</v>
      </c>
      <c r="F234" t="s">
        <v>1808</v>
      </c>
      <c r="G234" s="150" t="str">
        <f t="shared" ref="G234:G240" si="8">+H234</f>
        <v>ALI081114AN2</v>
      </c>
      <c r="H234" s="150" t="s">
        <v>1712</v>
      </c>
      <c r="I234" s="447">
        <v>17.38</v>
      </c>
      <c r="J234" s="133">
        <f t="shared" si="5"/>
        <v>108.62499999999999</v>
      </c>
      <c r="K234" s="150"/>
      <c r="L234" s="150"/>
      <c r="M234" s="151"/>
    </row>
    <row r="235" spans="1:13">
      <c r="A235" t="s">
        <v>6772</v>
      </c>
      <c r="B235" s="148">
        <v>42640</v>
      </c>
      <c r="C235" t="s">
        <v>6773</v>
      </c>
      <c r="D235">
        <v>1</v>
      </c>
      <c r="E235" t="s">
        <v>6774</v>
      </c>
      <c r="F235" t="s">
        <v>1808</v>
      </c>
      <c r="G235" s="150" t="str">
        <f t="shared" si="8"/>
        <v>CAM061114VE5</v>
      </c>
      <c r="H235" s="150" t="s">
        <v>1689</v>
      </c>
      <c r="I235" s="447">
        <v>4.1399999999999997</v>
      </c>
      <c r="J235" s="133">
        <f t="shared" si="5"/>
        <v>25.874999999999996</v>
      </c>
      <c r="K235" s="150"/>
      <c r="L235" s="150"/>
      <c r="M235" s="151"/>
    </row>
    <row r="236" spans="1:13">
      <c r="A236" t="s">
        <v>6772</v>
      </c>
      <c r="B236" s="148">
        <v>42640</v>
      </c>
      <c r="C236" t="s">
        <v>6773</v>
      </c>
      <c r="D236">
        <v>1</v>
      </c>
      <c r="E236" t="s">
        <v>6774</v>
      </c>
      <c r="F236" t="s">
        <v>1808</v>
      </c>
      <c r="G236" s="150" t="str">
        <f t="shared" si="8"/>
        <v>DCO0302147T9</v>
      </c>
      <c r="H236" s="150" t="s">
        <v>1690</v>
      </c>
      <c r="I236" s="447">
        <v>3.17</v>
      </c>
      <c r="J236" s="133">
        <f t="shared" si="5"/>
        <v>19.8125</v>
      </c>
      <c r="K236" s="150"/>
      <c r="L236" s="150"/>
      <c r="M236" s="151"/>
    </row>
    <row r="237" spans="1:13">
      <c r="A237" t="s">
        <v>6772</v>
      </c>
      <c r="B237" s="148">
        <v>42640</v>
      </c>
      <c r="C237" t="s">
        <v>6773</v>
      </c>
      <c r="D237">
        <v>1</v>
      </c>
      <c r="E237" t="s">
        <v>6774</v>
      </c>
      <c r="F237" t="s">
        <v>1808</v>
      </c>
      <c r="G237" s="150" t="str">
        <f t="shared" si="8"/>
        <v>FNI970829JR9</v>
      </c>
      <c r="H237" s="150" t="s">
        <v>729</v>
      </c>
      <c r="I237" s="447">
        <v>24.83</v>
      </c>
      <c r="J237" s="133">
        <f t="shared" si="5"/>
        <v>155.1875</v>
      </c>
      <c r="K237" s="150"/>
      <c r="L237" s="150"/>
      <c r="M237" s="151"/>
    </row>
    <row r="238" spans="1:13">
      <c r="A238" t="s">
        <v>6772</v>
      </c>
      <c r="B238" s="148">
        <v>42640</v>
      </c>
      <c r="C238" t="s">
        <v>6773</v>
      </c>
      <c r="D238">
        <v>1</v>
      </c>
      <c r="E238" t="s">
        <v>6774</v>
      </c>
      <c r="F238" t="s">
        <v>1808</v>
      </c>
      <c r="G238" s="150" t="str">
        <f t="shared" si="8"/>
        <v>GSE01092169A</v>
      </c>
      <c r="H238" s="150" t="s">
        <v>1691</v>
      </c>
      <c r="I238" s="447">
        <v>132.21</v>
      </c>
      <c r="J238" s="133">
        <f t="shared" si="5"/>
        <v>826.3125</v>
      </c>
      <c r="K238" s="150"/>
      <c r="L238" s="150"/>
      <c r="M238" s="151"/>
    </row>
    <row r="239" spans="1:13">
      <c r="A239" t="s">
        <v>6772</v>
      </c>
      <c r="B239" s="148">
        <v>42640</v>
      </c>
      <c r="C239" t="s">
        <v>6773</v>
      </c>
      <c r="D239">
        <v>1</v>
      </c>
      <c r="E239" t="s">
        <v>6774</v>
      </c>
      <c r="F239" t="s">
        <v>1808</v>
      </c>
      <c r="G239" s="150" t="str">
        <f t="shared" si="8"/>
        <v>MSR990518KK8</v>
      </c>
      <c r="H239" s="150" t="s">
        <v>1694</v>
      </c>
      <c r="I239" s="447">
        <v>125.83</v>
      </c>
      <c r="J239" s="133">
        <f t="shared" si="5"/>
        <v>786.4375</v>
      </c>
      <c r="K239" s="150"/>
      <c r="L239" s="150"/>
      <c r="M239" s="151"/>
    </row>
    <row r="240" spans="1:13">
      <c r="A240" t="s">
        <v>6772</v>
      </c>
      <c r="B240" s="148">
        <v>42640</v>
      </c>
      <c r="C240" t="s">
        <v>6773</v>
      </c>
      <c r="D240">
        <v>1</v>
      </c>
      <c r="E240" t="s">
        <v>6774</v>
      </c>
      <c r="F240" t="s">
        <v>1808</v>
      </c>
      <c r="G240" s="150" t="str">
        <f t="shared" si="8"/>
        <v>OME561118AA8</v>
      </c>
      <c r="H240" s="150" t="s">
        <v>805</v>
      </c>
      <c r="I240" s="447">
        <v>142.07</v>
      </c>
      <c r="J240" s="133">
        <f t="shared" si="5"/>
        <v>887.93749999999989</v>
      </c>
      <c r="K240" s="150"/>
      <c r="L240" s="150"/>
      <c r="M240" s="151"/>
    </row>
    <row r="241" spans="1:13">
      <c r="A241" t="s">
        <v>4966</v>
      </c>
      <c r="B241" s="148">
        <v>42633</v>
      </c>
      <c r="C241" t="s">
        <v>6404</v>
      </c>
      <c r="D241">
        <v>1</v>
      </c>
      <c r="E241" t="s">
        <v>6405</v>
      </c>
      <c r="F241" t="s">
        <v>1828</v>
      </c>
      <c r="G241" s="48" t="s">
        <v>840</v>
      </c>
      <c r="H241" s="48" t="s">
        <v>841</v>
      </c>
      <c r="I241" s="314">
        <v>39564.85</v>
      </c>
      <c r="J241" s="133">
        <f t="shared" si="5"/>
        <v>247280.3125</v>
      </c>
      <c r="K241" s="151"/>
      <c r="L241" s="150"/>
      <c r="M241" s="151"/>
    </row>
    <row r="242" spans="1:13">
      <c r="A242" t="s">
        <v>6778</v>
      </c>
      <c r="B242" s="148">
        <v>42640</v>
      </c>
      <c r="C242" t="s">
        <v>6779</v>
      </c>
      <c r="D242">
        <v>1</v>
      </c>
      <c r="E242" t="s">
        <v>6780</v>
      </c>
      <c r="F242" t="s">
        <v>1808</v>
      </c>
      <c r="G242" s="117" t="s">
        <v>3535</v>
      </c>
      <c r="H242" s="150" t="s">
        <v>7305</v>
      </c>
      <c r="I242" s="447">
        <v>46.42</v>
      </c>
      <c r="J242" s="133">
        <f t="shared" si="5"/>
        <v>290.125</v>
      </c>
      <c r="K242" s="150"/>
      <c r="L242" s="150"/>
      <c r="M242" s="151"/>
    </row>
    <row r="243" spans="1:13">
      <c r="A243" t="s">
        <v>4362</v>
      </c>
      <c r="B243" s="148">
        <v>42640</v>
      </c>
      <c r="C243" t="s">
        <v>6781</v>
      </c>
      <c r="D243">
        <v>1</v>
      </c>
      <c r="E243" t="s">
        <v>6782</v>
      </c>
      <c r="F243" t="s">
        <v>1808</v>
      </c>
      <c r="G243" s="150" t="s">
        <v>1684</v>
      </c>
      <c r="H243" s="150" t="s">
        <v>7330</v>
      </c>
      <c r="I243" s="447">
        <v>75.2</v>
      </c>
      <c r="J243" s="133">
        <f t="shared" si="5"/>
        <v>470</v>
      </c>
      <c r="K243" s="150">
        <v>18.8</v>
      </c>
      <c r="L243" s="150"/>
      <c r="M243" s="151"/>
    </row>
    <row r="244" spans="1:13">
      <c r="A244" t="s">
        <v>6783</v>
      </c>
      <c r="B244" s="148">
        <v>42640</v>
      </c>
      <c r="C244" t="s">
        <v>6784</v>
      </c>
      <c r="D244">
        <v>1</v>
      </c>
      <c r="E244" t="s">
        <v>6785</v>
      </c>
      <c r="F244" t="s">
        <v>1808</v>
      </c>
      <c r="G244" s="150" t="str">
        <f>+H244</f>
        <v>BRO120910HC1</v>
      </c>
      <c r="H244" s="150" t="s">
        <v>7306</v>
      </c>
      <c r="I244" s="447">
        <v>113.8</v>
      </c>
      <c r="J244" s="133">
        <f t="shared" si="5"/>
        <v>711.25</v>
      </c>
      <c r="K244" s="150"/>
      <c r="L244" s="150"/>
      <c r="M244" s="151"/>
    </row>
    <row r="245" spans="1:13">
      <c r="A245" t="s">
        <v>6423</v>
      </c>
      <c r="B245" s="148">
        <v>42634</v>
      </c>
      <c r="C245" t="s">
        <v>6424</v>
      </c>
      <c r="D245">
        <v>1</v>
      </c>
      <c r="E245" t="s">
        <v>6425</v>
      </c>
      <c r="F245" t="s">
        <v>1828</v>
      </c>
      <c r="G245" s="48" t="s">
        <v>840</v>
      </c>
      <c r="H245" s="48" t="s">
        <v>841</v>
      </c>
      <c r="I245" s="314">
        <v>33509.919999999998</v>
      </c>
      <c r="J245" s="133">
        <f t="shared" si="5"/>
        <v>209436.99999999997</v>
      </c>
      <c r="K245" s="151"/>
      <c r="L245" s="150"/>
      <c r="M245" s="151"/>
    </row>
    <row r="246" spans="1:13">
      <c r="A246" t="s">
        <v>6790</v>
      </c>
      <c r="B246" s="148">
        <v>42640</v>
      </c>
      <c r="C246" t="s">
        <v>6791</v>
      </c>
      <c r="D246">
        <v>1</v>
      </c>
      <c r="E246" t="s">
        <v>6792</v>
      </c>
      <c r="F246" t="s">
        <v>1808</v>
      </c>
      <c r="G246" s="150" t="str">
        <f>+H246</f>
        <v>GOAG850729L98</v>
      </c>
      <c r="H246" s="150" t="s">
        <v>5489</v>
      </c>
      <c r="I246" s="447">
        <v>21.35</v>
      </c>
      <c r="J246" s="133">
        <f t="shared" si="5"/>
        <v>133.4375</v>
      </c>
      <c r="K246" s="150"/>
      <c r="L246" s="150"/>
      <c r="M246" s="151"/>
    </row>
    <row r="247" spans="1:13">
      <c r="A247" t="s">
        <v>6430</v>
      </c>
      <c r="B247" s="148">
        <v>42634</v>
      </c>
      <c r="C247" t="s">
        <v>6431</v>
      </c>
      <c r="D247">
        <v>1</v>
      </c>
      <c r="E247" t="s">
        <v>6432</v>
      </c>
      <c r="F247" t="s">
        <v>1828</v>
      </c>
      <c r="G247" s="48" t="s">
        <v>840</v>
      </c>
      <c r="H247" s="48" t="s">
        <v>841</v>
      </c>
      <c r="I247" s="314">
        <v>31736.81</v>
      </c>
      <c r="J247" s="133">
        <f t="shared" si="5"/>
        <v>198355.0625</v>
      </c>
      <c r="K247" s="151"/>
      <c r="L247" s="150"/>
      <c r="M247" s="151"/>
    </row>
    <row r="248" spans="1:13">
      <c r="A248" t="s">
        <v>6796</v>
      </c>
      <c r="B248" s="148">
        <v>42640</v>
      </c>
      <c r="C248" t="s">
        <v>6797</v>
      </c>
      <c r="D248">
        <v>1</v>
      </c>
      <c r="E248" t="s">
        <v>6798</v>
      </c>
      <c r="F248" t="s">
        <v>1808</v>
      </c>
      <c r="G248" s="150" t="str">
        <f>+H248</f>
        <v>GOAG850729L98</v>
      </c>
      <c r="H248" s="150" t="s">
        <v>5489</v>
      </c>
      <c r="I248" s="447">
        <v>182.76</v>
      </c>
      <c r="J248" s="133">
        <f t="shared" si="5"/>
        <v>1142.25</v>
      </c>
      <c r="K248" s="150"/>
      <c r="L248" s="150"/>
      <c r="M248" s="151"/>
    </row>
    <row r="249" spans="1:13">
      <c r="A249" t="s">
        <v>5025</v>
      </c>
      <c r="B249" s="148">
        <v>42635</v>
      </c>
      <c r="C249" t="s">
        <v>6454</v>
      </c>
      <c r="D249">
        <v>1</v>
      </c>
      <c r="E249" t="s">
        <v>6455</v>
      </c>
      <c r="F249" t="s">
        <v>1828</v>
      </c>
      <c r="G249" s="48" t="s">
        <v>840</v>
      </c>
      <c r="H249" s="48" t="s">
        <v>841</v>
      </c>
      <c r="I249" s="314">
        <v>39564.85</v>
      </c>
      <c r="J249" s="133">
        <f t="shared" si="5"/>
        <v>247280.3125</v>
      </c>
      <c r="K249" s="151"/>
      <c r="L249" s="150"/>
      <c r="M249" s="151"/>
    </row>
    <row r="250" spans="1:13">
      <c r="A250" t="s">
        <v>6456</v>
      </c>
      <c r="B250" s="148">
        <v>42635</v>
      </c>
      <c r="C250" t="s">
        <v>6457</v>
      </c>
      <c r="D250">
        <v>1</v>
      </c>
      <c r="E250" t="s">
        <v>6458</v>
      </c>
      <c r="F250" t="s">
        <v>1828</v>
      </c>
      <c r="G250" s="154" t="s">
        <v>886</v>
      </c>
      <c r="H250" t="s">
        <v>6459</v>
      </c>
      <c r="I250" s="314">
        <v>39614.51</v>
      </c>
      <c r="J250" s="133">
        <f t="shared" si="5"/>
        <v>247590.6875</v>
      </c>
      <c r="K250" s="316"/>
      <c r="L250" s="151"/>
      <c r="M250" s="151"/>
    </row>
    <row r="251" spans="1:13">
      <c r="A251" t="s">
        <v>6802</v>
      </c>
      <c r="B251" s="148">
        <v>42640</v>
      </c>
      <c r="C251" t="s">
        <v>6803</v>
      </c>
      <c r="D251">
        <v>1</v>
      </c>
      <c r="E251" t="s">
        <v>6804</v>
      </c>
      <c r="F251" t="s">
        <v>1808</v>
      </c>
      <c r="G251" s="150" t="str">
        <f t="shared" ref="G251:G256" si="9">+H251</f>
        <v>CIS981002NK4</v>
      </c>
      <c r="H251" s="150" t="s">
        <v>5423</v>
      </c>
      <c r="I251" s="447">
        <v>18.07</v>
      </c>
      <c r="J251" s="133">
        <f t="shared" si="5"/>
        <v>112.9375</v>
      </c>
      <c r="K251" s="150"/>
      <c r="L251" s="150"/>
      <c r="M251" s="151"/>
    </row>
    <row r="252" spans="1:13">
      <c r="A252" t="s">
        <v>6802</v>
      </c>
      <c r="B252" s="148">
        <v>42640</v>
      </c>
      <c r="C252" t="s">
        <v>6803</v>
      </c>
      <c r="D252">
        <v>1</v>
      </c>
      <c r="E252" t="s">
        <v>6804</v>
      </c>
      <c r="F252" t="s">
        <v>1808</v>
      </c>
      <c r="G252" s="150" t="str">
        <f t="shared" si="9"/>
        <v>COM071220BU9</v>
      </c>
      <c r="H252" s="150" t="s">
        <v>3528</v>
      </c>
      <c r="I252" s="447">
        <v>67.150000000000006</v>
      </c>
      <c r="J252" s="133">
        <f t="shared" si="5"/>
        <v>419.6875</v>
      </c>
      <c r="K252" s="150"/>
      <c r="L252" s="150"/>
      <c r="M252" s="151"/>
    </row>
    <row r="253" spans="1:13">
      <c r="A253" t="s">
        <v>6802</v>
      </c>
      <c r="B253" s="148">
        <v>42640</v>
      </c>
      <c r="C253" t="s">
        <v>6803</v>
      </c>
      <c r="D253">
        <v>1</v>
      </c>
      <c r="E253" t="s">
        <v>6804</v>
      </c>
      <c r="F253" t="s">
        <v>1808</v>
      </c>
      <c r="G253" s="150" t="str">
        <f t="shared" si="9"/>
        <v>FNI970829JR9</v>
      </c>
      <c r="H253" s="150" t="s">
        <v>729</v>
      </c>
      <c r="I253" s="447">
        <v>1.66</v>
      </c>
      <c r="J253" s="133">
        <f t="shared" si="5"/>
        <v>10.375</v>
      </c>
      <c r="K253" s="150"/>
      <c r="L253" s="150"/>
      <c r="M253" s="151"/>
    </row>
    <row r="254" spans="1:13">
      <c r="A254" t="s">
        <v>6802</v>
      </c>
      <c r="B254" s="148">
        <v>42640</v>
      </c>
      <c r="C254" t="s">
        <v>6803</v>
      </c>
      <c r="D254">
        <v>1</v>
      </c>
      <c r="E254" t="s">
        <v>6804</v>
      </c>
      <c r="F254" t="s">
        <v>1808</v>
      </c>
      <c r="G254" s="150" t="str">
        <f t="shared" si="9"/>
        <v>FNI970829JR9</v>
      </c>
      <c r="H254" s="150" t="s">
        <v>729</v>
      </c>
      <c r="I254" s="447">
        <v>11.72</v>
      </c>
      <c r="J254" s="133">
        <f t="shared" si="5"/>
        <v>73.25</v>
      </c>
      <c r="K254" s="150"/>
      <c r="L254" s="150"/>
      <c r="M254" s="151"/>
    </row>
    <row r="255" spans="1:13">
      <c r="A255" t="s">
        <v>6802</v>
      </c>
      <c r="B255" s="148">
        <v>42640</v>
      </c>
      <c r="C255" t="s">
        <v>6803</v>
      </c>
      <c r="D255">
        <v>1</v>
      </c>
      <c r="E255" t="s">
        <v>6804</v>
      </c>
      <c r="F255" t="s">
        <v>1808</v>
      </c>
      <c r="G255" s="150" t="str">
        <f t="shared" si="9"/>
        <v>GPA8010254LA</v>
      </c>
      <c r="H255" s="150" t="s">
        <v>5424</v>
      </c>
      <c r="I255" s="447">
        <v>67.28</v>
      </c>
      <c r="J255" s="133">
        <f t="shared" si="5"/>
        <v>420.5</v>
      </c>
      <c r="K255" s="150"/>
      <c r="L255" s="150"/>
      <c r="M255" s="151"/>
    </row>
    <row r="256" spans="1:13">
      <c r="A256" t="s">
        <v>6802</v>
      </c>
      <c r="B256" s="148">
        <v>42640</v>
      </c>
      <c r="C256" t="s">
        <v>6803</v>
      </c>
      <c r="D256">
        <v>1</v>
      </c>
      <c r="E256" t="s">
        <v>6804</v>
      </c>
      <c r="F256" t="s">
        <v>1808</v>
      </c>
      <c r="G256" s="150" t="str">
        <f t="shared" si="9"/>
        <v>ISL070720EK3</v>
      </c>
      <c r="H256" s="150" t="s">
        <v>5425</v>
      </c>
      <c r="I256" s="447">
        <v>21.65</v>
      </c>
      <c r="J256" s="133">
        <f t="shared" si="5"/>
        <v>135.3125</v>
      </c>
      <c r="K256" s="150"/>
      <c r="L256" s="150"/>
      <c r="M256" s="151"/>
    </row>
    <row r="257" spans="1:13">
      <c r="A257" t="s">
        <v>6802</v>
      </c>
      <c r="B257" s="148">
        <v>42640</v>
      </c>
      <c r="C257" t="s">
        <v>6803</v>
      </c>
      <c r="D257">
        <v>1</v>
      </c>
      <c r="E257" t="s">
        <v>6804</v>
      </c>
      <c r="F257" t="s">
        <v>1808</v>
      </c>
      <c r="G257" s="150" t="s">
        <v>761</v>
      </c>
      <c r="H257" s="150" t="s">
        <v>760</v>
      </c>
      <c r="I257" s="447">
        <v>19.2</v>
      </c>
      <c r="J257" s="133">
        <f t="shared" si="5"/>
        <v>120</v>
      </c>
      <c r="K257" s="150"/>
      <c r="L257" s="150"/>
      <c r="M257" s="151"/>
    </row>
    <row r="258" spans="1:13">
      <c r="A258" t="s">
        <v>6802</v>
      </c>
      <c r="B258" s="148">
        <v>42640</v>
      </c>
      <c r="C258" t="s">
        <v>6803</v>
      </c>
      <c r="D258">
        <v>1</v>
      </c>
      <c r="E258" t="s">
        <v>6804</v>
      </c>
      <c r="F258" t="s">
        <v>1808</v>
      </c>
      <c r="G258" s="150" t="str">
        <f>+H258</f>
        <v>MTA900528FIA</v>
      </c>
      <c r="H258" s="150" t="s">
        <v>1693</v>
      </c>
      <c r="I258" s="447">
        <v>8.14</v>
      </c>
      <c r="J258" s="133">
        <f t="shared" si="5"/>
        <v>50.875</v>
      </c>
      <c r="K258" s="150"/>
      <c r="L258" s="150"/>
      <c r="M258" s="151"/>
    </row>
    <row r="259" spans="1:13">
      <c r="A259" t="s">
        <v>6802</v>
      </c>
      <c r="B259" s="148">
        <v>42640</v>
      </c>
      <c r="C259" t="s">
        <v>6803</v>
      </c>
      <c r="D259">
        <v>1</v>
      </c>
      <c r="E259" t="s">
        <v>6804</v>
      </c>
      <c r="F259" t="s">
        <v>1808</v>
      </c>
      <c r="G259" s="150" t="str">
        <f>+H259</f>
        <v>OME561118AA8</v>
      </c>
      <c r="H259" s="150" t="s">
        <v>805</v>
      </c>
      <c r="I259" s="447">
        <v>125.52</v>
      </c>
      <c r="J259" s="133">
        <f t="shared" si="5"/>
        <v>784.5</v>
      </c>
      <c r="K259" s="150"/>
      <c r="L259" s="150"/>
      <c r="M259" s="151"/>
    </row>
    <row r="260" spans="1:13">
      <c r="A260" t="s">
        <v>6628</v>
      </c>
      <c r="B260" s="148">
        <v>42636</v>
      </c>
      <c r="C260" t="s">
        <v>6629</v>
      </c>
      <c r="D260">
        <v>1</v>
      </c>
      <c r="E260" t="s">
        <v>6630</v>
      </c>
      <c r="F260" t="s">
        <v>1828</v>
      </c>
      <c r="G260" s="48" t="s">
        <v>840</v>
      </c>
      <c r="H260" s="48" t="s">
        <v>841</v>
      </c>
      <c r="I260" s="314">
        <v>39564.85</v>
      </c>
      <c r="J260" s="133">
        <f t="shared" si="5"/>
        <v>247280.3125</v>
      </c>
      <c r="K260" s="151"/>
      <c r="L260" s="150"/>
      <c r="M260" s="151"/>
    </row>
    <row r="261" spans="1:13">
      <c r="A261" t="s">
        <v>6808</v>
      </c>
      <c r="B261" s="148">
        <v>42640</v>
      </c>
      <c r="C261" t="s">
        <v>6809</v>
      </c>
      <c r="D261">
        <v>1</v>
      </c>
      <c r="E261" t="s">
        <v>6810</v>
      </c>
      <c r="F261" t="s">
        <v>1808</v>
      </c>
      <c r="G261" s="150" t="str">
        <f>+H261</f>
        <v>AGA0006136F1</v>
      </c>
      <c r="H261" s="150" t="s">
        <v>733</v>
      </c>
      <c r="I261" s="447">
        <v>80.58</v>
      </c>
      <c r="J261" s="133">
        <f t="shared" si="5"/>
        <v>503.625</v>
      </c>
      <c r="K261" s="150"/>
      <c r="L261" s="150"/>
      <c r="M261" s="151"/>
    </row>
    <row r="262" spans="1:13">
      <c r="A262" t="s">
        <v>6808</v>
      </c>
      <c r="B262" s="148">
        <v>42640</v>
      </c>
      <c r="C262" t="s">
        <v>6809</v>
      </c>
      <c r="D262">
        <v>1</v>
      </c>
      <c r="E262" t="s">
        <v>6810</v>
      </c>
      <c r="F262" t="s">
        <v>1808</v>
      </c>
      <c r="G262" s="150" t="str">
        <f>+H262</f>
        <v>FNI970829JR9</v>
      </c>
      <c r="H262" s="150" t="s">
        <v>729</v>
      </c>
      <c r="I262" s="447">
        <v>4.83</v>
      </c>
      <c r="J262" s="133">
        <f t="shared" si="5"/>
        <v>30.1875</v>
      </c>
      <c r="K262" s="150"/>
      <c r="L262" s="150"/>
      <c r="M262" s="151"/>
    </row>
    <row r="263" spans="1:13">
      <c r="A263" t="s">
        <v>6808</v>
      </c>
      <c r="B263" s="148">
        <v>42640</v>
      </c>
      <c r="C263" t="s">
        <v>6809</v>
      </c>
      <c r="D263">
        <v>1</v>
      </c>
      <c r="E263" t="s">
        <v>6810</v>
      </c>
      <c r="F263" t="s">
        <v>1808</v>
      </c>
      <c r="G263" s="150" t="str">
        <f>+H263</f>
        <v>RCO0708136F7</v>
      </c>
      <c r="H263" s="150" t="s">
        <v>735</v>
      </c>
      <c r="I263" s="447">
        <v>63.72</v>
      </c>
      <c r="J263" s="133">
        <f t="shared" si="5"/>
        <v>398.25</v>
      </c>
      <c r="K263" s="150"/>
      <c r="L263" s="150"/>
      <c r="M263" s="151"/>
    </row>
    <row r="264" spans="1:13">
      <c r="A264" t="s">
        <v>6640</v>
      </c>
      <c r="B264" s="148">
        <v>42636</v>
      </c>
      <c r="C264" t="s">
        <v>6641</v>
      </c>
      <c r="D264">
        <v>1</v>
      </c>
      <c r="E264" t="s">
        <v>6642</v>
      </c>
      <c r="F264" t="s">
        <v>1828</v>
      </c>
      <c r="G264" s="48" t="s">
        <v>840</v>
      </c>
      <c r="H264" s="48" t="s">
        <v>841</v>
      </c>
      <c r="I264" s="314">
        <v>64672.83</v>
      </c>
      <c r="J264" s="133">
        <f t="shared" ref="J264:J327" si="10">+I264/0.16</f>
        <v>404205.1875</v>
      </c>
      <c r="K264" s="151"/>
      <c r="L264" s="150"/>
      <c r="M264" s="151"/>
    </row>
    <row r="265" spans="1:13">
      <c r="A265" t="s">
        <v>5069</v>
      </c>
      <c r="B265" s="148">
        <v>42640</v>
      </c>
      <c r="C265" t="s">
        <v>6813</v>
      </c>
      <c r="D265">
        <v>1</v>
      </c>
      <c r="E265" t="s">
        <v>6814</v>
      </c>
      <c r="F265" t="s">
        <v>1808</v>
      </c>
      <c r="G265" s="150" t="str">
        <f>+H265</f>
        <v>FNI970829JR9</v>
      </c>
      <c r="H265" s="150" t="s">
        <v>729</v>
      </c>
      <c r="I265" s="447">
        <v>8.9700000000000006</v>
      </c>
      <c r="J265" s="133">
        <f t="shared" si="10"/>
        <v>56.0625</v>
      </c>
      <c r="K265" s="150"/>
      <c r="L265" s="150"/>
      <c r="M265" s="151"/>
    </row>
    <row r="266" spans="1:13">
      <c r="A266" t="s">
        <v>5069</v>
      </c>
      <c r="B266" s="148">
        <v>42640</v>
      </c>
      <c r="C266" t="s">
        <v>6813</v>
      </c>
      <c r="D266">
        <v>1</v>
      </c>
      <c r="E266" t="s">
        <v>6814</v>
      </c>
      <c r="F266" t="s">
        <v>1808</v>
      </c>
      <c r="G266" s="150" t="str">
        <f>+H266</f>
        <v>GESG611221RC9</v>
      </c>
      <c r="H266" s="150" t="s">
        <v>1718</v>
      </c>
      <c r="I266" s="447">
        <v>15.17</v>
      </c>
      <c r="J266" s="133">
        <f t="shared" si="10"/>
        <v>94.8125</v>
      </c>
      <c r="K266" s="150"/>
      <c r="L266" s="150"/>
      <c r="M266" s="151"/>
    </row>
    <row r="267" spans="1:13">
      <c r="A267" t="s">
        <v>5069</v>
      </c>
      <c r="B267" s="148">
        <v>42640</v>
      </c>
      <c r="C267" t="s">
        <v>6813</v>
      </c>
      <c r="D267">
        <v>1</v>
      </c>
      <c r="E267" t="s">
        <v>6814</v>
      </c>
      <c r="F267" t="s">
        <v>1808</v>
      </c>
      <c r="G267" s="150" t="str">
        <f>+H267</f>
        <v>RCO0708136F7</v>
      </c>
      <c r="H267" s="150" t="s">
        <v>735</v>
      </c>
      <c r="I267" s="447">
        <v>63.72</v>
      </c>
      <c r="J267" s="133">
        <f t="shared" si="10"/>
        <v>398.25</v>
      </c>
      <c r="K267" s="150"/>
      <c r="L267" s="150"/>
      <c r="M267" s="151"/>
    </row>
    <row r="268" spans="1:13">
      <c r="A268" t="s">
        <v>5069</v>
      </c>
      <c r="B268" s="148">
        <v>42640</v>
      </c>
      <c r="C268" t="s">
        <v>6813</v>
      </c>
      <c r="D268">
        <v>1</v>
      </c>
      <c r="E268" t="s">
        <v>6814</v>
      </c>
      <c r="F268" t="s">
        <v>1808</v>
      </c>
      <c r="G268" s="150" t="str">
        <f>+H268</f>
        <v>SSL040309B32</v>
      </c>
      <c r="H268" s="150" t="s">
        <v>1749</v>
      </c>
      <c r="I268" s="447">
        <v>67.16</v>
      </c>
      <c r="J268" s="133">
        <f t="shared" si="10"/>
        <v>419.74999999999994</v>
      </c>
      <c r="K268" s="150"/>
      <c r="L268" s="150"/>
      <c r="M268" s="151"/>
    </row>
    <row r="269" spans="1:13">
      <c r="A269" t="s">
        <v>3145</v>
      </c>
      <c r="B269" s="148">
        <v>42636</v>
      </c>
      <c r="C269" t="s">
        <v>6643</v>
      </c>
      <c r="D269">
        <v>1</v>
      </c>
      <c r="E269" t="s">
        <v>6644</v>
      </c>
      <c r="F269" t="s">
        <v>1828</v>
      </c>
      <c r="G269" s="48" t="s">
        <v>840</v>
      </c>
      <c r="H269" s="48" t="s">
        <v>841</v>
      </c>
      <c r="I269" s="314">
        <v>74165.429999999993</v>
      </c>
      <c r="J269" s="133">
        <f t="shared" si="10"/>
        <v>463533.93749999994</v>
      </c>
      <c r="K269" s="316"/>
      <c r="L269" s="151"/>
      <c r="M269" s="151"/>
    </row>
    <row r="270" spans="1:13">
      <c r="A270" t="s">
        <v>3723</v>
      </c>
      <c r="B270" s="148">
        <v>42636</v>
      </c>
      <c r="C270" t="s">
        <v>6651</v>
      </c>
      <c r="D270">
        <v>1</v>
      </c>
      <c r="E270" t="s">
        <v>6652</v>
      </c>
      <c r="F270" t="s">
        <v>1828</v>
      </c>
      <c r="G270" s="48" t="s">
        <v>840</v>
      </c>
      <c r="H270" s="48" t="s">
        <v>841</v>
      </c>
      <c r="I270" s="314">
        <v>49752</v>
      </c>
      <c r="J270" s="133">
        <f t="shared" si="10"/>
        <v>310950</v>
      </c>
      <c r="K270" s="151"/>
      <c r="L270" s="150"/>
      <c r="M270" s="151"/>
    </row>
    <row r="271" spans="1:13">
      <c r="A271" t="s">
        <v>6687</v>
      </c>
      <c r="B271" s="148">
        <v>42637</v>
      </c>
      <c r="C271" t="s">
        <v>6688</v>
      </c>
      <c r="D271">
        <v>1</v>
      </c>
      <c r="E271" t="s">
        <v>6689</v>
      </c>
      <c r="F271" t="s">
        <v>1828</v>
      </c>
      <c r="G271" s="48" t="s">
        <v>840</v>
      </c>
      <c r="H271" s="48" t="s">
        <v>841</v>
      </c>
      <c r="I271" s="314">
        <v>64672.94</v>
      </c>
      <c r="J271" s="133">
        <f t="shared" si="10"/>
        <v>404205.875</v>
      </c>
      <c r="K271" s="151"/>
      <c r="L271" s="150"/>
      <c r="M271" s="151"/>
    </row>
    <row r="272" spans="1:13">
      <c r="A272" t="s">
        <v>6690</v>
      </c>
      <c r="B272" s="148">
        <v>42637</v>
      </c>
      <c r="C272" t="s">
        <v>6691</v>
      </c>
      <c r="D272">
        <v>1</v>
      </c>
      <c r="E272" t="s">
        <v>6692</v>
      </c>
      <c r="F272" t="s">
        <v>1828</v>
      </c>
      <c r="G272" s="48" t="s">
        <v>840</v>
      </c>
      <c r="H272" s="48" t="s">
        <v>841</v>
      </c>
      <c r="I272" s="314">
        <v>100810.41</v>
      </c>
      <c r="J272" s="133">
        <f t="shared" si="10"/>
        <v>630065.0625</v>
      </c>
      <c r="K272" s="151"/>
      <c r="L272" s="150"/>
      <c r="M272" s="151"/>
    </row>
    <row r="273" spans="1:13" s="150" customFormat="1">
      <c r="A273" s="150" t="s">
        <v>6822</v>
      </c>
      <c r="B273" s="148">
        <v>42640</v>
      </c>
      <c r="C273" s="150" t="s">
        <v>3264</v>
      </c>
      <c r="D273" s="150">
        <v>1</v>
      </c>
      <c r="E273" s="150" t="s">
        <v>6823</v>
      </c>
      <c r="F273" s="150" t="s">
        <v>1808</v>
      </c>
      <c r="G273" s="18" t="s">
        <v>3575</v>
      </c>
      <c r="H273" s="18" t="s">
        <v>7322</v>
      </c>
      <c r="I273" s="314">
        <v>39.619999999999997</v>
      </c>
      <c r="J273" s="133">
        <f t="shared" si="10"/>
        <v>247.62499999999997</v>
      </c>
      <c r="K273" s="151"/>
      <c r="M273" s="151"/>
    </row>
    <row r="274" spans="1:13" s="150" customFormat="1">
      <c r="A274" s="150" t="s">
        <v>6822</v>
      </c>
      <c r="B274" s="148">
        <v>42640</v>
      </c>
      <c r="C274" s="150" t="s">
        <v>3264</v>
      </c>
      <c r="D274" s="150">
        <v>1</v>
      </c>
      <c r="E274" s="150" t="s">
        <v>6823</v>
      </c>
      <c r="F274" s="150" t="s">
        <v>1808</v>
      </c>
      <c r="G274" s="18" t="s">
        <v>2572</v>
      </c>
      <c r="H274" s="18" t="s">
        <v>7323</v>
      </c>
      <c r="I274" s="314">
        <v>40.29</v>
      </c>
      <c r="J274" s="133">
        <f t="shared" si="10"/>
        <v>251.8125</v>
      </c>
      <c r="K274" s="151"/>
      <c r="M274" s="151"/>
    </row>
    <row r="275" spans="1:13" s="150" customFormat="1">
      <c r="A275" s="150" t="s">
        <v>6822</v>
      </c>
      <c r="B275" s="148">
        <v>42640</v>
      </c>
      <c r="C275" s="150" t="s">
        <v>3264</v>
      </c>
      <c r="D275" s="150">
        <v>1</v>
      </c>
      <c r="E275" s="150" t="s">
        <v>6823</v>
      </c>
      <c r="F275" s="150" t="s">
        <v>1808</v>
      </c>
      <c r="G275" s="18" t="s">
        <v>6049</v>
      </c>
      <c r="H275" s="18" t="s">
        <v>7321</v>
      </c>
      <c r="I275" s="314">
        <v>23.59</v>
      </c>
      <c r="J275" s="133">
        <f t="shared" si="10"/>
        <v>147.4375</v>
      </c>
      <c r="K275" s="151"/>
      <c r="M275" s="151"/>
    </row>
    <row r="276" spans="1:13" s="150" customFormat="1">
      <c r="A276" s="150" t="s">
        <v>6822</v>
      </c>
      <c r="B276" s="148">
        <v>42640</v>
      </c>
      <c r="C276" s="150" t="s">
        <v>3264</v>
      </c>
      <c r="D276" s="150">
        <v>1</v>
      </c>
      <c r="E276" s="150" t="s">
        <v>6823</v>
      </c>
      <c r="F276" s="150" t="s">
        <v>1808</v>
      </c>
      <c r="G276" s="18" t="s">
        <v>6049</v>
      </c>
      <c r="H276" s="18" t="s">
        <v>7321</v>
      </c>
      <c r="I276" s="314">
        <v>12.96</v>
      </c>
      <c r="J276" s="133">
        <f t="shared" si="10"/>
        <v>81</v>
      </c>
      <c r="K276" s="151"/>
      <c r="M276" s="151"/>
    </row>
    <row r="277" spans="1:13" s="150" customFormat="1">
      <c r="A277" s="150" t="s">
        <v>6822</v>
      </c>
      <c r="B277" s="148">
        <v>42640</v>
      </c>
      <c r="C277" s="150" t="s">
        <v>3264</v>
      </c>
      <c r="D277" s="150">
        <v>1</v>
      </c>
      <c r="E277" s="150" t="s">
        <v>6823</v>
      </c>
      <c r="F277" s="150" t="s">
        <v>1808</v>
      </c>
      <c r="G277" s="18" t="s">
        <v>4189</v>
      </c>
      <c r="H277" s="18" t="s">
        <v>4188</v>
      </c>
      <c r="I277" s="314">
        <v>25.65</v>
      </c>
      <c r="J277" s="133">
        <f t="shared" si="10"/>
        <v>160.3125</v>
      </c>
      <c r="K277" s="151"/>
      <c r="M277" s="151"/>
    </row>
    <row r="278" spans="1:13" s="150" customFormat="1">
      <c r="A278" s="150" t="s">
        <v>6822</v>
      </c>
      <c r="B278" s="148">
        <v>42640</v>
      </c>
      <c r="C278" s="150" t="s">
        <v>3264</v>
      </c>
      <c r="D278" s="150">
        <v>1</v>
      </c>
      <c r="E278" s="150" t="s">
        <v>6823</v>
      </c>
      <c r="F278" s="150" t="s">
        <v>1808</v>
      </c>
      <c r="G278" s="18" t="s">
        <v>987</v>
      </c>
      <c r="H278" s="18" t="s">
        <v>2875</v>
      </c>
      <c r="I278" s="314">
        <v>295.7</v>
      </c>
      <c r="J278" s="133">
        <f t="shared" si="10"/>
        <v>1848.125</v>
      </c>
      <c r="K278" s="151"/>
      <c r="M278" s="151"/>
    </row>
    <row r="279" spans="1:13">
      <c r="A279" t="s">
        <v>6696</v>
      </c>
      <c r="B279" s="148">
        <v>42637</v>
      </c>
      <c r="C279" t="s">
        <v>6697</v>
      </c>
      <c r="D279">
        <v>1</v>
      </c>
      <c r="E279" t="s">
        <v>6698</v>
      </c>
      <c r="F279" t="s">
        <v>1828</v>
      </c>
      <c r="G279" s="48" t="s">
        <v>840</v>
      </c>
      <c r="H279" s="48" t="s">
        <v>841</v>
      </c>
      <c r="I279" s="314">
        <v>37847.78</v>
      </c>
      <c r="J279" s="133">
        <f t="shared" si="10"/>
        <v>236548.625</v>
      </c>
      <c r="K279" s="151"/>
      <c r="L279" s="150"/>
      <c r="M279" s="151"/>
    </row>
    <row r="280" spans="1:13">
      <c r="A280" t="s">
        <v>6699</v>
      </c>
      <c r="B280" s="148">
        <v>42637</v>
      </c>
      <c r="C280" t="s">
        <v>6700</v>
      </c>
      <c r="D280">
        <v>1</v>
      </c>
      <c r="E280" t="s">
        <v>6701</v>
      </c>
      <c r="F280" t="s">
        <v>1828</v>
      </c>
      <c r="G280" s="48" t="s">
        <v>840</v>
      </c>
      <c r="H280" s="48" t="s">
        <v>841</v>
      </c>
      <c r="I280" s="314">
        <v>27004.400000000001</v>
      </c>
      <c r="J280" s="133">
        <f t="shared" si="10"/>
        <v>168777.5</v>
      </c>
      <c r="K280" s="151"/>
      <c r="L280" s="150"/>
      <c r="M280" s="151"/>
    </row>
    <row r="281" spans="1:13">
      <c r="A281" t="s">
        <v>6702</v>
      </c>
      <c r="B281" s="148">
        <v>42637</v>
      </c>
      <c r="C281" t="s">
        <v>6703</v>
      </c>
      <c r="D281">
        <v>1</v>
      </c>
      <c r="E281" t="s">
        <v>6704</v>
      </c>
      <c r="F281" t="s">
        <v>1828</v>
      </c>
      <c r="G281" s="48" t="s">
        <v>840</v>
      </c>
      <c r="H281" s="48" t="s">
        <v>841</v>
      </c>
      <c r="I281" s="314">
        <v>27873.360000000001</v>
      </c>
      <c r="J281" s="133">
        <f t="shared" si="10"/>
        <v>174208.5</v>
      </c>
      <c r="K281" s="151"/>
      <c r="L281" s="150"/>
      <c r="M281" s="151"/>
    </row>
    <row r="282" spans="1:13">
      <c r="A282" t="s">
        <v>6705</v>
      </c>
      <c r="B282" s="148">
        <v>42637</v>
      </c>
      <c r="C282" t="s">
        <v>6706</v>
      </c>
      <c r="D282">
        <v>1</v>
      </c>
      <c r="E282" t="s">
        <v>6707</v>
      </c>
      <c r="F282" t="s">
        <v>1828</v>
      </c>
      <c r="G282" s="48" t="s">
        <v>840</v>
      </c>
      <c r="H282" s="48" t="s">
        <v>841</v>
      </c>
      <c r="I282" s="314">
        <v>27873.360000000001</v>
      </c>
      <c r="J282" s="133">
        <f t="shared" si="10"/>
        <v>174208.5</v>
      </c>
      <c r="K282" s="151"/>
      <c r="L282" s="150"/>
      <c r="M282" s="151"/>
    </row>
    <row r="283" spans="1:13">
      <c r="A283" t="s">
        <v>6708</v>
      </c>
      <c r="B283" s="148">
        <v>42637</v>
      </c>
      <c r="C283" t="s">
        <v>6709</v>
      </c>
      <c r="D283">
        <v>1</v>
      </c>
      <c r="E283" t="s">
        <v>6710</v>
      </c>
      <c r="F283" t="s">
        <v>1828</v>
      </c>
      <c r="G283" s="48" t="s">
        <v>840</v>
      </c>
      <c r="H283" s="48" t="s">
        <v>841</v>
      </c>
      <c r="I283" s="314">
        <v>39564.85</v>
      </c>
      <c r="J283" s="133">
        <f t="shared" si="10"/>
        <v>247280.3125</v>
      </c>
      <c r="K283" s="151"/>
      <c r="L283" s="150"/>
      <c r="M283" s="151"/>
    </row>
    <row r="284" spans="1:13">
      <c r="A284" t="s">
        <v>6711</v>
      </c>
      <c r="B284" s="148">
        <v>42637</v>
      </c>
      <c r="C284" t="s">
        <v>6712</v>
      </c>
      <c r="D284">
        <v>1</v>
      </c>
      <c r="E284" t="s">
        <v>6713</v>
      </c>
      <c r="F284" t="s">
        <v>1828</v>
      </c>
      <c r="G284" s="48" t="s">
        <v>840</v>
      </c>
      <c r="H284" s="48" t="s">
        <v>841</v>
      </c>
      <c r="I284" s="314">
        <v>39564.85</v>
      </c>
      <c r="J284" s="133">
        <f t="shared" si="10"/>
        <v>247280.3125</v>
      </c>
      <c r="K284" s="151"/>
      <c r="L284" s="150"/>
      <c r="M284" s="151"/>
    </row>
    <row r="285" spans="1:13">
      <c r="A285" t="s">
        <v>6714</v>
      </c>
      <c r="B285" s="148">
        <v>42637</v>
      </c>
      <c r="C285" t="s">
        <v>6715</v>
      </c>
      <c r="D285">
        <v>1</v>
      </c>
      <c r="E285" t="s">
        <v>6716</v>
      </c>
      <c r="F285" t="s">
        <v>1828</v>
      </c>
      <c r="G285" s="48" t="s">
        <v>840</v>
      </c>
      <c r="H285" s="48" t="s">
        <v>841</v>
      </c>
      <c r="I285" s="314">
        <v>39564.85</v>
      </c>
      <c r="J285" s="133">
        <f t="shared" si="10"/>
        <v>247280.3125</v>
      </c>
      <c r="K285" s="151"/>
      <c r="L285" s="150"/>
      <c r="M285" s="151"/>
    </row>
    <row r="286" spans="1:13">
      <c r="A286" t="s">
        <v>6720</v>
      </c>
      <c r="B286" s="148">
        <v>42639</v>
      </c>
      <c r="C286" t="s">
        <v>6721</v>
      </c>
      <c r="D286">
        <v>1</v>
      </c>
      <c r="E286" t="s">
        <v>6722</v>
      </c>
      <c r="F286" t="s">
        <v>1828</v>
      </c>
      <c r="G286" s="175" t="s">
        <v>847</v>
      </c>
      <c r="H286" s="319" t="s">
        <v>848</v>
      </c>
      <c r="I286" s="314">
        <v>27054.05</v>
      </c>
      <c r="J286" s="133">
        <f t="shared" si="10"/>
        <v>169087.8125</v>
      </c>
      <c r="K286" s="151"/>
      <c r="L286" s="150"/>
      <c r="M286" s="151"/>
    </row>
    <row r="287" spans="1:13">
      <c r="A287" t="s">
        <v>6723</v>
      </c>
      <c r="B287" s="148">
        <v>42639</v>
      </c>
      <c r="C287" t="s">
        <v>6724</v>
      </c>
      <c r="D287">
        <v>1</v>
      </c>
      <c r="E287" t="s">
        <v>6725</v>
      </c>
      <c r="F287" t="s">
        <v>1828</v>
      </c>
      <c r="G287" s="154" t="s">
        <v>2859</v>
      </c>
      <c r="H287" s="319" t="s">
        <v>6726</v>
      </c>
      <c r="I287" s="314">
        <v>42625.09</v>
      </c>
      <c r="J287" s="133">
        <f t="shared" si="10"/>
        <v>266406.8125</v>
      </c>
      <c r="K287" s="151"/>
      <c r="L287" s="150"/>
      <c r="M287" s="151"/>
    </row>
    <row r="288" spans="1:13">
      <c r="A288" t="s">
        <v>6768</v>
      </c>
      <c r="B288" s="148">
        <v>42640</v>
      </c>
      <c r="C288" t="s">
        <v>6769</v>
      </c>
      <c r="D288">
        <v>1</v>
      </c>
      <c r="E288" t="s">
        <v>6770</v>
      </c>
      <c r="F288" t="s">
        <v>1828</v>
      </c>
      <c r="G288" s="154" t="s">
        <v>1775</v>
      </c>
      <c r="H288" s="319" t="s">
        <v>6771</v>
      </c>
      <c r="I288" s="314">
        <v>28764.17</v>
      </c>
      <c r="J288" s="133">
        <f t="shared" si="10"/>
        <v>179776.06249999997</v>
      </c>
      <c r="K288" s="151"/>
      <c r="L288" s="150"/>
      <c r="M288" s="151"/>
    </row>
    <row r="289" spans="1:13">
      <c r="A289" t="s">
        <v>6775</v>
      </c>
      <c r="B289" s="148">
        <v>42640</v>
      </c>
      <c r="C289" t="s">
        <v>6776</v>
      </c>
      <c r="D289">
        <v>1</v>
      </c>
      <c r="E289" t="s">
        <v>6777</v>
      </c>
      <c r="F289" t="s">
        <v>1828</v>
      </c>
      <c r="G289" s="48" t="s">
        <v>840</v>
      </c>
      <c r="H289" s="48" t="s">
        <v>841</v>
      </c>
      <c r="I289" s="314">
        <v>28714.51</v>
      </c>
      <c r="J289" s="133">
        <f t="shared" si="10"/>
        <v>179465.6875</v>
      </c>
      <c r="K289" s="151"/>
      <c r="L289" s="150"/>
      <c r="M289" s="151"/>
    </row>
    <row r="290" spans="1:13">
      <c r="A290" t="s">
        <v>6793</v>
      </c>
      <c r="B290" s="148">
        <v>42640</v>
      </c>
      <c r="C290" t="s">
        <v>6794</v>
      </c>
      <c r="D290">
        <v>1</v>
      </c>
      <c r="E290" t="s">
        <v>6795</v>
      </c>
      <c r="F290" t="s">
        <v>1828</v>
      </c>
      <c r="G290" s="154" t="s">
        <v>1773</v>
      </c>
      <c r="H290" t="s">
        <v>3496</v>
      </c>
      <c r="I290" s="314">
        <v>42625.09</v>
      </c>
      <c r="J290" s="133">
        <f t="shared" si="10"/>
        <v>266406.8125</v>
      </c>
      <c r="K290" s="151"/>
      <c r="L290" s="150"/>
      <c r="M290" s="151"/>
    </row>
    <row r="291" spans="1:13" s="150" customFormat="1">
      <c r="A291" s="150" t="s">
        <v>2330</v>
      </c>
      <c r="B291" s="148">
        <v>42640</v>
      </c>
      <c r="C291" s="150" t="s">
        <v>3264</v>
      </c>
      <c r="D291" s="150">
        <v>1</v>
      </c>
      <c r="E291" s="150" t="s">
        <v>6826</v>
      </c>
      <c r="F291" s="150" t="s">
        <v>1808</v>
      </c>
      <c r="G291" s="154" t="s">
        <v>747</v>
      </c>
      <c r="H291" s="18" t="s">
        <v>3593</v>
      </c>
      <c r="I291" s="314">
        <v>52.42</v>
      </c>
      <c r="J291" s="133">
        <f t="shared" si="10"/>
        <v>327.625</v>
      </c>
      <c r="K291" s="151"/>
      <c r="M291" s="151"/>
    </row>
    <row r="292" spans="1:13" s="150" customFormat="1">
      <c r="A292" s="150" t="s">
        <v>2330</v>
      </c>
      <c r="B292" s="148">
        <v>42640</v>
      </c>
      <c r="C292" s="150" t="s">
        <v>3264</v>
      </c>
      <c r="D292" s="150">
        <v>1</v>
      </c>
      <c r="E292" s="150" t="s">
        <v>6826</v>
      </c>
      <c r="F292" s="150" t="s">
        <v>1808</v>
      </c>
      <c r="G292" s="154" t="s">
        <v>659</v>
      </c>
      <c r="H292" s="18" t="s">
        <v>7308</v>
      </c>
      <c r="I292" s="314">
        <v>50.48</v>
      </c>
      <c r="J292" s="133">
        <f t="shared" si="10"/>
        <v>315.5</v>
      </c>
      <c r="K292" s="151"/>
      <c r="M292" s="151"/>
    </row>
    <row r="293" spans="1:13" s="150" customFormat="1">
      <c r="A293" s="150" t="s">
        <v>2330</v>
      </c>
      <c r="B293" s="148">
        <v>42640</v>
      </c>
      <c r="C293" s="150" t="s">
        <v>3264</v>
      </c>
      <c r="D293" s="150">
        <v>1</v>
      </c>
      <c r="E293" s="150" t="s">
        <v>6826</v>
      </c>
      <c r="F293" s="150" t="s">
        <v>1808</v>
      </c>
      <c r="G293" s="154" t="s">
        <v>985</v>
      </c>
      <c r="H293" s="18" t="s">
        <v>7309</v>
      </c>
      <c r="I293" s="314">
        <v>20</v>
      </c>
      <c r="J293" s="133">
        <f t="shared" si="10"/>
        <v>125</v>
      </c>
      <c r="K293" s="151"/>
      <c r="M293" s="151"/>
    </row>
    <row r="294" spans="1:13" s="150" customFormat="1">
      <c r="A294" s="150" t="s">
        <v>2330</v>
      </c>
      <c r="B294" s="148">
        <v>42640</v>
      </c>
      <c r="C294" s="150" t="s">
        <v>3264</v>
      </c>
      <c r="D294" s="150">
        <v>1</v>
      </c>
      <c r="E294" s="150" t="s">
        <v>6826</v>
      </c>
      <c r="F294" s="150" t="s">
        <v>1808</v>
      </c>
      <c r="G294" s="154" t="s">
        <v>2878</v>
      </c>
      <c r="H294" s="18" t="s">
        <v>2879</v>
      </c>
      <c r="I294" s="314">
        <v>27.59</v>
      </c>
      <c r="J294" s="133">
        <f t="shared" si="10"/>
        <v>172.4375</v>
      </c>
      <c r="K294" s="151"/>
      <c r="M294" s="151"/>
    </row>
    <row r="295" spans="1:13" s="150" customFormat="1">
      <c r="A295" s="150" t="s">
        <v>2330</v>
      </c>
      <c r="B295" s="148">
        <v>42640</v>
      </c>
      <c r="C295" s="150" t="s">
        <v>3264</v>
      </c>
      <c r="D295" s="150">
        <v>1</v>
      </c>
      <c r="E295" s="150" t="s">
        <v>6826</v>
      </c>
      <c r="F295" s="150" t="s">
        <v>1808</v>
      </c>
      <c r="G295" s="154" t="s">
        <v>985</v>
      </c>
      <c r="H295" s="18" t="s">
        <v>7309</v>
      </c>
      <c r="I295" s="314">
        <v>32.409999999999997</v>
      </c>
      <c r="J295" s="133">
        <f t="shared" si="10"/>
        <v>202.56249999999997</v>
      </c>
      <c r="K295" s="151"/>
      <c r="M295" s="151"/>
    </row>
    <row r="296" spans="1:13" s="150" customFormat="1">
      <c r="A296" s="150" t="s">
        <v>2330</v>
      </c>
      <c r="B296" s="148">
        <v>42640</v>
      </c>
      <c r="C296" s="150" t="s">
        <v>3264</v>
      </c>
      <c r="D296" s="150">
        <v>1</v>
      </c>
      <c r="E296" s="150" t="s">
        <v>6826</v>
      </c>
      <c r="F296" s="150" t="s">
        <v>1808</v>
      </c>
      <c r="G296" s="154" t="s">
        <v>987</v>
      </c>
      <c r="H296" s="18" t="s">
        <v>2875</v>
      </c>
      <c r="I296" s="314">
        <v>295.7</v>
      </c>
      <c r="J296" s="133">
        <f t="shared" si="10"/>
        <v>1848.125</v>
      </c>
      <c r="K296" s="151"/>
      <c r="M296" s="151"/>
    </row>
    <row r="297" spans="1:13">
      <c r="A297" t="s">
        <v>6905</v>
      </c>
      <c r="B297" s="148">
        <v>42642</v>
      </c>
      <c r="C297" t="s">
        <v>5236</v>
      </c>
      <c r="D297">
        <v>1</v>
      </c>
      <c r="E297" t="s">
        <v>6906</v>
      </c>
      <c r="F297" t="s">
        <v>1808</v>
      </c>
      <c r="G297" s="150" t="s">
        <v>2536</v>
      </c>
      <c r="H297" t="s">
        <v>2536</v>
      </c>
      <c r="I297" s="447">
        <v>-193.1</v>
      </c>
      <c r="J297" s="133">
        <f t="shared" si="10"/>
        <v>-1206.875</v>
      </c>
      <c r="K297" s="150"/>
      <c r="L297" s="150"/>
      <c r="M297" s="151"/>
    </row>
    <row r="298" spans="1:13">
      <c r="A298" t="s">
        <v>6907</v>
      </c>
      <c r="B298" s="148">
        <v>42642</v>
      </c>
      <c r="C298" t="s">
        <v>5236</v>
      </c>
      <c r="D298">
        <v>1</v>
      </c>
      <c r="E298" t="s">
        <v>6908</v>
      </c>
      <c r="F298" t="s">
        <v>1808</v>
      </c>
      <c r="G298" s="150" t="s">
        <v>699</v>
      </c>
      <c r="H298" t="s">
        <v>699</v>
      </c>
      <c r="I298" s="447">
        <v>-216</v>
      </c>
      <c r="J298" s="133">
        <f t="shared" si="10"/>
        <v>-1350</v>
      </c>
      <c r="K298" s="150"/>
      <c r="L298" s="150"/>
      <c r="M298" s="151"/>
    </row>
    <row r="299" spans="1:13">
      <c r="A299" t="s">
        <v>3191</v>
      </c>
      <c r="B299" s="148">
        <v>42640</v>
      </c>
      <c r="C299" t="s">
        <v>6794</v>
      </c>
      <c r="D299">
        <v>1</v>
      </c>
      <c r="E299" t="s">
        <v>6801</v>
      </c>
      <c r="F299" t="s">
        <v>1872</v>
      </c>
      <c r="G299" s="154" t="s">
        <v>1773</v>
      </c>
      <c r="H299" t="s">
        <v>3496</v>
      </c>
      <c r="I299" s="314">
        <v>-42625.09</v>
      </c>
      <c r="J299" s="133">
        <f t="shared" si="10"/>
        <v>-266406.8125</v>
      </c>
      <c r="K299" s="150"/>
      <c r="L299" s="151"/>
      <c r="M299" s="151"/>
    </row>
    <row r="300" spans="1:13">
      <c r="A300" t="s">
        <v>1457</v>
      </c>
      <c r="B300" s="148">
        <v>42642</v>
      </c>
      <c r="C300" t="s">
        <v>6910</v>
      </c>
      <c r="D300">
        <v>1</v>
      </c>
      <c r="E300" t="s">
        <v>6911</v>
      </c>
      <c r="F300" t="s">
        <v>6912</v>
      </c>
      <c r="G300" s="154" t="s">
        <v>4209</v>
      </c>
      <c r="H300" s="150" t="s">
        <v>4834</v>
      </c>
      <c r="I300" s="314">
        <v>1314.46</v>
      </c>
      <c r="J300" s="133">
        <f t="shared" si="10"/>
        <v>8215.375</v>
      </c>
      <c r="K300" s="151"/>
      <c r="L300" s="150"/>
      <c r="M300" s="151"/>
    </row>
    <row r="301" spans="1:13">
      <c r="A301" t="s">
        <v>6805</v>
      </c>
      <c r="B301" s="148">
        <v>42640</v>
      </c>
      <c r="C301" t="s">
        <v>6806</v>
      </c>
      <c r="D301">
        <v>1</v>
      </c>
      <c r="E301" t="s">
        <v>6807</v>
      </c>
      <c r="F301" t="s">
        <v>1828</v>
      </c>
      <c r="G301" s="154" t="s">
        <v>1773</v>
      </c>
      <c r="H301" t="s">
        <v>855</v>
      </c>
      <c r="I301" s="314">
        <v>42625.09</v>
      </c>
      <c r="J301" s="133">
        <f t="shared" si="10"/>
        <v>266406.8125</v>
      </c>
      <c r="K301" s="151"/>
      <c r="L301" s="150"/>
      <c r="M301" s="151"/>
    </row>
    <row r="302" spans="1:13">
      <c r="A302" t="s">
        <v>1493</v>
      </c>
      <c r="B302" s="148">
        <v>42642</v>
      </c>
      <c r="C302" t="s">
        <v>6916</v>
      </c>
      <c r="D302">
        <v>1</v>
      </c>
      <c r="E302" t="s">
        <v>6917</v>
      </c>
      <c r="F302" t="s">
        <v>6912</v>
      </c>
      <c r="G302" s="154" t="s">
        <v>4209</v>
      </c>
      <c r="H302" s="150" t="s">
        <v>4834</v>
      </c>
      <c r="I302" s="314">
        <v>3419.12</v>
      </c>
      <c r="J302" s="133">
        <f t="shared" si="10"/>
        <v>21369.5</v>
      </c>
      <c r="K302" s="151"/>
      <c r="L302" s="150"/>
      <c r="M302" s="151"/>
    </row>
    <row r="303" spans="1:13">
      <c r="A303" t="s">
        <v>1497</v>
      </c>
      <c r="B303" s="148">
        <v>42642</v>
      </c>
      <c r="C303" t="s">
        <v>6918</v>
      </c>
      <c r="D303">
        <v>1</v>
      </c>
      <c r="E303" t="s">
        <v>6919</v>
      </c>
      <c r="F303" t="s">
        <v>6912</v>
      </c>
      <c r="G303" s="154" t="s">
        <v>4209</v>
      </c>
      <c r="H303" s="150" t="s">
        <v>4834</v>
      </c>
      <c r="I303" s="447">
        <v>571.38</v>
      </c>
      <c r="J303" s="133">
        <f t="shared" si="10"/>
        <v>3571.125</v>
      </c>
      <c r="K303" s="150"/>
      <c r="L303" s="150"/>
      <c r="M303" s="151"/>
    </row>
    <row r="304" spans="1:13">
      <c r="A304" t="s">
        <v>2460</v>
      </c>
      <c r="B304" s="148">
        <v>42642</v>
      </c>
      <c r="C304" t="s">
        <v>6920</v>
      </c>
      <c r="D304">
        <v>1</v>
      </c>
      <c r="E304" t="s">
        <v>6921</v>
      </c>
      <c r="F304" t="s">
        <v>6912</v>
      </c>
      <c r="G304" s="154" t="s">
        <v>4209</v>
      </c>
      <c r="H304" s="150" t="s">
        <v>4834</v>
      </c>
      <c r="I304" s="447">
        <v>254.02</v>
      </c>
      <c r="J304" s="133">
        <f t="shared" si="10"/>
        <v>1587.625</v>
      </c>
      <c r="K304" s="150"/>
      <c r="L304" s="150"/>
      <c r="M304" s="151"/>
    </row>
    <row r="305" spans="1:13">
      <c r="A305" t="s">
        <v>6922</v>
      </c>
      <c r="B305" s="148">
        <v>42642</v>
      </c>
      <c r="C305" t="s">
        <v>6923</v>
      </c>
      <c r="D305">
        <v>1</v>
      </c>
      <c r="E305" t="s">
        <v>6924</v>
      </c>
      <c r="F305" t="s">
        <v>6912</v>
      </c>
      <c r="G305" s="154" t="s">
        <v>4209</v>
      </c>
      <c r="H305" s="150" t="s">
        <v>4834</v>
      </c>
      <c r="I305" s="447">
        <v>75.52</v>
      </c>
      <c r="J305" s="133">
        <f t="shared" si="10"/>
        <v>471.99999999999994</v>
      </c>
      <c r="K305" s="150"/>
      <c r="L305" s="150"/>
      <c r="M305" s="151"/>
    </row>
    <row r="306" spans="1:13">
      <c r="A306" t="s">
        <v>5067</v>
      </c>
      <c r="B306" s="148">
        <v>42640</v>
      </c>
      <c r="C306" t="s">
        <v>6811</v>
      </c>
      <c r="D306">
        <v>1</v>
      </c>
      <c r="E306" t="s">
        <v>6812</v>
      </c>
      <c r="F306" t="s">
        <v>1828</v>
      </c>
      <c r="G306" s="154" t="s">
        <v>858</v>
      </c>
      <c r="H306" s="319" t="s">
        <v>6366</v>
      </c>
      <c r="I306" s="314">
        <v>28764.17</v>
      </c>
      <c r="J306" s="133">
        <f t="shared" si="10"/>
        <v>179776.06249999997</v>
      </c>
      <c r="K306" s="151"/>
      <c r="L306" s="150"/>
      <c r="M306" s="151"/>
    </row>
    <row r="307" spans="1:13">
      <c r="A307" t="s">
        <v>5231</v>
      </c>
      <c r="B307" s="148">
        <v>42643</v>
      </c>
      <c r="C307" t="s">
        <v>6937</v>
      </c>
      <c r="D307">
        <v>1</v>
      </c>
      <c r="E307" t="s">
        <v>6938</v>
      </c>
      <c r="F307" t="s">
        <v>1808</v>
      </c>
      <c r="G307" s="150" t="str">
        <f>+H307</f>
        <v>GORJ810414RE0</v>
      </c>
      <c r="H307" t="s">
        <v>826</v>
      </c>
      <c r="I307" s="314">
        <v>1136</v>
      </c>
      <c r="J307" s="133">
        <f t="shared" si="10"/>
        <v>7100</v>
      </c>
      <c r="K307" s="151"/>
      <c r="L307" s="150"/>
      <c r="M307" s="151"/>
    </row>
    <row r="308" spans="1:13">
      <c r="A308" t="s">
        <v>4443</v>
      </c>
      <c r="B308" s="148">
        <v>42643</v>
      </c>
      <c r="C308" t="s">
        <v>6939</v>
      </c>
      <c r="D308">
        <v>1</v>
      </c>
      <c r="E308" t="s">
        <v>6940</v>
      </c>
      <c r="F308" t="s">
        <v>1808</v>
      </c>
      <c r="G308" s="154" t="s">
        <v>664</v>
      </c>
      <c r="H308" t="s">
        <v>663</v>
      </c>
      <c r="I308" s="447">
        <v>49.66</v>
      </c>
      <c r="J308" s="133">
        <f t="shared" si="10"/>
        <v>310.375</v>
      </c>
      <c r="K308" s="150"/>
      <c r="L308" s="150"/>
      <c r="M308" s="151"/>
    </row>
    <row r="309" spans="1:13">
      <c r="A309" t="s">
        <v>3393</v>
      </c>
      <c r="B309" s="148">
        <v>42643</v>
      </c>
      <c r="C309" t="s">
        <v>6941</v>
      </c>
      <c r="D309">
        <v>1</v>
      </c>
      <c r="E309" t="s">
        <v>6942</v>
      </c>
      <c r="F309" t="s">
        <v>1808</v>
      </c>
      <c r="G309" s="150" t="str">
        <f>+H309</f>
        <v>FNM000504R36</v>
      </c>
      <c r="H309" t="s">
        <v>1678</v>
      </c>
      <c r="I309" s="447">
        <v>49.24</v>
      </c>
      <c r="J309" s="133">
        <f t="shared" si="10"/>
        <v>307.75</v>
      </c>
      <c r="K309" s="150"/>
      <c r="L309" s="150"/>
      <c r="M309" s="151"/>
    </row>
    <row r="310" spans="1:13">
      <c r="A310" t="s">
        <v>3395</v>
      </c>
      <c r="B310" s="148">
        <v>42643</v>
      </c>
      <c r="C310" t="s">
        <v>6943</v>
      </c>
      <c r="D310">
        <v>1</v>
      </c>
      <c r="E310" t="s">
        <v>6944</v>
      </c>
      <c r="F310" t="s">
        <v>1808</v>
      </c>
      <c r="G310" s="150" t="s">
        <v>680</v>
      </c>
      <c r="H310" t="s">
        <v>1798</v>
      </c>
      <c r="I310" s="447">
        <v>49.28</v>
      </c>
      <c r="J310" s="133">
        <f t="shared" si="10"/>
        <v>308</v>
      </c>
      <c r="K310" s="150"/>
      <c r="L310" s="150"/>
      <c r="M310" s="151"/>
    </row>
    <row r="311" spans="1:13">
      <c r="A311" t="s">
        <v>4447</v>
      </c>
      <c r="B311" s="148">
        <v>42643</v>
      </c>
      <c r="C311" t="s">
        <v>6945</v>
      </c>
      <c r="D311">
        <v>1</v>
      </c>
      <c r="E311" t="s">
        <v>6946</v>
      </c>
      <c r="F311" t="s">
        <v>1808</v>
      </c>
      <c r="G311" s="150" t="str">
        <f>+H311</f>
        <v>HEBM781017UQ1</v>
      </c>
      <c r="H311" t="s">
        <v>1008</v>
      </c>
      <c r="I311" s="447">
        <v>14.22</v>
      </c>
      <c r="J311" s="133">
        <f t="shared" si="10"/>
        <v>88.875</v>
      </c>
      <c r="K311" s="150"/>
      <c r="L311" s="150"/>
      <c r="M311" s="151"/>
    </row>
    <row r="312" spans="1:13">
      <c r="A312" t="s">
        <v>4449</v>
      </c>
      <c r="B312" s="148">
        <v>42643</v>
      </c>
      <c r="C312" t="s">
        <v>6947</v>
      </c>
      <c r="D312">
        <v>1</v>
      </c>
      <c r="E312" t="s">
        <v>6948</v>
      </c>
      <c r="F312" t="s">
        <v>1808</v>
      </c>
      <c r="G312" s="150" t="str">
        <f>+H312</f>
        <v>RAGJ850817PB1</v>
      </c>
      <c r="H312" t="s">
        <v>6949</v>
      </c>
      <c r="I312" s="447">
        <v>253.79</v>
      </c>
      <c r="J312" s="133">
        <f t="shared" si="10"/>
        <v>1586.1875</v>
      </c>
      <c r="K312" s="150"/>
      <c r="L312" s="150"/>
      <c r="M312" s="151"/>
    </row>
    <row r="313" spans="1:13">
      <c r="A313" t="s">
        <v>1384</v>
      </c>
      <c r="B313" s="148">
        <v>42640</v>
      </c>
      <c r="C313" t="s">
        <v>6831</v>
      </c>
      <c r="D313">
        <v>1</v>
      </c>
      <c r="E313" t="s">
        <v>6832</v>
      </c>
      <c r="F313" t="s">
        <v>1828</v>
      </c>
      <c r="G313" s="48" t="s">
        <v>840</v>
      </c>
      <c r="H313" s="48" t="s">
        <v>841</v>
      </c>
      <c r="I313" s="314">
        <v>27873.360000000001</v>
      </c>
      <c r="J313" s="133">
        <f t="shared" si="10"/>
        <v>174208.5</v>
      </c>
      <c r="K313" s="151"/>
      <c r="L313" s="150"/>
      <c r="M313" s="151"/>
    </row>
    <row r="314" spans="1:13">
      <c r="A314" t="s">
        <v>3409</v>
      </c>
      <c r="B314" s="148">
        <v>42643</v>
      </c>
      <c r="C314" t="s">
        <v>6953</v>
      </c>
      <c r="D314">
        <v>1</v>
      </c>
      <c r="E314" t="s">
        <v>6954</v>
      </c>
      <c r="F314" t="s">
        <v>1808</v>
      </c>
      <c r="G314" s="150" t="str">
        <f>+H314</f>
        <v>GAJA530403QE7</v>
      </c>
      <c r="H314" t="s">
        <v>674</v>
      </c>
      <c r="I314" s="447">
        <v>19.86</v>
      </c>
      <c r="J314" s="133">
        <f t="shared" si="10"/>
        <v>124.125</v>
      </c>
      <c r="K314" s="150"/>
      <c r="L314" s="150"/>
      <c r="M314" s="151"/>
    </row>
    <row r="315" spans="1:13">
      <c r="A315" t="s">
        <v>3413</v>
      </c>
      <c r="B315" s="148">
        <v>42643</v>
      </c>
      <c r="C315" t="s">
        <v>6955</v>
      </c>
      <c r="D315">
        <v>1</v>
      </c>
      <c r="E315" t="s">
        <v>6956</v>
      </c>
      <c r="F315" t="s">
        <v>1808</v>
      </c>
      <c r="G315" s="150" t="s">
        <v>1684</v>
      </c>
      <c r="H315" s="150" t="s">
        <v>7330</v>
      </c>
      <c r="I315" s="447">
        <v>64.2</v>
      </c>
      <c r="J315" s="133">
        <f t="shared" si="10"/>
        <v>401.25</v>
      </c>
      <c r="K315" s="150">
        <v>16.8</v>
      </c>
      <c r="L315" s="150"/>
      <c r="M315" s="151"/>
    </row>
    <row r="316" spans="1:13">
      <c r="A316" t="s">
        <v>3415</v>
      </c>
      <c r="B316" s="148">
        <v>42643</v>
      </c>
      <c r="C316" t="s">
        <v>6957</v>
      </c>
      <c r="D316">
        <v>1</v>
      </c>
      <c r="E316" t="s">
        <v>6958</v>
      </c>
      <c r="F316" t="s">
        <v>1808</v>
      </c>
      <c r="G316" s="150" t="str">
        <f>+H316</f>
        <v>API6609273E0</v>
      </c>
      <c r="H316" s="150" t="s">
        <v>659</v>
      </c>
      <c r="I316" s="447">
        <v>8</v>
      </c>
      <c r="J316" s="133">
        <f t="shared" si="10"/>
        <v>50</v>
      </c>
      <c r="K316" s="150"/>
      <c r="L316" s="150"/>
      <c r="M316" s="151"/>
    </row>
    <row r="317" spans="1:13">
      <c r="A317" t="s">
        <v>4461</v>
      </c>
      <c r="B317" s="148">
        <v>42643</v>
      </c>
      <c r="C317" t="s">
        <v>6959</v>
      </c>
      <c r="D317">
        <v>1</v>
      </c>
      <c r="E317" t="s">
        <v>6960</v>
      </c>
      <c r="F317" t="s">
        <v>1808</v>
      </c>
      <c r="G317" s="150" t="str">
        <f>+H317</f>
        <v>TRA060703EB4</v>
      </c>
      <c r="H317" t="s">
        <v>676</v>
      </c>
      <c r="I317" s="447">
        <v>56</v>
      </c>
      <c r="J317" s="133">
        <f t="shared" si="10"/>
        <v>350</v>
      </c>
      <c r="K317" s="150"/>
      <c r="L317" s="150"/>
      <c r="M317" s="151"/>
    </row>
    <row r="318" spans="1:13">
      <c r="A318" t="s">
        <v>4463</v>
      </c>
      <c r="B318" s="148">
        <v>42643</v>
      </c>
      <c r="C318" t="s">
        <v>6961</v>
      </c>
      <c r="D318">
        <v>1</v>
      </c>
      <c r="E318" t="s">
        <v>6962</v>
      </c>
      <c r="F318" t="s">
        <v>1808</v>
      </c>
      <c r="G318" s="150" t="str">
        <f>+H318</f>
        <v>TRA060703EB4</v>
      </c>
      <c r="H318" t="s">
        <v>676</v>
      </c>
      <c r="I318" s="447">
        <v>56</v>
      </c>
      <c r="J318" s="133">
        <f t="shared" si="10"/>
        <v>350</v>
      </c>
      <c r="K318" s="150"/>
      <c r="L318" s="150"/>
      <c r="M318" s="151"/>
    </row>
    <row r="319" spans="1:13">
      <c r="A319" t="s">
        <v>3419</v>
      </c>
      <c r="B319" s="148">
        <v>42643</v>
      </c>
      <c r="C319" t="s">
        <v>6963</v>
      </c>
      <c r="D319">
        <v>1</v>
      </c>
      <c r="E319" t="s">
        <v>6964</v>
      </c>
      <c r="F319" t="s">
        <v>1808</v>
      </c>
      <c r="G319" s="150" t="str">
        <f>+H319</f>
        <v>LOMM631121C79</v>
      </c>
      <c r="H319" t="s">
        <v>675</v>
      </c>
      <c r="I319" s="447">
        <v>141.80000000000001</v>
      </c>
      <c r="J319" s="133">
        <f t="shared" si="10"/>
        <v>886.25</v>
      </c>
      <c r="K319" s="150"/>
      <c r="L319" s="150"/>
      <c r="M319" s="151"/>
    </row>
    <row r="320" spans="1:13">
      <c r="A320" t="s">
        <v>6835</v>
      </c>
      <c r="B320" s="148">
        <v>42640</v>
      </c>
      <c r="C320" t="s">
        <v>6836</v>
      </c>
      <c r="D320">
        <v>1</v>
      </c>
      <c r="E320" t="s">
        <v>6837</v>
      </c>
      <c r="F320" t="s">
        <v>1828</v>
      </c>
      <c r="G320" s="48" t="s">
        <v>840</v>
      </c>
      <c r="H320" s="48" t="s">
        <v>841</v>
      </c>
      <c r="I320" s="314">
        <v>27873.360000000001</v>
      </c>
      <c r="J320" s="133">
        <f t="shared" si="10"/>
        <v>174208.5</v>
      </c>
      <c r="K320" s="151"/>
      <c r="L320" s="150"/>
      <c r="M320" s="151"/>
    </row>
    <row r="321" spans="1:13">
      <c r="A321" t="s">
        <v>1385</v>
      </c>
      <c r="B321" s="148">
        <v>42640</v>
      </c>
      <c r="C321" t="s">
        <v>6833</v>
      </c>
      <c r="D321">
        <v>1</v>
      </c>
      <c r="E321" t="s">
        <v>6834</v>
      </c>
      <c r="F321" t="s">
        <v>1828</v>
      </c>
      <c r="G321" s="48" t="s">
        <v>840</v>
      </c>
      <c r="H321" s="48" t="s">
        <v>841</v>
      </c>
      <c r="I321" s="314">
        <v>27873.360000000001</v>
      </c>
      <c r="J321" s="133">
        <f t="shared" si="10"/>
        <v>174208.5</v>
      </c>
      <c r="K321" s="151"/>
      <c r="L321" s="150"/>
      <c r="M321" s="151"/>
    </row>
    <row r="322" spans="1:13">
      <c r="A322" t="s">
        <v>6838</v>
      </c>
      <c r="B322" s="148">
        <v>42640</v>
      </c>
      <c r="C322" t="s">
        <v>6839</v>
      </c>
      <c r="D322">
        <v>1</v>
      </c>
      <c r="E322" t="s">
        <v>6840</v>
      </c>
      <c r="F322" t="s">
        <v>1828</v>
      </c>
      <c r="G322" s="48" t="s">
        <v>840</v>
      </c>
      <c r="H322" s="48" t="s">
        <v>841</v>
      </c>
      <c r="I322" s="314">
        <v>27004.400000000001</v>
      </c>
      <c r="J322" s="133">
        <f t="shared" si="10"/>
        <v>168777.5</v>
      </c>
      <c r="K322" s="151"/>
      <c r="L322" s="150"/>
      <c r="M322" s="151"/>
    </row>
    <row r="323" spans="1:13">
      <c r="A323" t="s">
        <v>6856</v>
      </c>
      <c r="B323" s="148">
        <v>42640</v>
      </c>
      <c r="C323" t="s">
        <v>6857</v>
      </c>
      <c r="D323">
        <v>1</v>
      </c>
      <c r="E323" t="s">
        <v>6858</v>
      </c>
      <c r="F323" t="s">
        <v>1828</v>
      </c>
      <c r="G323" s="48" t="s">
        <v>840</v>
      </c>
      <c r="H323" s="48" t="s">
        <v>841</v>
      </c>
      <c r="I323" s="314">
        <v>39564.85</v>
      </c>
      <c r="J323" s="133">
        <f t="shared" si="10"/>
        <v>247280.3125</v>
      </c>
      <c r="K323" s="316"/>
      <c r="L323" s="151"/>
      <c r="M323" s="151"/>
    </row>
    <row r="324" spans="1:13">
      <c r="A324" t="s">
        <v>6863</v>
      </c>
      <c r="B324" s="148">
        <v>42641</v>
      </c>
      <c r="C324" t="s">
        <v>6864</v>
      </c>
      <c r="D324">
        <v>1</v>
      </c>
      <c r="E324" t="s">
        <v>6865</v>
      </c>
      <c r="F324" t="s">
        <v>1828</v>
      </c>
      <c r="G324" s="154" t="s">
        <v>866</v>
      </c>
      <c r="H324" s="319" t="s">
        <v>3505</v>
      </c>
      <c r="I324" s="314">
        <v>33559.58</v>
      </c>
      <c r="J324" s="133">
        <f t="shared" si="10"/>
        <v>209747.375</v>
      </c>
      <c r="K324" s="151"/>
      <c r="L324" s="150"/>
      <c r="M324" s="151"/>
    </row>
    <row r="325" spans="1:13">
      <c r="A325" t="s">
        <v>5710</v>
      </c>
      <c r="B325" s="148">
        <v>42642</v>
      </c>
      <c r="C325" t="s">
        <v>6913</v>
      </c>
      <c r="D325">
        <v>1</v>
      </c>
      <c r="E325" t="s">
        <v>6914</v>
      </c>
      <c r="F325" t="s">
        <v>1828</v>
      </c>
      <c r="G325" s="154" t="s">
        <v>868</v>
      </c>
      <c r="H325" t="s">
        <v>6915</v>
      </c>
      <c r="I325" s="314">
        <v>39614.51</v>
      </c>
      <c r="J325" s="133">
        <f t="shared" si="10"/>
        <v>247590.6875</v>
      </c>
      <c r="K325" s="151"/>
      <c r="L325" s="150"/>
      <c r="M325" s="151"/>
    </row>
    <row r="326" spans="1:13">
      <c r="A326" t="s">
        <v>3429</v>
      </c>
      <c r="B326" s="148">
        <v>42643</v>
      </c>
      <c r="C326" t="s">
        <v>6965</v>
      </c>
      <c r="D326">
        <v>1</v>
      </c>
      <c r="E326" t="s">
        <v>6966</v>
      </c>
      <c r="F326" t="s">
        <v>1828</v>
      </c>
      <c r="G326" s="48" t="s">
        <v>840</v>
      </c>
      <c r="H326" s="48" t="s">
        <v>841</v>
      </c>
      <c r="I326" s="314">
        <v>27873.360000000001</v>
      </c>
      <c r="J326" s="133">
        <f t="shared" si="10"/>
        <v>174208.5</v>
      </c>
      <c r="K326" s="151"/>
      <c r="L326" s="150"/>
      <c r="M326" s="151"/>
    </row>
    <row r="327" spans="1:13">
      <c r="A327" t="s">
        <v>4591</v>
      </c>
      <c r="B327" s="148">
        <v>42643</v>
      </c>
      <c r="C327" t="s">
        <v>6967</v>
      </c>
      <c r="D327">
        <v>1</v>
      </c>
      <c r="E327" t="s">
        <v>6968</v>
      </c>
      <c r="F327" t="s">
        <v>1828</v>
      </c>
      <c r="G327" s="161" t="s">
        <v>865</v>
      </c>
      <c r="H327" s="319" t="s">
        <v>3492</v>
      </c>
      <c r="I327" s="314">
        <v>35635.919999999998</v>
      </c>
      <c r="J327" s="133">
        <f t="shared" si="10"/>
        <v>222724.49999999997</v>
      </c>
      <c r="K327" s="151"/>
      <c r="L327" s="150"/>
      <c r="M327" s="151"/>
    </row>
    <row r="328" spans="1:13">
      <c r="A328" t="s">
        <v>6987</v>
      </c>
      <c r="B328" s="148">
        <v>42643</v>
      </c>
      <c r="C328" t="s">
        <v>647</v>
      </c>
      <c r="D328">
        <v>1</v>
      </c>
      <c r="E328" t="s">
        <v>6988</v>
      </c>
      <c r="F328" t="s">
        <v>1808</v>
      </c>
      <c r="G328" s="117" t="s">
        <v>998</v>
      </c>
      <c r="H328" s="150" t="s">
        <v>5963</v>
      </c>
      <c r="I328" s="314">
        <v>3355.11</v>
      </c>
      <c r="J328" s="133">
        <f t="shared" ref="J328:J390" si="11">+I328/0.16</f>
        <v>20969.4375</v>
      </c>
      <c r="K328" s="151"/>
      <c r="L328" s="150"/>
      <c r="M328" s="151"/>
    </row>
    <row r="329" spans="1:13">
      <c r="A329" t="s">
        <v>6989</v>
      </c>
      <c r="B329" s="148">
        <v>42643</v>
      </c>
      <c r="C329" t="s">
        <v>456</v>
      </c>
      <c r="D329">
        <v>1</v>
      </c>
      <c r="E329" t="s">
        <v>6990</v>
      </c>
      <c r="F329" t="s">
        <v>1808</v>
      </c>
      <c r="G329" s="117" t="s">
        <v>979</v>
      </c>
      <c r="H329" s="154" t="s">
        <v>2913</v>
      </c>
      <c r="I329" s="314">
        <v>2244.62</v>
      </c>
      <c r="J329" s="133">
        <f t="shared" si="11"/>
        <v>14028.874999999998</v>
      </c>
      <c r="K329" s="151"/>
      <c r="L329" s="150"/>
      <c r="M329" s="151"/>
    </row>
    <row r="330" spans="1:13">
      <c r="A330" t="s">
        <v>6991</v>
      </c>
      <c r="B330" s="148">
        <v>42643</v>
      </c>
      <c r="C330" t="s">
        <v>4070</v>
      </c>
      <c r="D330">
        <v>1</v>
      </c>
      <c r="E330" t="s">
        <v>6992</v>
      </c>
      <c r="F330" t="s">
        <v>1808</v>
      </c>
      <c r="G330" s="77" t="s">
        <v>996</v>
      </c>
      <c r="H330" s="19" t="s">
        <v>995</v>
      </c>
      <c r="I330" s="447">
        <v>15.68</v>
      </c>
      <c r="J330" s="133">
        <f t="shared" si="11"/>
        <v>98</v>
      </c>
      <c r="K330" s="150"/>
      <c r="L330" s="150"/>
      <c r="M330" s="151"/>
    </row>
    <row r="331" spans="1:13" s="150" customFormat="1">
      <c r="A331" s="150" t="s">
        <v>6993</v>
      </c>
      <c r="B331" s="148">
        <v>42643</v>
      </c>
      <c r="C331" s="150" t="s">
        <v>3264</v>
      </c>
      <c r="D331" s="150">
        <v>1</v>
      </c>
      <c r="E331" s="150" t="s">
        <v>6994</v>
      </c>
      <c r="F331" s="150" t="s">
        <v>1808</v>
      </c>
      <c r="G331" s="150" t="s">
        <v>659</v>
      </c>
      <c r="H331" s="150" t="s">
        <v>7308</v>
      </c>
      <c r="I331" s="447">
        <v>50.49</v>
      </c>
      <c r="J331" s="133">
        <f t="shared" si="11"/>
        <v>315.5625</v>
      </c>
      <c r="M331" s="151"/>
    </row>
    <row r="332" spans="1:13" s="150" customFormat="1">
      <c r="A332" s="150" t="s">
        <v>6993</v>
      </c>
      <c r="B332" s="148">
        <v>42643</v>
      </c>
      <c r="C332" s="150" t="s">
        <v>3264</v>
      </c>
      <c r="D332" s="150">
        <v>1</v>
      </c>
      <c r="E332" s="150" t="s">
        <v>6994</v>
      </c>
      <c r="F332" s="150" t="s">
        <v>1808</v>
      </c>
      <c r="G332" s="150" t="s">
        <v>985</v>
      </c>
      <c r="H332" s="150" t="s">
        <v>7309</v>
      </c>
      <c r="I332" s="447">
        <v>6.76</v>
      </c>
      <c r="J332" s="133">
        <f t="shared" si="11"/>
        <v>42.25</v>
      </c>
      <c r="M332" s="151"/>
    </row>
    <row r="333" spans="1:13" s="150" customFormat="1">
      <c r="A333" s="150" t="s">
        <v>6993</v>
      </c>
      <c r="B333" s="148">
        <v>42643</v>
      </c>
      <c r="C333" s="150" t="s">
        <v>3264</v>
      </c>
      <c r="D333" s="150">
        <v>1</v>
      </c>
      <c r="E333" s="150" t="s">
        <v>6994</v>
      </c>
      <c r="F333" s="150" t="s">
        <v>1808</v>
      </c>
      <c r="G333" s="150" t="s">
        <v>2878</v>
      </c>
      <c r="H333" s="150" t="s">
        <v>2879</v>
      </c>
      <c r="I333" s="447">
        <v>27.59</v>
      </c>
      <c r="J333" s="133">
        <f t="shared" si="11"/>
        <v>172.4375</v>
      </c>
      <c r="M333" s="151"/>
    </row>
    <row r="334" spans="1:13" s="150" customFormat="1">
      <c r="A334" s="150" t="s">
        <v>6993</v>
      </c>
      <c r="B334" s="148">
        <v>42643</v>
      </c>
      <c r="C334" s="150" t="s">
        <v>3264</v>
      </c>
      <c r="D334" s="150">
        <v>1</v>
      </c>
      <c r="E334" s="150" t="s">
        <v>6994</v>
      </c>
      <c r="F334" s="150" t="s">
        <v>1808</v>
      </c>
      <c r="G334" s="150" t="s">
        <v>985</v>
      </c>
      <c r="H334" s="150" t="s">
        <v>7309</v>
      </c>
      <c r="I334" s="447">
        <v>18.07</v>
      </c>
      <c r="J334" s="133">
        <f t="shared" si="11"/>
        <v>112.9375</v>
      </c>
      <c r="M334" s="151"/>
    </row>
    <row r="335" spans="1:13" s="150" customFormat="1">
      <c r="A335" s="150" t="s">
        <v>6993</v>
      </c>
      <c r="B335" s="148">
        <v>42643</v>
      </c>
      <c r="C335" s="150" t="s">
        <v>3264</v>
      </c>
      <c r="D335" s="150">
        <v>1</v>
      </c>
      <c r="E335" s="150" t="s">
        <v>6994</v>
      </c>
      <c r="F335" s="150" t="s">
        <v>1808</v>
      </c>
      <c r="G335" s="150" t="s">
        <v>987</v>
      </c>
      <c r="H335" s="150" t="s">
        <v>7317</v>
      </c>
      <c r="I335" s="447">
        <v>295.7</v>
      </c>
      <c r="J335" s="133">
        <f t="shared" si="11"/>
        <v>1848.125</v>
      </c>
      <c r="M335" s="151"/>
    </row>
    <row r="336" spans="1:13" s="150" customFormat="1">
      <c r="A336" s="150" t="s">
        <v>6993</v>
      </c>
      <c r="B336" s="148">
        <v>42643</v>
      </c>
      <c r="C336" s="150" t="s">
        <v>3264</v>
      </c>
      <c r="D336" s="150">
        <v>1</v>
      </c>
      <c r="E336" s="150" t="s">
        <v>6994</v>
      </c>
      <c r="F336" s="150" t="s">
        <v>1808</v>
      </c>
      <c r="G336" s="150" t="s">
        <v>659</v>
      </c>
      <c r="H336" s="150" t="s">
        <v>7308</v>
      </c>
      <c r="I336" s="447">
        <v>50.48</v>
      </c>
      <c r="J336" s="133">
        <f t="shared" si="11"/>
        <v>315.5</v>
      </c>
      <c r="M336" s="151"/>
    </row>
    <row r="337" spans="1:13" s="150" customFormat="1">
      <c r="A337" s="150" t="s">
        <v>6995</v>
      </c>
      <c r="B337" s="148">
        <v>42643</v>
      </c>
      <c r="C337" s="150" t="s">
        <v>3264</v>
      </c>
      <c r="D337" s="150">
        <v>1</v>
      </c>
      <c r="E337" s="150" t="s">
        <v>6996</v>
      </c>
      <c r="F337" s="150" t="s">
        <v>1808</v>
      </c>
      <c r="G337" s="150" t="s">
        <v>987</v>
      </c>
      <c r="H337" s="150" t="s">
        <v>7317</v>
      </c>
      <c r="I337" s="447">
        <v>295.7</v>
      </c>
      <c r="J337" s="133">
        <f t="shared" si="11"/>
        <v>1848.125</v>
      </c>
      <c r="M337" s="151"/>
    </row>
    <row r="338" spans="1:13" s="150" customFormat="1">
      <c r="A338" s="150" t="s">
        <v>6995</v>
      </c>
      <c r="B338" s="148">
        <v>42643</v>
      </c>
      <c r="C338" s="150" t="s">
        <v>3264</v>
      </c>
      <c r="D338" s="150">
        <v>1</v>
      </c>
      <c r="E338" s="150" t="s">
        <v>6996</v>
      </c>
      <c r="F338" s="150" t="s">
        <v>1808</v>
      </c>
      <c r="G338" s="150" t="s">
        <v>659</v>
      </c>
      <c r="H338" s="150" t="s">
        <v>7308</v>
      </c>
      <c r="I338" s="447">
        <v>8</v>
      </c>
      <c r="J338" s="133">
        <f t="shared" si="11"/>
        <v>50</v>
      </c>
      <c r="M338" s="151"/>
    </row>
    <row r="339" spans="1:13" s="150" customFormat="1">
      <c r="A339" s="150" t="s">
        <v>6995</v>
      </c>
      <c r="B339" s="148">
        <v>42643</v>
      </c>
      <c r="C339" s="150" t="s">
        <v>3264</v>
      </c>
      <c r="D339" s="150">
        <v>1</v>
      </c>
      <c r="E339" s="150" t="s">
        <v>6996</v>
      </c>
      <c r="F339" s="150" t="s">
        <v>1808</v>
      </c>
      <c r="G339" s="150" t="s">
        <v>659</v>
      </c>
      <c r="H339" s="150" t="s">
        <v>7308</v>
      </c>
      <c r="I339" s="447">
        <v>36.28</v>
      </c>
      <c r="J339" s="133">
        <f t="shared" si="11"/>
        <v>226.75</v>
      </c>
      <c r="M339" s="151"/>
    </row>
    <row r="340" spans="1:13" s="150" customFormat="1">
      <c r="A340" s="150" t="s">
        <v>6995</v>
      </c>
      <c r="B340" s="148">
        <v>42643</v>
      </c>
      <c r="C340" s="150" t="s">
        <v>3264</v>
      </c>
      <c r="D340" s="150">
        <v>1</v>
      </c>
      <c r="E340" s="150" t="s">
        <v>6996</v>
      </c>
      <c r="F340" s="150" t="s">
        <v>1808</v>
      </c>
      <c r="G340" s="150" t="s">
        <v>659</v>
      </c>
      <c r="H340" s="150" t="s">
        <v>7308</v>
      </c>
      <c r="I340" s="447">
        <v>50.48</v>
      </c>
      <c r="J340" s="133">
        <f t="shared" si="11"/>
        <v>315.5</v>
      </c>
      <c r="M340" s="151"/>
    </row>
    <row r="341" spans="1:13" s="150" customFormat="1">
      <c r="A341" s="150" t="s">
        <v>6995</v>
      </c>
      <c r="B341" s="148">
        <v>42643</v>
      </c>
      <c r="C341" s="150" t="s">
        <v>3264</v>
      </c>
      <c r="D341" s="150">
        <v>1</v>
      </c>
      <c r="E341" s="150" t="s">
        <v>6996</v>
      </c>
      <c r="F341" s="150" t="s">
        <v>1808</v>
      </c>
      <c r="G341" s="150" t="s">
        <v>6052</v>
      </c>
      <c r="H341" s="150" t="s">
        <v>6053</v>
      </c>
      <c r="I341" s="447">
        <v>38.619999999999997</v>
      </c>
      <c r="J341" s="133">
        <f t="shared" si="11"/>
        <v>241.37499999999997</v>
      </c>
      <c r="M341" s="151"/>
    </row>
    <row r="342" spans="1:13" s="150" customFormat="1">
      <c r="A342" s="150" t="s">
        <v>6995</v>
      </c>
      <c r="B342" s="148">
        <v>42643</v>
      </c>
      <c r="C342" s="150" t="s">
        <v>3264</v>
      </c>
      <c r="D342" s="150">
        <v>1</v>
      </c>
      <c r="E342" s="150" t="s">
        <v>6996</v>
      </c>
      <c r="F342" s="150" t="s">
        <v>1808</v>
      </c>
      <c r="G342" s="150" t="s">
        <v>6052</v>
      </c>
      <c r="H342" s="150" t="s">
        <v>6053</v>
      </c>
      <c r="I342" s="447">
        <v>40.83</v>
      </c>
      <c r="J342" s="133">
        <f t="shared" si="11"/>
        <v>255.18749999999997</v>
      </c>
      <c r="M342" s="151"/>
    </row>
    <row r="343" spans="1:13" s="150" customFormat="1">
      <c r="A343" s="150" t="s">
        <v>6995</v>
      </c>
      <c r="B343" s="148">
        <v>42643</v>
      </c>
      <c r="C343" s="150" t="s">
        <v>3264</v>
      </c>
      <c r="D343" s="150">
        <v>1</v>
      </c>
      <c r="E343" s="150" t="s">
        <v>6996</v>
      </c>
      <c r="F343" s="150" t="s">
        <v>1808</v>
      </c>
      <c r="G343" s="150" t="s">
        <v>6052</v>
      </c>
      <c r="H343" s="150" t="s">
        <v>6053</v>
      </c>
      <c r="I343" s="447">
        <v>41.38</v>
      </c>
      <c r="J343" s="133">
        <f t="shared" si="11"/>
        <v>258.625</v>
      </c>
      <c r="M343" s="151"/>
    </row>
    <row r="344" spans="1:13">
      <c r="A344" t="s">
        <v>6997</v>
      </c>
      <c r="B344" s="148">
        <v>42643</v>
      </c>
      <c r="C344" t="s">
        <v>3793</v>
      </c>
      <c r="D344">
        <v>1</v>
      </c>
      <c r="E344" t="s">
        <v>6998</v>
      </c>
      <c r="F344" t="s">
        <v>1808</v>
      </c>
      <c r="G344" s="117" t="s">
        <v>981</v>
      </c>
      <c r="H344" s="117" t="s">
        <v>982</v>
      </c>
      <c r="I344" s="447">
        <v>325.3</v>
      </c>
      <c r="J344" s="133">
        <f t="shared" si="11"/>
        <v>2033.125</v>
      </c>
      <c r="K344" s="150"/>
      <c r="L344" s="150"/>
      <c r="M344" s="151"/>
    </row>
    <row r="345" spans="1:13">
      <c r="A345" t="s">
        <v>6999</v>
      </c>
      <c r="B345" s="148">
        <v>42643</v>
      </c>
      <c r="C345" t="s">
        <v>1091</v>
      </c>
      <c r="D345">
        <v>1</v>
      </c>
      <c r="E345" t="s">
        <v>7000</v>
      </c>
      <c r="F345" t="s">
        <v>1808</v>
      </c>
      <c r="G345" s="117" t="s">
        <v>998</v>
      </c>
      <c r="H345" s="150" t="s">
        <v>5963</v>
      </c>
      <c r="I345" s="447">
        <v>32</v>
      </c>
      <c r="J345" s="133">
        <f t="shared" si="11"/>
        <v>200</v>
      </c>
      <c r="K345" s="150"/>
      <c r="L345" s="150"/>
      <c r="M345" s="151"/>
    </row>
    <row r="346" spans="1:13">
      <c r="A346" t="s">
        <v>7001</v>
      </c>
      <c r="B346" s="148">
        <v>42643</v>
      </c>
      <c r="C346" t="s">
        <v>7002</v>
      </c>
      <c r="D346">
        <v>1</v>
      </c>
      <c r="E346" t="s">
        <v>7003</v>
      </c>
      <c r="F346" t="s">
        <v>1808</v>
      </c>
      <c r="G346" s="150" t="s">
        <v>670</v>
      </c>
      <c r="H346" s="150" t="s">
        <v>6037</v>
      </c>
      <c r="I346" s="447">
        <v>34.479999999999997</v>
      </c>
      <c r="J346" s="133">
        <f t="shared" si="11"/>
        <v>215.49999999999997</v>
      </c>
      <c r="K346" s="150"/>
      <c r="L346" s="150"/>
      <c r="M346" s="151"/>
    </row>
    <row r="347" spans="1:13">
      <c r="A347" t="s">
        <v>7004</v>
      </c>
      <c r="B347" s="148">
        <v>42643</v>
      </c>
      <c r="C347" t="s">
        <v>7005</v>
      </c>
      <c r="D347">
        <v>1</v>
      </c>
      <c r="E347" t="s">
        <v>7006</v>
      </c>
      <c r="F347" t="s">
        <v>1808</v>
      </c>
      <c r="G347" t="str">
        <f>+H347</f>
        <v>CDO0509296I9</v>
      </c>
      <c r="H347" t="s">
        <v>2536</v>
      </c>
      <c r="I347" s="447">
        <v>53.1</v>
      </c>
      <c r="J347" s="133">
        <f t="shared" si="11"/>
        <v>331.875</v>
      </c>
      <c r="K347" s="150"/>
      <c r="L347" s="150"/>
      <c r="M347" s="151"/>
    </row>
    <row r="348" spans="1:13">
      <c r="A348" t="s">
        <v>7007</v>
      </c>
      <c r="B348" s="148">
        <v>42643</v>
      </c>
      <c r="C348" t="s">
        <v>7008</v>
      </c>
      <c r="D348">
        <v>1</v>
      </c>
      <c r="E348" t="s">
        <v>7009</v>
      </c>
      <c r="F348" t="s">
        <v>1808</v>
      </c>
      <c r="G348" t="str">
        <f>+H348</f>
        <v>CDO0509296I9</v>
      </c>
      <c r="H348" t="s">
        <v>2536</v>
      </c>
      <c r="I348" s="447">
        <v>10.48</v>
      </c>
      <c r="J348" s="133">
        <f t="shared" si="11"/>
        <v>65.5</v>
      </c>
      <c r="K348" s="150"/>
      <c r="L348" s="150"/>
      <c r="M348" s="151"/>
    </row>
    <row r="349" spans="1:13">
      <c r="A349" t="s">
        <v>7010</v>
      </c>
      <c r="B349" s="148">
        <v>42643</v>
      </c>
      <c r="C349" t="s">
        <v>7011</v>
      </c>
      <c r="D349">
        <v>1</v>
      </c>
      <c r="E349" t="s">
        <v>7012</v>
      </c>
      <c r="F349" t="s">
        <v>1808</v>
      </c>
      <c r="G349" s="150" t="s">
        <v>670</v>
      </c>
      <c r="H349" t="s">
        <v>6037</v>
      </c>
      <c r="I349" s="447">
        <v>34.479999999999997</v>
      </c>
      <c r="J349" s="133">
        <f t="shared" si="11"/>
        <v>215.49999999999997</v>
      </c>
      <c r="K349" s="150"/>
      <c r="L349" s="150"/>
      <c r="M349" s="151"/>
    </row>
    <row r="350" spans="1:13">
      <c r="A350" t="s">
        <v>7013</v>
      </c>
      <c r="B350" s="148">
        <v>42643</v>
      </c>
      <c r="C350" t="s">
        <v>7014</v>
      </c>
      <c r="D350">
        <v>1</v>
      </c>
      <c r="E350" t="s">
        <v>7015</v>
      </c>
      <c r="F350" t="s">
        <v>1808</v>
      </c>
      <c r="G350" s="150" t="s">
        <v>670</v>
      </c>
      <c r="H350" s="150" t="s">
        <v>6037</v>
      </c>
      <c r="I350" s="447">
        <v>34.479999999999997</v>
      </c>
      <c r="J350" s="133">
        <f t="shared" si="11"/>
        <v>215.49999999999997</v>
      </c>
      <c r="K350" s="150"/>
      <c r="L350" s="150"/>
      <c r="M350" s="151"/>
    </row>
    <row r="351" spans="1:13">
      <c r="A351" t="s">
        <v>7016</v>
      </c>
      <c r="B351" s="148">
        <v>42643</v>
      </c>
      <c r="C351" t="s">
        <v>7017</v>
      </c>
      <c r="D351">
        <v>1</v>
      </c>
      <c r="E351" t="s">
        <v>7018</v>
      </c>
      <c r="F351" t="s">
        <v>1808</v>
      </c>
      <c r="G351" s="150" t="s">
        <v>670</v>
      </c>
      <c r="H351" s="150" t="s">
        <v>6037</v>
      </c>
      <c r="I351" s="447">
        <v>34.479999999999997</v>
      </c>
      <c r="J351" s="133">
        <f t="shared" si="11"/>
        <v>215.49999999999997</v>
      </c>
      <c r="K351" s="150"/>
      <c r="L351" s="150"/>
      <c r="M351" s="151"/>
    </row>
    <row r="352" spans="1:13">
      <c r="A352" t="s">
        <v>7019</v>
      </c>
      <c r="B352" s="148">
        <v>42643</v>
      </c>
      <c r="C352" t="s">
        <v>7020</v>
      </c>
      <c r="D352">
        <v>1</v>
      </c>
      <c r="E352" t="s">
        <v>7021</v>
      </c>
      <c r="F352" t="s">
        <v>1808</v>
      </c>
      <c r="G352" s="150" t="s">
        <v>670</v>
      </c>
      <c r="H352" s="150" t="s">
        <v>6037</v>
      </c>
      <c r="I352" s="447">
        <v>34.479999999999997</v>
      </c>
      <c r="J352" s="133">
        <f t="shared" si="11"/>
        <v>215.49999999999997</v>
      </c>
      <c r="K352" s="150"/>
      <c r="L352" s="150"/>
      <c r="M352" s="151"/>
    </row>
    <row r="353" spans="1:13">
      <c r="A353" t="s">
        <v>7022</v>
      </c>
      <c r="B353" s="148">
        <v>42643</v>
      </c>
      <c r="C353" t="s">
        <v>7023</v>
      </c>
      <c r="D353">
        <v>1</v>
      </c>
      <c r="E353" t="s">
        <v>7024</v>
      </c>
      <c r="F353" t="s">
        <v>1808</v>
      </c>
      <c r="G353" s="150" t="str">
        <f t="shared" ref="G353:G384" si="12">+H353</f>
        <v>ALI081114AN2</v>
      </c>
      <c r="H353" t="s">
        <v>1712</v>
      </c>
      <c r="I353" s="447">
        <v>14.21</v>
      </c>
      <c r="J353" s="133">
        <f t="shared" si="11"/>
        <v>88.8125</v>
      </c>
      <c r="K353" s="150"/>
      <c r="L353" s="150"/>
      <c r="M353" s="151"/>
    </row>
    <row r="354" spans="1:13">
      <c r="A354" t="s">
        <v>7022</v>
      </c>
      <c r="B354" s="148">
        <v>42643</v>
      </c>
      <c r="C354" t="s">
        <v>7023</v>
      </c>
      <c r="D354">
        <v>1</v>
      </c>
      <c r="E354" t="s">
        <v>7024</v>
      </c>
      <c r="F354" t="s">
        <v>1808</v>
      </c>
      <c r="G354" s="150" t="str">
        <f t="shared" si="12"/>
        <v>CAM061114VE5</v>
      </c>
      <c r="H354" t="s">
        <v>1689</v>
      </c>
      <c r="I354" s="447">
        <v>3.45</v>
      </c>
      <c r="J354" s="133">
        <f t="shared" si="11"/>
        <v>21.5625</v>
      </c>
      <c r="K354" s="150"/>
      <c r="L354" s="150"/>
      <c r="M354" s="151"/>
    </row>
    <row r="355" spans="1:13">
      <c r="A355" t="s">
        <v>7022</v>
      </c>
      <c r="B355" s="148">
        <v>42643</v>
      </c>
      <c r="C355" t="s">
        <v>7023</v>
      </c>
      <c r="D355">
        <v>1</v>
      </c>
      <c r="E355" t="s">
        <v>7024</v>
      </c>
      <c r="F355" t="s">
        <v>1808</v>
      </c>
      <c r="G355" s="150" t="str">
        <f t="shared" si="12"/>
        <v>DCO0302147T9</v>
      </c>
      <c r="H355" t="s">
        <v>1690</v>
      </c>
      <c r="I355" s="447">
        <v>3.17</v>
      </c>
      <c r="J355" s="133">
        <f t="shared" si="11"/>
        <v>19.8125</v>
      </c>
      <c r="K355" s="150"/>
      <c r="L355" s="150"/>
      <c r="M355" s="151"/>
    </row>
    <row r="356" spans="1:13">
      <c r="A356" s="15" t="s">
        <v>7022</v>
      </c>
      <c r="B356" s="32">
        <v>42643</v>
      </c>
      <c r="C356" s="15" t="s">
        <v>7023</v>
      </c>
      <c r="D356" s="15">
        <v>1</v>
      </c>
      <c r="E356" s="15" t="s">
        <v>7024</v>
      </c>
      <c r="F356" s="15" t="s">
        <v>1808</v>
      </c>
      <c r="G356" s="15" t="str">
        <f t="shared" si="12"/>
        <v>EUR0808215H7</v>
      </c>
      <c r="H356" s="15" t="s">
        <v>7025</v>
      </c>
      <c r="I356" s="447">
        <v>56.41</v>
      </c>
      <c r="J356" s="133">
        <f t="shared" si="11"/>
        <v>352.56249999999994</v>
      </c>
      <c r="K356" s="16" t="s">
        <v>9699</v>
      </c>
      <c r="L356" s="150"/>
      <c r="M356" s="151"/>
    </row>
    <row r="357" spans="1:13">
      <c r="A357" t="s">
        <v>7022</v>
      </c>
      <c r="B357" s="148">
        <v>42643</v>
      </c>
      <c r="C357" t="s">
        <v>7023</v>
      </c>
      <c r="D357">
        <v>1</v>
      </c>
      <c r="E357" t="s">
        <v>7024</v>
      </c>
      <c r="F357" t="s">
        <v>1808</v>
      </c>
      <c r="G357" s="150" t="str">
        <f t="shared" si="12"/>
        <v>FMB871228QF7</v>
      </c>
      <c r="H357" t="s">
        <v>691</v>
      </c>
      <c r="I357" s="447">
        <v>24.1</v>
      </c>
      <c r="J357" s="133">
        <f t="shared" si="11"/>
        <v>150.625</v>
      </c>
      <c r="K357" s="150"/>
      <c r="L357" s="150"/>
      <c r="M357" s="151"/>
    </row>
    <row r="358" spans="1:13">
      <c r="A358" t="s">
        <v>7022</v>
      </c>
      <c r="B358" s="148">
        <v>42643</v>
      </c>
      <c r="C358" t="s">
        <v>7023</v>
      </c>
      <c r="D358">
        <v>1</v>
      </c>
      <c r="E358" t="s">
        <v>7024</v>
      </c>
      <c r="F358" t="s">
        <v>1808</v>
      </c>
      <c r="G358" s="150" t="str">
        <f t="shared" si="12"/>
        <v>FNI970819JR9</v>
      </c>
      <c r="H358" t="s">
        <v>7026</v>
      </c>
      <c r="I358" s="447">
        <v>12.42</v>
      </c>
      <c r="J358" s="133">
        <f t="shared" si="11"/>
        <v>77.625</v>
      </c>
      <c r="K358" s="150"/>
      <c r="L358" s="150"/>
      <c r="M358" s="151"/>
    </row>
    <row r="359" spans="1:13">
      <c r="A359" t="s">
        <v>7022</v>
      </c>
      <c r="B359" s="148">
        <v>42643</v>
      </c>
      <c r="C359" t="s">
        <v>7023</v>
      </c>
      <c r="D359">
        <v>1</v>
      </c>
      <c r="E359" t="s">
        <v>7024</v>
      </c>
      <c r="F359" t="s">
        <v>1808</v>
      </c>
      <c r="G359" s="150" t="str">
        <f t="shared" si="12"/>
        <v>MTA900528FIA</v>
      </c>
      <c r="H359" t="s">
        <v>1693</v>
      </c>
      <c r="I359" s="447">
        <v>8.14</v>
      </c>
      <c r="J359" s="133">
        <f t="shared" si="11"/>
        <v>50.875</v>
      </c>
      <c r="K359" s="150"/>
      <c r="L359" s="150"/>
      <c r="M359" s="151"/>
    </row>
    <row r="360" spans="1:13">
      <c r="A360" t="s">
        <v>7022</v>
      </c>
      <c r="B360" s="148">
        <v>42643</v>
      </c>
      <c r="C360" t="s">
        <v>7023</v>
      </c>
      <c r="D360">
        <v>1</v>
      </c>
      <c r="E360" t="s">
        <v>7024</v>
      </c>
      <c r="F360" t="s">
        <v>1808</v>
      </c>
      <c r="G360" s="150" t="str">
        <f t="shared" si="12"/>
        <v>OME561118AA8</v>
      </c>
      <c r="H360" t="s">
        <v>805</v>
      </c>
      <c r="I360" s="447">
        <v>124.14</v>
      </c>
      <c r="J360" s="133">
        <f t="shared" si="11"/>
        <v>775.875</v>
      </c>
      <c r="K360" s="150"/>
      <c r="L360" s="150"/>
      <c r="M360" s="151"/>
    </row>
    <row r="361" spans="1:13">
      <c r="A361" t="s">
        <v>7022</v>
      </c>
      <c r="B361" s="148">
        <v>42643</v>
      </c>
      <c r="C361" t="s">
        <v>7023</v>
      </c>
      <c r="D361">
        <v>1</v>
      </c>
      <c r="E361" t="s">
        <v>7024</v>
      </c>
      <c r="F361" t="s">
        <v>1808</v>
      </c>
      <c r="G361" s="150" t="str">
        <f t="shared" si="12"/>
        <v>PET040903DH1</v>
      </c>
      <c r="H361" t="s">
        <v>2691</v>
      </c>
      <c r="I361" s="447">
        <v>142.37</v>
      </c>
      <c r="J361" s="133">
        <f t="shared" si="11"/>
        <v>889.8125</v>
      </c>
      <c r="K361" s="150"/>
      <c r="L361" s="150"/>
      <c r="M361" s="151"/>
    </row>
    <row r="362" spans="1:13">
      <c r="A362" t="s">
        <v>7027</v>
      </c>
      <c r="B362" s="148">
        <v>42643</v>
      </c>
      <c r="C362" t="s">
        <v>7028</v>
      </c>
      <c r="D362">
        <v>1</v>
      </c>
      <c r="E362" t="s">
        <v>7029</v>
      </c>
      <c r="F362" t="s">
        <v>1808</v>
      </c>
      <c r="G362" s="150" t="str">
        <f t="shared" si="12"/>
        <v>UAM011124U83</v>
      </c>
      <c r="H362" t="s">
        <v>2857</v>
      </c>
      <c r="I362" s="447">
        <v>8.2799999999999994</v>
      </c>
      <c r="J362" s="133">
        <f t="shared" si="11"/>
        <v>51.749999999999993</v>
      </c>
      <c r="K362" s="150"/>
      <c r="L362" s="150"/>
      <c r="M362" s="151"/>
    </row>
    <row r="363" spans="1:13">
      <c r="A363" t="s">
        <v>7030</v>
      </c>
      <c r="B363" s="148">
        <v>42643</v>
      </c>
      <c r="C363" t="s">
        <v>7031</v>
      </c>
      <c r="D363">
        <v>1</v>
      </c>
      <c r="E363" t="s">
        <v>7032</v>
      </c>
      <c r="F363" t="s">
        <v>1808</v>
      </c>
      <c r="G363" s="150" t="str">
        <f t="shared" si="12"/>
        <v>API6609273E0</v>
      </c>
      <c r="H363" t="s">
        <v>659</v>
      </c>
      <c r="I363" s="447">
        <v>52.55</v>
      </c>
      <c r="J363" s="133">
        <f t="shared" si="11"/>
        <v>328.4375</v>
      </c>
      <c r="K363" s="150"/>
      <c r="L363" s="150"/>
      <c r="M363" s="151"/>
    </row>
    <row r="364" spans="1:13">
      <c r="A364" t="s">
        <v>7030</v>
      </c>
      <c r="B364" s="148">
        <v>42643</v>
      </c>
      <c r="C364" t="s">
        <v>7031</v>
      </c>
      <c r="D364">
        <v>1</v>
      </c>
      <c r="E364" t="s">
        <v>7032</v>
      </c>
      <c r="F364" t="s">
        <v>1808</v>
      </c>
      <c r="G364" s="150" t="str">
        <f t="shared" si="12"/>
        <v>CME030219B64</v>
      </c>
      <c r="H364" t="s">
        <v>658</v>
      </c>
      <c r="I364" s="447">
        <v>16.55</v>
      </c>
      <c r="J364" s="133">
        <f t="shared" si="11"/>
        <v>103.4375</v>
      </c>
      <c r="K364" s="150"/>
      <c r="L364" s="150"/>
      <c r="M364" s="151"/>
    </row>
    <row r="365" spans="1:13">
      <c r="A365" t="s">
        <v>7030</v>
      </c>
      <c r="B365" s="148">
        <v>42643</v>
      </c>
      <c r="C365" t="s">
        <v>7031</v>
      </c>
      <c r="D365">
        <v>1</v>
      </c>
      <c r="E365" t="s">
        <v>7032</v>
      </c>
      <c r="F365" t="s">
        <v>1808</v>
      </c>
      <c r="G365" s="150" t="str">
        <f t="shared" si="12"/>
        <v>FNI970829JR9</v>
      </c>
      <c r="H365" t="s">
        <v>729</v>
      </c>
      <c r="I365" s="447">
        <v>19.32</v>
      </c>
      <c r="J365" s="133">
        <f t="shared" si="11"/>
        <v>120.75</v>
      </c>
      <c r="K365" s="150"/>
      <c r="L365" s="150"/>
      <c r="M365" s="151"/>
    </row>
    <row r="366" spans="1:13">
      <c r="A366" t="s">
        <v>7030</v>
      </c>
      <c r="B366" s="148">
        <v>42643</v>
      </c>
      <c r="C366" t="s">
        <v>7031</v>
      </c>
      <c r="D366">
        <v>1</v>
      </c>
      <c r="E366" t="s">
        <v>7032</v>
      </c>
      <c r="F366" t="s">
        <v>1808</v>
      </c>
      <c r="G366" s="150" t="str">
        <f t="shared" si="12"/>
        <v>HEGS6204255W7</v>
      </c>
      <c r="H366" t="s">
        <v>660</v>
      </c>
      <c r="I366" s="447">
        <v>11.72</v>
      </c>
      <c r="J366" s="133">
        <f t="shared" si="11"/>
        <v>73.25</v>
      </c>
      <c r="K366" s="150"/>
      <c r="L366" s="150"/>
      <c r="M366" s="151"/>
    </row>
    <row r="367" spans="1:13">
      <c r="A367" t="s">
        <v>7030</v>
      </c>
      <c r="B367" s="148">
        <v>42643</v>
      </c>
      <c r="C367" t="s">
        <v>7031</v>
      </c>
      <c r="D367">
        <v>1</v>
      </c>
      <c r="E367" t="s">
        <v>7032</v>
      </c>
      <c r="F367" t="s">
        <v>1808</v>
      </c>
      <c r="G367" s="150" t="str">
        <f t="shared" si="12"/>
        <v>SUL601206R87</v>
      </c>
      <c r="H367" t="s">
        <v>661</v>
      </c>
      <c r="I367" s="447">
        <v>63.8</v>
      </c>
      <c r="J367" s="133">
        <f t="shared" si="11"/>
        <v>398.75</v>
      </c>
      <c r="K367" s="150"/>
      <c r="L367" s="150"/>
      <c r="M367" s="151"/>
    </row>
    <row r="368" spans="1:13">
      <c r="A368" t="s">
        <v>7033</v>
      </c>
      <c r="B368" s="148">
        <v>42643</v>
      </c>
      <c r="C368" t="s">
        <v>7034</v>
      </c>
      <c r="D368">
        <v>1</v>
      </c>
      <c r="E368" t="s">
        <v>7035</v>
      </c>
      <c r="F368" t="s">
        <v>1808</v>
      </c>
      <c r="G368" s="150" t="str">
        <f t="shared" si="12"/>
        <v>AMO010815U41</v>
      </c>
      <c r="H368" t="s">
        <v>767</v>
      </c>
      <c r="I368" s="447">
        <v>16.55</v>
      </c>
      <c r="J368" s="133">
        <f t="shared" si="11"/>
        <v>103.4375</v>
      </c>
      <c r="K368" s="150"/>
      <c r="L368" s="150"/>
      <c r="M368" s="151"/>
    </row>
    <row r="369" spans="1:13">
      <c r="A369" t="s">
        <v>7033</v>
      </c>
      <c r="B369" s="148">
        <v>42643</v>
      </c>
      <c r="C369" t="s">
        <v>7034</v>
      </c>
      <c r="D369">
        <v>1</v>
      </c>
      <c r="E369" t="s">
        <v>7035</v>
      </c>
      <c r="F369" t="s">
        <v>1808</v>
      </c>
      <c r="G369" s="150" t="str">
        <f t="shared" si="12"/>
        <v>API6609273E0</v>
      </c>
      <c r="H369" t="s">
        <v>659</v>
      </c>
      <c r="I369" s="447">
        <v>35.03</v>
      </c>
      <c r="J369" s="133">
        <f t="shared" si="11"/>
        <v>218.9375</v>
      </c>
      <c r="K369" s="150"/>
      <c r="L369" s="150"/>
      <c r="M369" s="151"/>
    </row>
    <row r="370" spans="1:13">
      <c r="A370" t="s">
        <v>7033</v>
      </c>
      <c r="B370" s="148">
        <v>42643</v>
      </c>
      <c r="C370" t="s">
        <v>7034</v>
      </c>
      <c r="D370">
        <v>1</v>
      </c>
      <c r="E370" t="s">
        <v>7035</v>
      </c>
      <c r="F370" t="s">
        <v>1808</v>
      </c>
      <c r="G370" s="150" t="str">
        <f t="shared" si="12"/>
        <v>FNI970829JR9</v>
      </c>
      <c r="H370" t="s">
        <v>729</v>
      </c>
      <c r="I370" s="447">
        <v>19.32</v>
      </c>
      <c r="J370" s="133">
        <f t="shared" si="11"/>
        <v>120.75</v>
      </c>
      <c r="K370" s="150"/>
      <c r="L370" s="150"/>
      <c r="M370" s="151"/>
    </row>
    <row r="371" spans="1:13">
      <c r="A371" t="s">
        <v>7033</v>
      </c>
      <c r="B371" s="148">
        <v>42643</v>
      </c>
      <c r="C371" t="s">
        <v>7034</v>
      </c>
      <c r="D371">
        <v>1</v>
      </c>
      <c r="E371" t="s">
        <v>7035</v>
      </c>
      <c r="F371" t="s">
        <v>1808</v>
      </c>
      <c r="G371" s="150" t="str">
        <f t="shared" si="12"/>
        <v>GQL941129CY5</v>
      </c>
      <c r="H371" t="s">
        <v>1697</v>
      </c>
      <c r="I371" s="447">
        <v>63.13</v>
      </c>
      <c r="J371" s="133">
        <f t="shared" si="11"/>
        <v>394.5625</v>
      </c>
      <c r="K371" s="150"/>
      <c r="L371" s="150"/>
      <c r="M371" s="151"/>
    </row>
    <row r="372" spans="1:13">
      <c r="A372" t="s">
        <v>7036</v>
      </c>
      <c r="B372" s="148">
        <v>42643</v>
      </c>
      <c r="C372" t="s">
        <v>7037</v>
      </c>
      <c r="D372">
        <v>1</v>
      </c>
      <c r="E372" t="s">
        <v>7038</v>
      </c>
      <c r="F372" t="s">
        <v>1808</v>
      </c>
      <c r="G372" s="150" t="str">
        <f t="shared" si="12"/>
        <v>AMO010815U41</v>
      </c>
      <c r="H372" t="s">
        <v>767</v>
      </c>
      <c r="I372" s="447">
        <v>15.86</v>
      </c>
      <c r="J372" s="133">
        <f t="shared" si="11"/>
        <v>99.125</v>
      </c>
      <c r="K372" s="150"/>
      <c r="L372" s="150"/>
      <c r="M372" s="151"/>
    </row>
    <row r="373" spans="1:13">
      <c r="A373" t="s">
        <v>7036</v>
      </c>
      <c r="B373" s="148">
        <v>42643</v>
      </c>
      <c r="C373" t="s">
        <v>7037</v>
      </c>
      <c r="D373">
        <v>1</v>
      </c>
      <c r="E373" t="s">
        <v>7038</v>
      </c>
      <c r="F373" t="s">
        <v>1808</v>
      </c>
      <c r="G373" s="150" t="str">
        <f t="shared" si="12"/>
        <v>API6609273E0</v>
      </c>
      <c r="H373" t="s">
        <v>659</v>
      </c>
      <c r="I373" s="447">
        <v>35.03</v>
      </c>
      <c r="J373" s="133">
        <f t="shared" si="11"/>
        <v>218.9375</v>
      </c>
      <c r="K373" s="150"/>
      <c r="L373" s="150"/>
      <c r="M373" s="151"/>
    </row>
    <row r="374" spans="1:13">
      <c r="A374" t="s">
        <v>7036</v>
      </c>
      <c r="B374" s="148">
        <v>42643</v>
      </c>
      <c r="C374" t="s">
        <v>7037</v>
      </c>
      <c r="D374">
        <v>1</v>
      </c>
      <c r="E374" t="s">
        <v>7038</v>
      </c>
      <c r="F374" t="s">
        <v>1808</v>
      </c>
      <c r="G374" s="150" t="str">
        <f t="shared" si="12"/>
        <v>FNI970829JR9</v>
      </c>
      <c r="H374" t="s">
        <v>729</v>
      </c>
      <c r="I374" s="447">
        <v>28.29</v>
      </c>
      <c r="J374" s="133">
        <f t="shared" si="11"/>
        <v>176.8125</v>
      </c>
      <c r="K374" s="150"/>
      <c r="L374" s="150"/>
      <c r="M374" s="151"/>
    </row>
    <row r="375" spans="1:13">
      <c r="A375" t="s">
        <v>7036</v>
      </c>
      <c r="B375" s="148">
        <v>42643</v>
      </c>
      <c r="C375" t="s">
        <v>7037</v>
      </c>
      <c r="D375">
        <v>1</v>
      </c>
      <c r="E375" t="s">
        <v>7038</v>
      </c>
      <c r="F375" t="s">
        <v>1808</v>
      </c>
      <c r="G375" s="150" t="str">
        <f t="shared" si="12"/>
        <v>SUL601206R87</v>
      </c>
      <c r="H375" t="s">
        <v>661</v>
      </c>
      <c r="I375" s="447">
        <v>56.33</v>
      </c>
      <c r="J375" s="133">
        <f t="shared" si="11"/>
        <v>352.0625</v>
      </c>
      <c r="K375" s="150"/>
      <c r="L375" s="150"/>
      <c r="M375" s="151"/>
    </row>
    <row r="376" spans="1:13">
      <c r="A376" t="s">
        <v>7039</v>
      </c>
      <c r="B376" s="148">
        <v>42643</v>
      </c>
      <c r="C376" t="s">
        <v>7040</v>
      </c>
      <c r="D376">
        <v>1</v>
      </c>
      <c r="E376" t="s">
        <v>7041</v>
      </c>
      <c r="F376" t="s">
        <v>1808</v>
      </c>
      <c r="G376" s="150" t="str">
        <f t="shared" si="12"/>
        <v>AGA0006136F1</v>
      </c>
      <c r="H376" t="s">
        <v>733</v>
      </c>
      <c r="I376" s="447">
        <v>45.06</v>
      </c>
      <c r="J376" s="133">
        <f t="shared" si="11"/>
        <v>281.625</v>
      </c>
      <c r="K376" s="150"/>
      <c r="L376" s="150"/>
      <c r="M376" s="151"/>
    </row>
    <row r="377" spans="1:13">
      <c r="A377" t="s">
        <v>7039</v>
      </c>
      <c r="B377" s="148">
        <v>42643</v>
      </c>
      <c r="C377" t="s">
        <v>7040</v>
      </c>
      <c r="D377">
        <v>1</v>
      </c>
      <c r="E377" t="s">
        <v>7041</v>
      </c>
      <c r="F377" t="s">
        <v>1808</v>
      </c>
      <c r="G377" s="150" t="str">
        <f t="shared" si="12"/>
        <v>API6609273E0</v>
      </c>
      <c r="H377" t="s">
        <v>659</v>
      </c>
      <c r="I377" s="447">
        <v>51.59</v>
      </c>
      <c r="J377" s="133">
        <f t="shared" si="11"/>
        <v>322.4375</v>
      </c>
      <c r="K377" s="150"/>
      <c r="L377" s="150"/>
      <c r="M377" s="151"/>
    </row>
    <row r="378" spans="1:13">
      <c r="A378" t="s">
        <v>7039</v>
      </c>
      <c r="B378" s="148">
        <v>42643</v>
      </c>
      <c r="C378" t="s">
        <v>7040</v>
      </c>
      <c r="D378">
        <v>1</v>
      </c>
      <c r="E378" t="s">
        <v>7041</v>
      </c>
      <c r="F378" t="s">
        <v>1808</v>
      </c>
      <c r="G378" s="150" t="str">
        <f t="shared" si="12"/>
        <v>API6609273E0</v>
      </c>
      <c r="H378" t="s">
        <v>659</v>
      </c>
      <c r="I378" s="447">
        <v>63.45</v>
      </c>
      <c r="J378" s="133">
        <f t="shared" si="11"/>
        <v>396.5625</v>
      </c>
      <c r="K378" s="150"/>
      <c r="L378" s="150"/>
      <c r="M378" s="151"/>
    </row>
    <row r="379" spans="1:13">
      <c r="A379" t="s">
        <v>7039</v>
      </c>
      <c r="B379" s="148">
        <v>42643</v>
      </c>
      <c r="C379" t="s">
        <v>7040</v>
      </c>
      <c r="D379">
        <v>1</v>
      </c>
      <c r="E379" t="s">
        <v>7041</v>
      </c>
      <c r="F379" t="s">
        <v>1808</v>
      </c>
      <c r="G379" s="150" t="str">
        <f t="shared" si="12"/>
        <v>CAG110830A23</v>
      </c>
      <c r="H379" t="s">
        <v>742</v>
      </c>
      <c r="I379" s="447">
        <v>7.59</v>
      </c>
      <c r="J379" s="133">
        <f t="shared" si="11"/>
        <v>47.4375</v>
      </c>
      <c r="K379" s="150"/>
      <c r="L379" s="150"/>
      <c r="M379" s="151"/>
    </row>
    <row r="380" spans="1:13">
      <c r="A380" t="s">
        <v>7039</v>
      </c>
      <c r="B380" s="148">
        <v>42643</v>
      </c>
      <c r="C380" t="s">
        <v>7040</v>
      </c>
      <c r="D380">
        <v>1</v>
      </c>
      <c r="E380" t="s">
        <v>7041</v>
      </c>
      <c r="F380" t="s">
        <v>1808</v>
      </c>
      <c r="G380" s="150" t="str">
        <f t="shared" si="12"/>
        <v>CPF6307036N8</v>
      </c>
      <c r="H380" t="s">
        <v>1700</v>
      </c>
      <c r="I380" s="447">
        <v>4.83</v>
      </c>
      <c r="J380" s="133">
        <f t="shared" si="11"/>
        <v>30.1875</v>
      </c>
      <c r="K380" s="150"/>
      <c r="L380" s="150"/>
      <c r="M380" s="151"/>
    </row>
    <row r="381" spans="1:13">
      <c r="A381" t="s">
        <v>7039</v>
      </c>
      <c r="B381" s="148">
        <v>42643</v>
      </c>
      <c r="C381" t="s">
        <v>7040</v>
      </c>
      <c r="D381">
        <v>1</v>
      </c>
      <c r="E381" t="s">
        <v>7041</v>
      </c>
      <c r="F381" t="s">
        <v>1808</v>
      </c>
      <c r="G381" s="150" t="str">
        <f t="shared" si="12"/>
        <v>PBA160606F95</v>
      </c>
      <c r="H381" t="s">
        <v>7042</v>
      </c>
      <c r="I381" s="447">
        <v>17.52</v>
      </c>
      <c r="J381" s="133">
        <f t="shared" si="11"/>
        <v>109.5</v>
      </c>
      <c r="K381" s="150"/>
      <c r="L381" s="150"/>
      <c r="M381" s="151"/>
    </row>
    <row r="382" spans="1:13">
      <c r="A382" t="s">
        <v>7039</v>
      </c>
      <c r="B382" s="148">
        <v>42643</v>
      </c>
      <c r="C382" t="s">
        <v>7040</v>
      </c>
      <c r="D382">
        <v>1</v>
      </c>
      <c r="E382" t="s">
        <v>7041</v>
      </c>
      <c r="F382" t="s">
        <v>1808</v>
      </c>
      <c r="G382" s="150" t="str">
        <f t="shared" si="12"/>
        <v>RCO0708136F7</v>
      </c>
      <c r="H382" t="s">
        <v>735</v>
      </c>
      <c r="I382" s="447">
        <v>63.74</v>
      </c>
      <c r="J382" s="133">
        <f t="shared" si="11"/>
        <v>398.375</v>
      </c>
      <c r="K382" s="150"/>
      <c r="L382" s="150"/>
      <c r="M382" s="151"/>
    </row>
    <row r="383" spans="1:13">
      <c r="A383" t="s">
        <v>7039</v>
      </c>
      <c r="B383" s="148">
        <v>42643</v>
      </c>
      <c r="C383" t="s">
        <v>7040</v>
      </c>
      <c r="D383">
        <v>1</v>
      </c>
      <c r="E383" t="s">
        <v>7041</v>
      </c>
      <c r="F383" t="s">
        <v>1808</v>
      </c>
      <c r="G383" s="150" t="str">
        <f t="shared" si="12"/>
        <v>SJU010405FU0</v>
      </c>
      <c r="H383" t="s">
        <v>1701</v>
      </c>
      <c r="I383" s="447">
        <v>76.47</v>
      </c>
      <c r="J383" s="133">
        <f t="shared" si="11"/>
        <v>477.9375</v>
      </c>
      <c r="K383" s="150"/>
      <c r="L383" s="150"/>
      <c r="M383" s="151"/>
    </row>
    <row r="384" spans="1:13">
      <c r="A384" t="s">
        <v>7043</v>
      </c>
      <c r="B384" s="148">
        <v>42643</v>
      </c>
      <c r="C384" t="s">
        <v>7044</v>
      </c>
      <c r="D384">
        <v>1</v>
      </c>
      <c r="E384" t="s">
        <v>7045</v>
      </c>
      <c r="F384" t="s">
        <v>1808</v>
      </c>
      <c r="G384" s="150" t="str">
        <f t="shared" si="12"/>
        <v>API6609273E0</v>
      </c>
      <c r="H384" t="s">
        <v>659</v>
      </c>
      <c r="I384" s="447">
        <v>52.55</v>
      </c>
      <c r="J384" s="133">
        <f t="shared" si="11"/>
        <v>328.4375</v>
      </c>
      <c r="K384" s="150"/>
      <c r="L384" s="150"/>
      <c r="M384" s="151"/>
    </row>
    <row r="385" spans="1:13">
      <c r="A385" t="s">
        <v>7043</v>
      </c>
      <c r="B385" s="148">
        <v>42643</v>
      </c>
      <c r="C385" t="s">
        <v>7044</v>
      </c>
      <c r="D385">
        <v>1</v>
      </c>
      <c r="E385" t="s">
        <v>7045</v>
      </c>
      <c r="F385" t="s">
        <v>1808</v>
      </c>
      <c r="G385" s="150" t="str">
        <f t="shared" ref="G385:G416" si="13">+H385</f>
        <v>FNI970829JR9</v>
      </c>
      <c r="H385" t="s">
        <v>729</v>
      </c>
      <c r="I385" s="447">
        <v>28.29</v>
      </c>
      <c r="J385" s="133">
        <f t="shared" si="11"/>
        <v>176.8125</v>
      </c>
      <c r="K385" s="150"/>
      <c r="L385" s="150"/>
      <c r="M385" s="151"/>
    </row>
    <row r="386" spans="1:13">
      <c r="A386" t="s">
        <v>7043</v>
      </c>
      <c r="B386" s="148">
        <v>42643</v>
      </c>
      <c r="C386" t="s">
        <v>7044</v>
      </c>
      <c r="D386">
        <v>1</v>
      </c>
      <c r="E386" t="s">
        <v>7045</v>
      </c>
      <c r="F386" t="s">
        <v>1808</v>
      </c>
      <c r="G386" s="150" t="str">
        <f t="shared" si="13"/>
        <v>SMA950103FQA</v>
      </c>
      <c r="H386" t="s">
        <v>2673</v>
      </c>
      <c r="I386" s="447">
        <v>80.59</v>
      </c>
      <c r="J386" s="133">
        <f t="shared" si="11"/>
        <v>503.6875</v>
      </c>
      <c r="K386" s="150"/>
      <c r="L386" s="150"/>
      <c r="M386" s="151"/>
    </row>
    <row r="387" spans="1:13">
      <c r="A387" t="s">
        <v>7043</v>
      </c>
      <c r="B387" s="148">
        <v>42643</v>
      </c>
      <c r="C387" t="s">
        <v>7044</v>
      </c>
      <c r="D387">
        <v>1</v>
      </c>
      <c r="E387" t="s">
        <v>7045</v>
      </c>
      <c r="F387" t="s">
        <v>1808</v>
      </c>
      <c r="G387" s="150" t="str">
        <f t="shared" si="13"/>
        <v>TSC070907QS5</v>
      </c>
      <c r="H387" t="s">
        <v>727</v>
      </c>
      <c r="I387" s="447">
        <v>13.79</v>
      </c>
      <c r="J387" s="133">
        <f t="shared" si="11"/>
        <v>86.187499999999986</v>
      </c>
      <c r="K387" s="150"/>
      <c r="L387" s="150"/>
      <c r="M387" s="151"/>
    </row>
    <row r="388" spans="1:13">
      <c r="A388" t="s">
        <v>7046</v>
      </c>
      <c r="B388" s="148">
        <v>42643</v>
      </c>
      <c r="C388" t="s">
        <v>7047</v>
      </c>
      <c r="D388">
        <v>1</v>
      </c>
      <c r="E388" t="s">
        <v>7048</v>
      </c>
      <c r="F388" t="s">
        <v>1808</v>
      </c>
      <c r="G388" s="150" t="str">
        <f t="shared" si="13"/>
        <v>AEB611030SN7</v>
      </c>
      <c r="H388" t="s">
        <v>747</v>
      </c>
      <c r="I388" s="447">
        <v>49.11</v>
      </c>
      <c r="J388" s="133">
        <f t="shared" si="11"/>
        <v>306.9375</v>
      </c>
      <c r="K388" s="150"/>
      <c r="L388" s="150"/>
      <c r="M388" s="151"/>
    </row>
    <row r="389" spans="1:13">
      <c r="A389" t="s">
        <v>7046</v>
      </c>
      <c r="B389" s="148">
        <v>42643</v>
      </c>
      <c r="C389" t="s">
        <v>7047</v>
      </c>
      <c r="D389">
        <v>1</v>
      </c>
      <c r="E389" t="s">
        <v>7048</v>
      </c>
      <c r="F389" t="s">
        <v>1808</v>
      </c>
      <c r="G389" s="150" t="str">
        <f t="shared" si="13"/>
        <v>API6609273E0</v>
      </c>
      <c r="H389" t="s">
        <v>659</v>
      </c>
      <c r="I389" s="447">
        <v>9.3800000000000008</v>
      </c>
      <c r="J389" s="133">
        <f t="shared" si="11"/>
        <v>58.625000000000007</v>
      </c>
      <c r="K389" s="150"/>
      <c r="L389" s="150"/>
      <c r="M389" s="151"/>
    </row>
    <row r="390" spans="1:13">
      <c r="A390" t="s">
        <v>7046</v>
      </c>
      <c r="B390" s="148">
        <v>42643</v>
      </c>
      <c r="C390" t="s">
        <v>7047</v>
      </c>
      <c r="D390">
        <v>1</v>
      </c>
      <c r="E390" t="s">
        <v>7048</v>
      </c>
      <c r="F390" t="s">
        <v>1808</v>
      </c>
      <c r="G390" s="150" t="str">
        <f t="shared" si="13"/>
        <v>ESE0102158I8</v>
      </c>
      <c r="H390" t="s">
        <v>5779</v>
      </c>
      <c r="I390" s="447">
        <v>67.150000000000006</v>
      </c>
      <c r="J390" s="133">
        <f t="shared" si="11"/>
        <v>419.6875</v>
      </c>
      <c r="K390" s="150"/>
      <c r="L390" s="150"/>
      <c r="M390" s="151"/>
    </row>
    <row r="391" spans="1:13">
      <c r="A391" t="s">
        <v>7046</v>
      </c>
      <c r="B391" s="148">
        <v>42643</v>
      </c>
      <c r="C391" t="s">
        <v>7047</v>
      </c>
      <c r="D391">
        <v>1</v>
      </c>
      <c r="E391" t="s">
        <v>7048</v>
      </c>
      <c r="F391" t="s">
        <v>1808</v>
      </c>
      <c r="G391" s="150" t="str">
        <f t="shared" si="13"/>
        <v>MAGI620628IW4</v>
      </c>
      <c r="H391" t="s">
        <v>5757</v>
      </c>
      <c r="I391" s="447">
        <v>12.96</v>
      </c>
      <c r="J391" s="133">
        <f t="shared" ref="J391:J454" si="14">+I391/0.16</f>
        <v>81</v>
      </c>
      <c r="K391" s="150"/>
      <c r="L391" s="150"/>
      <c r="M391" s="151"/>
    </row>
    <row r="392" spans="1:13">
      <c r="A392" t="s">
        <v>7049</v>
      </c>
      <c r="B392" s="148">
        <v>42643</v>
      </c>
      <c r="C392" t="s">
        <v>7050</v>
      </c>
      <c r="D392">
        <v>1</v>
      </c>
      <c r="E392" t="s">
        <v>7051</v>
      </c>
      <c r="F392" t="s">
        <v>1808</v>
      </c>
      <c r="G392" s="150" t="str">
        <f t="shared" si="13"/>
        <v>API6609273E0</v>
      </c>
      <c r="H392" t="s">
        <v>659</v>
      </c>
      <c r="I392" s="447">
        <v>52.55</v>
      </c>
      <c r="J392" s="133">
        <f t="shared" si="14"/>
        <v>328.4375</v>
      </c>
      <c r="K392" s="150"/>
      <c r="L392" s="150"/>
      <c r="M392" s="151"/>
    </row>
    <row r="393" spans="1:13">
      <c r="A393" t="s">
        <v>7049</v>
      </c>
      <c r="B393" s="148">
        <v>42643</v>
      </c>
      <c r="C393" t="s">
        <v>7050</v>
      </c>
      <c r="D393">
        <v>1</v>
      </c>
      <c r="E393" t="s">
        <v>7051</v>
      </c>
      <c r="F393" t="s">
        <v>1808</v>
      </c>
      <c r="G393" s="150" t="str">
        <f t="shared" si="13"/>
        <v>FNI970829JR9</v>
      </c>
      <c r="H393" t="s">
        <v>729</v>
      </c>
      <c r="I393" s="447">
        <v>28.29</v>
      </c>
      <c r="J393" s="133">
        <f t="shared" si="14"/>
        <v>176.8125</v>
      </c>
      <c r="K393" s="150"/>
      <c r="L393" s="150"/>
      <c r="M393" s="151"/>
    </row>
    <row r="394" spans="1:13">
      <c r="A394" t="s">
        <v>7049</v>
      </c>
      <c r="B394" s="148">
        <v>42643</v>
      </c>
      <c r="C394" t="s">
        <v>7050</v>
      </c>
      <c r="D394">
        <v>1</v>
      </c>
      <c r="E394" t="s">
        <v>7051</v>
      </c>
      <c r="F394" t="s">
        <v>1808</v>
      </c>
      <c r="G394" s="150" t="str">
        <f t="shared" si="13"/>
        <v>GBA060117351</v>
      </c>
      <c r="H394" t="s">
        <v>3527</v>
      </c>
      <c r="I394" s="447">
        <v>80.59</v>
      </c>
      <c r="J394" s="133">
        <f t="shared" si="14"/>
        <v>503.6875</v>
      </c>
      <c r="K394" s="150"/>
      <c r="L394" s="150"/>
      <c r="M394" s="151"/>
    </row>
    <row r="395" spans="1:13">
      <c r="A395" t="s">
        <v>7049</v>
      </c>
      <c r="B395" s="148">
        <v>42643</v>
      </c>
      <c r="C395" t="s">
        <v>7050</v>
      </c>
      <c r="D395">
        <v>1</v>
      </c>
      <c r="E395" t="s">
        <v>7051</v>
      </c>
      <c r="F395" t="s">
        <v>1808</v>
      </c>
      <c r="G395" s="150" t="str">
        <f t="shared" si="13"/>
        <v>TSC070907QS5</v>
      </c>
      <c r="H395" t="s">
        <v>727</v>
      </c>
      <c r="I395" s="447">
        <v>13.79</v>
      </c>
      <c r="J395" s="133">
        <f t="shared" si="14"/>
        <v>86.187499999999986</v>
      </c>
      <c r="K395" s="150"/>
      <c r="L395" s="150"/>
      <c r="M395" s="151"/>
    </row>
    <row r="396" spans="1:13">
      <c r="A396" t="s">
        <v>7052</v>
      </c>
      <c r="B396" s="148">
        <v>42643</v>
      </c>
      <c r="C396" t="s">
        <v>7053</v>
      </c>
      <c r="D396">
        <v>1</v>
      </c>
      <c r="E396" t="s">
        <v>7054</v>
      </c>
      <c r="F396" t="s">
        <v>1808</v>
      </c>
      <c r="G396" s="150" t="str">
        <f t="shared" si="13"/>
        <v>AAN051220835</v>
      </c>
      <c r="H396" t="s">
        <v>9</v>
      </c>
      <c r="I396" s="447">
        <v>43.45</v>
      </c>
      <c r="J396" s="133">
        <f t="shared" si="14"/>
        <v>271.5625</v>
      </c>
      <c r="K396" s="150"/>
      <c r="L396" s="150"/>
      <c r="M396" s="151"/>
    </row>
    <row r="397" spans="1:13">
      <c r="A397" t="s">
        <v>7052</v>
      </c>
      <c r="B397" s="148">
        <v>42643</v>
      </c>
      <c r="C397" t="s">
        <v>7053</v>
      </c>
      <c r="D397">
        <v>1</v>
      </c>
      <c r="E397" t="s">
        <v>7054</v>
      </c>
      <c r="F397" t="s">
        <v>1808</v>
      </c>
      <c r="G397" s="150" t="str">
        <f t="shared" si="13"/>
        <v>API6609273E0</v>
      </c>
      <c r="H397" t="s">
        <v>659</v>
      </c>
      <c r="I397" s="447">
        <v>52.55</v>
      </c>
      <c r="J397" s="133">
        <f t="shared" si="14"/>
        <v>328.4375</v>
      </c>
      <c r="K397" s="150"/>
      <c r="L397" s="150"/>
      <c r="M397" s="151"/>
    </row>
    <row r="398" spans="1:13">
      <c r="A398" t="s">
        <v>7052</v>
      </c>
      <c r="B398" s="148">
        <v>42643</v>
      </c>
      <c r="C398" t="s">
        <v>7053</v>
      </c>
      <c r="D398">
        <v>1</v>
      </c>
      <c r="E398" t="s">
        <v>7054</v>
      </c>
      <c r="F398" t="s">
        <v>1808</v>
      </c>
      <c r="G398" s="150" t="str">
        <f t="shared" si="13"/>
        <v>APU640930KV9</v>
      </c>
      <c r="H398" t="s">
        <v>1739</v>
      </c>
      <c r="I398" s="447">
        <v>140.28</v>
      </c>
      <c r="J398" s="133">
        <f t="shared" si="14"/>
        <v>876.75</v>
      </c>
      <c r="K398" s="150"/>
      <c r="L398" s="150"/>
      <c r="M398" s="151"/>
    </row>
    <row r="399" spans="1:13">
      <c r="A399" t="s">
        <v>7052</v>
      </c>
      <c r="B399" s="148">
        <v>42643</v>
      </c>
      <c r="C399" t="s">
        <v>7053</v>
      </c>
      <c r="D399">
        <v>1</v>
      </c>
      <c r="E399" t="s">
        <v>7054</v>
      </c>
      <c r="F399" t="s">
        <v>1808</v>
      </c>
      <c r="G399" s="150" t="str">
        <f t="shared" si="13"/>
        <v>CMA000407SU9</v>
      </c>
      <c r="H399" t="s">
        <v>4115</v>
      </c>
      <c r="I399" s="447">
        <v>78.86</v>
      </c>
      <c r="J399" s="133">
        <f t="shared" si="14"/>
        <v>492.875</v>
      </c>
      <c r="K399" s="150"/>
      <c r="L399" s="150"/>
      <c r="M399" s="151"/>
    </row>
    <row r="400" spans="1:13">
      <c r="A400" t="s">
        <v>7052</v>
      </c>
      <c r="B400" s="148">
        <v>42643</v>
      </c>
      <c r="C400" t="s">
        <v>7053</v>
      </c>
      <c r="D400">
        <v>1</v>
      </c>
      <c r="E400" t="s">
        <v>7054</v>
      </c>
      <c r="F400" t="s">
        <v>1808</v>
      </c>
      <c r="G400" s="150" t="str">
        <f t="shared" si="13"/>
        <v>CPF6307036N8</v>
      </c>
      <c r="H400" t="s">
        <v>1700</v>
      </c>
      <c r="I400" s="447">
        <v>7.86</v>
      </c>
      <c r="J400" s="133">
        <f t="shared" si="14"/>
        <v>49.125</v>
      </c>
      <c r="K400" s="150"/>
      <c r="L400" s="150"/>
      <c r="M400" s="151"/>
    </row>
    <row r="401" spans="1:13">
      <c r="A401" t="s">
        <v>7052</v>
      </c>
      <c r="B401" s="148">
        <v>42643</v>
      </c>
      <c r="C401" t="s">
        <v>7053</v>
      </c>
      <c r="D401">
        <v>1</v>
      </c>
      <c r="E401" t="s">
        <v>7054</v>
      </c>
      <c r="F401" t="s">
        <v>1808</v>
      </c>
      <c r="G401" s="150" t="str">
        <f t="shared" si="13"/>
        <v>ESS070306HF4</v>
      </c>
      <c r="H401" t="s">
        <v>1745</v>
      </c>
      <c r="I401" s="447">
        <v>84.63</v>
      </c>
      <c r="J401" s="133">
        <f t="shared" si="14"/>
        <v>528.9375</v>
      </c>
      <c r="K401" s="150"/>
      <c r="L401" s="150"/>
      <c r="M401" s="151"/>
    </row>
    <row r="402" spans="1:13">
      <c r="A402" t="s">
        <v>7052</v>
      </c>
      <c r="B402" s="148">
        <v>42643</v>
      </c>
      <c r="C402" t="s">
        <v>7053</v>
      </c>
      <c r="D402">
        <v>1</v>
      </c>
      <c r="E402" t="s">
        <v>7054</v>
      </c>
      <c r="F402" t="s">
        <v>1808</v>
      </c>
      <c r="G402" s="150" t="str">
        <f t="shared" si="13"/>
        <v>FNI970829JR9</v>
      </c>
      <c r="H402" t="s">
        <v>729</v>
      </c>
      <c r="I402" s="447">
        <v>110.36</v>
      </c>
      <c r="J402" s="133">
        <f t="shared" si="14"/>
        <v>689.75</v>
      </c>
      <c r="K402" s="150"/>
      <c r="L402" s="150"/>
      <c r="M402" s="151"/>
    </row>
    <row r="403" spans="1:13">
      <c r="A403" t="s">
        <v>7052</v>
      </c>
      <c r="B403" s="148">
        <v>42643</v>
      </c>
      <c r="C403" t="s">
        <v>7053</v>
      </c>
      <c r="D403">
        <v>1</v>
      </c>
      <c r="E403" t="s">
        <v>7054</v>
      </c>
      <c r="F403" t="s">
        <v>1808</v>
      </c>
      <c r="G403" s="150" t="str">
        <f t="shared" si="13"/>
        <v>LUPJ941209ES8</v>
      </c>
      <c r="H403" t="s">
        <v>7055</v>
      </c>
      <c r="I403" s="447">
        <v>8.83</v>
      </c>
      <c r="J403" s="133">
        <f t="shared" si="14"/>
        <v>55.1875</v>
      </c>
      <c r="K403" s="150"/>
      <c r="L403" s="150"/>
      <c r="M403" s="151"/>
    </row>
    <row r="404" spans="1:13">
      <c r="A404" t="s">
        <v>7052</v>
      </c>
      <c r="B404" s="148">
        <v>42643</v>
      </c>
      <c r="C404" t="s">
        <v>7053</v>
      </c>
      <c r="D404">
        <v>1</v>
      </c>
      <c r="E404" t="s">
        <v>7054</v>
      </c>
      <c r="F404" t="s">
        <v>1808</v>
      </c>
      <c r="G404" s="150" t="str">
        <f t="shared" si="13"/>
        <v>MEDC710818ILA</v>
      </c>
      <c r="H404" t="s">
        <v>7056</v>
      </c>
      <c r="I404" s="447">
        <v>64</v>
      </c>
      <c r="J404" s="133">
        <f t="shared" si="14"/>
        <v>400</v>
      </c>
      <c r="K404" s="150"/>
      <c r="L404" s="150"/>
      <c r="M404" s="151"/>
    </row>
    <row r="405" spans="1:13">
      <c r="A405" t="s">
        <v>7052</v>
      </c>
      <c r="B405" s="148">
        <v>42643</v>
      </c>
      <c r="C405" t="s">
        <v>7053</v>
      </c>
      <c r="D405">
        <v>1</v>
      </c>
      <c r="E405" t="s">
        <v>7054</v>
      </c>
      <c r="F405" t="s">
        <v>1808</v>
      </c>
      <c r="G405" s="150" t="str">
        <f t="shared" si="13"/>
        <v>OES010209154</v>
      </c>
      <c r="H405" t="s">
        <v>7057</v>
      </c>
      <c r="I405" s="447">
        <v>67.16</v>
      </c>
      <c r="J405" s="133">
        <f t="shared" si="14"/>
        <v>419.74999999999994</v>
      </c>
      <c r="K405" s="150"/>
      <c r="L405" s="150"/>
      <c r="M405" s="151"/>
    </row>
    <row r="406" spans="1:13">
      <c r="A406" t="s">
        <v>7052</v>
      </c>
      <c r="B406" s="148">
        <v>42643</v>
      </c>
      <c r="C406" t="s">
        <v>7053</v>
      </c>
      <c r="D406">
        <v>1</v>
      </c>
      <c r="E406" t="s">
        <v>7054</v>
      </c>
      <c r="F406" t="s">
        <v>1808</v>
      </c>
      <c r="G406" s="150" t="str">
        <f t="shared" si="13"/>
        <v>OGS9804218A0</v>
      </c>
      <c r="H406" s="150" t="s">
        <v>7332</v>
      </c>
      <c r="I406" s="447">
        <v>20</v>
      </c>
      <c r="J406" s="133">
        <f t="shared" si="14"/>
        <v>125</v>
      </c>
      <c r="K406" s="150"/>
      <c r="L406" s="150"/>
      <c r="M406" s="151"/>
    </row>
    <row r="407" spans="1:13">
      <c r="A407" t="s">
        <v>7052</v>
      </c>
      <c r="B407" s="148">
        <v>42643</v>
      </c>
      <c r="C407" t="s">
        <v>7053</v>
      </c>
      <c r="D407">
        <v>1</v>
      </c>
      <c r="E407" t="s">
        <v>7054</v>
      </c>
      <c r="F407" t="s">
        <v>1808</v>
      </c>
      <c r="G407" s="150" t="str">
        <f t="shared" si="13"/>
        <v>OGS9804218A0</v>
      </c>
      <c r="H407" s="150" t="s">
        <v>7332</v>
      </c>
      <c r="I407" s="447">
        <v>91.25</v>
      </c>
      <c r="J407" s="133">
        <f t="shared" si="14"/>
        <v>570.3125</v>
      </c>
      <c r="K407" s="150"/>
      <c r="L407" s="150"/>
      <c r="M407" s="151"/>
    </row>
    <row r="408" spans="1:13">
      <c r="A408" t="s">
        <v>7052</v>
      </c>
      <c r="B408" s="148">
        <v>42643</v>
      </c>
      <c r="C408" t="s">
        <v>7053</v>
      </c>
      <c r="D408">
        <v>1</v>
      </c>
      <c r="E408" t="s">
        <v>7054</v>
      </c>
      <c r="F408" t="s">
        <v>1808</v>
      </c>
      <c r="G408" s="150" t="str">
        <f t="shared" si="13"/>
        <v>POPR680813V88</v>
      </c>
      <c r="H408" t="s">
        <v>3545</v>
      </c>
      <c r="I408" s="447">
        <v>16.55</v>
      </c>
      <c r="J408" s="133">
        <f t="shared" si="14"/>
        <v>103.4375</v>
      </c>
      <c r="K408" s="150"/>
      <c r="L408" s="150"/>
      <c r="M408" s="151"/>
    </row>
    <row r="409" spans="1:13">
      <c r="A409" t="s">
        <v>7059</v>
      </c>
      <c r="B409" s="148">
        <v>42643</v>
      </c>
      <c r="C409" t="s">
        <v>7060</v>
      </c>
      <c r="D409">
        <v>1</v>
      </c>
      <c r="E409" t="s">
        <v>7061</v>
      </c>
      <c r="F409" t="s">
        <v>1808</v>
      </c>
      <c r="G409" s="150" t="str">
        <f t="shared" si="13"/>
        <v>AGI990422EL7</v>
      </c>
      <c r="H409" t="s">
        <v>4873</v>
      </c>
      <c r="I409" s="447">
        <v>60.46</v>
      </c>
      <c r="J409" s="133">
        <f t="shared" si="14"/>
        <v>377.875</v>
      </c>
      <c r="K409" s="150"/>
      <c r="L409" s="150"/>
      <c r="M409" s="151"/>
    </row>
    <row r="410" spans="1:13">
      <c r="A410" t="s">
        <v>7059</v>
      </c>
      <c r="B410" s="148">
        <v>42643</v>
      </c>
      <c r="C410" t="s">
        <v>7060</v>
      </c>
      <c r="D410">
        <v>1</v>
      </c>
      <c r="E410" t="s">
        <v>7061</v>
      </c>
      <c r="F410" t="s">
        <v>1808</v>
      </c>
      <c r="G410" s="150" t="str">
        <f t="shared" si="13"/>
        <v>AMO010815U41</v>
      </c>
      <c r="H410" t="s">
        <v>767</v>
      </c>
      <c r="I410" s="447">
        <v>15.17</v>
      </c>
      <c r="J410" s="133">
        <f t="shared" si="14"/>
        <v>94.8125</v>
      </c>
      <c r="K410" s="150"/>
      <c r="L410" s="150"/>
      <c r="M410" s="151"/>
    </row>
    <row r="411" spans="1:13">
      <c r="A411" t="s">
        <v>7059</v>
      </c>
      <c r="B411" s="148">
        <v>42643</v>
      </c>
      <c r="C411" t="s">
        <v>7060</v>
      </c>
      <c r="D411">
        <v>1</v>
      </c>
      <c r="E411" t="s">
        <v>7061</v>
      </c>
      <c r="F411" t="s">
        <v>1808</v>
      </c>
      <c r="G411" s="150" t="str">
        <f t="shared" si="13"/>
        <v>API6609273E0</v>
      </c>
      <c r="H411" t="s">
        <v>659</v>
      </c>
      <c r="I411" s="447">
        <v>35.03</v>
      </c>
      <c r="J411" s="133">
        <f t="shared" si="14"/>
        <v>218.9375</v>
      </c>
      <c r="K411" s="150"/>
      <c r="L411" s="150"/>
      <c r="M411" s="151"/>
    </row>
    <row r="412" spans="1:13">
      <c r="A412" t="s">
        <v>7059</v>
      </c>
      <c r="B412" s="148">
        <v>42643</v>
      </c>
      <c r="C412" t="s">
        <v>7060</v>
      </c>
      <c r="D412">
        <v>1</v>
      </c>
      <c r="E412" t="s">
        <v>7061</v>
      </c>
      <c r="F412" t="s">
        <v>1808</v>
      </c>
      <c r="G412" s="150" t="str">
        <f t="shared" si="13"/>
        <v>CME030219B64</v>
      </c>
      <c r="H412" t="s">
        <v>658</v>
      </c>
      <c r="I412" s="447">
        <v>11.59</v>
      </c>
      <c r="J412" s="133">
        <f t="shared" si="14"/>
        <v>72.4375</v>
      </c>
      <c r="K412" s="150"/>
      <c r="L412" s="150"/>
      <c r="M412" s="151"/>
    </row>
    <row r="413" spans="1:13">
      <c r="A413" t="s">
        <v>7059</v>
      </c>
      <c r="B413" s="148">
        <v>42643</v>
      </c>
      <c r="C413" t="s">
        <v>7060</v>
      </c>
      <c r="D413">
        <v>1</v>
      </c>
      <c r="E413" t="s">
        <v>7061</v>
      </c>
      <c r="F413" t="s">
        <v>1808</v>
      </c>
      <c r="G413" s="150" t="str">
        <f t="shared" si="13"/>
        <v>FNI970829JR9</v>
      </c>
      <c r="H413" t="s">
        <v>729</v>
      </c>
      <c r="I413" s="447">
        <v>19.32</v>
      </c>
      <c r="J413" s="133">
        <f t="shared" si="14"/>
        <v>120.75</v>
      </c>
      <c r="K413" s="150"/>
      <c r="L413" s="150"/>
      <c r="M413" s="151"/>
    </row>
    <row r="414" spans="1:13">
      <c r="A414" t="s">
        <v>7062</v>
      </c>
      <c r="B414" s="148">
        <v>42643</v>
      </c>
      <c r="C414" t="s">
        <v>7063</v>
      </c>
      <c r="D414">
        <v>1</v>
      </c>
      <c r="E414" t="s">
        <v>7064</v>
      </c>
      <c r="F414" t="s">
        <v>1808</v>
      </c>
      <c r="G414" s="150" t="str">
        <f t="shared" si="13"/>
        <v>CIS981002NK4</v>
      </c>
      <c r="H414" t="s">
        <v>5423</v>
      </c>
      <c r="I414" s="447">
        <v>18.07</v>
      </c>
      <c r="J414" s="133">
        <f t="shared" si="14"/>
        <v>112.9375</v>
      </c>
      <c r="K414" s="150"/>
      <c r="L414" s="150"/>
      <c r="M414" s="151"/>
    </row>
    <row r="415" spans="1:13">
      <c r="A415" t="s">
        <v>7062</v>
      </c>
      <c r="B415" s="148">
        <v>42643</v>
      </c>
      <c r="C415" t="s">
        <v>7063</v>
      </c>
      <c r="D415">
        <v>1</v>
      </c>
      <c r="E415" t="s">
        <v>7064</v>
      </c>
      <c r="F415" t="s">
        <v>1808</v>
      </c>
      <c r="G415" s="150" t="str">
        <f t="shared" si="13"/>
        <v>DIMH831028C95</v>
      </c>
      <c r="H415" t="s">
        <v>7065</v>
      </c>
      <c r="I415" s="447">
        <v>18.21</v>
      </c>
      <c r="J415" s="133">
        <f t="shared" si="14"/>
        <v>113.8125</v>
      </c>
      <c r="K415" s="150"/>
      <c r="L415" s="150"/>
      <c r="M415" s="151"/>
    </row>
    <row r="416" spans="1:13">
      <c r="A416" t="s">
        <v>7062</v>
      </c>
      <c r="B416" s="148">
        <v>42643</v>
      </c>
      <c r="C416" t="s">
        <v>7063</v>
      </c>
      <c r="D416">
        <v>1</v>
      </c>
      <c r="E416" t="s">
        <v>7064</v>
      </c>
      <c r="F416" t="s">
        <v>1808</v>
      </c>
      <c r="G416" s="150" t="str">
        <f t="shared" si="13"/>
        <v>FNI970829JR9</v>
      </c>
      <c r="H416" t="s">
        <v>729</v>
      </c>
      <c r="I416" s="447">
        <v>1.66</v>
      </c>
      <c r="J416" s="133">
        <f t="shared" si="14"/>
        <v>10.375</v>
      </c>
      <c r="K416" s="150"/>
      <c r="L416" s="150"/>
      <c r="M416" s="151"/>
    </row>
    <row r="417" spans="1:13">
      <c r="A417" t="s">
        <v>7062</v>
      </c>
      <c r="B417" s="148">
        <v>42643</v>
      </c>
      <c r="C417" t="s">
        <v>7063</v>
      </c>
      <c r="D417">
        <v>1</v>
      </c>
      <c r="E417" t="s">
        <v>7064</v>
      </c>
      <c r="F417" t="s">
        <v>1808</v>
      </c>
      <c r="G417" s="150" t="str">
        <f t="shared" ref="G417:G448" si="15">+H417</f>
        <v>FNI970829JR9</v>
      </c>
      <c r="H417" t="s">
        <v>729</v>
      </c>
      <c r="I417" s="447">
        <v>11.72</v>
      </c>
      <c r="J417" s="133">
        <f t="shared" si="14"/>
        <v>73.25</v>
      </c>
      <c r="K417" s="150"/>
      <c r="L417" s="150"/>
      <c r="M417" s="151"/>
    </row>
    <row r="418" spans="1:13">
      <c r="A418" t="s">
        <v>7062</v>
      </c>
      <c r="B418" s="148">
        <v>42643</v>
      </c>
      <c r="C418" t="s">
        <v>7063</v>
      </c>
      <c r="D418">
        <v>1</v>
      </c>
      <c r="E418" t="s">
        <v>7064</v>
      </c>
      <c r="F418" t="s">
        <v>1808</v>
      </c>
      <c r="G418" s="150" t="str">
        <f t="shared" si="15"/>
        <v>GPA8010254LA</v>
      </c>
      <c r="H418" t="s">
        <v>5424</v>
      </c>
      <c r="I418" s="447">
        <v>147.72999999999999</v>
      </c>
      <c r="J418" s="133">
        <f t="shared" si="14"/>
        <v>923.31249999999989</v>
      </c>
      <c r="K418" s="150"/>
      <c r="L418" s="150"/>
      <c r="M418" s="151"/>
    </row>
    <row r="419" spans="1:13">
      <c r="A419" t="s">
        <v>7062</v>
      </c>
      <c r="B419" s="148">
        <v>42643</v>
      </c>
      <c r="C419" t="s">
        <v>7063</v>
      </c>
      <c r="D419">
        <v>1</v>
      </c>
      <c r="E419" t="s">
        <v>7064</v>
      </c>
      <c r="F419" t="s">
        <v>1808</v>
      </c>
      <c r="G419" s="150" t="str">
        <f t="shared" si="15"/>
        <v>ISL070720EK3</v>
      </c>
      <c r="H419" t="s">
        <v>5425</v>
      </c>
      <c r="I419" s="447">
        <v>21.65</v>
      </c>
      <c r="J419" s="133">
        <f t="shared" si="14"/>
        <v>135.3125</v>
      </c>
      <c r="K419" s="150"/>
      <c r="L419" s="150"/>
      <c r="M419" s="151"/>
    </row>
    <row r="420" spans="1:13">
      <c r="A420" t="s">
        <v>7062</v>
      </c>
      <c r="B420" s="148">
        <v>42643</v>
      </c>
      <c r="C420" t="s">
        <v>7063</v>
      </c>
      <c r="D420">
        <v>1</v>
      </c>
      <c r="E420" t="s">
        <v>7064</v>
      </c>
      <c r="F420" t="s">
        <v>1808</v>
      </c>
      <c r="G420" s="150" t="str">
        <f t="shared" si="15"/>
        <v>MTA900528FIA</v>
      </c>
      <c r="H420" t="s">
        <v>1693</v>
      </c>
      <c r="I420" s="447">
        <v>8.14</v>
      </c>
      <c r="J420" s="133">
        <f t="shared" si="14"/>
        <v>50.875</v>
      </c>
      <c r="K420" s="150"/>
      <c r="L420" s="150"/>
      <c r="M420" s="151"/>
    </row>
    <row r="421" spans="1:13">
      <c r="A421" t="s">
        <v>7062</v>
      </c>
      <c r="B421" s="148">
        <v>42643</v>
      </c>
      <c r="C421" t="s">
        <v>7063</v>
      </c>
      <c r="D421">
        <v>1</v>
      </c>
      <c r="E421" t="s">
        <v>7064</v>
      </c>
      <c r="F421" t="s">
        <v>1808</v>
      </c>
      <c r="G421" s="150" t="str">
        <f t="shared" si="15"/>
        <v>OME561118AA8</v>
      </c>
      <c r="H421" t="s">
        <v>805</v>
      </c>
      <c r="I421" s="447">
        <v>125.52</v>
      </c>
      <c r="J421" s="133">
        <f t="shared" si="14"/>
        <v>784.5</v>
      </c>
      <c r="K421" s="150"/>
      <c r="L421" s="150"/>
      <c r="M421" s="151"/>
    </row>
    <row r="422" spans="1:13">
      <c r="A422" t="s">
        <v>7062</v>
      </c>
      <c r="B422" s="148">
        <v>42643</v>
      </c>
      <c r="C422" t="s">
        <v>7063</v>
      </c>
      <c r="D422">
        <v>1</v>
      </c>
      <c r="E422" t="s">
        <v>7064</v>
      </c>
      <c r="F422" t="s">
        <v>1808</v>
      </c>
      <c r="G422" s="150" t="str">
        <f t="shared" si="15"/>
        <v>SSR760906L2A</v>
      </c>
      <c r="H422" t="s">
        <v>4805</v>
      </c>
      <c r="I422" s="447">
        <v>53.73</v>
      </c>
      <c r="J422" s="133">
        <f t="shared" si="14"/>
        <v>335.8125</v>
      </c>
      <c r="K422" s="150"/>
      <c r="L422" s="150"/>
      <c r="M422" s="151"/>
    </row>
    <row r="423" spans="1:13">
      <c r="A423" t="s">
        <v>7066</v>
      </c>
      <c r="B423" s="148">
        <v>42643</v>
      </c>
      <c r="C423" t="s">
        <v>7067</v>
      </c>
      <c r="D423">
        <v>1</v>
      </c>
      <c r="E423" t="s">
        <v>7068</v>
      </c>
      <c r="F423" t="s">
        <v>1808</v>
      </c>
      <c r="G423" s="150" t="str">
        <f t="shared" si="15"/>
        <v>AEB611030SN7</v>
      </c>
      <c r="H423" t="s">
        <v>747</v>
      </c>
      <c r="I423" s="447">
        <v>128.83000000000001</v>
      </c>
      <c r="J423" s="133">
        <f t="shared" si="14"/>
        <v>805.18750000000011</v>
      </c>
      <c r="K423" s="150"/>
      <c r="L423" s="150"/>
      <c r="M423" s="151"/>
    </row>
    <row r="424" spans="1:13">
      <c r="A424" t="s">
        <v>7066</v>
      </c>
      <c r="B424" s="148">
        <v>42643</v>
      </c>
      <c r="C424" t="s">
        <v>7067</v>
      </c>
      <c r="D424">
        <v>1</v>
      </c>
      <c r="E424" t="s">
        <v>7068</v>
      </c>
      <c r="F424" t="s">
        <v>1808</v>
      </c>
      <c r="G424" s="150" t="str">
        <f t="shared" si="15"/>
        <v>ALI081114AN2</v>
      </c>
      <c r="H424" t="s">
        <v>1712</v>
      </c>
      <c r="I424" s="447">
        <v>13.65</v>
      </c>
      <c r="J424" s="133">
        <f t="shared" si="14"/>
        <v>85.3125</v>
      </c>
      <c r="K424" s="150"/>
      <c r="L424" s="150"/>
      <c r="M424" s="151"/>
    </row>
    <row r="425" spans="1:13">
      <c r="A425" t="s">
        <v>7066</v>
      </c>
      <c r="B425" s="148">
        <v>42643</v>
      </c>
      <c r="C425" t="s">
        <v>7067</v>
      </c>
      <c r="D425">
        <v>1</v>
      </c>
      <c r="E425" t="s">
        <v>7068</v>
      </c>
      <c r="F425" t="s">
        <v>1808</v>
      </c>
      <c r="G425" s="150" t="str">
        <f t="shared" si="15"/>
        <v>CBE91072379A</v>
      </c>
      <c r="H425" t="s">
        <v>7070</v>
      </c>
      <c r="I425" s="447">
        <v>56.33</v>
      </c>
      <c r="J425" s="133">
        <f t="shared" si="14"/>
        <v>352.0625</v>
      </c>
      <c r="K425" s="150"/>
      <c r="L425" s="150"/>
      <c r="M425" s="151"/>
    </row>
    <row r="426" spans="1:13">
      <c r="A426" t="s">
        <v>7066</v>
      </c>
      <c r="B426" s="148">
        <v>42643</v>
      </c>
      <c r="C426" t="s">
        <v>7067</v>
      </c>
      <c r="D426">
        <v>1</v>
      </c>
      <c r="E426" t="s">
        <v>7068</v>
      </c>
      <c r="F426" t="s">
        <v>1808</v>
      </c>
      <c r="G426" s="150" t="str">
        <f t="shared" si="15"/>
        <v>CCO031104SZ2</v>
      </c>
      <c r="H426" t="s">
        <v>4857</v>
      </c>
      <c r="I426" s="447">
        <v>9.52</v>
      </c>
      <c r="J426" s="133">
        <f t="shared" si="14"/>
        <v>59.499999999999993</v>
      </c>
      <c r="K426" s="150"/>
      <c r="L426" s="150"/>
      <c r="M426" s="151"/>
    </row>
    <row r="427" spans="1:13">
      <c r="A427" t="s">
        <v>7066</v>
      </c>
      <c r="B427" s="148">
        <v>42643</v>
      </c>
      <c r="C427" t="s">
        <v>7067</v>
      </c>
      <c r="D427">
        <v>1</v>
      </c>
      <c r="E427" t="s">
        <v>7068</v>
      </c>
      <c r="F427" t="s">
        <v>1808</v>
      </c>
      <c r="G427" s="150" t="str">
        <f t="shared" si="15"/>
        <v>CLS0410224Y2</v>
      </c>
      <c r="H427" t="s">
        <v>5788</v>
      </c>
      <c r="I427" s="447">
        <v>4.1399999999999997</v>
      </c>
      <c r="J427" s="133">
        <f t="shared" si="14"/>
        <v>25.874999999999996</v>
      </c>
      <c r="K427" s="150"/>
      <c r="L427" s="150"/>
      <c r="M427" s="151"/>
    </row>
    <row r="428" spans="1:13">
      <c r="A428" t="s">
        <v>7066</v>
      </c>
      <c r="B428" s="148">
        <v>42643</v>
      </c>
      <c r="C428" t="s">
        <v>7067</v>
      </c>
      <c r="D428">
        <v>1</v>
      </c>
      <c r="E428" t="s">
        <v>7068</v>
      </c>
      <c r="F428" t="s">
        <v>1808</v>
      </c>
      <c r="G428" s="150" t="str">
        <f t="shared" si="15"/>
        <v>FMN9905248R8</v>
      </c>
      <c r="H428" t="s">
        <v>811</v>
      </c>
      <c r="I428" s="447">
        <v>5.0999999999999996</v>
      </c>
      <c r="J428" s="133">
        <f t="shared" si="14"/>
        <v>31.874999999999996</v>
      </c>
      <c r="K428" s="150"/>
      <c r="L428" s="150"/>
      <c r="M428" s="151"/>
    </row>
    <row r="429" spans="1:13">
      <c r="A429" t="s">
        <v>7066</v>
      </c>
      <c r="B429" s="148">
        <v>42643</v>
      </c>
      <c r="C429" t="s">
        <v>7067</v>
      </c>
      <c r="D429">
        <v>1</v>
      </c>
      <c r="E429" t="s">
        <v>7068</v>
      </c>
      <c r="F429" t="s">
        <v>1808</v>
      </c>
      <c r="G429" s="150" t="str">
        <f t="shared" si="15"/>
        <v>FMN9905248R8</v>
      </c>
      <c r="H429" t="s">
        <v>811</v>
      </c>
      <c r="I429" s="447">
        <v>5.0999999999999996</v>
      </c>
      <c r="J429" s="133">
        <f t="shared" si="14"/>
        <v>31.874999999999996</v>
      </c>
      <c r="K429" s="150"/>
      <c r="L429" s="150"/>
      <c r="M429" s="151"/>
    </row>
    <row r="430" spans="1:13">
      <c r="A430" t="s">
        <v>7066</v>
      </c>
      <c r="B430" s="148">
        <v>42643</v>
      </c>
      <c r="C430" t="s">
        <v>7067</v>
      </c>
      <c r="D430">
        <v>1</v>
      </c>
      <c r="E430" t="s">
        <v>7068</v>
      </c>
      <c r="F430" t="s">
        <v>1808</v>
      </c>
      <c r="G430" s="150" t="str">
        <f t="shared" si="15"/>
        <v>FNI970829JR9</v>
      </c>
      <c r="H430" t="s">
        <v>729</v>
      </c>
      <c r="I430" s="447">
        <v>46.2</v>
      </c>
      <c r="J430" s="133">
        <f t="shared" si="14"/>
        <v>288.75</v>
      </c>
      <c r="K430" s="150"/>
      <c r="L430" s="150"/>
      <c r="M430" s="151"/>
    </row>
    <row r="431" spans="1:13">
      <c r="A431" t="s">
        <v>7066</v>
      </c>
      <c r="B431" s="148">
        <v>42643</v>
      </c>
      <c r="C431" t="s">
        <v>7067</v>
      </c>
      <c r="D431">
        <v>1</v>
      </c>
      <c r="E431" t="s">
        <v>7068</v>
      </c>
      <c r="F431" t="s">
        <v>1808</v>
      </c>
      <c r="G431" s="150" t="str">
        <f t="shared" si="15"/>
        <v>SAD011105JZ4</v>
      </c>
      <c r="H431" t="s">
        <v>7069</v>
      </c>
      <c r="I431" s="447">
        <v>80.59</v>
      </c>
      <c r="J431" s="133">
        <f t="shared" si="14"/>
        <v>503.6875</v>
      </c>
      <c r="K431" s="150"/>
      <c r="L431" s="150"/>
      <c r="M431" s="151"/>
    </row>
    <row r="432" spans="1:13">
      <c r="A432" t="s">
        <v>7071</v>
      </c>
      <c r="B432" s="148">
        <v>42643</v>
      </c>
      <c r="C432" t="s">
        <v>7072</v>
      </c>
      <c r="D432">
        <v>1</v>
      </c>
      <c r="E432" t="s">
        <v>7073</v>
      </c>
      <c r="F432" t="s">
        <v>1808</v>
      </c>
      <c r="G432" s="150" t="str">
        <f t="shared" si="15"/>
        <v>AEB611030SN7</v>
      </c>
      <c r="H432" t="s">
        <v>747</v>
      </c>
      <c r="I432" s="447">
        <v>49.11</v>
      </c>
      <c r="J432" s="133">
        <f t="shared" si="14"/>
        <v>306.9375</v>
      </c>
      <c r="K432" s="150"/>
      <c r="L432" s="150"/>
      <c r="M432" s="151"/>
    </row>
    <row r="433" spans="1:13">
      <c r="A433" t="s">
        <v>7071</v>
      </c>
      <c r="B433" s="148">
        <v>42643</v>
      </c>
      <c r="C433" t="s">
        <v>7072</v>
      </c>
      <c r="D433">
        <v>1</v>
      </c>
      <c r="E433" t="s">
        <v>7073</v>
      </c>
      <c r="F433" t="s">
        <v>1808</v>
      </c>
      <c r="G433" s="150" t="str">
        <f t="shared" si="15"/>
        <v>API6609273E0</v>
      </c>
      <c r="H433" t="s">
        <v>659</v>
      </c>
      <c r="I433" s="447">
        <v>9.3800000000000008</v>
      </c>
      <c r="J433" s="133">
        <f t="shared" si="14"/>
        <v>58.625000000000007</v>
      </c>
      <c r="K433" s="150"/>
      <c r="L433" s="150"/>
      <c r="M433" s="151"/>
    </row>
    <row r="434" spans="1:13">
      <c r="A434" t="s">
        <v>7071</v>
      </c>
      <c r="B434" s="148">
        <v>42643</v>
      </c>
      <c r="C434" t="s">
        <v>7072</v>
      </c>
      <c r="D434">
        <v>1</v>
      </c>
      <c r="E434" t="s">
        <v>7073</v>
      </c>
      <c r="F434" t="s">
        <v>1808</v>
      </c>
      <c r="G434" s="150" t="str">
        <f t="shared" si="15"/>
        <v>ESE0102158I8</v>
      </c>
      <c r="H434" t="s">
        <v>5779</v>
      </c>
      <c r="I434" s="447">
        <v>47.01</v>
      </c>
      <c r="J434" s="133">
        <f t="shared" si="14"/>
        <v>293.8125</v>
      </c>
      <c r="K434" s="150"/>
      <c r="L434" s="150"/>
      <c r="M434" s="151"/>
    </row>
    <row r="435" spans="1:13">
      <c r="A435" t="s">
        <v>7071</v>
      </c>
      <c r="B435" s="148">
        <v>42643</v>
      </c>
      <c r="C435" t="s">
        <v>7072</v>
      </c>
      <c r="D435">
        <v>1</v>
      </c>
      <c r="E435" t="s">
        <v>7073</v>
      </c>
      <c r="F435" t="s">
        <v>1808</v>
      </c>
      <c r="G435" s="150" t="str">
        <f t="shared" si="15"/>
        <v>MAGI620628IW4</v>
      </c>
      <c r="H435" t="s">
        <v>5757</v>
      </c>
      <c r="I435" s="447">
        <v>13.1</v>
      </c>
      <c r="J435" s="133">
        <f t="shared" si="14"/>
        <v>81.875</v>
      </c>
      <c r="K435" s="150"/>
      <c r="L435" s="150"/>
      <c r="M435" s="151"/>
    </row>
    <row r="436" spans="1:13">
      <c r="A436" t="s">
        <v>7074</v>
      </c>
      <c r="B436" s="148">
        <v>42643</v>
      </c>
      <c r="C436" t="s">
        <v>7075</v>
      </c>
      <c r="D436">
        <v>1</v>
      </c>
      <c r="E436" t="s">
        <v>7076</v>
      </c>
      <c r="F436" t="s">
        <v>1808</v>
      </c>
      <c r="G436" s="150" t="str">
        <f t="shared" si="15"/>
        <v>AEB611030SN7</v>
      </c>
      <c r="H436" t="s">
        <v>747</v>
      </c>
      <c r="I436" s="447">
        <v>49.11</v>
      </c>
      <c r="J436" s="133">
        <f t="shared" si="14"/>
        <v>306.9375</v>
      </c>
      <c r="K436" s="150"/>
      <c r="L436" s="150"/>
      <c r="M436" s="151"/>
    </row>
    <row r="437" spans="1:13">
      <c r="A437" t="s">
        <v>7074</v>
      </c>
      <c r="B437" s="148">
        <v>42643</v>
      </c>
      <c r="C437" t="s">
        <v>7075</v>
      </c>
      <c r="D437">
        <v>1</v>
      </c>
      <c r="E437" t="s">
        <v>7076</v>
      </c>
      <c r="F437" t="s">
        <v>1808</v>
      </c>
      <c r="G437" s="150" t="str">
        <f t="shared" si="15"/>
        <v>API6609273E0</v>
      </c>
      <c r="H437" t="s">
        <v>659</v>
      </c>
      <c r="I437" s="447">
        <v>9.3800000000000008</v>
      </c>
      <c r="J437" s="133">
        <f t="shared" si="14"/>
        <v>58.625000000000007</v>
      </c>
      <c r="K437" s="150"/>
      <c r="L437" s="150"/>
      <c r="M437" s="151"/>
    </row>
    <row r="438" spans="1:13">
      <c r="A438" t="s">
        <v>7074</v>
      </c>
      <c r="B438" s="148">
        <v>42643</v>
      </c>
      <c r="C438" t="s">
        <v>7075</v>
      </c>
      <c r="D438">
        <v>1</v>
      </c>
      <c r="E438" t="s">
        <v>7076</v>
      </c>
      <c r="F438" t="s">
        <v>1808</v>
      </c>
      <c r="G438" s="150" t="str">
        <f t="shared" si="15"/>
        <v>ESE0102158I8</v>
      </c>
      <c r="H438" t="s">
        <v>5779</v>
      </c>
      <c r="I438" s="447">
        <v>60.44</v>
      </c>
      <c r="J438" s="133">
        <f t="shared" si="14"/>
        <v>377.75</v>
      </c>
      <c r="K438" s="150"/>
      <c r="L438" s="150"/>
      <c r="M438" s="151"/>
    </row>
    <row r="439" spans="1:13">
      <c r="A439" t="s">
        <v>7074</v>
      </c>
      <c r="B439" s="148">
        <v>42643</v>
      </c>
      <c r="C439" t="s">
        <v>7075</v>
      </c>
      <c r="D439">
        <v>1</v>
      </c>
      <c r="E439" t="s">
        <v>7076</v>
      </c>
      <c r="F439" t="s">
        <v>1808</v>
      </c>
      <c r="G439" s="150" t="str">
        <f t="shared" si="15"/>
        <v>MAGI620628IW4</v>
      </c>
      <c r="H439" t="s">
        <v>5757</v>
      </c>
      <c r="I439" s="447">
        <v>12.96</v>
      </c>
      <c r="J439" s="133">
        <f t="shared" si="14"/>
        <v>81</v>
      </c>
      <c r="K439" s="150"/>
      <c r="L439" s="150"/>
      <c r="M439" s="151"/>
    </row>
    <row r="440" spans="1:13">
      <c r="A440" t="s">
        <v>7077</v>
      </c>
      <c r="B440" s="148">
        <v>42643</v>
      </c>
      <c r="C440" t="s">
        <v>7078</v>
      </c>
      <c r="D440">
        <v>1</v>
      </c>
      <c r="E440" t="s">
        <v>7079</v>
      </c>
      <c r="F440" t="s">
        <v>1808</v>
      </c>
      <c r="G440" s="150" t="str">
        <f t="shared" si="15"/>
        <v>DCO0302147T9</v>
      </c>
      <c r="H440" t="s">
        <v>1690</v>
      </c>
      <c r="I440" s="447">
        <v>3.17</v>
      </c>
      <c r="J440" s="133">
        <f t="shared" si="14"/>
        <v>19.8125</v>
      </c>
      <c r="K440" s="150"/>
      <c r="L440" s="150"/>
      <c r="M440" s="151"/>
    </row>
    <row r="441" spans="1:13">
      <c r="A441" t="s">
        <v>7077</v>
      </c>
      <c r="B441" s="148">
        <v>42643</v>
      </c>
      <c r="C441" t="s">
        <v>7078</v>
      </c>
      <c r="D441">
        <v>1</v>
      </c>
      <c r="E441" t="s">
        <v>7079</v>
      </c>
      <c r="F441" t="s">
        <v>1808</v>
      </c>
      <c r="G441" s="150" t="str">
        <f t="shared" si="15"/>
        <v>FNI970829JR9</v>
      </c>
      <c r="H441" t="s">
        <v>729</v>
      </c>
      <c r="I441" s="447">
        <v>41.39</v>
      </c>
      <c r="J441" s="133">
        <f t="shared" si="14"/>
        <v>258.6875</v>
      </c>
      <c r="K441" s="150"/>
      <c r="L441" s="150"/>
      <c r="M441" s="151"/>
    </row>
    <row r="442" spans="1:13">
      <c r="A442" t="s">
        <v>7077</v>
      </c>
      <c r="B442" s="148">
        <v>42643</v>
      </c>
      <c r="C442" t="s">
        <v>7078</v>
      </c>
      <c r="D442">
        <v>1</v>
      </c>
      <c r="E442" t="s">
        <v>7079</v>
      </c>
      <c r="F442" t="s">
        <v>1808</v>
      </c>
      <c r="G442" s="150" t="str">
        <f t="shared" si="15"/>
        <v>MTA910528FIA</v>
      </c>
      <c r="H442" t="s">
        <v>7082</v>
      </c>
      <c r="I442" s="447">
        <v>8.14</v>
      </c>
      <c r="J442" s="133">
        <f t="shared" si="14"/>
        <v>50.875</v>
      </c>
      <c r="K442" s="150"/>
      <c r="L442" s="150"/>
      <c r="M442" s="151"/>
    </row>
    <row r="443" spans="1:13">
      <c r="A443" t="s">
        <v>7077</v>
      </c>
      <c r="B443" s="148">
        <v>42643</v>
      </c>
      <c r="C443" t="s">
        <v>7078</v>
      </c>
      <c r="D443">
        <v>1</v>
      </c>
      <c r="E443" t="s">
        <v>7079</v>
      </c>
      <c r="F443" t="s">
        <v>1808</v>
      </c>
      <c r="G443" s="150" t="str">
        <f t="shared" si="15"/>
        <v>OME561118AA8</v>
      </c>
      <c r="H443" t="s">
        <v>805</v>
      </c>
      <c r="I443" s="447">
        <v>133.79</v>
      </c>
      <c r="J443" s="133">
        <f t="shared" si="14"/>
        <v>836.18749999999989</v>
      </c>
      <c r="K443" s="150"/>
      <c r="L443" s="150"/>
      <c r="M443" s="151"/>
    </row>
    <row r="444" spans="1:13">
      <c r="A444" t="s">
        <v>7077</v>
      </c>
      <c r="B444" s="148">
        <v>42643</v>
      </c>
      <c r="C444" t="s">
        <v>7078</v>
      </c>
      <c r="D444">
        <v>1</v>
      </c>
      <c r="E444" t="s">
        <v>7079</v>
      </c>
      <c r="F444" t="s">
        <v>1808</v>
      </c>
      <c r="G444" s="150" t="str">
        <f t="shared" si="15"/>
        <v>PPA090403C75</v>
      </c>
      <c r="H444" t="s">
        <v>3529</v>
      </c>
      <c r="I444" s="447">
        <v>18.21</v>
      </c>
      <c r="J444" s="133">
        <f t="shared" si="14"/>
        <v>113.8125</v>
      </c>
      <c r="K444" s="150"/>
      <c r="L444" s="150"/>
      <c r="M444" s="151"/>
    </row>
    <row r="445" spans="1:13">
      <c r="A445" t="s">
        <v>7077</v>
      </c>
      <c r="B445" s="148">
        <v>42643</v>
      </c>
      <c r="C445" t="s">
        <v>7078</v>
      </c>
      <c r="D445">
        <v>1</v>
      </c>
      <c r="E445" t="s">
        <v>7079</v>
      </c>
      <c r="F445" t="s">
        <v>1808</v>
      </c>
      <c r="G445" s="150" t="str">
        <f t="shared" si="15"/>
        <v>SGM950714DC2</v>
      </c>
      <c r="H445" t="s">
        <v>1706</v>
      </c>
      <c r="I445" s="447">
        <v>112.66</v>
      </c>
      <c r="J445" s="133">
        <f t="shared" si="14"/>
        <v>704.125</v>
      </c>
      <c r="K445" s="150"/>
      <c r="L445" s="150"/>
      <c r="M445" s="151"/>
    </row>
    <row r="446" spans="1:13">
      <c r="A446" t="s">
        <v>7077</v>
      </c>
      <c r="B446" s="148">
        <v>42643</v>
      </c>
      <c r="C446" t="s">
        <v>7078</v>
      </c>
      <c r="D446">
        <v>1</v>
      </c>
      <c r="E446" t="s">
        <v>7079</v>
      </c>
      <c r="F446" t="s">
        <v>1808</v>
      </c>
      <c r="G446" s="150" t="str">
        <f t="shared" si="15"/>
        <v>SSR010221A47</v>
      </c>
      <c r="H446" s="150" t="s">
        <v>7333</v>
      </c>
      <c r="I446" s="447">
        <v>77.959999999999994</v>
      </c>
      <c r="J446" s="133">
        <f t="shared" si="14"/>
        <v>487.24999999999994</v>
      </c>
      <c r="K446" s="150"/>
      <c r="L446" s="150"/>
      <c r="M446" s="151"/>
    </row>
    <row r="447" spans="1:13">
      <c r="A447" t="s">
        <v>7077</v>
      </c>
      <c r="B447" s="148">
        <v>42643</v>
      </c>
      <c r="C447" t="s">
        <v>7078</v>
      </c>
      <c r="D447">
        <v>1</v>
      </c>
      <c r="E447" t="s">
        <v>7079</v>
      </c>
      <c r="F447" t="s">
        <v>1808</v>
      </c>
      <c r="G447" s="150" t="str">
        <f t="shared" si="15"/>
        <v>SSR760906L2A</v>
      </c>
      <c r="H447" s="150" t="s">
        <v>4805</v>
      </c>
      <c r="I447" s="447">
        <v>28.21</v>
      </c>
      <c r="J447" s="133">
        <f t="shared" si="14"/>
        <v>176.3125</v>
      </c>
      <c r="K447" s="150"/>
      <c r="L447" s="150"/>
      <c r="M447" s="151"/>
    </row>
    <row r="448" spans="1:13">
      <c r="A448" t="s">
        <v>7083</v>
      </c>
      <c r="B448" s="148">
        <v>42643</v>
      </c>
      <c r="C448" t="s">
        <v>7084</v>
      </c>
      <c r="D448">
        <v>1</v>
      </c>
      <c r="E448" t="s">
        <v>7085</v>
      </c>
      <c r="F448" t="s">
        <v>1808</v>
      </c>
      <c r="G448" s="150" t="str">
        <f t="shared" si="15"/>
        <v>AEB611030SN7</v>
      </c>
      <c r="H448" t="s">
        <v>747</v>
      </c>
      <c r="I448" s="447">
        <v>49.11</v>
      </c>
      <c r="J448" s="133">
        <f t="shared" si="14"/>
        <v>306.9375</v>
      </c>
      <c r="K448" s="150"/>
      <c r="L448" s="150"/>
      <c r="M448" s="151"/>
    </row>
    <row r="449" spans="1:13">
      <c r="A449" t="s">
        <v>7083</v>
      </c>
      <c r="B449" s="148">
        <v>42643</v>
      </c>
      <c r="C449" t="s">
        <v>7084</v>
      </c>
      <c r="D449">
        <v>1</v>
      </c>
      <c r="E449" t="s">
        <v>7085</v>
      </c>
      <c r="F449" t="s">
        <v>1808</v>
      </c>
      <c r="G449" s="150" t="str">
        <f t="shared" ref="G449:G466" si="16">+H449</f>
        <v>API6609273E0</v>
      </c>
      <c r="H449" t="s">
        <v>659</v>
      </c>
      <c r="I449" s="447">
        <v>9.3800000000000008</v>
      </c>
      <c r="J449" s="133">
        <f t="shared" si="14"/>
        <v>58.625000000000007</v>
      </c>
      <c r="K449" s="150"/>
      <c r="L449" s="150"/>
      <c r="M449" s="151"/>
    </row>
    <row r="450" spans="1:13">
      <c r="A450" t="s">
        <v>7083</v>
      </c>
      <c r="B450" s="148">
        <v>42643</v>
      </c>
      <c r="C450" t="s">
        <v>7084</v>
      </c>
      <c r="D450">
        <v>1</v>
      </c>
      <c r="E450" t="s">
        <v>7085</v>
      </c>
      <c r="F450" t="s">
        <v>1808</v>
      </c>
      <c r="G450" s="150" t="str">
        <f t="shared" si="16"/>
        <v>ESE0102158I8</v>
      </c>
      <c r="H450" t="s">
        <v>5779</v>
      </c>
      <c r="I450" s="447">
        <v>47.01</v>
      </c>
      <c r="J450" s="133">
        <f t="shared" si="14"/>
        <v>293.8125</v>
      </c>
      <c r="K450" s="150"/>
      <c r="L450" s="150"/>
      <c r="M450" s="151"/>
    </row>
    <row r="451" spans="1:13">
      <c r="A451" t="s">
        <v>7083</v>
      </c>
      <c r="B451" s="148">
        <v>42643</v>
      </c>
      <c r="C451" t="s">
        <v>7084</v>
      </c>
      <c r="D451">
        <v>1</v>
      </c>
      <c r="E451" t="s">
        <v>7085</v>
      </c>
      <c r="F451" t="s">
        <v>1808</v>
      </c>
      <c r="G451" s="150" t="str">
        <f t="shared" si="16"/>
        <v>MAGI620628IW4</v>
      </c>
      <c r="H451" t="s">
        <v>5757</v>
      </c>
      <c r="I451" s="447">
        <v>13.1</v>
      </c>
      <c r="J451" s="133">
        <f t="shared" si="14"/>
        <v>81.875</v>
      </c>
      <c r="K451" s="150"/>
      <c r="L451" s="150"/>
      <c r="M451" s="151"/>
    </row>
    <row r="452" spans="1:13">
      <c r="A452" t="s">
        <v>7086</v>
      </c>
      <c r="B452" s="148">
        <v>42643</v>
      </c>
      <c r="C452" t="s">
        <v>7087</v>
      </c>
      <c r="D452">
        <v>1</v>
      </c>
      <c r="E452" t="s">
        <v>7088</v>
      </c>
      <c r="F452" t="s">
        <v>1808</v>
      </c>
      <c r="G452" s="150" t="str">
        <f t="shared" si="16"/>
        <v>API6609273E0</v>
      </c>
      <c r="H452" t="s">
        <v>659</v>
      </c>
      <c r="I452" s="447">
        <v>52.55</v>
      </c>
      <c r="J452" s="133">
        <f t="shared" si="14"/>
        <v>328.4375</v>
      </c>
      <c r="K452" s="150"/>
      <c r="L452" s="150"/>
      <c r="M452" s="151"/>
    </row>
    <row r="453" spans="1:13">
      <c r="A453" t="s">
        <v>7086</v>
      </c>
      <c r="B453" s="148">
        <v>42643</v>
      </c>
      <c r="C453" t="s">
        <v>7087</v>
      </c>
      <c r="D453">
        <v>1</v>
      </c>
      <c r="E453" t="s">
        <v>7088</v>
      </c>
      <c r="F453" t="s">
        <v>1808</v>
      </c>
      <c r="G453" s="150" t="str">
        <f t="shared" si="16"/>
        <v>CAL980626GA3</v>
      </c>
      <c r="H453" t="s">
        <v>7089</v>
      </c>
      <c r="I453" s="447">
        <v>67.16</v>
      </c>
      <c r="J453" s="133">
        <f t="shared" si="14"/>
        <v>419.74999999999994</v>
      </c>
      <c r="K453" s="150"/>
      <c r="L453" s="150"/>
      <c r="M453" s="151"/>
    </row>
    <row r="454" spans="1:13">
      <c r="A454" t="s">
        <v>7086</v>
      </c>
      <c r="B454" s="148">
        <v>42643</v>
      </c>
      <c r="C454" t="s">
        <v>7087</v>
      </c>
      <c r="D454">
        <v>1</v>
      </c>
      <c r="E454" t="s">
        <v>7088</v>
      </c>
      <c r="F454" t="s">
        <v>1808</v>
      </c>
      <c r="G454" s="150" t="str">
        <f t="shared" si="16"/>
        <v>CME030219B64</v>
      </c>
      <c r="H454" t="s">
        <v>658</v>
      </c>
      <c r="I454" s="447">
        <v>28.41</v>
      </c>
      <c r="J454" s="133">
        <f t="shared" si="14"/>
        <v>177.5625</v>
      </c>
      <c r="K454" s="150"/>
      <c r="L454" s="150"/>
      <c r="M454" s="151"/>
    </row>
    <row r="455" spans="1:13">
      <c r="A455" t="s">
        <v>7086</v>
      </c>
      <c r="B455" s="148">
        <v>42643</v>
      </c>
      <c r="C455" t="s">
        <v>7087</v>
      </c>
      <c r="D455">
        <v>1</v>
      </c>
      <c r="E455" t="s">
        <v>7088</v>
      </c>
      <c r="F455" t="s">
        <v>1808</v>
      </c>
      <c r="G455" s="150" t="str">
        <f t="shared" si="16"/>
        <v>CPA930423AX5</v>
      </c>
      <c r="H455" t="s">
        <v>5450</v>
      </c>
      <c r="I455" s="447">
        <v>5.79</v>
      </c>
      <c r="J455" s="133">
        <f t="shared" ref="J455:J517" si="17">+I455/0.16</f>
        <v>36.1875</v>
      </c>
      <c r="K455" s="150"/>
      <c r="L455" s="150"/>
      <c r="M455" s="151"/>
    </row>
    <row r="456" spans="1:13">
      <c r="A456" t="s">
        <v>7086</v>
      </c>
      <c r="B456" s="148">
        <v>42643</v>
      </c>
      <c r="C456" t="s">
        <v>7087</v>
      </c>
      <c r="D456">
        <v>1</v>
      </c>
      <c r="E456" t="s">
        <v>7088</v>
      </c>
      <c r="F456" t="s">
        <v>1808</v>
      </c>
      <c r="G456" s="150" t="str">
        <f t="shared" si="16"/>
        <v>FNI970829JR9</v>
      </c>
      <c r="H456" t="s">
        <v>729</v>
      </c>
      <c r="I456" s="447">
        <v>18.63</v>
      </c>
      <c r="J456" s="133">
        <f t="shared" si="17"/>
        <v>116.43749999999999</v>
      </c>
      <c r="K456" s="150"/>
      <c r="L456" s="150"/>
      <c r="M456" s="151"/>
    </row>
    <row r="457" spans="1:13">
      <c r="A457" t="s">
        <v>7086</v>
      </c>
      <c r="B457" s="148">
        <v>42643</v>
      </c>
      <c r="C457" t="s">
        <v>7087</v>
      </c>
      <c r="D457">
        <v>1</v>
      </c>
      <c r="E457" t="s">
        <v>7088</v>
      </c>
      <c r="F457" t="s">
        <v>1808</v>
      </c>
      <c r="G457" s="150" t="str">
        <f t="shared" si="16"/>
        <v>TSC070907QS5</v>
      </c>
      <c r="H457" t="s">
        <v>727</v>
      </c>
      <c r="I457" s="447">
        <v>13.79</v>
      </c>
      <c r="J457" s="133">
        <f t="shared" si="17"/>
        <v>86.187499999999986</v>
      </c>
      <c r="K457" s="150"/>
      <c r="L457" s="150"/>
      <c r="M457" s="151"/>
    </row>
    <row r="458" spans="1:13">
      <c r="A458" t="s">
        <v>7090</v>
      </c>
      <c r="B458" s="148">
        <v>42643</v>
      </c>
      <c r="C458" t="s">
        <v>7091</v>
      </c>
      <c r="D458">
        <v>1</v>
      </c>
      <c r="E458" t="s">
        <v>7092</v>
      </c>
      <c r="F458" t="s">
        <v>1808</v>
      </c>
      <c r="G458" s="150" t="str">
        <f t="shared" si="16"/>
        <v>CME030219B64</v>
      </c>
      <c r="H458" t="s">
        <v>658</v>
      </c>
      <c r="I458" s="447">
        <v>26.21</v>
      </c>
      <c r="J458" s="133">
        <f t="shared" si="17"/>
        <v>163.8125</v>
      </c>
      <c r="K458" s="150"/>
      <c r="L458" s="150"/>
      <c r="M458" s="151"/>
    </row>
    <row r="459" spans="1:13">
      <c r="A459" t="s">
        <v>7090</v>
      </c>
      <c r="B459" s="148">
        <v>42643</v>
      </c>
      <c r="C459" t="s">
        <v>7091</v>
      </c>
      <c r="D459">
        <v>1</v>
      </c>
      <c r="E459" t="s">
        <v>7092</v>
      </c>
      <c r="F459" t="s">
        <v>1808</v>
      </c>
      <c r="G459" s="150" t="str">
        <f t="shared" si="16"/>
        <v>CVT020930BY9</v>
      </c>
      <c r="H459" t="s">
        <v>3530</v>
      </c>
      <c r="I459" s="447">
        <v>9.24</v>
      </c>
      <c r="J459" s="133">
        <f t="shared" si="17"/>
        <v>57.75</v>
      </c>
      <c r="K459" s="150"/>
      <c r="L459" s="150"/>
      <c r="M459" s="151"/>
    </row>
    <row r="460" spans="1:13">
      <c r="A460" t="s">
        <v>7090</v>
      </c>
      <c r="B460" s="148">
        <v>42643</v>
      </c>
      <c r="C460" t="s">
        <v>7091</v>
      </c>
      <c r="D460">
        <v>1</v>
      </c>
      <c r="E460" t="s">
        <v>7092</v>
      </c>
      <c r="F460" t="s">
        <v>1808</v>
      </c>
      <c r="G460" s="150" t="str">
        <f t="shared" si="16"/>
        <v>FNI970829JR9</v>
      </c>
      <c r="H460" t="s">
        <v>729</v>
      </c>
      <c r="I460" s="447">
        <v>18.22</v>
      </c>
      <c r="J460" s="133">
        <f t="shared" si="17"/>
        <v>113.87499999999999</v>
      </c>
      <c r="K460" s="150"/>
      <c r="L460" s="150"/>
      <c r="M460" s="151"/>
    </row>
    <row r="461" spans="1:13">
      <c r="A461" t="s">
        <v>7090</v>
      </c>
      <c r="B461" s="148">
        <v>42643</v>
      </c>
      <c r="C461" t="s">
        <v>7091</v>
      </c>
      <c r="D461">
        <v>1</v>
      </c>
      <c r="E461" t="s">
        <v>7092</v>
      </c>
      <c r="F461" t="s">
        <v>1808</v>
      </c>
      <c r="G461" s="150" t="str">
        <f t="shared" si="16"/>
        <v>WFF1109012N1</v>
      </c>
      <c r="H461" t="s">
        <v>3584</v>
      </c>
      <c r="I461" s="447">
        <v>18.899999999999999</v>
      </c>
      <c r="J461" s="133">
        <f t="shared" si="17"/>
        <v>118.12499999999999</v>
      </c>
      <c r="K461" s="150"/>
      <c r="L461" s="150"/>
      <c r="M461" s="151"/>
    </row>
    <row r="462" spans="1:13">
      <c r="A462" t="s">
        <v>7093</v>
      </c>
      <c r="B462" s="148">
        <v>42643</v>
      </c>
      <c r="C462" t="s">
        <v>7094</v>
      </c>
      <c r="D462">
        <v>1</v>
      </c>
      <c r="E462" t="s">
        <v>7095</v>
      </c>
      <c r="F462" t="s">
        <v>1808</v>
      </c>
      <c r="G462" s="150" t="str">
        <f t="shared" si="16"/>
        <v>CME030219B64</v>
      </c>
      <c r="H462" t="s">
        <v>658</v>
      </c>
      <c r="I462" s="447">
        <v>16.55</v>
      </c>
      <c r="J462" s="133">
        <f t="shared" si="17"/>
        <v>103.4375</v>
      </c>
      <c r="K462" s="150"/>
      <c r="L462" s="150"/>
      <c r="M462" s="151"/>
    </row>
    <row r="463" spans="1:13">
      <c r="A463" t="s">
        <v>7093</v>
      </c>
      <c r="B463" s="148">
        <v>42643</v>
      </c>
      <c r="C463" t="s">
        <v>7094</v>
      </c>
      <c r="D463">
        <v>1</v>
      </c>
      <c r="E463" t="s">
        <v>7095</v>
      </c>
      <c r="F463" t="s">
        <v>1808</v>
      </c>
      <c r="G463" s="150" t="str">
        <f t="shared" si="16"/>
        <v>FNI970829JR9</v>
      </c>
      <c r="H463" t="s">
        <v>729</v>
      </c>
      <c r="I463" s="447">
        <v>20.29</v>
      </c>
      <c r="J463" s="133">
        <f t="shared" si="17"/>
        <v>126.81249999999999</v>
      </c>
      <c r="K463" s="150"/>
      <c r="L463" s="150"/>
      <c r="M463" s="151"/>
    </row>
    <row r="464" spans="1:13">
      <c r="A464" t="s">
        <v>7093</v>
      </c>
      <c r="B464" s="148">
        <v>42643</v>
      </c>
      <c r="C464" t="s">
        <v>7094</v>
      </c>
      <c r="D464">
        <v>1</v>
      </c>
      <c r="E464" t="s">
        <v>7095</v>
      </c>
      <c r="F464" t="s">
        <v>1808</v>
      </c>
      <c r="G464" s="150" t="str">
        <f t="shared" si="16"/>
        <v>VAEM6106277J6</v>
      </c>
      <c r="H464" t="s">
        <v>7096</v>
      </c>
      <c r="I464" s="447">
        <v>10.34</v>
      </c>
      <c r="J464" s="133">
        <f t="shared" si="17"/>
        <v>64.625</v>
      </c>
      <c r="K464" s="150"/>
      <c r="L464" s="150"/>
      <c r="M464" s="151"/>
    </row>
    <row r="465" spans="1:13">
      <c r="A465" t="s">
        <v>7097</v>
      </c>
      <c r="B465" s="148">
        <v>42643</v>
      </c>
      <c r="C465" t="s">
        <v>7098</v>
      </c>
      <c r="D465">
        <v>1</v>
      </c>
      <c r="E465" t="s">
        <v>7099</v>
      </c>
      <c r="F465" t="s">
        <v>1808</v>
      </c>
      <c r="G465" s="150" t="str">
        <f t="shared" si="16"/>
        <v>API6609273E0</v>
      </c>
      <c r="H465" t="s">
        <v>659</v>
      </c>
      <c r="I465" s="447">
        <v>9.3800000000000008</v>
      </c>
      <c r="J465" s="133">
        <f t="shared" si="17"/>
        <v>58.625000000000007</v>
      </c>
      <c r="K465" s="150"/>
      <c r="L465" s="150"/>
      <c r="M465" s="151"/>
    </row>
    <row r="466" spans="1:13">
      <c r="A466" t="s">
        <v>7097</v>
      </c>
      <c r="B466" s="148">
        <v>42643</v>
      </c>
      <c r="C466" t="s">
        <v>7098</v>
      </c>
      <c r="D466">
        <v>1</v>
      </c>
      <c r="E466" t="s">
        <v>7099</v>
      </c>
      <c r="F466" t="s">
        <v>1808</v>
      </c>
      <c r="G466" s="150" t="str">
        <f t="shared" si="16"/>
        <v>FNI970829JR9</v>
      </c>
      <c r="H466" t="s">
        <v>729</v>
      </c>
      <c r="I466" s="447">
        <v>8.9700000000000006</v>
      </c>
      <c r="J466" s="133">
        <f t="shared" si="17"/>
        <v>56.0625</v>
      </c>
      <c r="K466" s="150"/>
      <c r="L466" s="150"/>
      <c r="M466" s="151"/>
    </row>
    <row r="467" spans="1:13">
      <c r="A467" t="s">
        <v>6984</v>
      </c>
      <c r="B467" s="148">
        <v>42643</v>
      </c>
      <c r="C467" t="s">
        <v>6985</v>
      </c>
      <c r="D467">
        <v>1</v>
      </c>
      <c r="E467" t="s">
        <v>6986</v>
      </c>
      <c r="F467" t="s">
        <v>1828</v>
      </c>
      <c r="G467" s="48" t="s">
        <v>840</v>
      </c>
      <c r="H467" s="48" t="s">
        <v>841</v>
      </c>
      <c r="I467" s="314">
        <v>27004.400000000001</v>
      </c>
      <c r="J467" s="133">
        <f t="shared" si="17"/>
        <v>168777.5</v>
      </c>
      <c r="K467" s="151"/>
      <c r="L467" s="150"/>
      <c r="M467" s="151"/>
    </row>
    <row r="468" spans="1:13">
      <c r="A468" t="s">
        <v>6975</v>
      </c>
      <c r="B468" s="148">
        <v>42643</v>
      </c>
      <c r="C468" t="s">
        <v>6976</v>
      </c>
      <c r="D468">
        <v>1</v>
      </c>
      <c r="E468" t="s">
        <v>6977</v>
      </c>
      <c r="F468" t="s">
        <v>1828</v>
      </c>
      <c r="G468" s="48" t="s">
        <v>840</v>
      </c>
      <c r="H468" s="48" t="s">
        <v>841</v>
      </c>
      <c r="I468" s="314">
        <v>31433.13</v>
      </c>
      <c r="J468" s="133">
        <f t="shared" si="17"/>
        <v>196457.0625</v>
      </c>
      <c r="K468" s="151"/>
      <c r="L468" s="150"/>
      <c r="M468" s="151"/>
    </row>
    <row r="469" spans="1:13">
      <c r="A469" t="s">
        <v>7103</v>
      </c>
      <c r="B469" s="148">
        <v>42643</v>
      </c>
      <c r="C469" t="s">
        <v>7104</v>
      </c>
      <c r="D469">
        <v>1</v>
      </c>
      <c r="E469" t="s">
        <v>7105</v>
      </c>
      <c r="F469" t="s">
        <v>1828</v>
      </c>
      <c r="G469" s="48" t="s">
        <v>840</v>
      </c>
      <c r="H469" s="48" t="s">
        <v>841</v>
      </c>
      <c r="I469" s="314">
        <v>46095.19</v>
      </c>
      <c r="J469" s="133">
        <f t="shared" si="17"/>
        <v>288094.9375</v>
      </c>
      <c r="K469" s="151"/>
      <c r="L469" s="150"/>
      <c r="M469" s="151"/>
    </row>
    <row r="470" spans="1:13">
      <c r="A470" t="s">
        <v>7109</v>
      </c>
      <c r="B470" s="148">
        <v>42643</v>
      </c>
      <c r="C470" t="s">
        <v>7110</v>
      </c>
      <c r="D470">
        <v>1</v>
      </c>
      <c r="E470" t="s">
        <v>7111</v>
      </c>
      <c r="F470" t="s">
        <v>1828</v>
      </c>
      <c r="G470" s="48" t="s">
        <v>840</v>
      </c>
      <c r="H470" s="48" t="s">
        <v>841</v>
      </c>
      <c r="I470" s="314">
        <v>54364.18</v>
      </c>
      <c r="J470" s="133">
        <f t="shared" si="17"/>
        <v>339776.125</v>
      </c>
      <c r="K470" s="151"/>
      <c r="L470" s="150"/>
      <c r="M470" s="151"/>
    </row>
    <row r="471" spans="1:13">
      <c r="A471" t="s">
        <v>7112</v>
      </c>
      <c r="B471" s="148">
        <v>42643</v>
      </c>
      <c r="C471" t="s">
        <v>7113</v>
      </c>
      <c r="D471">
        <v>1</v>
      </c>
      <c r="E471" t="s">
        <v>7114</v>
      </c>
      <c r="F471" t="s">
        <v>1828</v>
      </c>
      <c r="G471" s="48" t="s">
        <v>840</v>
      </c>
      <c r="H471" s="48" t="s">
        <v>841</v>
      </c>
      <c r="I471" s="314">
        <v>71903.83</v>
      </c>
      <c r="J471" s="133">
        <f t="shared" si="17"/>
        <v>449398.9375</v>
      </c>
      <c r="K471" s="151"/>
      <c r="L471" s="150"/>
      <c r="M471" s="151"/>
    </row>
    <row r="472" spans="1:13">
      <c r="A472" t="s">
        <v>7115</v>
      </c>
      <c r="B472" s="148">
        <v>42643</v>
      </c>
      <c r="C472" t="s">
        <v>7116</v>
      </c>
      <c r="D472">
        <v>1</v>
      </c>
      <c r="E472" t="s">
        <v>7117</v>
      </c>
      <c r="F472" t="s">
        <v>1808</v>
      </c>
      <c r="G472" s="150" t="str">
        <f t="shared" ref="G472:G504" si="18">+H472</f>
        <v>API6609273E0</v>
      </c>
      <c r="H472" t="s">
        <v>659</v>
      </c>
      <c r="I472" s="447">
        <v>8</v>
      </c>
      <c r="J472" s="133">
        <f t="shared" si="17"/>
        <v>50</v>
      </c>
      <c r="K472" s="150"/>
      <c r="L472" s="150"/>
      <c r="M472" s="151"/>
    </row>
    <row r="473" spans="1:13">
      <c r="A473" t="s">
        <v>7118</v>
      </c>
      <c r="B473" s="148">
        <v>42643</v>
      </c>
      <c r="C473" t="s">
        <v>7119</v>
      </c>
      <c r="D473">
        <v>1</v>
      </c>
      <c r="E473" t="s">
        <v>7120</v>
      </c>
      <c r="F473" t="s">
        <v>1808</v>
      </c>
      <c r="G473" s="150" t="str">
        <f t="shared" si="18"/>
        <v>OFI920113KZ8</v>
      </c>
      <c r="H473" t="s">
        <v>5429</v>
      </c>
      <c r="I473" s="447">
        <v>57.05</v>
      </c>
      <c r="J473" s="133">
        <f t="shared" si="17"/>
        <v>356.5625</v>
      </c>
      <c r="K473" s="150"/>
      <c r="L473" s="150"/>
      <c r="M473" s="151"/>
    </row>
    <row r="474" spans="1:13">
      <c r="A474" t="s">
        <v>7121</v>
      </c>
      <c r="B474" s="148">
        <v>42643</v>
      </c>
      <c r="C474" t="s">
        <v>7122</v>
      </c>
      <c r="D474">
        <v>1</v>
      </c>
      <c r="E474" t="s">
        <v>7123</v>
      </c>
      <c r="F474" t="s">
        <v>1808</v>
      </c>
      <c r="G474" s="150" t="str">
        <f t="shared" si="18"/>
        <v>AME970109GW0</v>
      </c>
      <c r="H474" t="s">
        <v>668</v>
      </c>
      <c r="I474" s="447">
        <v>41.34</v>
      </c>
      <c r="J474" s="133">
        <f t="shared" si="17"/>
        <v>258.375</v>
      </c>
      <c r="K474" s="150"/>
      <c r="L474" s="150"/>
      <c r="M474" s="151"/>
    </row>
    <row r="475" spans="1:13">
      <c r="A475" t="s">
        <v>7124</v>
      </c>
      <c r="B475" s="148">
        <v>42643</v>
      </c>
      <c r="C475" t="s">
        <v>7125</v>
      </c>
      <c r="D475">
        <v>1</v>
      </c>
      <c r="E475" t="s">
        <v>7126</v>
      </c>
      <c r="F475" t="s">
        <v>1808</v>
      </c>
      <c r="G475" s="150" t="str">
        <f t="shared" si="18"/>
        <v>DEM8801152E9</v>
      </c>
      <c r="H475" t="s">
        <v>3535</v>
      </c>
      <c r="I475" s="447">
        <v>29.92</v>
      </c>
      <c r="J475" s="133">
        <f t="shared" si="17"/>
        <v>187</v>
      </c>
      <c r="K475" s="150"/>
      <c r="L475" s="150"/>
      <c r="M475" s="151"/>
    </row>
    <row r="476" spans="1:13">
      <c r="A476" t="s">
        <v>7127</v>
      </c>
      <c r="B476" s="148">
        <v>42643</v>
      </c>
      <c r="C476" t="s">
        <v>7128</v>
      </c>
      <c r="D476">
        <v>1</v>
      </c>
      <c r="E476" t="s">
        <v>7129</v>
      </c>
      <c r="F476" t="s">
        <v>1808</v>
      </c>
      <c r="G476" s="150" t="str">
        <f t="shared" si="18"/>
        <v>ELE011009716</v>
      </c>
      <c r="H476" t="s">
        <v>664</v>
      </c>
      <c r="I476" s="447">
        <v>19.309999999999999</v>
      </c>
      <c r="J476" s="133">
        <f t="shared" si="17"/>
        <v>120.68749999999999</v>
      </c>
      <c r="K476" s="150"/>
      <c r="L476" s="150"/>
      <c r="M476" s="151"/>
    </row>
    <row r="477" spans="1:13">
      <c r="A477" t="s">
        <v>7131</v>
      </c>
      <c r="B477" s="148">
        <v>42643</v>
      </c>
      <c r="C477" t="s">
        <v>7132</v>
      </c>
      <c r="D477">
        <v>1</v>
      </c>
      <c r="E477" t="s">
        <v>7133</v>
      </c>
      <c r="F477" t="s">
        <v>1808</v>
      </c>
      <c r="G477" s="150" t="str">
        <f t="shared" si="18"/>
        <v>CME910715UB9</v>
      </c>
      <c r="H477" t="s">
        <v>1683</v>
      </c>
      <c r="I477" s="447">
        <v>50.06</v>
      </c>
      <c r="J477" s="133">
        <f t="shared" si="17"/>
        <v>312.875</v>
      </c>
      <c r="K477" s="150"/>
      <c r="L477" s="150"/>
      <c r="M477" s="151"/>
    </row>
    <row r="478" spans="1:13">
      <c r="A478" t="s">
        <v>7134</v>
      </c>
      <c r="B478" s="148">
        <v>42643</v>
      </c>
      <c r="C478" t="s">
        <v>7135</v>
      </c>
      <c r="D478">
        <v>1</v>
      </c>
      <c r="E478" t="s">
        <v>7136</v>
      </c>
      <c r="F478" t="s">
        <v>1808</v>
      </c>
      <c r="G478" s="150" t="str">
        <f t="shared" si="18"/>
        <v>PCE890410B96</v>
      </c>
      <c r="H478" t="s">
        <v>7137</v>
      </c>
      <c r="I478" s="447">
        <v>19.93</v>
      </c>
      <c r="J478" s="133">
        <f t="shared" si="17"/>
        <v>124.5625</v>
      </c>
      <c r="K478" s="150"/>
      <c r="L478" s="150"/>
      <c r="M478" s="151"/>
    </row>
    <row r="479" spans="1:13">
      <c r="A479" t="s">
        <v>7138</v>
      </c>
      <c r="B479" s="148">
        <v>42643</v>
      </c>
      <c r="C479" t="s">
        <v>7139</v>
      </c>
      <c r="D479">
        <v>1</v>
      </c>
      <c r="E479" t="s">
        <v>7140</v>
      </c>
      <c r="F479" t="s">
        <v>1808</v>
      </c>
      <c r="G479" s="150" t="str">
        <f t="shared" si="18"/>
        <v>FMB871228QF7</v>
      </c>
      <c r="H479" t="s">
        <v>691</v>
      </c>
      <c r="I479" s="447">
        <v>12.48</v>
      </c>
      <c r="J479" s="133">
        <f t="shared" si="17"/>
        <v>78</v>
      </c>
      <c r="K479" s="150"/>
      <c r="L479" s="150"/>
      <c r="M479" s="151"/>
    </row>
    <row r="480" spans="1:13">
      <c r="A480" t="s">
        <v>7141</v>
      </c>
      <c r="B480" s="148">
        <v>42643</v>
      </c>
      <c r="C480" t="s">
        <v>7142</v>
      </c>
      <c r="D480">
        <v>1</v>
      </c>
      <c r="E480" t="s">
        <v>7143</v>
      </c>
      <c r="F480" t="s">
        <v>1808</v>
      </c>
      <c r="G480" s="150" t="str">
        <f t="shared" si="18"/>
        <v>MNE0409226K9</v>
      </c>
      <c r="H480" t="s">
        <v>701</v>
      </c>
      <c r="I480" s="447">
        <v>93.94</v>
      </c>
      <c r="J480" s="133">
        <f t="shared" si="17"/>
        <v>587.125</v>
      </c>
      <c r="K480" s="150"/>
      <c r="L480" s="150"/>
      <c r="M480" s="151"/>
    </row>
    <row r="481" spans="1:13">
      <c r="A481" t="s">
        <v>7144</v>
      </c>
      <c r="B481" s="148">
        <v>42643</v>
      </c>
      <c r="C481" t="s">
        <v>7145</v>
      </c>
      <c r="D481">
        <v>1</v>
      </c>
      <c r="E481" t="s">
        <v>7146</v>
      </c>
      <c r="F481" t="s">
        <v>1808</v>
      </c>
      <c r="G481" s="150" t="str">
        <f t="shared" si="18"/>
        <v>PCE890410B99</v>
      </c>
      <c r="H481" t="s">
        <v>1677</v>
      </c>
      <c r="I481" s="447">
        <v>19.93</v>
      </c>
      <c r="J481" s="133">
        <f t="shared" si="17"/>
        <v>124.5625</v>
      </c>
      <c r="K481" s="150"/>
      <c r="L481" s="150"/>
      <c r="M481" s="151"/>
    </row>
    <row r="482" spans="1:13">
      <c r="A482" t="s">
        <v>7147</v>
      </c>
      <c r="B482" s="148">
        <v>42643</v>
      </c>
      <c r="C482" t="s">
        <v>7148</v>
      </c>
      <c r="D482">
        <v>1</v>
      </c>
      <c r="E482" t="s">
        <v>7149</v>
      </c>
      <c r="F482" t="s">
        <v>1808</v>
      </c>
      <c r="G482" s="150" t="str">
        <f t="shared" si="18"/>
        <v>NWM9709244W4</v>
      </c>
      <c r="H482" t="s">
        <v>683</v>
      </c>
      <c r="I482" s="447">
        <v>14.62</v>
      </c>
      <c r="J482" s="133">
        <f t="shared" si="17"/>
        <v>91.375</v>
      </c>
      <c r="K482" s="150"/>
      <c r="L482" s="150"/>
      <c r="M482" s="151"/>
    </row>
    <row r="483" spans="1:13">
      <c r="A483" t="s">
        <v>7150</v>
      </c>
      <c r="B483" s="148">
        <v>42643</v>
      </c>
      <c r="C483" t="s">
        <v>7151</v>
      </c>
      <c r="D483">
        <v>1</v>
      </c>
      <c r="E483" t="s">
        <v>7152</v>
      </c>
      <c r="F483" t="s">
        <v>1808</v>
      </c>
      <c r="G483" s="150" t="str">
        <f t="shared" si="18"/>
        <v>CME910715UB9</v>
      </c>
      <c r="H483" t="s">
        <v>1683</v>
      </c>
      <c r="I483" s="447">
        <v>50.06</v>
      </c>
      <c r="J483" s="133">
        <f t="shared" si="17"/>
        <v>312.875</v>
      </c>
      <c r="K483" s="150"/>
      <c r="L483" s="150"/>
      <c r="M483" s="151"/>
    </row>
    <row r="484" spans="1:13">
      <c r="A484" t="s">
        <v>7153</v>
      </c>
      <c r="B484" s="148">
        <v>42643</v>
      </c>
      <c r="C484" t="s">
        <v>7154</v>
      </c>
      <c r="D484">
        <v>1</v>
      </c>
      <c r="E484" t="s">
        <v>7155</v>
      </c>
      <c r="F484" t="s">
        <v>1808</v>
      </c>
      <c r="G484" s="150" t="str">
        <f t="shared" si="18"/>
        <v>CAR690416420</v>
      </c>
      <c r="H484" t="s">
        <v>1675</v>
      </c>
      <c r="I484" s="447">
        <v>64.5</v>
      </c>
      <c r="J484" s="133">
        <f t="shared" si="17"/>
        <v>403.125</v>
      </c>
      <c r="K484" s="150"/>
      <c r="L484" s="150"/>
      <c r="M484" s="151"/>
    </row>
    <row r="485" spans="1:13">
      <c r="A485" t="s">
        <v>7156</v>
      </c>
      <c r="B485" s="148">
        <v>42643</v>
      </c>
      <c r="C485" t="s">
        <v>7157</v>
      </c>
      <c r="D485">
        <v>1</v>
      </c>
      <c r="E485" t="s">
        <v>7158</v>
      </c>
      <c r="F485" t="s">
        <v>1808</v>
      </c>
      <c r="G485" s="150" t="str">
        <f t="shared" si="18"/>
        <v>CAR690416420</v>
      </c>
      <c r="H485" t="s">
        <v>1675</v>
      </c>
      <c r="I485" s="447">
        <v>28.22</v>
      </c>
      <c r="J485" s="133">
        <f t="shared" si="17"/>
        <v>176.375</v>
      </c>
      <c r="K485" s="150"/>
      <c r="L485" s="150"/>
      <c r="M485" s="151"/>
    </row>
    <row r="486" spans="1:13">
      <c r="A486" t="s">
        <v>7159</v>
      </c>
      <c r="B486" s="148">
        <v>42643</v>
      </c>
      <c r="C486" t="s">
        <v>7160</v>
      </c>
      <c r="D486">
        <v>1</v>
      </c>
      <c r="E486" t="s">
        <v>7161</v>
      </c>
      <c r="F486" t="s">
        <v>1808</v>
      </c>
      <c r="G486" s="150" t="str">
        <f t="shared" si="18"/>
        <v>API6609273E0</v>
      </c>
      <c r="H486" t="s">
        <v>659</v>
      </c>
      <c r="I486" s="447">
        <v>8</v>
      </c>
      <c r="J486" s="133">
        <f t="shared" si="17"/>
        <v>50</v>
      </c>
      <c r="K486" s="150"/>
      <c r="L486" s="150"/>
      <c r="M486" s="151"/>
    </row>
    <row r="487" spans="1:13">
      <c r="A487" t="s">
        <v>7162</v>
      </c>
      <c r="B487" s="148">
        <v>42643</v>
      </c>
      <c r="C487" t="s">
        <v>7163</v>
      </c>
      <c r="D487">
        <v>1</v>
      </c>
      <c r="E487" t="s">
        <v>7164</v>
      </c>
      <c r="F487" t="s">
        <v>1808</v>
      </c>
      <c r="G487" s="150" t="str">
        <f t="shared" si="18"/>
        <v>FNM000504R36</v>
      </c>
      <c r="H487" t="s">
        <v>1678</v>
      </c>
      <c r="I487" s="447">
        <v>15.03</v>
      </c>
      <c r="J487" s="133">
        <f t="shared" si="17"/>
        <v>93.9375</v>
      </c>
      <c r="K487" s="150"/>
      <c r="L487" s="150"/>
      <c r="M487" s="151"/>
    </row>
    <row r="488" spans="1:13">
      <c r="A488" t="s">
        <v>7165</v>
      </c>
      <c r="B488" s="148">
        <v>42643</v>
      </c>
      <c r="C488" t="s">
        <v>7166</v>
      </c>
      <c r="D488">
        <v>1</v>
      </c>
      <c r="E488" t="s">
        <v>7167</v>
      </c>
      <c r="F488" t="s">
        <v>1808</v>
      </c>
      <c r="G488" s="150" t="str">
        <f t="shared" si="18"/>
        <v>GOCP680323FI5</v>
      </c>
      <c r="H488" t="s">
        <v>7168</v>
      </c>
      <c r="I488" s="447">
        <v>76.8</v>
      </c>
      <c r="J488" s="133">
        <f t="shared" si="17"/>
        <v>480</v>
      </c>
      <c r="K488" s="150"/>
      <c r="L488" s="150"/>
      <c r="M488" s="151"/>
    </row>
    <row r="489" spans="1:13">
      <c r="A489" t="s">
        <v>7169</v>
      </c>
      <c r="B489" s="148">
        <v>42643</v>
      </c>
      <c r="C489" t="s">
        <v>7170</v>
      </c>
      <c r="D489">
        <v>1</v>
      </c>
      <c r="E489" t="s">
        <v>7171</v>
      </c>
      <c r="F489" t="s">
        <v>1808</v>
      </c>
      <c r="G489" s="150" t="str">
        <f t="shared" si="18"/>
        <v>ROAA840915TS5</v>
      </c>
      <c r="H489" t="s">
        <v>715</v>
      </c>
      <c r="I489" s="447">
        <v>92.41</v>
      </c>
      <c r="J489" s="133">
        <f t="shared" si="17"/>
        <v>577.5625</v>
      </c>
      <c r="K489" s="150"/>
      <c r="L489" s="150"/>
      <c r="M489" s="151"/>
    </row>
    <row r="490" spans="1:13">
      <c r="A490" t="s">
        <v>7172</v>
      </c>
      <c r="B490" s="148">
        <v>42643</v>
      </c>
      <c r="C490" t="s">
        <v>7173</v>
      </c>
      <c r="D490">
        <v>1</v>
      </c>
      <c r="E490" t="s">
        <v>7174</v>
      </c>
      <c r="F490" t="s">
        <v>1808</v>
      </c>
      <c r="G490" s="150" t="str">
        <f t="shared" si="18"/>
        <v>SRE1309034W9</v>
      </c>
      <c r="H490" t="s">
        <v>1686</v>
      </c>
      <c r="I490" s="447">
        <v>84.24</v>
      </c>
      <c r="J490" s="133">
        <f t="shared" si="17"/>
        <v>526.5</v>
      </c>
      <c r="K490" s="150"/>
      <c r="L490" s="150"/>
      <c r="M490" s="151"/>
    </row>
    <row r="491" spans="1:13">
      <c r="A491" t="s">
        <v>7175</v>
      </c>
      <c r="B491" s="148">
        <v>42643</v>
      </c>
      <c r="C491" t="s">
        <v>7176</v>
      </c>
      <c r="D491">
        <v>1</v>
      </c>
      <c r="E491" t="s">
        <v>7177</v>
      </c>
      <c r="F491" t="s">
        <v>1808</v>
      </c>
      <c r="G491" s="150" t="str">
        <f t="shared" si="18"/>
        <v>PCE890410B99</v>
      </c>
      <c r="H491" t="s">
        <v>1677</v>
      </c>
      <c r="I491" s="447">
        <v>33.65</v>
      </c>
      <c r="J491" s="133">
        <f t="shared" si="17"/>
        <v>210.3125</v>
      </c>
      <c r="K491" s="150"/>
      <c r="L491" s="150"/>
      <c r="M491" s="151"/>
    </row>
    <row r="492" spans="1:13">
      <c r="A492" t="s">
        <v>7178</v>
      </c>
      <c r="B492" s="148">
        <v>42643</v>
      </c>
      <c r="C492" t="s">
        <v>7179</v>
      </c>
      <c r="D492">
        <v>1</v>
      </c>
      <c r="E492" t="s">
        <v>7180</v>
      </c>
      <c r="F492" t="s">
        <v>1808</v>
      </c>
      <c r="G492" s="150" t="str">
        <f t="shared" si="18"/>
        <v>AME970109GW0</v>
      </c>
      <c r="H492" t="s">
        <v>668</v>
      </c>
      <c r="I492" s="447">
        <v>69.52</v>
      </c>
      <c r="J492" s="133">
        <f t="shared" si="17"/>
        <v>434.49999999999994</v>
      </c>
      <c r="K492" s="150"/>
      <c r="L492" s="150"/>
      <c r="M492" s="151"/>
    </row>
    <row r="493" spans="1:13">
      <c r="A493" t="s">
        <v>7181</v>
      </c>
      <c r="B493" s="148">
        <v>42643</v>
      </c>
      <c r="C493" t="s">
        <v>7182</v>
      </c>
      <c r="D493">
        <v>1</v>
      </c>
      <c r="E493" t="s">
        <v>7183</v>
      </c>
      <c r="F493" t="s">
        <v>1808</v>
      </c>
      <c r="G493" s="150" t="s">
        <v>664</v>
      </c>
      <c r="H493" s="150" t="s">
        <v>664</v>
      </c>
      <c r="I493" s="447">
        <v>15.72</v>
      </c>
      <c r="J493" s="133">
        <f t="shared" si="17"/>
        <v>98.25</v>
      </c>
      <c r="K493" s="150"/>
      <c r="L493" s="150"/>
      <c r="M493" s="151"/>
    </row>
    <row r="494" spans="1:13">
      <c r="A494" t="s">
        <v>7185</v>
      </c>
      <c r="B494" s="148">
        <v>42643</v>
      </c>
      <c r="C494" t="s">
        <v>7186</v>
      </c>
      <c r="D494">
        <v>1</v>
      </c>
      <c r="E494" t="s">
        <v>7187</v>
      </c>
      <c r="F494" t="s">
        <v>1808</v>
      </c>
      <c r="G494" s="150" t="s">
        <v>709</v>
      </c>
      <c r="H494" s="150" t="s">
        <v>7327</v>
      </c>
      <c r="I494" s="447">
        <v>9.02</v>
      </c>
      <c r="J494" s="133">
        <f t="shared" si="17"/>
        <v>56.374999999999993</v>
      </c>
      <c r="K494" s="150"/>
      <c r="L494" s="150"/>
      <c r="M494" s="151"/>
    </row>
    <row r="495" spans="1:13">
      <c r="A495" t="s">
        <v>7188</v>
      </c>
      <c r="B495" s="148">
        <v>42643</v>
      </c>
      <c r="C495" t="s">
        <v>7189</v>
      </c>
      <c r="D495">
        <v>1</v>
      </c>
      <c r="E495" t="s">
        <v>7190</v>
      </c>
      <c r="F495" t="s">
        <v>1808</v>
      </c>
      <c r="G495" s="150" t="str">
        <f t="shared" si="18"/>
        <v>GSD8906167G2</v>
      </c>
      <c r="H495" t="s">
        <v>783</v>
      </c>
      <c r="I495" s="447">
        <v>32.409999999999997</v>
      </c>
      <c r="J495" s="133">
        <f t="shared" si="17"/>
        <v>202.56249999999997</v>
      </c>
      <c r="K495" s="150"/>
      <c r="L495" s="150"/>
      <c r="M495" s="151"/>
    </row>
    <row r="496" spans="1:13">
      <c r="A496" t="s">
        <v>7191</v>
      </c>
      <c r="B496" s="148">
        <v>42643</v>
      </c>
      <c r="C496" t="s">
        <v>7192</v>
      </c>
      <c r="D496">
        <v>1</v>
      </c>
      <c r="E496" t="s">
        <v>7193</v>
      </c>
      <c r="F496" t="s">
        <v>1808</v>
      </c>
      <c r="G496" s="150" t="str">
        <f t="shared" si="18"/>
        <v>TRA060703EB4</v>
      </c>
      <c r="H496" t="s">
        <v>676</v>
      </c>
      <c r="I496" s="447">
        <v>56</v>
      </c>
      <c r="J496" s="133">
        <f t="shared" si="17"/>
        <v>350</v>
      </c>
      <c r="K496" s="150"/>
      <c r="L496" s="150"/>
      <c r="M496" s="151"/>
    </row>
    <row r="497" spans="1:13">
      <c r="A497" t="s">
        <v>7194</v>
      </c>
      <c r="B497" s="148">
        <v>42643</v>
      </c>
      <c r="C497" t="s">
        <v>7195</v>
      </c>
      <c r="D497">
        <v>1</v>
      </c>
      <c r="E497" t="s">
        <v>7196</v>
      </c>
      <c r="F497" t="s">
        <v>1808</v>
      </c>
      <c r="G497" s="150" t="str">
        <f t="shared" si="18"/>
        <v>CFC110121742</v>
      </c>
      <c r="H497" t="s">
        <v>3532</v>
      </c>
      <c r="I497" s="447">
        <v>4.55</v>
      </c>
      <c r="J497" s="133">
        <f t="shared" si="17"/>
        <v>28.4375</v>
      </c>
      <c r="K497" s="150"/>
      <c r="L497" s="150"/>
      <c r="M497" s="151"/>
    </row>
    <row r="498" spans="1:13">
      <c r="A498" t="s">
        <v>7197</v>
      </c>
      <c r="B498" s="148">
        <v>42643</v>
      </c>
      <c r="C498" t="s">
        <v>7198</v>
      </c>
      <c r="D498">
        <v>1</v>
      </c>
      <c r="E498" t="s">
        <v>7199</v>
      </c>
      <c r="F498" t="s">
        <v>1808</v>
      </c>
      <c r="G498" s="150" t="str">
        <f t="shared" si="18"/>
        <v>CME910715UB9</v>
      </c>
      <c r="H498" t="s">
        <v>1683</v>
      </c>
      <c r="I498" s="447">
        <v>75.42</v>
      </c>
      <c r="J498" s="133">
        <f t="shared" si="17"/>
        <v>471.375</v>
      </c>
      <c r="K498" s="150"/>
      <c r="L498" s="150"/>
      <c r="M498" s="151"/>
    </row>
    <row r="499" spans="1:13">
      <c r="A499" t="s">
        <v>7200</v>
      </c>
      <c r="B499" s="148">
        <v>42643</v>
      </c>
      <c r="C499" t="s">
        <v>7201</v>
      </c>
      <c r="D499">
        <v>1</v>
      </c>
      <c r="E499" t="s">
        <v>7202</v>
      </c>
      <c r="F499" t="s">
        <v>1808</v>
      </c>
      <c r="G499" s="150" t="str">
        <f t="shared" si="18"/>
        <v>GAJA530403QE7</v>
      </c>
      <c r="H499" t="s">
        <v>674</v>
      </c>
      <c r="I499" s="447">
        <v>16.559999999999999</v>
      </c>
      <c r="J499" s="133">
        <f t="shared" si="17"/>
        <v>103.49999999999999</v>
      </c>
      <c r="K499" s="150"/>
      <c r="L499" s="150"/>
      <c r="M499" s="151"/>
    </row>
    <row r="500" spans="1:13">
      <c r="A500" t="s">
        <v>7207</v>
      </c>
      <c r="B500" s="148">
        <v>42643</v>
      </c>
      <c r="C500" t="s">
        <v>7208</v>
      </c>
      <c r="D500">
        <v>1</v>
      </c>
      <c r="E500" t="s">
        <v>7209</v>
      </c>
      <c r="F500" t="s">
        <v>1808</v>
      </c>
      <c r="G500" s="150" t="str">
        <f t="shared" si="18"/>
        <v>PRB100802H20</v>
      </c>
      <c r="H500" t="s">
        <v>1673</v>
      </c>
      <c r="I500" s="447">
        <v>9.24</v>
      </c>
      <c r="J500" s="133">
        <f t="shared" si="17"/>
        <v>57.75</v>
      </c>
      <c r="K500" s="150"/>
      <c r="L500" s="150"/>
      <c r="M500" s="151"/>
    </row>
    <row r="501" spans="1:13">
      <c r="A501" t="s">
        <v>7210</v>
      </c>
      <c r="B501" s="148">
        <v>42643</v>
      </c>
      <c r="C501" t="s">
        <v>7211</v>
      </c>
      <c r="D501">
        <v>1</v>
      </c>
      <c r="E501" t="s">
        <v>7212</v>
      </c>
      <c r="F501" t="s">
        <v>1808</v>
      </c>
      <c r="G501" s="150" t="str">
        <f t="shared" si="18"/>
        <v>MICR540709L28</v>
      </c>
      <c r="H501" t="s">
        <v>7213</v>
      </c>
      <c r="I501" s="447">
        <v>26.76</v>
      </c>
      <c r="J501" s="133">
        <f t="shared" si="17"/>
        <v>167.25</v>
      </c>
      <c r="K501" s="150"/>
      <c r="L501" s="150"/>
      <c r="M501" s="151"/>
    </row>
    <row r="502" spans="1:13">
      <c r="A502" t="s">
        <v>7214</v>
      </c>
      <c r="B502" s="148">
        <v>42643</v>
      </c>
      <c r="C502" t="s">
        <v>7215</v>
      </c>
      <c r="D502">
        <v>1</v>
      </c>
      <c r="E502" t="s">
        <v>7216</v>
      </c>
      <c r="F502" t="s">
        <v>1808</v>
      </c>
      <c r="G502" s="150" t="str">
        <f t="shared" si="18"/>
        <v>FNM000504R36</v>
      </c>
      <c r="H502" t="s">
        <v>1678</v>
      </c>
      <c r="I502" s="447">
        <v>72.41</v>
      </c>
      <c r="J502" s="133">
        <f t="shared" si="17"/>
        <v>452.56249999999994</v>
      </c>
      <c r="K502" s="150"/>
      <c r="L502" s="150"/>
      <c r="M502" s="151"/>
    </row>
    <row r="503" spans="1:13">
      <c r="A503" t="s">
        <v>7217</v>
      </c>
      <c r="B503" s="148">
        <v>42643</v>
      </c>
      <c r="C503" t="s">
        <v>7218</v>
      </c>
      <c r="D503">
        <v>1</v>
      </c>
      <c r="E503" t="s">
        <v>7219</v>
      </c>
      <c r="F503" t="s">
        <v>1808</v>
      </c>
      <c r="G503" s="150" t="str">
        <f t="shared" si="18"/>
        <v>FOLG740527MW7</v>
      </c>
      <c r="H503" t="s">
        <v>4137</v>
      </c>
      <c r="I503" s="447">
        <v>96.54</v>
      </c>
      <c r="J503" s="133">
        <f t="shared" si="17"/>
        <v>603.375</v>
      </c>
      <c r="K503" s="150"/>
      <c r="L503" s="150"/>
      <c r="M503" s="151"/>
    </row>
    <row r="504" spans="1:13">
      <c r="A504" t="s">
        <v>7220</v>
      </c>
      <c r="B504" s="148">
        <v>42643</v>
      </c>
      <c r="C504" t="s">
        <v>7221</v>
      </c>
      <c r="D504">
        <v>1</v>
      </c>
      <c r="E504" t="s">
        <v>7222</v>
      </c>
      <c r="F504" t="s">
        <v>1808</v>
      </c>
      <c r="G504" s="150" t="str">
        <f t="shared" si="18"/>
        <v>AAMF550324LF5</v>
      </c>
      <c r="H504" t="s">
        <v>7223</v>
      </c>
      <c r="I504" s="447">
        <v>76.8</v>
      </c>
      <c r="J504" s="133">
        <f t="shared" si="17"/>
        <v>480</v>
      </c>
      <c r="K504" s="150"/>
      <c r="L504" s="150"/>
      <c r="M504" s="151"/>
    </row>
    <row r="505" spans="1:13">
      <c r="A505" t="s">
        <v>7224</v>
      </c>
      <c r="B505" s="148">
        <v>42643</v>
      </c>
      <c r="C505" t="s">
        <v>5236</v>
      </c>
      <c r="D505">
        <v>1</v>
      </c>
      <c r="E505" t="s">
        <v>7225</v>
      </c>
      <c r="F505" t="s">
        <v>1808</v>
      </c>
      <c r="G505" s="150" t="s">
        <v>7285</v>
      </c>
      <c r="H505" t="s">
        <v>7226</v>
      </c>
      <c r="I505" s="314">
        <v>-1136</v>
      </c>
      <c r="J505" s="133">
        <f t="shared" si="17"/>
        <v>-7100</v>
      </c>
      <c r="K505" s="150"/>
      <c r="L505" s="151"/>
      <c r="M505" s="151"/>
    </row>
    <row r="506" spans="1:13">
      <c r="A506" t="s">
        <v>7227</v>
      </c>
      <c r="B506" s="148">
        <v>42643</v>
      </c>
      <c r="C506" t="s">
        <v>7228</v>
      </c>
      <c r="D506">
        <v>1</v>
      </c>
      <c r="E506" t="s">
        <v>7229</v>
      </c>
      <c r="F506" t="s">
        <v>1808</v>
      </c>
      <c r="G506" s="150" t="str">
        <f t="shared" ref="G506:G546" si="19">+H506</f>
        <v>AAN051220835</v>
      </c>
      <c r="H506" t="s">
        <v>9</v>
      </c>
      <c r="I506" s="447">
        <v>43.45</v>
      </c>
      <c r="J506" s="133">
        <f t="shared" si="17"/>
        <v>271.5625</v>
      </c>
      <c r="K506" s="150"/>
      <c r="L506" s="150"/>
      <c r="M506" s="151"/>
    </row>
    <row r="507" spans="1:13">
      <c r="A507" t="s">
        <v>7227</v>
      </c>
      <c r="B507" s="148">
        <v>42643</v>
      </c>
      <c r="C507" t="s">
        <v>7228</v>
      </c>
      <c r="D507">
        <v>1</v>
      </c>
      <c r="E507" t="s">
        <v>7229</v>
      </c>
      <c r="F507" t="s">
        <v>1808</v>
      </c>
      <c r="G507" s="150" t="str">
        <f t="shared" si="19"/>
        <v>AEB611030SN7</v>
      </c>
      <c r="H507" t="s">
        <v>747</v>
      </c>
      <c r="I507" s="447">
        <v>89.66</v>
      </c>
      <c r="J507" s="133">
        <f t="shared" si="17"/>
        <v>560.375</v>
      </c>
      <c r="K507" s="150"/>
      <c r="L507" s="150"/>
      <c r="M507" s="151"/>
    </row>
    <row r="508" spans="1:13">
      <c r="A508" t="s">
        <v>7227</v>
      </c>
      <c r="B508" s="148">
        <v>42643</v>
      </c>
      <c r="C508" t="s">
        <v>7228</v>
      </c>
      <c r="D508">
        <v>1</v>
      </c>
      <c r="E508" t="s">
        <v>7229</v>
      </c>
      <c r="F508" t="s">
        <v>1808</v>
      </c>
      <c r="G508" s="150" t="str">
        <f t="shared" si="19"/>
        <v>APU640930KV9</v>
      </c>
      <c r="H508" t="s">
        <v>1739</v>
      </c>
      <c r="I508" s="447">
        <v>35.869999999999997</v>
      </c>
      <c r="J508" s="133">
        <f t="shared" si="17"/>
        <v>224.18749999999997</v>
      </c>
      <c r="K508" s="150"/>
      <c r="L508" s="150"/>
      <c r="M508" s="151"/>
    </row>
    <row r="509" spans="1:13">
      <c r="A509" t="s">
        <v>7227</v>
      </c>
      <c r="B509" s="148">
        <v>42643</v>
      </c>
      <c r="C509" t="s">
        <v>7228</v>
      </c>
      <c r="D509">
        <v>1</v>
      </c>
      <c r="E509" t="s">
        <v>7229</v>
      </c>
      <c r="F509" t="s">
        <v>1808</v>
      </c>
      <c r="G509" s="150" t="str">
        <f t="shared" si="19"/>
        <v>CAP080114GMA</v>
      </c>
      <c r="H509" t="s">
        <v>4852</v>
      </c>
      <c r="I509" s="447">
        <v>17.100000000000001</v>
      </c>
      <c r="J509" s="133">
        <f t="shared" si="17"/>
        <v>106.875</v>
      </c>
      <c r="K509" s="150"/>
      <c r="L509" s="150"/>
      <c r="M509" s="151"/>
    </row>
    <row r="510" spans="1:13">
      <c r="A510" t="s">
        <v>7227</v>
      </c>
      <c r="B510" s="148">
        <v>42643</v>
      </c>
      <c r="C510" t="s">
        <v>7228</v>
      </c>
      <c r="D510">
        <v>1</v>
      </c>
      <c r="E510" t="s">
        <v>7229</v>
      </c>
      <c r="F510" t="s">
        <v>1808</v>
      </c>
      <c r="G510" s="150" t="str">
        <f t="shared" si="19"/>
        <v>FNI970829JR9</v>
      </c>
      <c r="H510" t="s">
        <v>729</v>
      </c>
      <c r="I510" s="447">
        <v>22.77</v>
      </c>
      <c r="J510" s="133">
        <f t="shared" si="17"/>
        <v>142.3125</v>
      </c>
      <c r="K510" s="150"/>
      <c r="L510" s="150"/>
      <c r="M510" s="151"/>
    </row>
    <row r="511" spans="1:13">
      <c r="A511" t="s">
        <v>7227</v>
      </c>
      <c r="B511" s="148">
        <v>42643</v>
      </c>
      <c r="C511" t="s">
        <v>7228</v>
      </c>
      <c r="D511">
        <v>1</v>
      </c>
      <c r="E511" t="s">
        <v>7229</v>
      </c>
      <c r="F511" t="s">
        <v>1808</v>
      </c>
      <c r="G511" s="150" t="str">
        <f t="shared" si="19"/>
        <v>GAN030926UU7</v>
      </c>
      <c r="H511" t="s">
        <v>1741</v>
      </c>
      <c r="I511" s="447">
        <v>29.24</v>
      </c>
      <c r="J511" s="133">
        <f t="shared" si="17"/>
        <v>182.75</v>
      </c>
      <c r="K511" s="150"/>
      <c r="L511" s="150"/>
      <c r="M511" s="151"/>
    </row>
    <row r="512" spans="1:13">
      <c r="A512" t="s">
        <v>7227</v>
      </c>
      <c r="B512" s="148">
        <v>42643</v>
      </c>
      <c r="C512" t="s">
        <v>7228</v>
      </c>
      <c r="D512">
        <v>1</v>
      </c>
      <c r="E512" t="s">
        <v>7229</v>
      </c>
      <c r="F512" t="s">
        <v>1808</v>
      </c>
      <c r="G512" s="150" t="str">
        <f t="shared" si="19"/>
        <v>GFE9707075U3</v>
      </c>
      <c r="H512" t="s">
        <v>7230</v>
      </c>
      <c r="I512" s="447">
        <v>144.25</v>
      </c>
      <c r="J512" s="133">
        <f t="shared" si="17"/>
        <v>901.5625</v>
      </c>
      <c r="K512" s="150"/>
      <c r="L512" s="150"/>
      <c r="M512" s="151"/>
    </row>
    <row r="513" spans="1:13">
      <c r="A513" t="s">
        <v>7227</v>
      </c>
      <c r="B513" s="148">
        <v>42643</v>
      </c>
      <c r="C513" t="s">
        <v>7228</v>
      </c>
      <c r="D513">
        <v>1</v>
      </c>
      <c r="E513" t="s">
        <v>7229</v>
      </c>
      <c r="F513" t="s">
        <v>1808</v>
      </c>
      <c r="G513" s="150" t="str">
        <f t="shared" si="19"/>
        <v>VEJH880925S57</v>
      </c>
      <c r="H513" t="s">
        <v>7231</v>
      </c>
      <c r="I513" s="447">
        <v>12</v>
      </c>
      <c r="J513" s="133">
        <f t="shared" si="17"/>
        <v>75</v>
      </c>
      <c r="K513" s="150"/>
      <c r="L513" s="150"/>
      <c r="M513" s="151"/>
    </row>
    <row r="514" spans="1:13">
      <c r="A514" t="s">
        <v>7232</v>
      </c>
      <c r="B514" s="148">
        <v>42643</v>
      </c>
      <c r="C514" t="s">
        <v>7233</v>
      </c>
      <c r="D514">
        <v>1</v>
      </c>
      <c r="E514" t="s">
        <v>7234</v>
      </c>
      <c r="F514" t="s">
        <v>1808</v>
      </c>
      <c r="G514" s="150" t="str">
        <f t="shared" si="19"/>
        <v>ACU900122EF1</v>
      </c>
      <c r="H514" t="s">
        <v>5435</v>
      </c>
      <c r="I514" s="447">
        <v>4.97</v>
      </c>
      <c r="J514" s="133">
        <f t="shared" si="17"/>
        <v>31.062499999999996</v>
      </c>
      <c r="K514" s="150"/>
      <c r="L514" s="150"/>
      <c r="M514" s="151"/>
    </row>
    <row r="515" spans="1:13">
      <c r="A515" t="s">
        <v>7232</v>
      </c>
      <c r="B515" s="148">
        <v>42643</v>
      </c>
      <c r="C515" t="s">
        <v>7233</v>
      </c>
      <c r="D515">
        <v>1</v>
      </c>
      <c r="E515" t="s">
        <v>7234</v>
      </c>
      <c r="F515" t="s">
        <v>1808</v>
      </c>
      <c r="G515" s="150" t="str">
        <f t="shared" si="19"/>
        <v>ACU900122EF1</v>
      </c>
      <c r="H515" t="s">
        <v>5435</v>
      </c>
      <c r="I515" s="447">
        <v>28.14</v>
      </c>
      <c r="J515" s="133">
        <f t="shared" si="17"/>
        <v>175.875</v>
      </c>
      <c r="K515" s="150"/>
      <c r="L515" s="150"/>
      <c r="M515" s="151"/>
    </row>
    <row r="516" spans="1:13">
      <c r="A516" t="s">
        <v>7232</v>
      </c>
      <c r="B516" s="148">
        <v>42643</v>
      </c>
      <c r="C516" t="s">
        <v>7233</v>
      </c>
      <c r="D516">
        <v>1</v>
      </c>
      <c r="E516" t="s">
        <v>7234</v>
      </c>
      <c r="F516" t="s">
        <v>1808</v>
      </c>
      <c r="G516" s="150" t="str">
        <f t="shared" si="19"/>
        <v>CPF6307036N8</v>
      </c>
      <c r="H516" t="s">
        <v>1700</v>
      </c>
      <c r="I516" s="447">
        <v>4.83</v>
      </c>
      <c r="J516" s="133">
        <f t="shared" si="17"/>
        <v>30.1875</v>
      </c>
      <c r="K516" s="150"/>
      <c r="L516" s="150"/>
      <c r="M516" s="151"/>
    </row>
    <row r="517" spans="1:13">
      <c r="A517" t="s">
        <v>7232</v>
      </c>
      <c r="B517" s="148">
        <v>42643</v>
      </c>
      <c r="C517" t="s">
        <v>7233</v>
      </c>
      <c r="D517">
        <v>1</v>
      </c>
      <c r="E517" t="s">
        <v>7234</v>
      </c>
      <c r="F517" t="s">
        <v>1808</v>
      </c>
      <c r="G517" s="150" t="str">
        <f t="shared" si="19"/>
        <v>ESS970521EE9</v>
      </c>
      <c r="H517" s="150" t="s">
        <v>7331</v>
      </c>
      <c r="I517" s="447">
        <v>94.02</v>
      </c>
      <c r="J517" s="133">
        <f t="shared" si="17"/>
        <v>587.625</v>
      </c>
      <c r="K517" s="150"/>
      <c r="L517" s="150"/>
      <c r="M517" s="151"/>
    </row>
    <row r="518" spans="1:13">
      <c r="A518" t="s">
        <v>7232</v>
      </c>
      <c r="B518" s="148">
        <v>42643</v>
      </c>
      <c r="C518" t="s">
        <v>7233</v>
      </c>
      <c r="D518">
        <v>1</v>
      </c>
      <c r="E518" t="s">
        <v>7234</v>
      </c>
      <c r="F518" t="s">
        <v>1808</v>
      </c>
      <c r="G518" s="150" t="str">
        <f t="shared" si="19"/>
        <v>FNI970829JR9</v>
      </c>
      <c r="H518" t="s">
        <v>729</v>
      </c>
      <c r="I518" s="447">
        <v>8.9700000000000006</v>
      </c>
      <c r="J518" s="133">
        <f t="shared" ref="J518:J581" si="20">+I518/0.16</f>
        <v>56.0625</v>
      </c>
      <c r="K518" s="150"/>
      <c r="L518" s="150"/>
      <c r="M518" s="151"/>
    </row>
    <row r="519" spans="1:13">
      <c r="A519" t="s">
        <v>7232</v>
      </c>
      <c r="B519" s="148">
        <v>42643</v>
      </c>
      <c r="C519" t="s">
        <v>7233</v>
      </c>
      <c r="D519">
        <v>1</v>
      </c>
      <c r="E519" t="s">
        <v>7234</v>
      </c>
      <c r="F519" t="s">
        <v>1808</v>
      </c>
      <c r="G519" s="150" t="str">
        <f t="shared" si="19"/>
        <v>GPR911122D69</v>
      </c>
      <c r="H519" t="s">
        <v>2758</v>
      </c>
      <c r="I519" s="447">
        <v>2.62</v>
      </c>
      <c r="J519" s="133">
        <f t="shared" si="20"/>
        <v>16.375</v>
      </c>
      <c r="K519" s="150"/>
      <c r="L519" s="150"/>
      <c r="M519" s="151"/>
    </row>
    <row r="520" spans="1:13">
      <c r="A520" t="s">
        <v>7232</v>
      </c>
      <c r="B520" s="148">
        <v>42643</v>
      </c>
      <c r="C520" t="s">
        <v>7233</v>
      </c>
      <c r="D520">
        <v>1</v>
      </c>
      <c r="E520" t="s">
        <v>7234</v>
      </c>
      <c r="F520" t="s">
        <v>1808</v>
      </c>
      <c r="G520" s="150" t="str">
        <f t="shared" si="19"/>
        <v>GPR911122D69</v>
      </c>
      <c r="H520" t="s">
        <v>2758</v>
      </c>
      <c r="I520" s="447">
        <v>4.55</v>
      </c>
      <c r="J520" s="133">
        <f t="shared" si="20"/>
        <v>28.4375</v>
      </c>
      <c r="K520" s="150"/>
      <c r="L520" s="150"/>
      <c r="M520" s="151"/>
    </row>
    <row r="521" spans="1:13">
      <c r="A521" t="s">
        <v>7232</v>
      </c>
      <c r="B521" s="148">
        <v>42643</v>
      </c>
      <c r="C521" t="s">
        <v>7233</v>
      </c>
      <c r="D521">
        <v>1</v>
      </c>
      <c r="E521" t="s">
        <v>7234</v>
      </c>
      <c r="F521" t="s">
        <v>1808</v>
      </c>
      <c r="G521" s="150" t="str">
        <f t="shared" si="19"/>
        <v>GPR911122D69</v>
      </c>
      <c r="H521" t="s">
        <v>2758</v>
      </c>
      <c r="I521" s="447">
        <v>5.66</v>
      </c>
      <c r="J521" s="133">
        <f t="shared" si="20"/>
        <v>35.375</v>
      </c>
      <c r="K521" s="150"/>
      <c r="L521" s="150"/>
      <c r="M521" s="151"/>
    </row>
    <row r="522" spans="1:13">
      <c r="A522" t="s">
        <v>7232</v>
      </c>
      <c r="B522" s="148">
        <v>42643</v>
      </c>
      <c r="C522" t="s">
        <v>7233</v>
      </c>
      <c r="D522">
        <v>1</v>
      </c>
      <c r="E522" t="s">
        <v>7234</v>
      </c>
      <c r="F522" t="s">
        <v>1808</v>
      </c>
      <c r="G522" s="150" t="str">
        <f t="shared" si="19"/>
        <v>GSE01092169A</v>
      </c>
      <c r="H522" t="s">
        <v>1691</v>
      </c>
      <c r="I522" s="447">
        <v>149.62</v>
      </c>
      <c r="J522" s="133">
        <f t="shared" si="20"/>
        <v>935.125</v>
      </c>
      <c r="K522" s="150"/>
      <c r="L522" s="150"/>
      <c r="M522" s="151"/>
    </row>
    <row r="523" spans="1:13">
      <c r="A523" t="s">
        <v>7232</v>
      </c>
      <c r="B523" s="148">
        <v>42643</v>
      </c>
      <c r="C523" t="s">
        <v>7233</v>
      </c>
      <c r="D523">
        <v>1</v>
      </c>
      <c r="E523" t="s">
        <v>7234</v>
      </c>
      <c r="F523" t="s">
        <v>1808</v>
      </c>
      <c r="G523" s="150" t="str">
        <f t="shared" si="19"/>
        <v>OME561118AA8</v>
      </c>
      <c r="H523" t="s">
        <v>805</v>
      </c>
      <c r="I523" s="447">
        <v>106.48</v>
      </c>
      <c r="J523" s="133">
        <f t="shared" si="20"/>
        <v>665.5</v>
      </c>
      <c r="K523" s="150"/>
      <c r="L523" s="150"/>
      <c r="M523" s="151"/>
    </row>
    <row r="524" spans="1:13">
      <c r="A524" t="s">
        <v>7232</v>
      </c>
      <c r="B524" s="148">
        <v>42643</v>
      </c>
      <c r="C524" t="s">
        <v>7233</v>
      </c>
      <c r="D524">
        <v>1</v>
      </c>
      <c r="E524" t="s">
        <v>7234</v>
      </c>
      <c r="F524" t="s">
        <v>1808</v>
      </c>
      <c r="G524" s="150" t="str">
        <f t="shared" si="19"/>
        <v>RCO0708136F7</v>
      </c>
      <c r="H524" t="s">
        <v>735</v>
      </c>
      <c r="I524" s="447">
        <v>35.590000000000003</v>
      </c>
      <c r="J524" s="133">
        <f t="shared" si="20"/>
        <v>222.43750000000003</v>
      </c>
      <c r="K524" s="150"/>
      <c r="L524" s="150"/>
      <c r="M524" s="151"/>
    </row>
    <row r="525" spans="1:13">
      <c r="A525" t="s">
        <v>7236</v>
      </c>
      <c r="B525" s="148">
        <v>42643</v>
      </c>
      <c r="C525" t="s">
        <v>7237</v>
      </c>
      <c r="D525">
        <v>1</v>
      </c>
      <c r="E525" t="s">
        <v>7238</v>
      </c>
      <c r="F525" t="s">
        <v>1808</v>
      </c>
      <c r="G525" s="150" t="str">
        <f t="shared" si="19"/>
        <v>API6609273E0</v>
      </c>
      <c r="H525" t="s">
        <v>659</v>
      </c>
      <c r="I525" s="447">
        <v>52.55</v>
      </c>
      <c r="J525" s="133">
        <f t="shared" si="20"/>
        <v>328.4375</v>
      </c>
      <c r="K525" s="150"/>
      <c r="L525" s="150"/>
      <c r="M525" s="151"/>
    </row>
    <row r="526" spans="1:13">
      <c r="A526" t="s">
        <v>7236</v>
      </c>
      <c r="B526" s="148">
        <v>42643</v>
      </c>
      <c r="C526" t="s">
        <v>7237</v>
      </c>
      <c r="D526">
        <v>1</v>
      </c>
      <c r="E526" t="s">
        <v>7238</v>
      </c>
      <c r="F526" t="s">
        <v>1808</v>
      </c>
      <c r="G526" s="150" t="str">
        <f t="shared" si="19"/>
        <v>CME030219B64</v>
      </c>
      <c r="H526" t="s">
        <v>658</v>
      </c>
      <c r="I526" s="447">
        <v>11.59</v>
      </c>
      <c r="J526" s="133">
        <f t="shared" si="20"/>
        <v>72.4375</v>
      </c>
      <c r="K526" s="150"/>
      <c r="L526" s="150"/>
      <c r="M526" s="151"/>
    </row>
    <row r="527" spans="1:13">
      <c r="A527" t="s">
        <v>7236</v>
      </c>
      <c r="B527" s="148">
        <v>42643</v>
      </c>
      <c r="C527" t="s">
        <v>7237</v>
      </c>
      <c r="D527">
        <v>1</v>
      </c>
      <c r="E527" t="s">
        <v>7238</v>
      </c>
      <c r="F527" t="s">
        <v>1808</v>
      </c>
      <c r="G527" s="150" t="str">
        <f t="shared" si="19"/>
        <v>FNI970829JR9</v>
      </c>
      <c r="H527" t="s">
        <v>729</v>
      </c>
      <c r="I527" s="447">
        <v>28.29</v>
      </c>
      <c r="J527" s="133">
        <f t="shared" si="20"/>
        <v>176.8125</v>
      </c>
      <c r="K527" s="150"/>
      <c r="L527" s="150"/>
      <c r="M527" s="151"/>
    </row>
    <row r="528" spans="1:13">
      <c r="A528" t="s">
        <v>7236</v>
      </c>
      <c r="B528" s="148">
        <v>42643</v>
      </c>
      <c r="C528" t="s">
        <v>7237</v>
      </c>
      <c r="D528">
        <v>1</v>
      </c>
      <c r="E528" t="s">
        <v>7238</v>
      </c>
      <c r="F528" t="s">
        <v>1808</v>
      </c>
      <c r="G528" s="150" t="str">
        <f t="shared" si="19"/>
        <v>SMA950103FQA</v>
      </c>
      <c r="H528" t="s">
        <v>2673</v>
      </c>
      <c r="I528" s="447">
        <v>67.16</v>
      </c>
      <c r="J528" s="133">
        <f t="shared" si="20"/>
        <v>419.74999999999994</v>
      </c>
      <c r="K528" s="150"/>
      <c r="L528" s="150"/>
      <c r="M528" s="151"/>
    </row>
    <row r="529" spans="1:13">
      <c r="A529" t="s">
        <v>7236</v>
      </c>
      <c r="B529" s="148">
        <v>42643</v>
      </c>
      <c r="C529" t="s">
        <v>7237</v>
      </c>
      <c r="D529">
        <v>1</v>
      </c>
      <c r="E529" t="s">
        <v>7238</v>
      </c>
      <c r="F529" t="s">
        <v>1808</v>
      </c>
      <c r="G529" s="150" t="str">
        <f t="shared" si="19"/>
        <v>TSC070907QS5</v>
      </c>
      <c r="H529" t="s">
        <v>727</v>
      </c>
      <c r="I529" s="447">
        <v>13.79</v>
      </c>
      <c r="J529" s="133">
        <f t="shared" si="20"/>
        <v>86.187499999999986</v>
      </c>
      <c r="K529" s="150"/>
      <c r="L529" s="150"/>
      <c r="M529" s="151"/>
    </row>
    <row r="530" spans="1:13">
      <c r="A530" t="s">
        <v>7239</v>
      </c>
      <c r="B530" s="148">
        <v>42643</v>
      </c>
      <c r="C530" t="s">
        <v>7240</v>
      </c>
      <c r="D530">
        <v>1</v>
      </c>
      <c r="E530" t="s">
        <v>7241</v>
      </c>
      <c r="F530" t="s">
        <v>1808</v>
      </c>
      <c r="G530" s="150" t="str">
        <f t="shared" si="19"/>
        <v>AEB611030SN7</v>
      </c>
      <c r="H530" t="s">
        <v>747</v>
      </c>
      <c r="I530" s="447">
        <v>125.8</v>
      </c>
      <c r="J530" s="133">
        <f t="shared" si="20"/>
        <v>786.25</v>
      </c>
      <c r="K530" s="150"/>
      <c r="L530" s="150"/>
      <c r="M530" s="151"/>
    </row>
    <row r="531" spans="1:13">
      <c r="A531" t="s">
        <v>7239</v>
      </c>
      <c r="B531" s="148">
        <v>42643</v>
      </c>
      <c r="C531" t="s">
        <v>7240</v>
      </c>
      <c r="D531">
        <v>1</v>
      </c>
      <c r="E531" t="s">
        <v>7241</v>
      </c>
      <c r="F531" t="s">
        <v>1808</v>
      </c>
      <c r="G531" s="150" t="str">
        <f t="shared" si="19"/>
        <v>CPF6307036N8</v>
      </c>
      <c r="H531" t="s">
        <v>1700</v>
      </c>
      <c r="I531" s="447">
        <v>4.83</v>
      </c>
      <c r="J531" s="133">
        <f t="shared" si="20"/>
        <v>30.1875</v>
      </c>
      <c r="K531" s="150"/>
      <c r="L531" s="150"/>
      <c r="M531" s="151"/>
    </row>
    <row r="532" spans="1:13">
      <c r="A532" t="s">
        <v>7239</v>
      </c>
      <c r="B532" s="148">
        <v>42643</v>
      </c>
      <c r="C532" t="s">
        <v>7240</v>
      </c>
      <c r="D532">
        <v>1</v>
      </c>
      <c r="E532" t="s">
        <v>7241</v>
      </c>
      <c r="F532" t="s">
        <v>1808</v>
      </c>
      <c r="G532" s="150" t="str">
        <f t="shared" si="19"/>
        <v>FNI970829JR9</v>
      </c>
      <c r="H532" t="s">
        <v>729</v>
      </c>
      <c r="I532" s="447">
        <v>8.9700000000000006</v>
      </c>
      <c r="J532" s="133">
        <f t="shared" si="20"/>
        <v>56.0625</v>
      </c>
      <c r="K532" s="150"/>
      <c r="L532" s="150"/>
      <c r="M532" s="151"/>
    </row>
    <row r="533" spans="1:13">
      <c r="A533" t="s">
        <v>7239</v>
      </c>
      <c r="B533" s="148">
        <v>42643</v>
      </c>
      <c r="C533" t="s">
        <v>7240</v>
      </c>
      <c r="D533">
        <v>1</v>
      </c>
      <c r="E533" t="s">
        <v>7241</v>
      </c>
      <c r="F533" t="s">
        <v>1808</v>
      </c>
      <c r="G533" s="150" t="str">
        <f t="shared" si="19"/>
        <v>GPR911122D69</v>
      </c>
      <c r="H533" t="s">
        <v>2758</v>
      </c>
      <c r="I533" s="447">
        <v>2.62</v>
      </c>
      <c r="J533" s="133">
        <f t="shared" si="20"/>
        <v>16.375</v>
      </c>
      <c r="K533" s="150"/>
      <c r="L533" s="150"/>
      <c r="M533" s="151"/>
    </row>
    <row r="534" spans="1:13">
      <c r="A534" t="s">
        <v>7239</v>
      </c>
      <c r="B534" s="148">
        <v>42643</v>
      </c>
      <c r="C534" t="s">
        <v>7240</v>
      </c>
      <c r="D534">
        <v>1</v>
      </c>
      <c r="E534" t="s">
        <v>7241</v>
      </c>
      <c r="F534" t="s">
        <v>1808</v>
      </c>
      <c r="G534" s="150" t="str">
        <f t="shared" si="19"/>
        <v>GPR911122D69</v>
      </c>
      <c r="H534" t="s">
        <v>2758</v>
      </c>
      <c r="I534" s="447">
        <v>5.66</v>
      </c>
      <c r="J534" s="133">
        <f t="shared" si="20"/>
        <v>35.375</v>
      </c>
      <c r="K534" s="150"/>
      <c r="L534" s="150"/>
      <c r="M534" s="151"/>
    </row>
    <row r="535" spans="1:13">
      <c r="A535" t="s">
        <v>7239</v>
      </c>
      <c r="B535" s="148">
        <v>42643</v>
      </c>
      <c r="C535" t="s">
        <v>7240</v>
      </c>
      <c r="D535">
        <v>1</v>
      </c>
      <c r="E535" t="s">
        <v>7241</v>
      </c>
      <c r="F535" t="s">
        <v>1808</v>
      </c>
      <c r="G535" s="150" t="str">
        <f t="shared" si="19"/>
        <v>RCO0708136F7</v>
      </c>
      <c r="H535" t="s">
        <v>735</v>
      </c>
      <c r="I535" s="447">
        <v>35.590000000000003</v>
      </c>
      <c r="J535" s="133">
        <f t="shared" si="20"/>
        <v>222.43750000000003</v>
      </c>
      <c r="K535" s="150"/>
      <c r="L535" s="150"/>
      <c r="M535" s="151"/>
    </row>
    <row r="536" spans="1:13">
      <c r="A536" t="s">
        <v>7239</v>
      </c>
      <c r="B536" s="148">
        <v>42643</v>
      </c>
      <c r="C536" t="s">
        <v>7240</v>
      </c>
      <c r="D536">
        <v>1</v>
      </c>
      <c r="E536" t="s">
        <v>7241</v>
      </c>
      <c r="F536" t="s">
        <v>1808</v>
      </c>
      <c r="G536" s="150" t="str">
        <f t="shared" si="19"/>
        <v>RTK890921M97</v>
      </c>
      <c r="H536" t="s">
        <v>1716</v>
      </c>
      <c r="I536" s="447">
        <v>4.55</v>
      </c>
      <c r="J536" s="133">
        <f t="shared" si="20"/>
        <v>28.4375</v>
      </c>
      <c r="K536" s="150"/>
      <c r="L536" s="150"/>
      <c r="M536" s="151"/>
    </row>
    <row r="537" spans="1:13">
      <c r="A537" t="s">
        <v>7239</v>
      </c>
      <c r="B537" s="148">
        <v>42643</v>
      </c>
      <c r="C537" t="s">
        <v>7240</v>
      </c>
      <c r="D537">
        <v>1</v>
      </c>
      <c r="E537" t="s">
        <v>7241</v>
      </c>
      <c r="F537" t="s">
        <v>1808</v>
      </c>
      <c r="G537" s="150" t="str">
        <f t="shared" si="19"/>
        <v>RTK890921M97</v>
      </c>
      <c r="H537" t="s">
        <v>1716</v>
      </c>
      <c r="I537" s="447">
        <v>17.52</v>
      </c>
      <c r="J537" s="133">
        <f t="shared" si="20"/>
        <v>109.5</v>
      </c>
      <c r="K537" s="150"/>
      <c r="L537" s="150"/>
      <c r="M537" s="151"/>
    </row>
    <row r="538" spans="1:13">
      <c r="A538" t="s">
        <v>7239</v>
      </c>
      <c r="B538" s="148">
        <v>42643</v>
      </c>
      <c r="C538" t="s">
        <v>7240</v>
      </c>
      <c r="D538">
        <v>1</v>
      </c>
      <c r="E538" t="s">
        <v>7241</v>
      </c>
      <c r="F538" t="s">
        <v>1808</v>
      </c>
      <c r="G538" s="150" t="str">
        <f t="shared" si="19"/>
        <v>SSV9312016DA</v>
      </c>
      <c r="H538" t="s">
        <v>7242</v>
      </c>
      <c r="I538" s="447">
        <v>73.88</v>
      </c>
      <c r="J538" s="133">
        <f t="shared" si="20"/>
        <v>461.74999999999994</v>
      </c>
      <c r="K538" s="150"/>
      <c r="L538" s="150"/>
      <c r="M538" s="151"/>
    </row>
    <row r="539" spans="1:13">
      <c r="A539" t="s">
        <v>7239</v>
      </c>
      <c r="B539" s="148">
        <v>42643</v>
      </c>
      <c r="C539" t="s">
        <v>7240</v>
      </c>
      <c r="D539">
        <v>1</v>
      </c>
      <c r="E539" t="s">
        <v>7241</v>
      </c>
      <c r="F539" t="s">
        <v>1808</v>
      </c>
      <c r="G539" s="150" t="str">
        <f t="shared" si="19"/>
        <v>SVI810112T87</v>
      </c>
      <c r="H539" t="s">
        <v>1735</v>
      </c>
      <c r="I539" s="447">
        <v>40.29</v>
      </c>
      <c r="J539" s="133">
        <f t="shared" si="20"/>
        <v>251.8125</v>
      </c>
      <c r="K539" s="150"/>
      <c r="L539" s="150"/>
      <c r="M539" s="151"/>
    </row>
    <row r="540" spans="1:13">
      <c r="A540" t="s">
        <v>7243</v>
      </c>
      <c r="B540" s="148">
        <v>42643</v>
      </c>
      <c r="C540" t="s">
        <v>7244</v>
      </c>
      <c r="D540">
        <v>1</v>
      </c>
      <c r="E540" t="s">
        <v>7245</v>
      </c>
      <c r="F540" t="s">
        <v>1808</v>
      </c>
      <c r="G540" s="150" t="str">
        <f t="shared" si="19"/>
        <v>AAN051220835</v>
      </c>
      <c r="H540" t="s">
        <v>9</v>
      </c>
      <c r="I540" s="447">
        <v>35.17</v>
      </c>
      <c r="J540" s="133">
        <f t="shared" si="20"/>
        <v>219.8125</v>
      </c>
      <c r="K540" s="150"/>
      <c r="L540" s="150"/>
      <c r="M540" s="151"/>
    </row>
    <row r="541" spans="1:13">
      <c r="A541" t="s">
        <v>7243</v>
      </c>
      <c r="B541" s="148">
        <v>42643</v>
      </c>
      <c r="C541" t="s">
        <v>7244</v>
      </c>
      <c r="D541">
        <v>1</v>
      </c>
      <c r="E541" t="s">
        <v>7245</v>
      </c>
      <c r="F541" t="s">
        <v>1808</v>
      </c>
      <c r="G541" s="150" t="str">
        <f t="shared" si="19"/>
        <v>AEB611030SN7</v>
      </c>
      <c r="H541" t="s">
        <v>747</v>
      </c>
      <c r="I541" s="447">
        <v>89.66</v>
      </c>
      <c r="J541" s="133">
        <f t="shared" si="20"/>
        <v>560.375</v>
      </c>
      <c r="K541" s="150"/>
      <c r="L541" s="150"/>
      <c r="M541" s="151"/>
    </row>
    <row r="542" spans="1:13">
      <c r="A542" t="s">
        <v>7243</v>
      </c>
      <c r="B542" s="148">
        <v>42643</v>
      </c>
      <c r="C542" t="s">
        <v>7244</v>
      </c>
      <c r="D542">
        <v>1</v>
      </c>
      <c r="E542" t="s">
        <v>7245</v>
      </c>
      <c r="F542" t="s">
        <v>1808</v>
      </c>
      <c r="G542" s="150" t="str">
        <f t="shared" si="19"/>
        <v>APU640930KV9</v>
      </c>
      <c r="H542" t="s">
        <v>1739</v>
      </c>
      <c r="I542" s="447">
        <v>60.69</v>
      </c>
      <c r="J542" s="133">
        <f t="shared" si="20"/>
        <v>379.3125</v>
      </c>
      <c r="K542" s="150"/>
      <c r="L542" s="150"/>
      <c r="M542" s="151"/>
    </row>
    <row r="543" spans="1:13">
      <c r="A543" t="s">
        <v>7243</v>
      </c>
      <c r="B543" s="148">
        <v>42643</v>
      </c>
      <c r="C543" t="s">
        <v>7244</v>
      </c>
      <c r="D543">
        <v>1</v>
      </c>
      <c r="E543" t="s">
        <v>7245</v>
      </c>
      <c r="F543" t="s">
        <v>1808</v>
      </c>
      <c r="G543" s="150" t="str">
        <f t="shared" si="19"/>
        <v>FNI970829JR9</v>
      </c>
      <c r="H543" t="s">
        <v>729</v>
      </c>
      <c r="I543" s="447">
        <v>18.63</v>
      </c>
      <c r="J543" s="133">
        <f t="shared" si="20"/>
        <v>116.43749999999999</v>
      </c>
      <c r="K543" s="150"/>
      <c r="L543" s="150"/>
      <c r="M543" s="151"/>
    </row>
    <row r="544" spans="1:13">
      <c r="A544" t="s">
        <v>7243</v>
      </c>
      <c r="B544" s="148">
        <v>42643</v>
      </c>
      <c r="C544" t="s">
        <v>7244</v>
      </c>
      <c r="D544">
        <v>1</v>
      </c>
      <c r="E544" t="s">
        <v>7245</v>
      </c>
      <c r="F544" t="s">
        <v>1808</v>
      </c>
      <c r="G544" s="150" t="str">
        <f t="shared" si="19"/>
        <v>PCS071026A78</v>
      </c>
      <c r="H544" t="s">
        <v>775</v>
      </c>
      <c r="I544" s="447">
        <v>40.1</v>
      </c>
      <c r="J544" s="133">
        <f t="shared" si="20"/>
        <v>250.625</v>
      </c>
      <c r="K544" s="150"/>
      <c r="L544" s="150"/>
      <c r="M544" s="151"/>
    </row>
    <row r="545" spans="1:13">
      <c r="A545" t="s">
        <v>7243</v>
      </c>
      <c r="B545" s="148">
        <v>42643</v>
      </c>
      <c r="C545" t="s">
        <v>7244</v>
      </c>
      <c r="D545">
        <v>1</v>
      </c>
      <c r="E545" t="s">
        <v>7245</v>
      </c>
      <c r="F545" t="s">
        <v>1808</v>
      </c>
      <c r="G545" s="150" t="str">
        <f t="shared" si="19"/>
        <v>RAAS720527H23</v>
      </c>
      <c r="H545" t="s">
        <v>7246</v>
      </c>
      <c r="I545" s="447">
        <v>22.76</v>
      </c>
      <c r="J545" s="133">
        <f t="shared" si="20"/>
        <v>142.25</v>
      </c>
      <c r="K545" s="150"/>
      <c r="L545" s="150"/>
      <c r="M545" s="151"/>
    </row>
    <row r="546" spans="1:13">
      <c r="A546" t="s">
        <v>7243</v>
      </c>
      <c r="B546" s="148">
        <v>42643</v>
      </c>
      <c r="C546" t="s">
        <v>7244</v>
      </c>
      <c r="D546">
        <v>1</v>
      </c>
      <c r="E546" t="s">
        <v>7245</v>
      </c>
      <c r="F546" t="s">
        <v>1808</v>
      </c>
      <c r="G546" s="150" t="str">
        <f t="shared" si="19"/>
        <v>SIS94082559A</v>
      </c>
      <c r="H546" t="s">
        <v>1740</v>
      </c>
      <c r="I546" s="447">
        <v>82.65</v>
      </c>
      <c r="J546" s="133">
        <f t="shared" si="20"/>
        <v>516.5625</v>
      </c>
      <c r="K546" s="150"/>
      <c r="L546" s="150"/>
      <c r="M546" s="151"/>
    </row>
    <row r="547" spans="1:13">
      <c r="A547" t="s">
        <v>7247</v>
      </c>
      <c r="B547" s="148">
        <v>42643</v>
      </c>
      <c r="C547" t="s">
        <v>7248</v>
      </c>
      <c r="D547">
        <v>1</v>
      </c>
      <c r="E547" t="s">
        <v>7249</v>
      </c>
      <c r="F547" t="s">
        <v>1808</v>
      </c>
      <c r="G547" s="150" t="s">
        <v>4207</v>
      </c>
      <c r="H547" t="s">
        <v>7250</v>
      </c>
      <c r="I547" s="447">
        <v>294.45</v>
      </c>
      <c r="J547" s="133">
        <f t="shared" si="20"/>
        <v>1840.3125</v>
      </c>
      <c r="K547" s="150"/>
      <c r="L547" s="150"/>
      <c r="M547" s="151"/>
    </row>
    <row r="548" spans="1:13">
      <c r="A548" t="s">
        <v>7253</v>
      </c>
      <c r="B548" s="148">
        <v>42643</v>
      </c>
      <c r="C548" t="s">
        <v>7254</v>
      </c>
      <c r="D548">
        <v>1</v>
      </c>
      <c r="E548" t="s">
        <v>7255</v>
      </c>
      <c r="F548" t="s">
        <v>1808</v>
      </c>
      <c r="G548" s="150" t="str">
        <f t="shared" ref="G548:G565" si="21">+H548</f>
        <v>ABS960415IG0</v>
      </c>
      <c r="H548" t="s">
        <v>4105</v>
      </c>
      <c r="I548" s="447">
        <v>36.299999999999997</v>
      </c>
      <c r="J548" s="133">
        <f t="shared" si="20"/>
        <v>226.87499999999997</v>
      </c>
      <c r="K548" s="150"/>
      <c r="L548" s="150"/>
      <c r="M548" s="151"/>
    </row>
    <row r="549" spans="1:13">
      <c r="A549" t="s">
        <v>7253</v>
      </c>
      <c r="B549" s="148">
        <v>42643</v>
      </c>
      <c r="C549" t="s">
        <v>7254</v>
      </c>
      <c r="D549">
        <v>1</v>
      </c>
      <c r="E549" t="s">
        <v>7255</v>
      </c>
      <c r="F549" t="s">
        <v>1808</v>
      </c>
      <c r="G549" s="150" t="str">
        <f t="shared" si="21"/>
        <v>AEB611030SN7</v>
      </c>
      <c r="H549" t="s">
        <v>747</v>
      </c>
      <c r="I549" s="447">
        <v>109.52</v>
      </c>
      <c r="J549" s="133">
        <f t="shared" si="20"/>
        <v>684.5</v>
      </c>
      <c r="K549" s="150"/>
      <c r="L549" s="150"/>
      <c r="M549" s="151"/>
    </row>
    <row r="550" spans="1:13">
      <c r="A550" t="s">
        <v>7253</v>
      </c>
      <c r="B550" s="148">
        <v>42643</v>
      </c>
      <c r="C550" t="s">
        <v>7254</v>
      </c>
      <c r="D550">
        <v>1</v>
      </c>
      <c r="E550" t="s">
        <v>7255</v>
      </c>
      <c r="F550" t="s">
        <v>1808</v>
      </c>
      <c r="G550" s="150" t="str">
        <f t="shared" si="21"/>
        <v>API6609273E0</v>
      </c>
      <c r="H550" t="s">
        <v>659</v>
      </c>
      <c r="I550" s="447">
        <v>63.45</v>
      </c>
      <c r="J550" s="133">
        <f t="shared" si="20"/>
        <v>396.5625</v>
      </c>
      <c r="K550" s="150"/>
      <c r="L550" s="150"/>
      <c r="M550" s="151"/>
    </row>
    <row r="551" spans="1:13">
      <c r="A551" t="s">
        <v>7253</v>
      </c>
      <c r="B551" s="148">
        <v>42643</v>
      </c>
      <c r="C551" t="s">
        <v>7254</v>
      </c>
      <c r="D551">
        <v>1</v>
      </c>
      <c r="E551" t="s">
        <v>7255</v>
      </c>
      <c r="F551" t="s">
        <v>1808</v>
      </c>
      <c r="G551" s="150" t="str">
        <f t="shared" si="21"/>
        <v>CAG110830A23</v>
      </c>
      <c r="H551" t="s">
        <v>742</v>
      </c>
      <c r="I551" s="447">
        <v>16.829999999999998</v>
      </c>
      <c r="J551" s="133">
        <f t="shared" si="20"/>
        <v>105.18749999999999</v>
      </c>
      <c r="K551" s="150"/>
      <c r="L551" s="150"/>
      <c r="M551" s="151"/>
    </row>
    <row r="552" spans="1:13">
      <c r="A552" t="s">
        <v>7253</v>
      </c>
      <c r="B552" s="148">
        <v>42643</v>
      </c>
      <c r="C552" t="s">
        <v>7254</v>
      </c>
      <c r="D552">
        <v>1</v>
      </c>
      <c r="E552" t="s">
        <v>7255</v>
      </c>
      <c r="F552" t="s">
        <v>1808</v>
      </c>
      <c r="G552" s="150" t="str">
        <f t="shared" si="21"/>
        <v>CAL091028SP5</v>
      </c>
      <c r="H552" t="s">
        <v>4107</v>
      </c>
      <c r="I552" s="447">
        <v>4</v>
      </c>
      <c r="J552" s="133">
        <f t="shared" si="20"/>
        <v>25</v>
      </c>
      <c r="K552" s="150"/>
      <c r="L552" s="150"/>
      <c r="M552" s="151"/>
    </row>
    <row r="553" spans="1:13">
      <c r="A553" t="s">
        <v>7253</v>
      </c>
      <c r="B553" s="148">
        <v>42643</v>
      </c>
      <c r="C553" t="s">
        <v>7254</v>
      </c>
      <c r="D553">
        <v>1</v>
      </c>
      <c r="E553" t="s">
        <v>7255</v>
      </c>
      <c r="F553" t="s">
        <v>1808</v>
      </c>
      <c r="G553" s="150" t="str">
        <f t="shared" si="21"/>
        <v>CAL091028SP5</v>
      </c>
      <c r="H553" t="s">
        <v>4107</v>
      </c>
      <c r="I553" s="447">
        <v>38.619999999999997</v>
      </c>
      <c r="J553" s="133">
        <f t="shared" si="20"/>
        <v>241.37499999999997</v>
      </c>
      <c r="K553" s="150"/>
      <c r="L553" s="150"/>
      <c r="M553" s="151"/>
    </row>
    <row r="554" spans="1:13">
      <c r="A554" t="s">
        <v>7253</v>
      </c>
      <c r="B554" s="148">
        <v>42643</v>
      </c>
      <c r="C554" t="s">
        <v>7254</v>
      </c>
      <c r="D554">
        <v>1</v>
      </c>
      <c r="E554" t="s">
        <v>7255</v>
      </c>
      <c r="F554" t="s">
        <v>1808</v>
      </c>
      <c r="G554" s="150" t="str">
        <f t="shared" si="21"/>
        <v>CCA030306LA6</v>
      </c>
      <c r="H554" t="s">
        <v>4108</v>
      </c>
      <c r="I554" s="447">
        <v>22.34</v>
      </c>
      <c r="J554" s="133">
        <f t="shared" si="20"/>
        <v>139.625</v>
      </c>
      <c r="K554" s="150"/>
      <c r="L554" s="150"/>
      <c r="M554" s="151"/>
    </row>
    <row r="555" spans="1:13">
      <c r="A555" t="s">
        <v>7253</v>
      </c>
      <c r="B555" s="148">
        <v>42643</v>
      </c>
      <c r="C555" t="s">
        <v>7254</v>
      </c>
      <c r="D555">
        <v>1</v>
      </c>
      <c r="E555" t="s">
        <v>7255</v>
      </c>
      <c r="F555" t="s">
        <v>1808</v>
      </c>
      <c r="G555" s="150" t="str">
        <f t="shared" si="21"/>
        <v>CCA930821B77</v>
      </c>
      <c r="H555" t="s">
        <v>7258</v>
      </c>
      <c r="I555" s="447">
        <v>20.149999999999999</v>
      </c>
      <c r="J555" s="133">
        <f t="shared" si="20"/>
        <v>125.93749999999999</v>
      </c>
      <c r="K555" s="150"/>
      <c r="L555" s="150"/>
      <c r="M555" s="151"/>
    </row>
    <row r="556" spans="1:13">
      <c r="A556" t="s">
        <v>7253</v>
      </c>
      <c r="B556" s="148">
        <v>42643</v>
      </c>
      <c r="C556" t="s">
        <v>7254</v>
      </c>
      <c r="D556">
        <v>1</v>
      </c>
      <c r="E556" t="s">
        <v>7255</v>
      </c>
      <c r="F556" t="s">
        <v>1808</v>
      </c>
      <c r="G556" s="150" t="str">
        <f t="shared" si="21"/>
        <v>CCO8605231N4</v>
      </c>
      <c r="H556" t="s">
        <v>771</v>
      </c>
      <c r="I556" s="447">
        <v>3.31</v>
      </c>
      <c r="J556" s="133">
        <f t="shared" si="20"/>
        <v>20.6875</v>
      </c>
      <c r="K556" s="150"/>
      <c r="L556" s="150"/>
      <c r="M556" s="151"/>
    </row>
    <row r="557" spans="1:13">
      <c r="A557" t="s">
        <v>7253</v>
      </c>
      <c r="B557" s="148">
        <v>42643</v>
      </c>
      <c r="C557" t="s">
        <v>7254</v>
      </c>
      <c r="D557">
        <v>1</v>
      </c>
      <c r="E557" t="s">
        <v>7255</v>
      </c>
      <c r="F557" t="s">
        <v>1808</v>
      </c>
      <c r="G557" s="150" t="str">
        <f t="shared" si="21"/>
        <v>RCO0708136F7</v>
      </c>
      <c r="H557" t="s">
        <v>735</v>
      </c>
      <c r="I557" s="447">
        <v>63.74</v>
      </c>
      <c r="J557" s="133">
        <f t="shared" si="20"/>
        <v>398.375</v>
      </c>
      <c r="K557" s="150"/>
      <c r="L557" s="150"/>
      <c r="M557" s="151"/>
    </row>
    <row r="558" spans="1:13">
      <c r="A558" t="s">
        <v>7253</v>
      </c>
      <c r="B558" s="148">
        <v>42643</v>
      </c>
      <c r="C558" t="s">
        <v>7254</v>
      </c>
      <c r="D558">
        <v>1</v>
      </c>
      <c r="E558" t="s">
        <v>7255</v>
      </c>
      <c r="F558" t="s">
        <v>1808</v>
      </c>
      <c r="G558" s="150" t="str">
        <f t="shared" si="21"/>
        <v>ROCM620808M6A</v>
      </c>
      <c r="H558" t="s">
        <v>793</v>
      </c>
      <c r="I558" s="447">
        <v>11.04</v>
      </c>
      <c r="J558" s="133">
        <f t="shared" si="20"/>
        <v>69</v>
      </c>
      <c r="K558" s="150"/>
      <c r="L558" s="150"/>
      <c r="M558" s="151"/>
    </row>
    <row r="559" spans="1:13">
      <c r="A559" t="s">
        <v>7253</v>
      </c>
      <c r="B559" s="148">
        <v>42643</v>
      </c>
      <c r="C559" t="s">
        <v>7254</v>
      </c>
      <c r="D559">
        <v>1</v>
      </c>
      <c r="E559" t="s">
        <v>7255</v>
      </c>
      <c r="F559" t="s">
        <v>1808</v>
      </c>
      <c r="G559" s="150" t="str">
        <f t="shared" si="21"/>
        <v>SCC0610187V2</v>
      </c>
      <c r="H559" t="s">
        <v>7256</v>
      </c>
      <c r="I559" s="447">
        <v>80.58</v>
      </c>
      <c r="J559" s="133">
        <f t="shared" si="20"/>
        <v>503.625</v>
      </c>
      <c r="K559" s="150"/>
      <c r="L559" s="150"/>
      <c r="M559" s="151"/>
    </row>
    <row r="560" spans="1:13">
      <c r="A560" t="s">
        <v>7253</v>
      </c>
      <c r="B560" s="148">
        <v>42643</v>
      </c>
      <c r="C560" t="s">
        <v>7254</v>
      </c>
      <c r="D560">
        <v>1</v>
      </c>
      <c r="E560" t="s">
        <v>7255</v>
      </c>
      <c r="F560" t="s">
        <v>1808</v>
      </c>
      <c r="G560" s="150" t="str">
        <f t="shared" si="21"/>
        <v>SCM790813HX7</v>
      </c>
      <c r="H560" t="s">
        <v>5422</v>
      </c>
      <c r="I560" s="447">
        <v>11.04</v>
      </c>
      <c r="J560" s="133">
        <f t="shared" si="20"/>
        <v>69</v>
      </c>
      <c r="K560" s="150"/>
      <c r="L560" s="150"/>
      <c r="M560" s="151"/>
    </row>
    <row r="561" spans="1:13">
      <c r="A561" t="s">
        <v>7253</v>
      </c>
      <c r="B561" s="148">
        <v>42643</v>
      </c>
      <c r="C561" t="s">
        <v>7254</v>
      </c>
      <c r="D561">
        <v>1</v>
      </c>
      <c r="E561" t="s">
        <v>7255</v>
      </c>
      <c r="F561" t="s">
        <v>1808</v>
      </c>
      <c r="G561" s="150" t="str">
        <f t="shared" si="21"/>
        <v>SCM790813HX7</v>
      </c>
      <c r="H561" t="s">
        <v>5422</v>
      </c>
      <c r="I561" s="447">
        <v>80.59</v>
      </c>
      <c r="J561" s="133">
        <f t="shared" si="20"/>
        <v>503.6875</v>
      </c>
      <c r="K561" s="150"/>
      <c r="L561" s="150"/>
      <c r="M561" s="151"/>
    </row>
    <row r="562" spans="1:13">
      <c r="A562" t="s">
        <v>7253</v>
      </c>
      <c r="B562" s="148">
        <v>42643</v>
      </c>
      <c r="C562" t="s">
        <v>7254</v>
      </c>
      <c r="D562">
        <v>1</v>
      </c>
      <c r="E562" t="s">
        <v>7255</v>
      </c>
      <c r="F562" t="s">
        <v>1808</v>
      </c>
      <c r="G562" s="150" t="str">
        <f t="shared" si="21"/>
        <v>SGG08072916A</v>
      </c>
      <c r="H562" t="s">
        <v>7257</v>
      </c>
      <c r="I562" s="447">
        <v>67.13</v>
      </c>
      <c r="J562" s="133">
        <f t="shared" si="20"/>
        <v>419.56249999999994</v>
      </c>
      <c r="K562" s="150"/>
      <c r="L562" s="150"/>
      <c r="M562" s="151"/>
    </row>
    <row r="563" spans="1:13">
      <c r="A563" t="s">
        <v>7259</v>
      </c>
      <c r="B563" s="148">
        <v>42643</v>
      </c>
      <c r="C563" t="s">
        <v>7260</v>
      </c>
      <c r="D563">
        <v>1</v>
      </c>
      <c r="E563" t="s">
        <v>7261</v>
      </c>
      <c r="F563" t="s">
        <v>1808</v>
      </c>
      <c r="G563" s="150" t="str">
        <f t="shared" si="21"/>
        <v>API6609273E0</v>
      </c>
      <c r="H563" t="s">
        <v>659</v>
      </c>
      <c r="I563" s="447">
        <v>50.48</v>
      </c>
      <c r="J563" s="133">
        <f t="shared" si="20"/>
        <v>315.5</v>
      </c>
      <c r="K563" s="150"/>
      <c r="L563" s="150"/>
      <c r="M563" s="151"/>
    </row>
    <row r="564" spans="1:13">
      <c r="A564" t="s">
        <v>7259</v>
      </c>
      <c r="B564" s="148">
        <v>42643</v>
      </c>
      <c r="C564" t="s">
        <v>7260</v>
      </c>
      <c r="D564">
        <v>1</v>
      </c>
      <c r="E564" t="s">
        <v>7261</v>
      </c>
      <c r="F564" t="s">
        <v>1808</v>
      </c>
      <c r="G564" s="150" t="str">
        <f t="shared" si="21"/>
        <v>FNI970829JR9</v>
      </c>
      <c r="H564" t="s">
        <v>729</v>
      </c>
      <c r="I564" s="447">
        <v>7.59</v>
      </c>
      <c r="J564" s="133">
        <f t="shared" si="20"/>
        <v>47.4375</v>
      </c>
      <c r="K564" s="150"/>
      <c r="L564" s="150"/>
      <c r="M564" s="151"/>
    </row>
    <row r="565" spans="1:13">
      <c r="A565" t="s">
        <v>7259</v>
      </c>
      <c r="B565" s="148">
        <v>42643</v>
      </c>
      <c r="C565" t="s">
        <v>7260</v>
      </c>
      <c r="D565">
        <v>1</v>
      </c>
      <c r="E565" t="s">
        <v>7261</v>
      </c>
      <c r="F565" t="s">
        <v>1808</v>
      </c>
      <c r="G565" s="150" t="str">
        <f t="shared" si="21"/>
        <v>MAMG700729MZ3</v>
      </c>
      <c r="H565" t="s">
        <v>761</v>
      </c>
      <c r="I565" s="447">
        <v>19.309999999999999</v>
      </c>
      <c r="J565" s="133">
        <f t="shared" si="20"/>
        <v>120.68749999999999</v>
      </c>
      <c r="K565" s="150"/>
      <c r="L565" s="150"/>
      <c r="M565" s="151"/>
    </row>
    <row r="566" spans="1:13" s="150" customFormat="1">
      <c r="A566" s="150" t="s">
        <v>7251</v>
      </c>
      <c r="B566" s="148">
        <v>42643</v>
      </c>
      <c r="C566" s="150" t="s">
        <v>3264</v>
      </c>
      <c r="D566" s="150">
        <v>1</v>
      </c>
      <c r="E566" s="150" t="s">
        <v>7252</v>
      </c>
      <c r="F566" s="150" t="s">
        <v>1808</v>
      </c>
      <c r="G566" s="150" t="s">
        <v>4207</v>
      </c>
      <c r="H566" s="150" t="s">
        <v>7250</v>
      </c>
      <c r="I566" s="447">
        <f>588.91/2</f>
        <v>294.45499999999998</v>
      </c>
      <c r="J566" s="133">
        <f t="shared" si="20"/>
        <v>1840.3437499999998</v>
      </c>
      <c r="M566" s="151"/>
    </row>
    <row r="567" spans="1:13" s="150" customFormat="1">
      <c r="A567" s="150" t="s">
        <v>7251</v>
      </c>
      <c r="B567" s="148">
        <v>42643</v>
      </c>
      <c r="C567" s="150" t="s">
        <v>3264</v>
      </c>
      <c r="D567" s="150">
        <v>1</v>
      </c>
      <c r="E567" s="150" t="s">
        <v>7252</v>
      </c>
      <c r="F567" s="150" t="s">
        <v>1808</v>
      </c>
      <c r="G567" s="150" t="s">
        <v>7324</v>
      </c>
      <c r="H567" s="150" t="s">
        <v>7325</v>
      </c>
      <c r="I567" s="447">
        <v>106.9</v>
      </c>
      <c r="J567" s="133">
        <f t="shared" si="20"/>
        <v>668.125</v>
      </c>
      <c r="M567" s="151"/>
    </row>
    <row r="568" spans="1:13">
      <c r="A568" t="s">
        <v>7262</v>
      </c>
      <c r="B568" s="148">
        <v>42643</v>
      </c>
      <c r="C568" t="s">
        <v>7263</v>
      </c>
      <c r="D568">
        <v>1</v>
      </c>
      <c r="E568" t="s">
        <v>7264</v>
      </c>
      <c r="F568" t="s">
        <v>6240</v>
      </c>
      <c r="G568" s="150" t="s">
        <v>4209</v>
      </c>
      <c r="H568" s="150" t="s">
        <v>7326</v>
      </c>
      <c r="I568" s="314">
        <v>3358.9</v>
      </c>
      <c r="J568" s="133">
        <f t="shared" si="20"/>
        <v>20993.125</v>
      </c>
      <c r="K568" s="151"/>
      <c r="L568" s="150"/>
      <c r="M568" s="151"/>
    </row>
    <row r="569" spans="1:13">
      <c r="A569" t="s">
        <v>21</v>
      </c>
      <c r="B569" s="148">
        <v>42614</v>
      </c>
      <c r="C569" t="s">
        <v>6063</v>
      </c>
      <c r="D569">
        <v>1</v>
      </c>
      <c r="E569" t="s">
        <v>6064</v>
      </c>
      <c r="F569" t="s">
        <v>1812</v>
      </c>
      <c r="G569" s="150" t="s">
        <v>6021</v>
      </c>
      <c r="H569" t="s">
        <v>5894</v>
      </c>
      <c r="I569" s="447">
        <v>935.2</v>
      </c>
      <c r="J569" s="133">
        <f t="shared" si="20"/>
        <v>5845</v>
      </c>
      <c r="K569" s="150"/>
      <c r="L569" s="150"/>
      <c r="M569" s="151"/>
    </row>
    <row r="570" spans="1:13" s="150" customFormat="1">
      <c r="A570" s="150" t="s">
        <v>1809</v>
      </c>
      <c r="B570" s="148">
        <v>42614</v>
      </c>
      <c r="C570" s="150" t="s">
        <v>6061</v>
      </c>
      <c r="D570" s="150">
        <v>1</v>
      </c>
      <c r="E570" s="150" t="s">
        <v>6062</v>
      </c>
      <c r="F570" s="150" t="s">
        <v>1812</v>
      </c>
      <c r="G570" s="150" t="s">
        <v>7275</v>
      </c>
      <c r="H570" s="150" t="s">
        <v>7276</v>
      </c>
      <c r="I570" s="447">
        <v>71.72</v>
      </c>
      <c r="J570" s="133">
        <f t="shared" si="20"/>
        <v>448.25</v>
      </c>
      <c r="M570" s="151"/>
    </row>
    <row r="571" spans="1:13" s="150" customFormat="1">
      <c r="A571" s="150" t="s">
        <v>1809</v>
      </c>
      <c r="B571" s="148" t="s">
        <v>7274</v>
      </c>
      <c r="C571" s="150" t="s">
        <v>6061</v>
      </c>
      <c r="D571" s="150">
        <v>1</v>
      </c>
      <c r="E571" s="150" t="s">
        <v>6062</v>
      </c>
      <c r="F571" s="150" t="s">
        <v>1812</v>
      </c>
      <c r="G571" s="150" t="s">
        <v>3553</v>
      </c>
      <c r="H571" s="150" t="s">
        <v>7277</v>
      </c>
      <c r="I571" s="447">
        <v>39.03</v>
      </c>
      <c r="J571" s="133">
        <f t="shared" si="20"/>
        <v>243.9375</v>
      </c>
      <c r="M571" s="151"/>
    </row>
    <row r="572" spans="1:13">
      <c r="A572" t="s">
        <v>2935</v>
      </c>
      <c r="B572" s="148">
        <v>42614</v>
      </c>
      <c r="C572" t="s">
        <v>6065</v>
      </c>
      <c r="D572">
        <v>1</v>
      </c>
      <c r="E572" t="s">
        <v>6066</v>
      </c>
      <c r="F572" t="s">
        <v>1812</v>
      </c>
      <c r="G572" s="150" t="s">
        <v>957</v>
      </c>
      <c r="H572" t="s">
        <v>1813</v>
      </c>
      <c r="I572" s="314">
        <v>8573.2900000000009</v>
      </c>
      <c r="J572" s="133">
        <f t="shared" si="20"/>
        <v>53583.062500000007</v>
      </c>
      <c r="K572" s="151"/>
      <c r="L572" s="150"/>
      <c r="M572" s="151"/>
    </row>
    <row r="573" spans="1:13">
      <c r="A573" t="s">
        <v>1882</v>
      </c>
      <c r="B573" s="148">
        <v>42614</v>
      </c>
      <c r="C573" t="s">
        <v>6067</v>
      </c>
      <c r="D573">
        <v>1</v>
      </c>
      <c r="E573" t="s">
        <v>6068</v>
      </c>
      <c r="F573" t="s">
        <v>1812</v>
      </c>
      <c r="G573" s="150" t="s">
        <v>957</v>
      </c>
      <c r="H573" t="s">
        <v>1813</v>
      </c>
      <c r="I573" s="314">
        <v>26641.13</v>
      </c>
      <c r="J573" s="133">
        <f t="shared" si="20"/>
        <v>166507.0625</v>
      </c>
      <c r="K573" s="151"/>
      <c r="L573" s="150"/>
      <c r="M573" s="151"/>
    </row>
    <row r="574" spans="1:13">
      <c r="A574" t="s">
        <v>2943</v>
      </c>
      <c r="B574" s="148">
        <v>42615</v>
      </c>
      <c r="C574" t="s">
        <v>6080</v>
      </c>
      <c r="D574">
        <v>1</v>
      </c>
      <c r="E574" t="s">
        <v>6081</v>
      </c>
      <c r="F574" t="s">
        <v>1812</v>
      </c>
      <c r="G574" s="150" t="s">
        <v>4171</v>
      </c>
      <c r="H574" t="s">
        <v>4154</v>
      </c>
      <c r="I574" s="314">
        <v>7330.2</v>
      </c>
      <c r="J574" s="133">
        <f t="shared" si="20"/>
        <v>45813.75</v>
      </c>
      <c r="K574" s="151"/>
      <c r="L574" s="150"/>
      <c r="M574" s="151"/>
    </row>
    <row r="575" spans="1:13">
      <c r="A575" t="s">
        <v>1819</v>
      </c>
      <c r="B575" s="148">
        <v>42615</v>
      </c>
      <c r="C575" t="s">
        <v>6082</v>
      </c>
      <c r="D575">
        <v>1</v>
      </c>
      <c r="E575" t="s">
        <v>6083</v>
      </c>
      <c r="F575" t="s">
        <v>1812</v>
      </c>
      <c r="G575" s="150" t="s">
        <v>4171</v>
      </c>
      <c r="H575" t="s">
        <v>4154</v>
      </c>
      <c r="I575" s="314">
        <v>58378.32</v>
      </c>
      <c r="J575" s="133">
        <f t="shared" si="20"/>
        <v>364864.5</v>
      </c>
      <c r="K575" s="151"/>
      <c r="L575" s="150"/>
      <c r="M575" s="151"/>
    </row>
    <row r="576" spans="1:13">
      <c r="A576" t="s">
        <v>6090</v>
      </c>
      <c r="B576" s="148">
        <v>42616</v>
      </c>
      <c r="C576" t="s">
        <v>6091</v>
      </c>
      <c r="D576">
        <v>1</v>
      </c>
      <c r="E576" t="s">
        <v>6092</v>
      </c>
      <c r="F576" t="s">
        <v>1812</v>
      </c>
      <c r="G576" s="150" t="s">
        <v>7280</v>
      </c>
      <c r="H576" t="s">
        <v>6093</v>
      </c>
      <c r="I576" s="314">
        <v>1161.5999999999999</v>
      </c>
      <c r="J576" s="133">
        <f t="shared" si="20"/>
        <v>7259.9999999999991</v>
      </c>
      <c r="K576" s="151"/>
      <c r="L576" s="150"/>
      <c r="M576" s="151"/>
    </row>
    <row r="577" spans="1:13">
      <c r="A577" t="s">
        <v>6094</v>
      </c>
      <c r="B577" s="148">
        <v>42616</v>
      </c>
      <c r="C577" t="s">
        <v>6095</v>
      </c>
      <c r="D577">
        <v>1</v>
      </c>
      <c r="E577" t="s">
        <v>6096</v>
      </c>
      <c r="F577" t="s">
        <v>1812</v>
      </c>
      <c r="G577" s="150" t="s">
        <v>4835</v>
      </c>
      <c r="H577" t="s">
        <v>4823</v>
      </c>
      <c r="I577" s="314">
        <v>2400</v>
      </c>
      <c r="J577" s="133">
        <f t="shared" si="20"/>
        <v>15000</v>
      </c>
      <c r="K577" s="151"/>
      <c r="L577" s="150"/>
      <c r="M577" s="151"/>
    </row>
    <row r="578" spans="1:13">
      <c r="A578" t="s">
        <v>35</v>
      </c>
      <c r="B578" s="148">
        <v>42618</v>
      </c>
      <c r="C578" t="s">
        <v>6105</v>
      </c>
      <c r="D578">
        <v>1</v>
      </c>
      <c r="E578" t="s">
        <v>6106</v>
      </c>
      <c r="F578" t="s">
        <v>1812</v>
      </c>
      <c r="G578" s="150" t="s">
        <v>7281</v>
      </c>
      <c r="H578" s="150" t="s">
        <v>7282</v>
      </c>
      <c r="I578" s="314">
        <v>16965.52</v>
      </c>
      <c r="J578" s="133">
        <f t="shared" si="20"/>
        <v>106034.5</v>
      </c>
      <c r="K578" s="151"/>
      <c r="L578" s="150"/>
      <c r="M578" s="151"/>
    </row>
    <row r="579" spans="1:13">
      <c r="A579" t="s">
        <v>81</v>
      </c>
      <c r="B579" s="148">
        <v>42615</v>
      </c>
      <c r="C579" t="s">
        <v>6084</v>
      </c>
      <c r="D579">
        <v>1</v>
      </c>
      <c r="E579" t="s">
        <v>6085</v>
      </c>
      <c r="F579" t="s">
        <v>1812</v>
      </c>
      <c r="G579" s="150" t="s">
        <v>7278</v>
      </c>
      <c r="H579" t="s">
        <v>6086</v>
      </c>
      <c r="I579" s="314">
        <v>240000</v>
      </c>
      <c r="J579" s="133">
        <f t="shared" si="20"/>
        <v>1500000</v>
      </c>
      <c r="K579" s="151"/>
      <c r="L579" s="150"/>
      <c r="M579" s="151"/>
    </row>
    <row r="580" spans="1:13">
      <c r="A580" t="s">
        <v>83</v>
      </c>
      <c r="B580" s="148">
        <v>42615</v>
      </c>
      <c r="C580" t="s">
        <v>6087</v>
      </c>
      <c r="D580">
        <v>1</v>
      </c>
      <c r="E580" t="s">
        <v>6088</v>
      </c>
      <c r="F580" t="s">
        <v>1812</v>
      </c>
      <c r="G580" s="150" t="s">
        <v>7279</v>
      </c>
      <c r="H580" t="s">
        <v>6089</v>
      </c>
      <c r="I580" s="314">
        <v>6400</v>
      </c>
      <c r="J580" s="133">
        <f t="shared" si="20"/>
        <v>40000</v>
      </c>
      <c r="K580" s="151"/>
      <c r="L580" s="150"/>
      <c r="M580" s="151"/>
    </row>
    <row r="581" spans="1:13">
      <c r="A581" t="s">
        <v>1033</v>
      </c>
      <c r="B581" s="148">
        <v>42618</v>
      </c>
      <c r="C581" t="s">
        <v>6107</v>
      </c>
      <c r="D581">
        <v>1</v>
      </c>
      <c r="E581" t="s">
        <v>6108</v>
      </c>
      <c r="F581" t="s">
        <v>1822</v>
      </c>
      <c r="G581" s="150" t="s">
        <v>4171</v>
      </c>
      <c r="H581" t="s">
        <v>4154</v>
      </c>
      <c r="I581" s="314">
        <v>5191.49</v>
      </c>
      <c r="J581" s="133">
        <f t="shared" si="20"/>
        <v>32446.812499999996</v>
      </c>
      <c r="K581" s="151"/>
      <c r="L581" s="150"/>
      <c r="M581" s="151"/>
    </row>
    <row r="582" spans="1:13">
      <c r="A582" t="s">
        <v>3003</v>
      </c>
      <c r="B582" s="148">
        <v>42618</v>
      </c>
      <c r="C582" t="s">
        <v>6109</v>
      </c>
      <c r="D582">
        <v>1</v>
      </c>
      <c r="E582" t="s">
        <v>6110</v>
      </c>
      <c r="F582" t="s">
        <v>1822</v>
      </c>
      <c r="G582" s="150" t="s">
        <v>4171</v>
      </c>
      <c r="H582" t="s">
        <v>4154</v>
      </c>
      <c r="I582" s="314">
        <v>28085.11</v>
      </c>
      <c r="J582" s="133">
        <f t="shared" ref="J582:J645" si="22">+I582/0.16</f>
        <v>175531.9375</v>
      </c>
      <c r="K582" s="151"/>
      <c r="L582" s="150"/>
      <c r="M582" s="151"/>
    </row>
    <row r="583" spans="1:13">
      <c r="A583" t="s">
        <v>3005</v>
      </c>
      <c r="B583" s="148">
        <v>42619</v>
      </c>
      <c r="C583" t="s">
        <v>6111</v>
      </c>
      <c r="D583">
        <v>1</v>
      </c>
      <c r="E583" t="s">
        <v>6112</v>
      </c>
      <c r="F583" t="s">
        <v>1812</v>
      </c>
      <c r="G583" s="150" t="s">
        <v>960</v>
      </c>
      <c r="H583" t="s">
        <v>961</v>
      </c>
      <c r="I583" s="314">
        <v>3254.61</v>
      </c>
      <c r="J583" s="133">
        <f t="shared" si="22"/>
        <v>20341.3125</v>
      </c>
      <c r="K583" s="151"/>
      <c r="L583" s="150"/>
      <c r="M583" s="151"/>
    </row>
    <row r="584" spans="1:13">
      <c r="A584" t="s">
        <v>1037</v>
      </c>
      <c r="B584" s="148">
        <v>42619</v>
      </c>
      <c r="C584" t="s">
        <v>6113</v>
      </c>
      <c r="D584">
        <v>1</v>
      </c>
      <c r="E584" t="s">
        <v>6114</v>
      </c>
      <c r="F584" t="s">
        <v>1812</v>
      </c>
      <c r="G584" s="150" t="s">
        <v>962</v>
      </c>
      <c r="H584" t="s">
        <v>963</v>
      </c>
      <c r="I584" s="447">
        <v>806.62</v>
      </c>
      <c r="J584" s="133">
        <f t="shared" si="22"/>
        <v>5041.375</v>
      </c>
      <c r="K584" s="150"/>
      <c r="L584" s="150"/>
      <c r="M584" s="151"/>
    </row>
    <row r="585" spans="1:13">
      <c r="A585" t="s">
        <v>41</v>
      </c>
      <c r="B585" s="148">
        <v>42621</v>
      </c>
      <c r="C585" t="s">
        <v>6195</v>
      </c>
      <c r="D585">
        <v>1</v>
      </c>
      <c r="E585" t="s">
        <v>6196</v>
      </c>
      <c r="F585" t="s">
        <v>1822</v>
      </c>
      <c r="G585" s="150" t="s">
        <v>7284</v>
      </c>
      <c r="H585" s="150" t="s">
        <v>7298</v>
      </c>
      <c r="I585" s="314">
        <v>20413.79</v>
      </c>
      <c r="J585" s="133">
        <f t="shared" si="22"/>
        <v>127586.1875</v>
      </c>
      <c r="K585" s="151"/>
      <c r="L585" s="150"/>
      <c r="M585" s="151"/>
    </row>
    <row r="586" spans="1:13">
      <c r="A586" t="s">
        <v>43</v>
      </c>
      <c r="B586" s="148">
        <v>42621</v>
      </c>
      <c r="C586" t="s">
        <v>6197</v>
      </c>
      <c r="D586">
        <v>1</v>
      </c>
      <c r="E586" t="s">
        <v>6198</v>
      </c>
      <c r="F586" t="s">
        <v>1822</v>
      </c>
      <c r="G586" s="150" t="s">
        <v>7284</v>
      </c>
      <c r="H586" s="150" t="s">
        <v>7298</v>
      </c>
      <c r="I586" s="314">
        <v>14979.31</v>
      </c>
      <c r="J586" s="133">
        <f t="shared" si="22"/>
        <v>93620.6875</v>
      </c>
      <c r="K586" s="151"/>
      <c r="L586" s="150"/>
      <c r="M586" s="151"/>
    </row>
    <row r="587" spans="1:13">
      <c r="A587" t="s">
        <v>45</v>
      </c>
      <c r="B587" s="148">
        <v>42621</v>
      </c>
      <c r="C587" t="s">
        <v>6199</v>
      </c>
      <c r="D587">
        <v>1</v>
      </c>
      <c r="E587" t="s">
        <v>6200</v>
      </c>
      <c r="F587" t="s">
        <v>1822</v>
      </c>
      <c r="G587" s="150" t="s">
        <v>7284</v>
      </c>
      <c r="H587" s="150" t="s">
        <v>7298</v>
      </c>
      <c r="I587" s="314">
        <v>18293.79</v>
      </c>
      <c r="J587" s="133">
        <f t="shared" si="22"/>
        <v>114336.1875</v>
      </c>
      <c r="K587" s="151"/>
      <c r="L587" s="150"/>
      <c r="M587" s="151"/>
    </row>
    <row r="588" spans="1:13">
      <c r="A588" t="s">
        <v>47</v>
      </c>
      <c r="B588" s="148">
        <v>42621</v>
      </c>
      <c r="C588" t="s">
        <v>6201</v>
      </c>
      <c r="D588">
        <v>1</v>
      </c>
      <c r="E588" t="s">
        <v>6202</v>
      </c>
      <c r="F588" t="s">
        <v>1822</v>
      </c>
      <c r="G588" s="150" t="s">
        <v>7284</v>
      </c>
      <c r="H588" s="150" t="s">
        <v>7298</v>
      </c>
      <c r="I588" s="314">
        <v>18068.97</v>
      </c>
      <c r="J588" s="133">
        <f t="shared" si="22"/>
        <v>112931.0625</v>
      </c>
      <c r="K588" s="151"/>
      <c r="L588" s="150"/>
      <c r="M588" s="151"/>
    </row>
    <row r="589" spans="1:13">
      <c r="A589" t="s">
        <v>1927</v>
      </c>
      <c r="B589" s="148">
        <v>42621</v>
      </c>
      <c r="C589" t="s">
        <v>6203</v>
      </c>
      <c r="D589">
        <v>1</v>
      </c>
      <c r="E589" t="s">
        <v>6204</v>
      </c>
      <c r="F589" t="s">
        <v>1822</v>
      </c>
      <c r="G589" s="150" t="s">
        <v>7284</v>
      </c>
      <c r="H589" s="150" t="s">
        <v>7298</v>
      </c>
      <c r="I589" s="314">
        <v>18144.14</v>
      </c>
      <c r="J589" s="133">
        <f t="shared" si="22"/>
        <v>113400.875</v>
      </c>
      <c r="K589" s="151"/>
      <c r="L589" s="150"/>
      <c r="M589" s="151"/>
    </row>
    <row r="590" spans="1:13">
      <c r="A590" t="s">
        <v>63</v>
      </c>
      <c r="B590" s="148">
        <v>42622</v>
      </c>
      <c r="C590" t="s">
        <v>6229</v>
      </c>
      <c r="D590">
        <v>1</v>
      </c>
      <c r="E590" t="s">
        <v>6230</v>
      </c>
      <c r="F590" t="s">
        <v>1822</v>
      </c>
      <c r="G590" s="150" t="s">
        <v>4171</v>
      </c>
      <c r="H590" s="150" t="s">
        <v>4154</v>
      </c>
      <c r="I590" s="447">
        <v>70.2</v>
      </c>
      <c r="J590" s="133">
        <f t="shared" si="22"/>
        <v>438.75</v>
      </c>
      <c r="K590" s="150"/>
      <c r="L590" s="150"/>
      <c r="M590" s="151"/>
    </row>
    <row r="591" spans="1:13">
      <c r="A591" t="s">
        <v>65</v>
      </c>
      <c r="B591" s="148">
        <v>42622</v>
      </c>
      <c r="C591" t="s">
        <v>6231</v>
      </c>
      <c r="D591">
        <v>1</v>
      </c>
      <c r="E591" t="s">
        <v>6232</v>
      </c>
      <c r="F591" t="s">
        <v>1822</v>
      </c>
      <c r="G591" s="150" t="s">
        <v>4171</v>
      </c>
      <c r="H591" s="150" t="s">
        <v>4154</v>
      </c>
      <c r="I591" s="314">
        <v>7154.91</v>
      </c>
      <c r="J591" s="133">
        <f t="shared" si="22"/>
        <v>44718.1875</v>
      </c>
      <c r="K591" s="151"/>
      <c r="L591" s="150"/>
      <c r="M591" s="151"/>
    </row>
    <row r="592" spans="1:13">
      <c r="A592" t="s">
        <v>1065</v>
      </c>
      <c r="B592" s="148">
        <v>42622</v>
      </c>
      <c r="C592" t="s">
        <v>6233</v>
      </c>
      <c r="D592">
        <v>1</v>
      </c>
      <c r="E592" t="s">
        <v>6234</v>
      </c>
      <c r="F592" t="s">
        <v>1822</v>
      </c>
      <c r="G592" s="150" t="s">
        <v>4171</v>
      </c>
      <c r="H592" s="150" t="s">
        <v>4154</v>
      </c>
      <c r="I592" s="314">
        <v>10214.780000000001</v>
      </c>
      <c r="J592" s="133">
        <f t="shared" si="22"/>
        <v>63842.375</v>
      </c>
      <c r="K592" s="151"/>
      <c r="L592" s="150"/>
      <c r="M592" s="151"/>
    </row>
    <row r="593" spans="1:13">
      <c r="A593" t="s">
        <v>3943</v>
      </c>
      <c r="B593" s="148">
        <v>42625</v>
      </c>
      <c r="C593" t="s">
        <v>6243</v>
      </c>
      <c r="D593">
        <v>1</v>
      </c>
      <c r="E593" t="s">
        <v>6244</v>
      </c>
      <c r="F593" t="s">
        <v>1812</v>
      </c>
      <c r="G593" s="150" t="s">
        <v>957</v>
      </c>
      <c r="H593" t="s">
        <v>1813</v>
      </c>
      <c r="I593" s="314">
        <v>2394.2600000000002</v>
      </c>
      <c r="J593" s="133">
        <f t="shared" si="22"/>
        <v>14964.125000000002</v>
      </c>
      <c r="K593" s="151"/>
      <c r="L593" s="150"/>
      <c r="M593" s="151"/>
    </row>
    <row r="594" spans="1:13">
      <c r="A594" t="s">
        <v>3945</v>
      </c>
      <c r="B594" s="148">
        <v>42625</v>
      </c>
      <c r="C594" t="s">
        <v>6245</v>
      </c>
      <c r="D594">
        <v>1</v>
      </c>
      <c r="E594" t="s">
        <v>6246</v>
      </c>
      <c r="F594" t="s">
        <v>1812</v>
      </c>
      <c r="G594" s="150" t="s">
        <v>957</v>
      </c>
      <c r="H594" t="s">
        <v>1813</v>
      </c>
      <c r="I594" s="447">
        <v>890.71</v>
      </c>
      <c r="J594" s="133">
        <f t="shared" si="22"/>
        <v>5566.9375</v>
      </c>
      <c r="K594" s="150"/>
      <c r="L594" s="150"/>
      <c r="M594" s="151"/>
    </row>
    <row r="595" spans="1:13">
      <c r="A595" t="s">
        <v>113</v>
      </c>
      <c r="B595" s="148">
        <v>42626</v>
      </c>
      <c r="C595" t="s">
        <v>6255</v>
      </c>
      <c r="D595">
        <v>1</v>
      </c>
      <c r="E595" t="s">
        <v>6256</v>
      </c>
      <c r="F595" t="s">
        <v>1812</v>
      </c>
      <c r="G595" s="150" t="s">
        <v>3550</v>
      </c>
      <c r="H595" t="s">
        <v>3471</v>
      </c>
      <c r="I595" s="314">
        <v>1348.66</v>
      </c>
      <c r="J595" s="133">
        <f t="shared" si="22"/>
        <v>8429.125</v>
      </c>
      <c r="K595" s="151"/>
      <c r="L595" s="150"/>
      <c r="M595" s="151"/>
    </row>
    <row r="596" spans="1:13">
      <c r="A596" t="s">
        <v>187</v>
      </c>
      <c r="B596" s="148">
        <v>42627</v>
      </c>
      <c r="C596" t="s">
        <v>6280</v>
      </c>
      <c r="D596">
        <v>1</v>
      </c>
      <c r="E596" t="s">
        <v>6281</v>
      </c>
      <c r="F596" t="s">
        <v>1887</v>
      </c>
      <c r="G596" s="150" t="s">
        <v>4171</v>
      </c>
      <c r="H596" s="150" t="s">
        <v>4154</v>
      </c>
      <c r="I596" s="314">
        <v>78087.05</v>
      </c>
      <c r="J596" s="133">
        <f t="shared" si="22"/>
        <v>488044.0625</v>
      </c>
      <c r="K596" s="151"/>
      <c r="L596" s="150"/>
      <c r="M596" s="151"/>
    </row>
    <row r="597" spans="1:13">
      <c r="A597" t="s">
        <v>189</v>
      </c>
      <c r="B597" s="148">
        <v>42627</v>
      </c>
      <c r="C597" t="s">
        <v>6282</v>
      </c>
      <c r="D597">
        <v>1</v>
      </c>
      <c r="E597" t="s">
        <v>6283</v>
      </c>
      <c r="F597" t="s">
        <v>1887</v>
      </c>
      <c r="G597" s="150" t="s">
        <v>4171</v>
      </c>
      <c r="H597" s="150" t="s">
        <v>4154</v>
      </c>
      <c r="I597" s="314">
        <v>43653.55</v>
      </c>
      <c r="J597" s="133">
        <f t="shared" si="22"/>
        <v>272834.6875</v>
      </c>
      <c r="K597" s="151"/>
      <c r="L597" s="150"/>
      <c r="M597" s="151"/>
    </row>
    <row r="598" spans="1:13">
      <c r="A598" t="s">
        <v>191</v>
      </c>
      <c r="B598" s="148">
        <v>42627</v>
      </c>
      <c r="C598" t="s">
        <v>6284</v>
      </c>
      <c r="D598">
        <v>1</v>
      </c>
      <c r="E598" t="s">
        <v>6285</v>
      </c>
      <c r="F598" t="s">
        <v>1887</v>
      </c>
      <c r="G598" s="150" t="s">
        <v>4171</v>
      </c>
      <c r="H598" s="150" t="s">
        <v>4154</v>
      </c>
      <c r="I598" s="314">
        <v>18969.54</v>
      </c>
      <c r="J598" s="133">
        <f t="shared" si="22"/>
        <v>118559.625</v>
      </c>
      <c r="K598" s="151"/>
      <c r="L598" s="150"/>
      <c r="M598" s="151"/>
    </row>
    <row r="599" spans="1:13">
      <c r="A599" t="s">
        <v>193</v>
      </c>
      <c r="B599" s="148">
        <v>42627</v>
      </c>
      <c r="C599" t="s">
        <v>6286</v>
      </c>
      <c r="D599">
        <v>1</v>
      </c>
      <c r="E599" t="s">
        <v>6287</v>
      </c>
      <c r="F599" t="s">
        <v>1887</v>
      </c>
      <c r="G599" s="150" t="s">
        <v>4171</v>
      </c>
      <c r="H599" s="150" t="s">
        <v>4154</v>
      </c>
      <c r="I599" s="314">
        <v>7534.64</v>
      </c>
      <c r="J599" s="133">
        <f t="shared" si="22"/>
        <v>47091.5</v>
      </c>
      <c r="K599" s="151"/>
      <c r="L599" s="150"/>
      <c r="M599" s="151"/>
    </row>
    <row r="600" spans="1:13">
      <c r="A600" t="s">
        <v>195</v>
      </c>
      <c r="B600" s="148">
        <v>42627</v>
      </c>
      <c r="C600" t="s">
        <v>6288</v>
      </c>
      <c r="D600">
        <v>1</v>
      </c>
      <c r="E600" t="s">
        <v>6289</v>
      </c>
      <c r="F600" t="s">
        <v>1887</v>
      </c>
      <c r="G600" s="150" t="s">
        <v>4171</v>
      </c>
      <c r="H600" s="150" t="s">
        <v>4154</v>
      </c>
      <c r="I600" s="447">
        <v>352</v>
      </c>
      <c r="J600" s="133">
        <f t="shared" si="22"/>
        <v>2200</v>
      </c>
      <c r="K600" s="150"/>
      <c r="L600" s="150"/>
      <c r="M600" s="151"/>
    </row>
    <row r="601" spans="1:13">
      <c r="A601" t="s">
        <v>197</v>
      </c>
      <c r="B601" s="148">
        <v>42627</v>
      </c>
      <c r="C601" t="s">
        <v>6290</v>
      </c>
      <c r="D601">
        <v>1</v>
      </c>
      <c r="E601" t="s">
        <v>6291</v>
      </c>
      <c r="F601" t="s">
        <v>1887</v>
      </c>
      <c r="G601" s="150" t="s">
        <v>4171</v>
      </c>
      <c r="H601" s="150" t="s">
        <v>4154</v>
      </c>
      <c r="I601" s="447">
        <v>70.2</v>
      </c>
      <c r="J601" s="133">
        <f t="shared" si="22"/>
        <v>438.75</v>
      </c>
      <c r="K601" s="150"/>
      <c r="L601" s="150"/>
      <c r="M601" s="151"/>
    </row>
    <row r="602" spans="1:13">
      <c r="A602" t="s">
        <v>201</v>
      </c>
      <c r="B602" s="148">
        <v>42627</v>
      </c>
      <c r="C602" t="s">
        <v>6292</v>
      </c>
      <c r="D602">
        <v>1</v>
      </c>
      <c r="E602" t="s">
        <v>6293</v>
      </c>
      <c r="F602" t="s">
        <v>1822</v>
      </c>
      <c r="G602" s="150" t="s">
        <v>4171</v>
      </c>
      <c r="H602" s="150" t="s">
        <v>4154</v>
      </c>
      <c r="I602" s="447">
        <v>58.55</v>
      </c>
      <c r="J602" s="133">
        <f t="shared" si="22"/>
        <v>365.9375</v>
      </c>
      <c r="K602" s="150"/>
      <c r="L602" s="150"/>
      <c r="M602" s="151"/>
    </row>
    <row r="603" spans="1:13">
      <c r="A603" t="s">
        <v>1115</v>
      </c>
      <c r="B603" s="148">
        <v>42628</v>
      </c>
      <c r="C603" t="s">
        <v>6301</v>
      </c>
      <c r="D603">
        <v>2</v>
      </c>
      <c r="E603" t="s">
        <v>6302</v>
      </c>
      <c r="F603" t="s">
        <v>1822</v>
      </c>
      <c r="G603" s="150" t="s">
        <v>6032</v>
      </c>
      <c r="H603" t="s">
        <v>5943</v>
      </c>
      <c r="I603" s="447">
        <v>288</v>
      </c>
      <c r="J603" s="133">
        <f t="shared" si="22"/>
        <v>1800</v>
      </c>
      <c r="K603" s="150"/>
      <c r="L603" s="150"/>
      <c r="M603" s="151"/>
    </row>
    <row r="604" spans="1:13">
      <c r="A604" t="s">
        <v>2027</v>
      </c>
      <c r="B604" s="148">
        <v>42628</v>
      </c>
      <c r="C604" t="s">
        <v>6303</v>
      </c>
      <c r="D604">
        <v>2</v>
      </c>
      <c r="E604" t="s">
        <v>6304</v>
      </c>
      <c r="F604" t="s">
        <v>1822</v>
      </c>
      <c r="G604" s="150" t="s">
        <v>723</v>
      </c>
      <c r="H604" t="s">
        <v>917</v>
      </c>
      <c r="I604" s="447">
        <v>960</v>
      </c>
      <c r="J604" s="133">
        <f t="shared" si="22"/>
        <v>6000</v>
      </c>
      <c r="K604" s="150"/>
      <c r="L604" s="150"/>
      <c r="M604" s="151"/>
    </row>
    <row r="605" spans="1:13">
      <c r="A605" t="s">
        <v>1117</v>
      </c>
      <c r="B605" s="148">
        <v>42628</v>
      </c>
      <c r="C605" t="s">
        <v>6305</v>
      </c>
      <c r="D605">
        <v>2</v>
      </c>
      <c r="E605" t="s">
        <v>6306</v>
      </c>
      <c r="F605" t="s">
        <v>1822</v>
      </c>
      <c r="G605" s="150" t="s">
        <v>822</v>
      </c>
      <c r="H605" t="s">
        <v>902</v>
      </c>
      <c r="I605" s="447">
        <v>749.91</v>
      </c>
      <c r="J605" s="133">
        <f t="shared" si="22"/>
        <v>4686.9375</v>
      </c>
      <c r="K605" s="150"/>
      <c r="L605" s="150"/>
      <c r="M605" s="151"/>
    </row>
    <row r="606" spans="1:13">
      <c r="A606" t="s">
        <v>1119</v>
      </c>
      <c r="B606" s="148">
        <v>42628</v>
      </c>
      <c r="C606" t="s">
        <v>6307</v>
      </c>
      <c r="D606">
        <v>2</v>
      </c>
      <c r="E606" t="s">
        <v>6308</v>
      </c>
      <c r="F606" t="s">
        <v>1822</v>
      </c>
      <c r="G606" s="150" t="s">
        <v>6032</v>
      </c>
      <c r="H606" t="s">
        <v>5943</v>
      </c>
      <c r="I606" s="447">
        <v>304</v>
      </c>
      <c r="J606" s="133">
        <f t="shared" si="22"/>
        <v>1900</v>
      </c>
      <c r="K606" s="150"/>
      <c r="L606" s="150"/>
      <c r="M606" s="151"/>
    </row>
    <row r="607" spans="1:13">
      <c r="A607" t="s">
        <v>213</v>
      </c>
      <c r="B607" s="148">
        <v>42628</v>
      </c>
      <c r="C607" t="s">
        <v>6309</v>
      </c>
      <c r="D607">
        <v>2</v>
      </c>
      <c r="E607" t="s">
        <v>6310</v>
      </c>
      <c r="F607" t="s">
        <v>1822</v>
      </c>
      <c r="G607" s="150" t="s">
        <v>5481</v>
      </c>
      <c r="H607" t="s">
        <v>5462</v>
      </c>
      <c r="I607" s="447">
        <v>168</v>
      </c>
      <c r="J607" s="133">
        <f t="shared" si="22"/>
        <v>1050</v>
      </c>
      <c r="K607" s="150"/>
      <c r="L607" s="150"/>
      <c r="M607" s="151"/>
    </row>
    <row r="608" spans="1:13">
      <c r="A608" t="s">
        <v>1122</v>
      </c>
      <c r="B608" s="148">
        <v>42628</v>
      </c>
      <c r="C608" t="s">
        <v>6311</v>
      </c>
      <c r="D608">
        <v>2</v>
      </c>
      <c r="E608" t="s">
        <v>6312</v>
      </c>
      <c r="F608" t="s">
        <v>1822</v>
      </c>
      <c r="G608" s="150" t="s">
        <v>893</v>
      </c>
      <c r="H608" t="s">
        <v>892</v>
      </c>
      <c r="I608" s="447">
        <v>587.59</v>
      </c>
      <c r="J608" s="133">
        <f t="shared" si="22"/>
        <v>3672.4375</v>
      </c>
      <c r="K608" s="150"/>
      <c r="L608" s="150"/>
      <c r="M608" s="151"/>
    </row>
    <row r="609" spans="1:13">
      <c r="A609" t="s">
        <v>1124</v>
      </c>
      <c r="B609" s="148">
        <v>42628</v>
      </c>
      <c r="C609" t="s">
        <v>6313</v>
      </c>
      <c r="D609">
        <v>2</v>
      </c>
      <c r="E609" t="s">
        <v>6314</v>
      </c>
      <c r="F609" t="s">
        <v>1822</v>
      </c>
      <c r="G609" s="150" t="s">
        <v>7285</v>
      </c>
      <c r="H609" t="s">
        <v>1620</v>
      </c>
      <c r="I609" s="447">
        <v>288</v>
      </c>
      <c r="J609" s="133">
        <f t="shared" si="22"/>
        <v>1800</v>
      </c>
      <c r="K609" s="150"/>
      <c r="L609" s="150"/>
      <c r="M609" s="151"/>
    </row>
    <row r="610" spans="1:13">
      <c r="A610" t="s">
        <v>3076</v>
      </c>
      <c r="B610" s="148">
        <v>42628</v>
      </c>
      <c r="C610" t="s">
        <v>6315</v>
      </c>
      <c r="D610">
        <v>1</v>
      </c>
      <c r="E610" t="s">
        <v>6316</v>
      </c>
      <c r="F610" t="s">
        <v>1822</v>
      </c>
      <c r="G610" s="150" t="s">
        <v>7285</v>
      </c>
      <c r="H610" t="s">
        <v>1620</v>
      </c>
      <c r="I610" s="314">
        <v>1984</v>
      </c>
      <c r="J610" s="133">
        <f t="shared" si="22"/>
        <v>12400</v>
      </c>
      <c r="K610" s="151"/>
      <c r="L610" s="150"/>
      <c r="M610" s="151"/>
    </row>
    <row r="611" spans="1:13">
      <c r="A611" t="s">
        <v>1126</v>
      </c>
      <c r="B611" s="148">
        <v>42628</v>
      </c>
      <c r="C611" t="s">
        <v>6317</v>
      </c>
      <c r="D611">
        <v>1</v>
      </c>
      <c r="E611" t="s">
        <v>6318</v>
      </c>
      <c r="F611" t="s">
        <v>1822</v>
      </c>
      <c r="G611" s="150" t="s">
        <v>685</v>
      </c>
      <c r="H611" t="s">
        <v>899</v>
      </c>
      <c r="I611" s="314">
        <v>1147.57</v>
      </c>
      <c r="J611" s="133">
        <f t="shared" si="22"/>
        <v>7172.3124999999991</v>
      </c>
      <c r="K611" s="151"/>
      <c r="L611" s="150"/>
      <c r="M611" s="151"/>
    </row>
    <row r="612" spans="1:13">
      <c r="A612" t="s">
        <v>231</v>
      </c>
      <c r="B612" s="148">
        <v>42628</v>
      </c>
      <c r="C612" t="s">
        <v>6319</v>
      </c>
      <c r="D612">
        <v>1</v>
      </c>
      <c r="E612" t="s">
        <v>6320</v>
      </c>
      <c r="F612" t="s">
        <v>1822</v>
      </c>
      <c r="G612" s="150" t="s">
        <v>7286</v>
      </c>
      <c r="H612" t="s">
        <v>6321</v>
      </c>
      <c r="I612" s="447">
        <v>344.8</v>
      </c>
      <c r="J612" s="133">
        <f t="shared" si="22"/>
        <v>2155</v>
      </c>
      <c r="K612" s="150"/>
      <c r="L612" s="150"/>
      <c r="M612" s="151"/>
    </row>
    <row r="613" spans="1:13">
      <c r="A613" t="s">
        <v>1129</v>
      </c>
      <c r="B613" s="148">
        <v>42628</v>
      </c>
      <c r="C613" t="s">
        <v>6322</v>
      </c>
      <c r="D613">
        <v>1</v>
      </c>
      <c r="E613" t="s">
        <v>6323</v>
      </c>
      <c r="F613" t="s">
        <v>1822</v>
      </c>
      <c r="G613" s="150" t="s">
        <v>930</v>
      </c>
      <c r="H613" t="s">
        <v>931</v>
      </c>
      <c r="I613" s="314">
        <v>19040</v>
      </c>
      <c r="J613" s="133">
        <f t="shared" si="22"/>
        <v>119000</v>
      </c>
      <c r="K613" s="151"/>
      <c r="L613" s="150"/>
      <c r="M613" s="151"/>
    </row>
    <row r="614" spans="1:13">
      <c r="A614" t="s">
        <v>1131</v>
      </c>
      <c r="B614" s="148">
        <v>42628</v>
      </c>
      <c r="C614" t="s">
        <v>6324</v>
      </c>
      <c r="D614">
        <v>1</v>
      </c>
      <c r="E614" t="s">
        <v>6325</v>
      </c>
      <c r="F614" t="s">
        <v>1822</v>
      </c>
      <c r="G614" s="150" t="s">
        <v>7287</v>
      </c>
      <c r="H614" t="s">
        <v>948</v>
      </c>
      <c r="I614" s="447">
        <v>428</v>
      </c>
      <c r="J614" s="133">
        <f t="shared" si="22"/>
        <v>2675</v>
      </c>
      <c r="K614" s="150"/>
      <c r="L614" s="150"/>
      <c r="M614" s="151"/>
    </row>
    <row r="615" spans="1:13">
      <c r="A615" t="s">
        <v>1133</v>
      </c>
      <c r="B615" s="148">
        <v>42628</v>
      </c>
      <c r="C615" t="s">
        <v>6326</v>
      </c>
      <c r="D615">
        <v>1</v>
      </c>
      <c r="E615" t="s">
        <v>6327</v>
      </c>
      <c r="F615" t="s">
        <v>1822</v>
      </c>
      <c r="G615" s="150" t="s">
        <v>4830</v>
      </c>
      <c r="H615" t="s">
        <v>4821</v>
      </c>
      <c r="I615" s="447">
        <v>675.04</v>
      </c>
      <c r="J615" s="133">
        <f t="shared" si="22"/>
        <v>4219</v>
      </c>
      <c r="K615" s="150"/>
      <c r="L615" s="150"/>
      <c r="M615" s="151"/>
    </row>
    <row r="616" spans="1:13">
      <c r="A616" t="s">
        <v>1135</v>
      </c>
      <c r="B616" s="148">
        <v>42628</v>
      </c>
      <c r="C616" t="s">
        <v>6328</v>
      </c>
      <c r="D616">
        <v>1</v>
      </c>
      <c r="E616" t="s">
        <v>6329</v>
      </c>
      <c r="F616" t="s">
        <v>1822</v>
      </c>
      <c r="G616" s="150" t="s">
        <v>926</v>
      </c>
      <c r="H616" t="s">
        <v>927</v>
      </c>
      <c r="I616" s="447">
        <v>880</v>
      </c>
      <c r="J616" s="133">
        <f t="shared" si="22"/>
        <v>5500</v>
      </c>
      <c r="K616" s="150"/>
      <c r="L616" s="150"/>
      <c r="M616" s="151"/>
    </row>
    <row r="617" spans="1:13">
      <c r="A617" t="s">
        <v>1137</v>
      </c>
      <c r="B617" s="148">
        <v>42628</v>
      </c>
      <c r="C617" t="s">
        <v>6330</v>
      </c>
      <c r="D617">
        <v>1</v>
      </c>
      <c r="E617" t="s">
        <v>6331</v>
      </c>
      <c r="F617" t="s">
        <v>1822</v>
      </c>
      <c r="G617" s="150" t="s">
        <v>907</v>
      </c>
      <c r="H617" t="s">
        <v>908</v>
      </c>
      <c r="I617" s="447">
        <f>2032.4+2461.39</f>
        <v>4493.79</v>
      </c>
      <c r="J617" s="133">
        <f t="shared" si="22"/>
        <v>28086.1875</v>
      </c>
      <c r="K617" s="151"/>
      <c r="L617" s="150"/>
      <c r="M617" s="151"/>
    </row>
    <row r="618" spans="1:13">
      <c r="A618" t="s">
        <v>233</v>
      </c>
      <c r="B618" s="148">
        <v>42628</v>
      </c>
      <c r="C618" t="s">
        <v>6332</v>
      </c>
      <c r="D618">
        <v>1</v>
      </c>
      <c r="E618" t="s">
        <v>6333</v>
      </c>
      <c r="F618" t="s">
        <v>1822</v>
      </c>
      <c r="G618" s="150" t="s">
        <v>4845</v>
      </c>
      <c r="H618" t="s">
        <v>4815</v>
      </c>
      <c r="I618" s="447">
        <v>605.76</v>
      </c>
      <c r="J618" s="133">
        <f t="shared" si="22"/>
        <v>3786</v>
      </c>
      <c r="K618" s="150"/>
      <c r="L618" s="150"/>
      <c r="M618" s="151"/>
    </row>
    <row r="619" spans="1:13">
      <c r="A619" t="s">
        <v>235</v>
      </c>
      <c r="B619" s="148">
        <v>42628</v>
      </c>
      <c r="C619" t="s">
        <v>6334</v>
      </c>
      <c r="D619">
        <v>1</v>
      </c>
      <c r="E619" t="s">
        <v>6335</v>
      </c>
      <c r="F619" t="s">
        <v>1822</v>
      </c>
      <c r="G619" s="150" t="s">
        <v>718</v>
      </c>
      <c r="H619" t="s">
        <v>719</v>
      </c>
      <c r="I619" s="447">
        <v>241.04</v>
      </c>
      <c r="J619" s="133">
        <f t="shared" si="22"/>
        <v>1506.5</v>
      </c>
      <c r="K619" s="150"/>
      <c r="L619" s="150"/>
      <c r="M619" s="151"/>
    </row>
    <row r="620" spans="1:13">
      <c r="A620" t="s">
        <v>1149</v>
      </c>
      <c r="B620" s="148">
        <v>42628</v>
      </c>
      <c r="C620" t="s">
        <v>6336</v>
      </c>
      <c r="D620">
        <v>1</v>
      </c>
      <c r="E620" t="s">
        <v>6337</v>
      </c>
      <c r="F620" t="s">
        <v>1822</v>
      </c>
      <c r="G620" s="150" t="s">
        <v>905</v>
      </c>
      <c r="H620" t="s">
        <v>906</v>
      </c>
      <c r="I620" s="447">
        <v>229.21</v>
      </c>
      <c r="J620" s="133">
        <f t="shared" si="22"/>
        <v>1432.5625</v>
      </c>
      <c r="K620" s="150"/>
      <c r="L620" s="150"/>
      <c r="M620" s="151"/>
    </row>
    <row r="621" spans="1:13">
      <c r="A621" t="s">
        <v>3049</v>
      </c>
      <c r="B621" s="148">
        <v>42628</v>
      </c>
      <c r="C621" t="s">
        <v>6338</v>
      </c>
      <c r="D621">
        <v>1</v>
      </c>
      <c r="E621" t="s">
        <v>6339</v>
      </c>
      <c r="F621" t="s">
        <v>1822</v>
      </c>
      <c r="G621" s="150" t="s">
        <v>7289</v>
      </c>
      <c r="H621" t="s">
        <v>6340</v>
      </c>
      <c r="I621" s="447">
        <v>544</v>
      </c>
      <c r="J621" s="133">
        <f t="shared" si="22"/>
        <v>3400</v>
      </c>
      <c r="K621" s="150"/>
      <c r="L621" s="150"/>
      <c r="M621" s="151"/>
    </row>
    <row r="622" spans="1:13">
      <c r="A622" t="s">
        <v>3051</v>
      </c>
      <c r="B622" s="148">
        <v>42628</v>
      </c>
      <c r="C622" t="s">
        <v>6341</v>
      </c>
      <c r="D622">
        <v>1</v>
      </c>
      <c r="E622" t="s">
        <v>6342</v>
      </c>
      <c r="F622" t="s">
        <v>1822</v>
      </c>
      <c r="G622" s="150" t="s">
        <v>920</v>
      </c>
      <c r="H622" t="s">
        <v>921</v>
      </c>
      <c r="I622" s="314">
        <v>3182.4</v>
      </c>
      <c r="J622" s="133">
        <f t="shared" si="22"/>
        <v>19890</v>
      </c>
      <c r="K622" s="151"/>
      <c r="L622" s="150"/>
      <c r="M622" s="151"/>
    </row>
    <row r="623" spans="1:13">
      <c r="A623" t="s">
        <v>1159</v>
      </c>
      <c r="B623" s="148">
        <v>42628</v>
      </c>
      <c r="C623" t="s">
        <v>6343</v>
      </c>
      <c r="D623">
        <v>1</v>
      </c>
      <c r="E623" t="s">
        <v>6344</v>
      </c>
      <c r="F623" t="s">
        <v>1822</v>
      </c>
      <c r="G623" s="150" t="s">
        <v>939</v>
      </c>
      <c r="H623" t="s">
        <v>940</v>
      </c>
      <c r="I623" s="447">
        <v>192</v>
      </c>
      <c r="J623" s="133">
        <f t="shared" si="22"/>
        <v>1200</v>
      </c>
      <c r="K623" s="150"/>
      <c r="L623" s="150"/>
      <c r="M623" s="151"/>
    </row>
    <row r="624" spans="1:13">
      <c r="A624" t="s">
        <v>1161</v>
      </c>
      <c r="B624" s="148">
        <v>42628</v>
      </c>
      <c r="C624" t="s">
        <v>6345</v>
      </c>
      <c r="D624">
        <v>1</v>
      </c>
      <c r="E624" t="s">
        <v>6346</v>
      </c>
      <c r="F624" t="s">
        <v>1822</v>
      </c>
      <c r="G624" s="150" t="s">
        <v>7290</v>
      </c>
      <c r="H624" t="s">
        <v>6347</v>
      </c>
      <c r="I624" s="314">
        <v>1075.2</v>
      </c>
      <c r="J624" s="133">
        <f t="shared" si="22"/>
        <v>6720</v>
      </c>
      <c r="K624" s="151"/>
      <c r="L624" s="150"/>
      <c r="M624" s="151"/>
    </row>
    <row r="625" spans="1:13">
      <c r="A625" t="s">
        <v>1163</v>
      </c>
      <c r="B625" s="148">
        <v>42628</v>
      </c>
      <c r="C625" t="s">
        <v>6348</v>
      </c>
      <c r="D625">
        <v>1</v>
      </c>
      <c r="E625" t="s">
        <v>6349</v>
      </c>
      <c r="F625" t="s">
        <v>1822</v>
      </c>
      <c r="G625" s="150" t="s">
        <v>4171</v>
      </c>
      <c r="H625" s="150" t="s">
        <v>4154</v>
      </c>
      <c r="I625" s="447">
        <v>914.28</v>
      </c>
      <c r="J625" s="133">
        <f t="shared" si="22"/>
        <v>5714.25</v>
      </c>
      <c r="K625" s="150"/>
      <c r="L625" s="150"/>
      <c r="M625" s="151"/>
    </row>
    <row r="626" spans="1:13">
      <c r="A626" t="s">
        <v>3058</v>
      </c>
      <c r="B626" s="148">
        <v>42628</v>
      </c>
      <c r="C626" t="s">
        <v>6350</v>
      </c>
      <c r="D626">
        <v>2</v>
      </c>
      <c r="E626" t="s">
        <v>6351</v>
      </c>
      <c r="F626" t="s">
        <v>1822</v>
      </c>
      <c r="G626" s="150" t="s">
        <v>900</v>
      </c>
      <c r="H626" t="s">
        <v>901</v>
      </c>
      <c r="I626" s="447">
        <v>176</v>
      </c>
      <c r="J626" s="133">
        <f t="shared" si="22"/>
        <v>1100</v>
      </c>
      <c r="K626" s="150"/>
      <c r="L626" s="150"/>
      <c r="M626" s="151"/>
    </row>
    <row r="627" spans="1:13">
      <c r="A627" t="s">
        <v>2061</v>
      </c>
      <c r="B627" s="148">
        <v>42632</v>
      </c>
      <c r="C627" t="s">
        <v>6370</v>
      </c>
      <c r="D627">
        <v>1</v>
      </c>
      <c r="E627" t="s">
        <v>6371</v>
      </c>
      <c r="F627" t="s">
        <v>1812</v>
      </c>
      <c r="G627" s="150" t="s">
        <v>7283</v>
      </c>
      <c r="H627" t="s">
        <v>6372</v>
      </c>
      <c r="I627" s="314">
        <v>1824</v>
      </c>
      <c r="J627" s="133">
        <f t="shared" si="22"/>
        <v>11400</v>
      </c>
      <c r="K627" s="151"/>
      <c r="L627" s="150"/>
      <c r="M627" s="151"/>
    </row>
    <row r="628" spans="1:13">
      <c r="A628" t="s">
        <v>242</v>
      </c>
      <c r="B628" s="148">
        <v>42632</v>
      </c>
      <c r="C628" t="s">
        <v>6373</v>
      </c>
      <c r="D628">
        <v>1</v>
      </c>
      <c r="E628" t="s">
        <v>6374</v>
      </c>
      <c r="F628" t="s">
        <v>1812</v>
      </c>
      <c r="G628" s="150" t="s">
        <v>966</v>
      </c>
      <c r="H628" t="s">
        <v>967</v>
      </c>
      <c r="I628" s="314">
        <v>1753.59</v>
      </c>
      <c r="J628" s="133">
        <f t="shared" si="22"/>
        <v>10959.9375</v>
      </c>
      <c r="K628" s="151"/>
      <c r="L628" s="150"/>
      <c r="M628" s="151"/>
    </row>
    <row r="629" spans="1:13">
      <c r="A629" t="s">
        <v>5321</v>
      </c>
      <c r="B629" s="148">
        <v>42632</v>
      </c>
      <c r="C629" t="s">
        <v>6375</v>
      </c>
      <c r="D629">
        <v>1</v>
      </c>
      <c r="E629" t="s">
        <v>6376</v>
      </c>
      <c r="F629" t="s">
        <v>1812</v>
      </c>
      <c r="G629" s="150" t="s">
        <v>966</v>
      </c>
      <c r="H629" t="s">
        <v>967</v>
      </c>
      <c r="I629" s="314">
        <v>1031.2</v>
      </c>
      <c r="J629" s="133">
        <f t="shared" si="22"/>
        <v>6445</v>
      </c>
      <c r="K629" s="151"/>
      <c r="L629" s="150"/>
      <c r="M629" s="151"/>
    </row>
    <row r="630" spans="1:13">
      <c r="A630" t="s">
        <v>6377</v>
      </c>
      <c r="B630" s="148">
        <v>42632</v>
      </c>
      <c r="C630" t="s">
        <v>6378</v>
      </c>
      <c r="D630">
        <v>1</v>
      </c>
      <c r="E630" t="s">
        <v>6379</v>
      </c>
      <c r="F630" t="s">
        <v>1812</v>
      </c>
      <c r="G630" s="150" t="s">
        <v>4171</v>
      </c>
      <c r="H630" t="s">
        <v>4154</v>
      </c>
      <c r="I630" s="314">
        <v>16563.36</v>
      </c>
      <c r="J630" s="133">
        <f t="shared" si="22"/>
        <v>103521</v>
      </c>
      <c r="K630" s="151"/>
      <c r="L630" s="150"/>
      <c r="M630" s="151"/>
    </row>
    <row r="631" spans="1:13">
      <c r="A631" t="s">
        <v>2100</v>
      </c>
      <c r="B631" s="148">
        <v>42632</v>
      </c>
      <c r="C631" t="s">
        <v>6380</v>
      </c>
      <c r="D631">
        <v>1</v>
      </c>
      <c r="E631" t="s">
        <v>6381</v>
      </c>
      <c r="F631" t="s">
        <v>1822</v>
      </c>
      <c r="G631" s="150" t="s">
        <v>4171</v>
      </c>
      <c r="H631" s="150" t="s">
        <v>4154</v>
      </c>
      <c r="I631" s="314">
        <v>13624.35</v>
      </c>
      <c r="J631" s="133">
        <f t="shared" si="22"/>
        <v>85152.1875</v>
      </c>
      <c r="K631" s="151"/>
      <c r="L631" s="150"/>
      <c r="M631" s="151"/>
    </row>
    <row r="632" spans="1:13">
      <c r="A632" t="s">
        <v>2103</v>
      </c>
      <c r="B632" s="148">
        <v>42632</v>
      </c>
      <c r="C632" t="s">
        <v>6382</v>
      </c>
      <c r="D632">
        <v>1</v>
      </c>
      <c r="E632" t="s">
        <v>6383</v>
      </c>
      <c r="F632" t="s">
        <v>1822</v>
      </c>
      <c r="G632" s="150" t="s">
        <v>4171</v>
      </c>
      <c r="H632" s="150" t="s">
        <v>4154</v>
      </c>
      <c r="I632" s="314">
        <v>13747.84</v>
      </c>
      <c r="J632" s="133">
        <f t="shared" si="22"/>
        <v>85924</v>
      </c>
      <c r="K632" s="151"/>
      <c r="L632" s="150"/>
      <c r="M632" s="151"/>
    </row>
    <row r="633" spans="1:13">
      <c r="A633" t="s">
        <v>2109</v>
      </c>
      <c r="B633" s="148">
        <v>42633</v>
      </c>
      <c r="C633" t="s">
        <v>6409</v>
      </c>
      <c r="D633">
        <v>1</v>
      </c>
      <c r="E633" t="s">
        <v>6410</v>
      </c>
      <c r="F633" t="s">
        <v>1822</v>
      </c>
      <c r="G633" s="150" t="s">
        <v>4171</v>
      </c>
      <c r="H633" s="150" t="s">
        <v>4154</v>
      </c>
      <c r="I633" s="314">
        <v>3578.43</v>
      </c>
      <c r="J633" s="133">
        <f t="shared" si="22"/>
        <v>22365.1875</v>
      </c>
      <c r="K633" s="151"/>
      <c r="L633" s="150"/>
      <c r="M633" s="151"/>
    </row>
    <row r="634" spans="1:13">
      <c r="A634" t="s">
        <v>3979</v>
      </c>
      <c r="B634" s="148">
        <v>42634</v>
      </c>
      <c r="C634" t="s">
        <v>6446</v>
      </c>
      <c r="D634">
        <v>1</v>
      </c>
      <c r="E634" t="s">
        <v>6447</v>
      </c>
      <c r="F634" t="s">
        <v>1822</v>
      </c>
      <c r="G634" s="150" t="s">
        <v>4171</v>
      </c>
      <c r="H634" s="150" t="s">
        <v>4154</v>
      </c>
      <c r="I634" s="447">
        <v>843.66</v>
      </c>
      <c r="J634" s="133">
        <f t="shared" si="22"/>
        <v>5272.875</v>
      </c>
      <c r="K634" s="150"/>
      <c r="L634" s="150"/>
      <c r="M634" s="151"/>
    </row>
    <row r="635" spans="1:13">
      <c r="A635" t="s">
        <v>3981</v>
      </c>
      <c r="B635" s="148">
        <v>42634</v>
      </c>
      <c r="C635" t="s">
        <v>6448</v>
      </c>
      <c r="D635">
        <v>1</v>
      </c>
      <c r="E635" t="s">
        <v>6449</v>
      </c>
      <c r="F635" t="s">
        <v>1822</v>
      </c>
      <c r="G635" s="150" t="s">
        <v>4171</v>
      </c>
      <c r="H635" s="150" t="s">
        <v>4154</v>
      </c>
      <c r="I635" s="314">
        <v>3128.97</v>
      </c>
      <c r="J635" s="133">
        <f t="shared" si="22"/>
        <v>19556.0625</v>
      </c>
      <c r="K635" s="151"/>
      <c r="L635" s="150"/>
      <c r="M635" s="151"/>
    </row>
    <row r="636" spans="1:13">
      <c r="A636" t="s">
        <v>267</v>
      </c>
      <c r="B636" s="148">
        <v>42635</v>
      </c>
      <c r="C636" t="s">
        <v>6466</v>
      </c>
      <c r="D636">
        <v>1</v>
      </c>
      <c r="E636" t="s">
        <v>6467</v>
      </c>
      <c r="F636" t="s">
        <v>1812</v>
      </c>
      <c r="G636" s="150" t="s">
        <v>972</v>
      </c>
      <c r="H636" t="s">
        <v>1642</v>
      </c>
      <c r="I636" s="314">
        <v>21428.57</v>
      </c>
      <c r="J636" s="133">
        <f t="shared" si="22"/>
        <v>133928.5625</v>
      </c>
      <c r="K636" s="151">
        <v>14285.72</v>
      </c>
      <c r="L636" s="150"/>
      <c r="M636" s="151"/>
    </row>
    <row r="637" spans="1:13">
      <c r="A637" t="s">
        <v>269</v>
      </c>
      <c r="B637" s="148">
        <v>42635</v>
      </c>
      <c r="C637" t="s">
        <v>6468</v>
      </c>
      <c r="D637">
        <v>1</v>
      </c>
      <c r="E637" t="s">
        <v>6469</v>
      </c>
      <c r="F637" t="s">
        <v>1812</v>
      </c>
      <c r="G637" s="108" t="s">
        <v>971</v>
      </c>
      <c r="H637" t="s">
        <v>970</v>
      </c>
      <c r="I637" s="314">
        <v>21428.57</v>
      </c>
      <c r="J637" s="133">
        <f t="shared" si="22"/>
        <v>133928.5625</v>
      </c>
      <c r="K637" s="511">
        <v>14285.72</v>
      </c>
      <c r="L637" s="150"/>
      <c r="M637" s="151"/>
    </row>
    <row r="638" spans="1:13">
      <c r="A638" t="s">
        <v>277</v>
      </c>
      <c r="B638" s="148">
        <v>42635</v>
      </c>
      <c r="C638" t="s">
        <v>6470</v>
      </c>
      <c r="D638">
        <v>2</v>
      </c>
      <c r="E638" t="s">
        <v>6471</v>
      </c>
      <c r="F638" t="s">
        <v>1822</v>
      </c>
      <c r="G638" s="150" t="s">
        <v>897</v>
      </c>
      <c r="H638" t="s">
        <v>898</v>
      </c>
      <c r="I638" s="314">
        <v>1600</v>
      </c>
      <c r="J638" s="133">
        <f t="shared" si="22"/>
        <v>10000</v>
      </c>
      <c r="K638" s="151"/>
      <c r="L638" s="150"/>
      <c r="M638" s="151"/>
    </row>
    <row r="639" spans="1:13">
      <c r="A639" t="s">
        <v>279</v>
      </c>
      <c r="B639" s="148">
        <v>42635</v>
      </c>
      <c r="C639" t="s">
        <v>6472</v>
      </c>
      <c r="D639">
        <v>2</v>
      </c>
      <c r="E639" t="s">
        <v>6473</v>
      </c>
      <c r="F639" t="s">
        <v>1822</v>
      </c>
      <c r="G639" s="150" t="s">
        <v>3573</v>
      </c>
      <c r="H639" t="s">
        <v>5994</v>
      </c>
      <c r="I639" s="447">
        <v>224</v>
      </c>
      <c r="J639" s="133">
        <f t="shared" si="22"/>
        <v>1400</v>
      </c>
      <c r="K639" s="150"/>
      <c r="L639" s="150"/>
      <c r="M639" s="151"/>
    </row>
    <row r="640" spans="1:13">
      <c r="A640" t="s">
        <v>281</v>
      </c>
      <c r="B640" s="148">
        <v>42635</v>
      </c>
      <c r="C640" t="s">
        <v>6474</v>
      </c>
      <c r="D640">
        <v>2</v>
      </c>
      <c r="E640" t="s">
        <v>6475</v>
      </c>
      <c r="F640" t="s">
        <v>1822</v>
      </c>
      <c r="G640" s="150" t="s">
        <v>822</v>
      </c>
      <c r="H640" t="s">
        <v>902</v>
      </c>
      <c r="I640" s="447">
        <v>610.54999999999995</v>
      </c>
      <c r="J640" s="133">
        <f t="shared" si="22"/>
        <v>3815.9374999999995</v>
      </c>
      <c r="K640" s="150"/>
      <c r="L640" s="150"/>
      <c r="M640" s="151"/>
    </row>
    <row r="641" spans="1:13">
      <c r="A641" t="s">
        <v>283</v>
      </c>
      <c r="B641" s="148">
        <v>42635</v>
      </c>
      <c r="C641" t="s">
        <v>6476</v>
      </c>
      <c r="D641">
        <v>2</v>
      </c>
      <c r="E641" t="s">
        <v>6477</v>
      </c>
      <c r="F641" t="s">
        <v>1822</v>
      </c>
      <c r="G641" s="150" t="s">
        <v>6032</v>
      </c>
      <c r="H641" t="s">
        <v>5943</v>
      </c>
      <c r="I641" s="447">
        <v>56</v>
      </c>
      <c r="J641" s="133">
        <f t="shared" si="22"/>
        <v>350</v>
      </c>
      <c r="K641" s="150"/>
      <c r="L641" s="150"/>
      <c r="M641" s="151"/>
    </row>
    <row r="642" spans="1:13">
      <c r="A642" t="s">
        <v>285</v>
      </c>
      <c r="B642" s="148">
        <v>42635</v>
      </c>
      <c r="C642" t="s">
        <v>6478</v>
      </c>
      <c r="D642">
        <v>2</v>
      </c>
      <c r="E642" t="s">
        <v>6479</v>
      </c>
      <c r="F642" t="s">
        <v>1822</v>
      </c>
      <c r="G642" s="150" t="s">
        <v>3573</v>
      </c>
      <c r="H642" t="s">
        <v>5994</v>
      </c>
      <c r="I642" s="447">
        <v>796.8</v>
      </c>
      <c r="J642" s="133">
        <f t="shared" si="22"/>
        <v>4980</v>
      </c>
      <c r="K642" s="150"/>
      <c r="L642" s="150"/>
      <c r="M642" s="151"/>
    </row>
    <row r="643" spans="1:13">
      <c r="A643" t="s">
        <v>287</v>
      </c>
      <c r="B643" s="148">
        <v>42635</v>
      </c>
      <c r="C643" t="s">
        <v>6480</v>
      </c>
      <c r="D643">
        <v>2</v>
      </c>
      <c r="E643" t="s">
        <v>6481</v>
      </c>
      <c r="F643" t="s">
        <v>1822</v>
      </c>
      <c r="G643" s="150" t="s">
        <v>3564</v>
      </c>
      <c r="H643" t="s">
        <v>4148</v>
      </c>
      <c r="I643" s="314">
        <v>1248</v>
      </c>
      <c r="J643" s="133">
        <f t="shared" si="22"/>
        <v>7800</v>
      </c>
      <c r="K643" s="151"/>
      <c r="L643" s="150"/>
      <c r="M643" s="151"/>
    </row>
    <row r="644" spans="1:13">
      <c r="A644" t="s">
        <v>4678</v>
      </c>
      <c r="B644" s="148">
        <v>42635</v>
      </c>
      <c r="C644" t="s">
        <v>6482</v>
      </c>
      <c r="D644">
        <v>2</v>
      </c>
      <c r="E644" t="s">
        <v>6483</v>
      </c>
      <c r="F644" t="s">
        <v>1822</v>
      </c>
      <c r="G644" s="150" t="s">
        <v>3511</v>
      </c>
      <c r="H644" t="s">
        <v>3485</v>
      </c>
      <c r="I644" s="447">
        <v>974.4</v>
      </c>
      <c r="J644" s="133">
        <f t="shared" si="22"/>
        <v>6090</v>
      </c>
      <c r="K644" s="150"/>
      <c r="L644" s="150"/>
      <c r="M644" s="151"/>
    </row>
    <row r="645" spans="1:13">
      <c r="A645" t="s">
        <v>289</v>
      </c>
      <c r="B645" s="148">
        <v>42635</v>
      </c>
      <c r="C645" t="s">
        <v>6484</v>
      </c>
      <c r="D645">
        <v>2</v>
      </c>
      <c r="E645" t="s">
        <v>6485</v>
      </c>
      <c r="F645" t="s">
        <v>1822</v>
      </c>
      <c r="G645" s="150" t="s">
        <v>893</v>
      </c>
      <c r="H645" t="s">
        <v>892</v>
      </c>
      <c r="I645" s="314">
        <v>2238.06</v>
      </c>
      <c r="J645" s="133">
        <f t="shared" si="22"/>
        <v>13987.875</v>
      </c>
      <c r="K645" s="151"/>
      <c r="L645" s="150"/>
      <c r="M645" s="151"/>
    </row>
    <row r="646" spans="1:13">
      <c r="A646" t="s">
        <v>291</v>
      </c>
      <c r="B646" s="148">
        <v>42635</v>
      </c>
      <c r="C646" t="s">
        <v>6486</v>
      </c>
      <c r="D646">
        <v>2</v>
      </c>
      <c r="E646" t="s">
        <v>6487</v>
      </c>
      <c r="F646" t="s">
        <v>1822</v>
      </c>
      <c r="G646" s="150" t="s">
        <v>6033</v>
      </c>
      <c r="H646" t="s">
        <v>5950</v>
      </c>
      <c r="I646" s="314">
        <v>1280</v>
      </c>
      <c r="J646" s="133">
        <f t="shared" ref="J646:J703" si="23">+I646/0.16</f>
        <v>8000</v>
      </c>
      <c r="K646" s="151"/>
      <c r="L646" s="150"/>
      <c r="M646" s="151"/>
    </row>
    <row r="647" spans="1:13">
      <c r="A647" t="s">
        <v>293</v>
      </c>
      <c r="B647" s="148">
        <v>42635</v>
      </c>
      <c r="C647" t="s">
        <v>6488</v>
      </c>
      <c r="D647">
        <v>2</v>
      </c>
      <c r="E647" t="s">
        <v>6489</v>
      </c>
      <c r="F647" t="s">
        <v>1822</v>
      </c>
      <c r="G647" s="150" t="s">
        <v>5481</v>
      </c>
      <c r="H647" t="s">
        <v>5462</v>
      </c>
      <c r="I647" s="447">
        <v>72</v>
      </c>
      <c r="J647" s="133">
        <f t="shared" si="23"/>
        <v>450</v>
      </c>
      <c r="K647" s="150"/>
      <c r="L647" s="150"/>
      <c r="M647" s="151"/>
    </row>
    <row r="648" spans="1:13">
      <c r="A648" t="s">
        <v>299</v>
      </c>
      <c r="B648" s="148">
        <v>42635</v>
      </c>
      <c r="C648" t="s">
        <v>6490</v>
      </c>
      <c r="D648">
        <v>2</v>
      </c>
      <c r="E648" t="s">
        <v>6491</v>
      </c>
      <c r="F648" t="s">
        <v>1822</v>
      </c>
      <c r="G648" s="150" t="s">
        <v>723</v>
      </c>
      <c r="H648" t="s">
        <v>917</v>
      </c>
      <c r="I648" s="447">
        <v>592</v>
      </c>
      <c r="J648" s="133">
        <f t="shared" si="23"/>
        <v>3700</v>
      </c>
      <c r="K648" s="150"/>
      <c r="L648" s="150"/>
      <c r="M648" s="151"/>
    </row>
    <row r="649" spans="1:13">
      <c r="A649" t="s">
        <v>1211</v>
      </c>
      <c r="B649" s="148">
        <v>42635</v>
      </c>
      <c r="C649" t="s">
        <v>6492</v>
      </c>
      <c r="D649">
        <v>1</v>
      </c>
      <c r="E649" t="s">
        <v>6493</v>
      </c>
      <c r="F649" t="s">
        <v>1822</v>
      </c>
      <c r="G649" s="150" t="s">
        <v>723</v>
      </c>
      <c r="H649" t="s">
        <v>917</v>
      </c>
      <c r="I649" s="447">
        <v>440</v>
      </c>
      <c r="J649" s="133">
        <f t="shared" si="23"/>
        <v>2750</v>
      </c>
      <c r="K649" s="150"/>
      <c r="L649" s="150"/>
      <c r="M649" s="151"/>
    </row>
    <row r="650" spans="1:13">
      <c r="A650" t="s">
        <v>1213</v>
      </c>
      <c r="B650" s="148">
        <v>42635</v>
      </c>
      <c r="C650" t="s">
        <v>6494</v>
      </c>
      <c r="D650">
        <v>1</v>
      </c>
      <c r="E650" t="s">
        <v>6495</v>
      </c>
      <c r="F650" t="s">
        <v>1822</v>
      </c>
      <c r="G650" s="150" t="s">
        <v>685</v>
      </c>
      <c r="H650" t="s">
        <v>899</v>
      </c>
      <c r="I650" s="447">
        <v>280.83</v>
      </c>
      <c r="J650" s="133">
        <f t="shared" si="23"/>
        <v>1755.1874999999998</v>
      </c>
      <c r="K650" s="150"/>
      <c r="L650" s="150"/>
      <c r="M650" s="151"/>
    </row>
    <row r="651" spans="1:13">
      <c r="A651" t="s">
        <v>1215</v>
      </c>
      <c r="B651" s="148">
        <v>42635</v>
      </c>
      <c r="C651" t="s">
        <v>6496</v>
      </c>
      <c r="D651">
        <v>1</v>
      </c>
      <c r="E651" t="s">
        <v>6497</v>
      </c>
      <c r="F651" t="s">
        <v>1822</v>
      </c>
      <c r="G651" s="150" t="s">
        <v>907</v>
      </c>
      <c r="H651" t="s">
        <v>908</v>
      </c>
      <c r="I651" s="314">
        <v>3154.2</v>
      </c>
      <c r="J651" s="133">
        <f t="shared" si="23"/>
        <v>19713.75</v>
      </c>
      <c r="K651" s="151"/>
      <c r="L651" s="150"/>
      <c r="M651" s="151"/>
    </row>
    <row r="652" spans="1:13">
      <c r="A652" t="s">
        <v>1217</v>
      </c>
      <c r="B652" s="148">
        <v>42635</v>
      </c>
      <c r="C652" t="s">
        <v>6498</v>
      </c>
      <c r="D652">
        <v>1</v>
      </c>
      <c r="E652" t="s">
        <v>6499</v>
      </c>
      <c r="F652" t="s">
        <v>1822</v>
      </c>
      <c r="G652" s="150" t="s">
        <v>7291</v>
      </c>
      <c r="H652" t="s">
        <v>1617</v>
      </c>
      <c r="I652" s="314">
        <v>1176</v>
      </c>
      <c r="J652" s="133">
        <f t="shared" si="23"/>
        <v>7350</v>
      </c>
      <c r="K652" s="151"/>
      <c r="L652" s="150"/>
      <c r="M652" s="151"/>
    </row>
    <row r="653" spans="1:13">
      <c r="A653" t="s">
        <v>1219</v>
      </c>
      <c r="B653" s="148">
        <v>42635</v>
      </c>
      <c r="C653" t="s">
        <v>6500</v>
      </c>
      <c r="D653">
        <v>1</v>
      </c>
      <c r="E653" t="s">
        <v>6501</v>
      </c>
      <c r="F653" t="s">
        <v>1822</v>
      </c>
      <c r="G653" s="150" t="s">
        <v>905</v>
      </c>
      <c r="H653" t="s">
        <v>906</v>
      </c>
      <c r="I653" s="447">
        <v>89.65</v>
      </c>
      <c r="J653" s="133">
        <f t="shared" si="23"/>
        <v>560.3125</v>
      </c>
      <c r="K653" s="150"/>
      <c r="L653" s="150"/>
      <c r="M653" s="151"/>
    </row>
    <row r="654" spans="1:13">
      <c r="A654" t="s">
        <v>1221</v>
      </c>
      <c r="B654" s="148">
        <v>42635</v>
      </c>
      <c r="C654" t="s">
        <v>6502</v>
      </c>
      <c r="D654">
        <v>1</v>
      </c>
      <c r="E654" t="s">
        <v>6503</v>
      </c>
      <c r="F654" t="s">
        <v>1822</v>
      </c>
      <c r="G654" s="150" t="s">
        <v>964</v>
      </c>
      <c r="H654" t="s">
        <v>965</v>
      </c>
      <c r="I654" s="447">
        <v>14.04</v>
      </c>
      <c r="J654" s="133">
        <f t="shared" si="23"/>
        <v>87.749999999999986</v>
      </c>
      <c r="K654" s="150">
        <v>3.19</v>
      </c>
      <c r="L654" s="150"/>
      <c r="M654" s="151"/>
    </row>
    <row r="655" spans="1:13">
      <c r="A655" t="s">
        <v>1223</v>
      </c>
      <c r="B655" s="148">
        <v>42635</v>
      </c>
      <c r="C655" t="s">
        <v>6504</v>
      </c>
      <c r="D655">
        <v>1</v>
      </c>
      <c r="E655" t="s">
        <v>6505</v>
      </c>
      <c r="F655" t="s">
        <v>1822</v>
      </c>
      <c r="G655" s="150" t="s">
        <v>718</v>
      </c>
      <c r="H655" t="s">
        <v>719</v>
      </c>
      <c r="I655" s="447">
        <v>107</v>
      </c>
      <c r="J655" s="133">
        <f t="shared" si="23"/>
        <v>668.75</v>
      </c>
      <c r="K655" s="150"/>
      <c r="L655" s="150"/>
      <c r="M655" s="151"/>
    </row>
    <row r="656" spans="1:13">
      <c r="A656" t="s">
        <v>1225</v>
      </c>
      <c r="B656" s="148">
        <v>42635</v>
      </c>
      <c r="C656" t="s">
        <v>6506</v>
      </c>
      <c r="D656">
        <v>1</v>
      </c>
      <c r="E656" t="s">
        <v>6507</v>
      </c>
      <c r="F656" t="s">
        <v>1822</v>
      </c>
      <c r="G656" s="150" t="s">
        <v>922</v>
      </c>
      <c r="H656" t="s">
        <v>923</v>
      </c>
      <c r="I656" s="447">
        <v>998.98</v>
      </c>
      <c r="J656" s="133">
        <f t="shared" si="23"/>
        <v>6243.625</v>
      </c>
      <c r="K656" s="150"/>
      <c r="L656" s="150"/>
      <c r="M656" s="151"/>
    </row>
    <row r="657" spans="1:13">
      <c r="A657" t="s">
        <v>1229</v>
      </c>
      <c r="B657" s="148">
        <v>42635</v>
      </c>
      <c r="C657" t="s">
        <v>6508</v>
      </c>
      <c r="D657">
        <v>1</v>
      </c>
      <c r="E657" t="s">
        <v>6509</v>
      </c>
      <c r="F657" t="s">
        <v>1822</v>
      </c>
      <c r="G657" s="150" t="s">
        <v>918</v>
      </c>
      <c r="H657" t="s">
        <v>954</v>
      </c>
      <c r="I657" s="314">
        <v>2296</v>
      </c>
      <c r="J657" s="133">
        <f t="shared" si="23"/>
        <v>14350</v>
      </c>
      <c r="K657" s="151"/>
      <c r="L657" s="150"/>
      <c r="M657" s="151"/>
    </row>
    <row r="658" spans="1:13">
      <c r="A658" t="s">
        <v>1231</v>
      </c>
      <c r="B658" s="148">
        <v>42635</v>
      </c>
      <c r="C658" t="s">
        <v>6510</v>
      </c>
      <c r="D658">
        <v>1</v>
      </c>
      <c r="E658" t="s">
        <v>6511</v>
      </c>
      <c r="F658" t="s">
        <v>1822</v>
      </c>
      <c r="G658" s="150" t="s">
        <v>7329</v>
      </c>
      <c r="H658" t="s">
        <v>6512</v>
      </c>
      <c r="I658" s="447">
        <v>148.80000000000001</v>
      </c>
      <c r="J658" s="133">
        <f t="shared" si="23"/>
        <v>930</v>
      </c>
      <c r="K658" s="150"/>
      <c r="L658" s="150"/>
      <c r="M658" s="151"/>
    </row>
    <row r="659" spans="1:13">
      <c r="A659" t="s">
        <v>3147</v>
      </c>
      <c r="B659" s="148">
        <v>42635</v>
      </c>
      <c r="C659" t="s">
        <v>6513</v>
      </c>
      <c r="D659">
        <v>1</v>
      </c>
      <c r="E659" t="s">
        <v>6514</v>
      </c>
      <c r="F659" t="s">
        <v>1822</v>
      </c>
      <c r="G659" s="150" t="s">
        <v>7292</v>
      </c>
      <c r="H659" t="s">
        <v>6515</v>
      </c>
      <c r="I659" s="314">
        <v>1080.32</v>
      </c>
      <c r="J659" s="133">
        <f t="shared" si="23"/>
        <v>6751.9999999999991</v>
      </c>
      <c r="K659" s="151"/>
      <c r="L659" s="150"/>
      <c r="M659" s="151"/>
    </row>
    <row r="660" spans="1:13">
      <c r="A660" t="s">
        <v>3149</v>
      </c>
      <c r="B660" s="148">
        <v>42635</v>
      </c>
      <c r="C660" t="s">
        <v>6516</v>
      </c>
      <c r="D660">
        <v>1</v>
      </c>
      <c r="E660" t="s">
        <v>6517</v>
      </c>
      <c r="F660" t="s">
        <v>1822</v>
      </c>
      <c r="G660" s="150" t="s">
        <v>7285</v>
      </c>
      <c r="H660" t="s">
        <v>1620</v>
      </c>
      <c r="I660" s="447">
        <v>864</v>
      </c>
      <c r="J660" s="133">
        <f t="shared" si="23"/>
        <v>5400</v>
      </c>
      <c r="K660" s="150"/>
      <c r="L660" s="150"/>
      <c r="M660" s="151"/>
    </row>
    <row r="661" spans="1:13">
      <c r="A661" t="s">
        <v>1239</v>
      </c>
      <c r="B661" s="148">
        <v>42635</v>
      </c>
      <c r="C661" t="s">
        <v>6518</v>
      </c>
      <c r="D661">
        <v>1</v>
      </c>
      <c r="E661" t="s">
        <v>6519</v>
      </c>
      <c r="F661" t="s">
        <v>1822</v>
      </c>
      <c r="G661" s="150" t="s">
        <v>4171</v>
      </c>
      <c r="H661" s="150" t="s">
        <v>4154</v>
      </c>
      <c r="I661" s="447">
        <v>914.28</v>
      </c>
      <c r="J661" s="133">
        <f t="shared" si="23"/>
        <v>5714.25</v>
      </c>
      <c r="K661" s="150"/>
      <c r="L661" s="150"/>
      <c r="M661" s="151"/>
    </row>
    <row r="662" spans="1:13">
      <c r="A662" t="s">
        <v>2177</v>
      </c>
      <c r="B662" s="148">
        <v>42635</v>
      </c>
      <c r="C662" t="s">
        <v>6520</v>
      </c>
      <c r="D662">
        <v>1</v>
      </c>
      <c r="E662" t="s">
        <v>6521</v>
      </c>
      <c r="F662" t="s">
        <v>1822</v>
      </c>
      <c r="G662" s="150" t="s">
        <v>7293</v>
      </c>
      <c r="H662" t="s">
        <v>6522</v>
      </c>
      <c r="I662" s="314">
        <v>1320.9</v>
      </c>
      <c r="J662" s="133">
        <f t="shared" si="23"/>
        <v>8255.625</v>
      </c>
      <c r="K662" s="151"/>
      <c r="L662" s="150"/>
      <c r="M662" s="151"/>
    </row>
    <row r="663" spans="1:13">
      <c r="A663" t="s">
        <v>334</v>
      </c>
      <c r="B663" s="148">
        <v>42636</v>
      </c>
      <c r="C663" t="s">
        <v>6660</v>
      </c>
      <c r="D663">
        <v>1</v>
      </c>
      <c r="E663" t="s">
        <v>6661</v>
      </c>
      <c r="F663" t="s">
        <v>1822</v>
      </c>
      <c r="G663" s="150" t="s">
        <v>4171</v>
      </c>
      <c r="H663" s="150" t="s">
        <v>4154</v>
      </c>
      <c r="I663" s="314">
        <v>7556.22</v>
      </c>
      <c r="J663" s="133">
        <f t="shared" si="23"/>
        <v>47226.375</v>
      </c>
      <c r="K663" s="151"/>
      <c r="L663" s="150"/>
      <c r="M663" s="151"/>
    </row>
    <row r="664" spans="1:13">
      <c r="A664" t="s">
        <v>3154</v>
      </c>
      <c r="B664" s="148">
        <v>42636</v>
      </c>
      <c r="C664" t="s">
        <v>6662</v>
      </c>
      <c r="D664">
        <v>1</v>
      </c>
      <c r="E664" t="s">
        <v>6663</v>
      </c>
      <c r="F664" t="s">
        <v>1822</v>
      </c>
      <c r="G664" s="150" t="s">
        <v>4171</v>
      </c>
      <c r="H664" s="150" t="s">
        <v>4154</v>
      </c>
      <c r="I664" s="314">
        <v>12908.7</v>
      </c>
      <c r="J664" s="133">
        <f t="shared" si="23"/>
        <v>80679.375</v>
      </c>
      <c r="K664" s="151"/>
      <c r="L664" s="150"/>
      <c r="M664" s="151"/>
    </row>
    <row r="665" spans="1:13">
      <c r="A665" t="s">
        <v>1241</v>
      </c>
      <c r="B665" s="148">
        <v>42636</v>
      </c>
      <c r="C665" t="s">
        <v>6664</v>
      </c>
      <c r="D665">
        <v>1</v>
      </c>
      <c r="E665" t="s">
        <v>6665</v>
      </c>
      <c r="F665" t="s">
        <v>1822</v>
      </c>
      <c r="G665" s="150" t="s">
        <v>7294</v>
      </c>
      <c r="H665" t="s">
        <v>6666</v>
      </c>
      <c r="I665" s="314">
        <v>2320</v>
      </c>
      <c r="J665" s="133">
        <f t="shared" si="23"/>
        <v>14500</v>
      </c>
      <c r="K665" s="151"/>
      <c r="L665" s="150"/>
      <c r="M665" s="151"/>
    </row>
    <row r="666" spans="1:13">
      <c r="A666" t="s">
        <v>1233</v>
      </c>
      <c r="B666" s="148">
        <v>42633</v>
      </c>
      <c r="C666" t="s">
        <v>6411</v>
      </c>
      <c r="D666">
        <v>1</v>
      </c>
      <c r="E666" t="s">
        <v>6412</v>
      </c>
      <c r="F666" t="s">
        <v>1812</v>
      </c>
      <c r="G666" s="150" t="s">
        <v>4171</v>
      </c>
      <c r="H666" t="s">
        <v>4154</v>
      </c>
      <c r="I666" s="314">
        <v>4349.62</v>
      </c>
      <c r="J666" s="133">
        <f t="shared" si="23"/>
        <v>27185.125</v>
      </c>
      <c r="K666" s="151"/>
      <c r="L666" s="150"/>
      <c r="M666" s="151"/>
    </row>
    <row r="667" spans="1:13">
      <c r="A667" t="s">
        <v>2241</v>
      </c>
      <c r="B667" s="148">
        <v>42633</v>
      </c>
      <c r="C667" t="s">
        <v>6413</v>
      </c>
      <c r="D667">
        <v>1</v>
      </c>
      <c r="E667" t="s">
        <v>6414</v>
      </c>
      <c r="F667" t="s">
        <v>1812</v>
      </c>
      <c r="G667" s="150" t="s">
        <v>4171</v>
      </c>
      <c r="H667" t="s">
        <v>4154</v>
      </c>
      <c r="I667" s="314">
        <v>6332.38</v>
      </c>
      <c r="J667" s="133">
        <f t="shared" si="23"/>
        <v>39577.375</v>
      </c>
      <c r="K667" s="151"/>
      <c r="L667" s="150"/>
      <c r="M667" s="151"/>
    </row>
    <row r="668" spans="1:13">
      <c r="A668" t="s">
        <v>3127</v>
      </c>
      <c r="B668" s="148">
        <v>42633</v>
      </c>
      <c r="C668" t="s">
        <v>6415</v>
      </c>
      <c r="D668">
        <v>1</v>
      </c>
      <c r="E668" t="s">
        <v>6416</v>
      </c>
      <c r="F668" t="s">
        <v>1812</v>
      </c>
      <c r="G668" s="150" t="s">
        <v>4171</v>
      </c>
      <c r="H668" t="s">
        <v>4154</v>
      </c>
      <c r="I668" s="314">
        <v>6332.38</v>
      </c>
      <c r="J668" s="133">
        <f t="shared" si="23"/>
        <v>39577.375</v>
      </c>
      <c r="K668" s="151"/>
      <c r="L668" s="150"/>
      <c r="M668" s="151"/>
    </row>
    <row r="669" spans="1:13">
      <c r="A669" t="s">
        <v>2325</v>
      </c>
      <c r="B669" s="148">
        <v>42633</v>
      </c>
      <c r="C669" t="s">
        <v>6417</v>
      </c>
      <c r="D669">
        <v>1</v>
      </c>
      <c r="E669" t="s">
        <v>6418</v>
      </c>
      <c r="F669" t="s">
        <v>1812</v>
      </c>
      <c r="G669" s="150" t="s">
        <v>4171</v>
      </c>
      <c r="H669" t="s">
        <v>4154</v>
      </c>
      <c r="I669" s="314">
        <v>6332.38</v>
      </c>
      <c r="J669" s="133">
        <f t="shared" si="23"/>
        <v>39577.375</v>
      </c>
      <c r="K669" s="151"/>
      <c r="L669" s="150"/>
      <c r="M669" s="151"/>
    </row>
    <row r="670" spans="1:13">
      <c r="A670" t="s">
        <v>4689</v>
      </c>
      <c r="B670" s="148">
        <v>42633</v>
      </c>
      <c r="C670" t="s">
        <v>6419</v>
      </c>
      <c r="D670">
        <v>1</v>
      </c>
      <c r="E670" t="s">
        <v>6420</v>
      </c>
      <c r="F670" t="s">
        <v>1812</v>
      </c>
      <c r="G670" s="150" t="s">
        <v>4171</v>
      </c>
      <c r="H670" t="s">
        <v>4154</v>
      </c>
      <c r="I670" s="314">
        <v>2027.34</v>
      </c>
      <c r="J670" s="133">
        <f t="shared" si="23"/>
        <v>12670.875</v>
      </c>
      <c r="K670" s="151"/>
      <c r="L670" s="150"/>
      <c r="M670" s="151"/>
    </row>
    <row r="671" spans="1:13">
      <c r="A671" t="s">
        <v>358</v>
      </c>
      <c r="B671" s="148">
        <v>42640</v>
      </c>
      <c r="C671" t="s">
        <v>6859</v>
      </c>
      <c r="D671">
        <v>1</v>
      </c>
      <c r="E671" t="s">
        <v>6860</v>
      </c>
      <c r="F671" t="s">
        <v>1812</v>
      </c>
      <c r="G671" s="150" t="s">
        <v>957</v>
      </c>
      <c r="H671" t="s">
        <v>1813</v>
      </c>
      <c r="I671" s="314">
        <v>1040</v>
      </c>
      <c r="J671" s="133">
        <f t="shared" si="23"/>
        <v>6500</v>
      </c>
      <c r="K671" s="151"/>
      <c r="L671" s="150"/>
      <c r="M671" s="151"/>
    </row>
    <row r="672" spans="1:13">
      <c r="A672" t="s">
        <v>1256</v>
      </c>
      <c r="B672" s="148">
        <v>42640</v>
      </c>
      <c r="C672" t="s">
        <v>6861</v>
      </c>
      <c r="D672">
        <v>1</v>
      </c>
      <c r="E672" t="s">
        <v>6862</v>
      </c>
      <c r="F672" t="s">
        <v>1812</v>
      </c>
      <c r="G672" s="150" t="s">
        <v>4171</v>
      </c>
      <c r="H672" t="s">
        <v>4154</v>
      </c>
      <c r="I672" s="314">
        <v>7647.12</v>
      </c>
      <c r="J672" s="133">
        <f t="shared" si="23"/>
        <v>47794.5</v>
      </c>
      <c r="K672" s="151"/>
      <c r="L672" s="150"/>
      <c r="M672" s="151"/>
    </row>
    <row r="673" spans="1:13">
      <c r="A673" t="s">
        <v>378</v>
      </c>
      <c r="B673" s="148">
        <v>42633</v>
      </c>
      <c r="C673" t="s">
        <v>6421</v>
      </c>
      <c r="D673">
        <v>1</v>
      </c>
      <c r="E673" t="s">
        <v>6422</v>
      </c>
      <c r="F673" t="s">
        <v>1822</v>
      </c>
      <c r="G673" s="150" t="s">
        <v>4171</v>
      </c>
      <c r="H673" s="150" t="s">
        <v>4154</v>
      </c>
      <c r="I673" s="314">
        <v>4927.59</v>
      </c>
      <c r="J673" s="133">
        <f t="shared" si="23"/>
        <v>30797.4375</v>
      </c>
      <c r="K673" s="151"/>
      <c r="L673" s="150"/>
      <c r="M673" s="151"/>
    </row>
    <row r="674" spans="1:13">
      <c r="A674" t="s">
        <v>394</v>
      </c>
      <c r="B674" s="148">
        <v>42641</v>
      </c>
      <c r="C674" t="s">
        <v>6866</v>
      </c>
      <c r="D674">
        <v>2</v>
      </c>
      <c r="E674" t="s">
        <v>6867</v>
      </c>
      <c r="F674" t="s">
        <v>1822</v>
      </c>
      <c r="G674" s="150" t="s">
        <v>822</v>
      </c>
      <c r="H674" t="s">
        <v>902</v>
      </c>
      <c r="I674" s="314">
        <v>2113.88</v>
      </c>
      <c r="J674" s="133">
        <f t="shared" si="23"/>
        <v>13211.75</v>
      </c>
      <c r="K674" s="151"/>
      <c r="L674" s="150"/>
      <c r="M674" s="151"/>
    </row>
    <row r="675" spans="1:13">
      <c r="A675" t="s">
        <v>396</v>
      </c>
      <c r="B675" s="148">
        <v>42641</v>
      </c>
      <c r="C675" t="s">
        <v>6868</v>
      </c>
      <c r="D675">
        <v>2</v>
      </c>
      <c r="E675" t="s">
        <v>6869</v>
      </c>
      <c r="F675" t="s">
        <v>1822</v>
      </c>
      <c r="G675" s="150" t="s">
        <v>6032</v>
      </c>
      <c r="H675" t="s">
        <v>5943</v>
      </c>
      <c r="I675" s="447">
        <v>440</v>
      </c>
      <c r="J675" s="133">
        <f t="shared" si="23"/>
        <v>2750</v>
      </c>
      <c r="K675" s="150"/>
      <c r="L675" s="150"/>
      <c r="M675" s="151"/>
    </row>
    <row r="676" spans="1:13">
      <c r="A676" t="s">
        <v>398</v>
      </c>
      <c r="B676" s="148">
        <v>42641</v>
      </c>
      <c r="C676" t="s">
        <v>6870</v>
      </c>
      <c r="D676">
        <v>2</v>
      </c>
      <c r="E676" t="s">
        <v>6871</v>
      </c>
      <c r="F676" t="s">
        <v>1822</v>
      </c>
      <c r="G676" s="150" t="s">
        <v>3573</v>
      </c>
      <c r="H676" t="s">
        <v>5994</v>
      </c>
      <c r="I676" s="314">
        <v>2448</v>
      </c>
      <c r="J676" s="133">
        <f t="shared" si="23"/>
        <v>15300</v>
      </c>
      <c r="K676" s="151"/>
      <c r="L676" s="150"/>
      <c r="M676" s="151"/>
    </row>
    <row r="677" spans="1:13">
      <c r="A677" t="s">
        <v>2391</v>
      </c>
      <c r="B677" s="148">
        <v>42641</v>
      </c>
      <c r="C677" t="s">
        <v>6872</v>
      </c>
      <c r="D677">
        <v>2</v>
      </c>
      <c r="E677" t="s">
        <v>6873</v>
      </c>
      <c r="F677" t="s">
        <v>1822</v>
      </c>
      <c r="G677" s="150" t="s">
        <v>5481</v>
      </c>
      <c r="H677" t="s">
        <v>5462</v>
      </c>
      <c r="I677" s="447">
        <v>224</v>
      </c>
      <c r="J677" s="133">
        <f t="shared" si="23"/>
        <v>1400</v>
      </c>
      <c r="K677" s="150"/>
      <c r="L677" s="150"/>
      <c r="M677" s="151"/>
    </row>
    <row r="678" spans="1:13">
      <c r="A678" t="s">
        <v>2394</v>
      </c>
      <c r="B678" s="148">
        <v>42641</v>
      </c>
      <c r="C678" t="s">
        <v>6874</v>
      </c>
      <c r="D678">
        <v>2</v>
      </c>
      <c r="E678" t="s">
        <v>6875</v>
      </c>
      <c r="F678" t="s">
        <v>1822</v>
      </c>
      <c r="G678" s="150" t="s">
        <v>891</v>
      </c>
      <c r="H678" t="s">
        <v>890</v>
      </c>
      <c r="I678" s="314">
        <v>1091.2</v>
      </c>
      <c r="J678" s="133">
        <f t="shared" si="23"/>
        <v>6820</v>
      </c>
      <c r="K678" s="151"/>
      <c r="L678" s="150"/>
      <c r="M678" s="151"/>
    </row>
    <row r="679" spans="1:13">
      <c r="A679" t="s">
        <v>2397</v>
      </c>
      <c r="B679" s="148">
        <v>42641</v>
      </c>
      <c r="C679" t="s">
        <v>6876</v>
      </c>
      <c r="D679">
        <v>2</v>
      </c>
      <c r="E679" t="s">
        <v>6877</v>
      </c>
      <c r="F679" t="s">
        <v>1822</v>
      </c>
      <c r="G679" s="150" t="s">
        <v>7294</v>
      </c>
      <c r="H679" t="s">
        <v>6666</v>
      </c>
      <c r="I679" s="447">
        <v>704</v>
      </c>
      <c r="J679" s="133">
        <f t="shared" si="23"/>
        <v>4400</v>
      </c>
      <c r="K679" s="150"/>
      <c r="L679" s="150"/>
      <c r="M679" s="151"/>
    </row>
    <row r="680" spans="1:13">
      <c r="A680" t="s">
        <v>2401</v>
      </c>
      <c r="B680" s="148">
        <v>42641</v>
      </c>
      <c r="C680" t="s">
        <v>6878</v>
      </c>
      <c r="D680">
        <v>2</v>
      </c>
      <c r="E680" t="s">
        <v>6879</v>
      </c>
      <c r="F680" t="s">
        <v>1822</v>
      </c>
      <c r="G680" s="150" t="s">
        <v>893</v>
      </c>
      <c r="H680" t="s">
        <v>892</v>
      </c>
      <c r="I680" s="447">
        <v>400</v>
      </c>
      <c r="J680" s="133">
        <f t="shared" si="23"/>
        <v>2500</v>
      </c>
      <c r="K680" s="150"/>
      <c r="L680" s="150"/>
      <c r="M680" s="151"/>
    </row>
    <row r="681" spans="1:13">
      <c r="A681" t="s">
        <v>2404</v>
      </c>
      <c r="B681" s="148">
        <v>42641</v>
      </c>
      <c r="C681" t="s">
        <v>6880</v>
      </c>
      <c r="D681">
        <v>2</v>
      </c>
      <c r="E681" t="s">
        <v>6881</v>
      </c>
      <c r="F681" t="s">
        <v>1822</v>
      </c>
      <c r="G681" s="150" t="s">
        <v>3564</v>
      </c>
      <c r="H681" t="s">
        <v>4148</v>
      </c>
      <c r="I681" s="314">
        <v>1600</v>
      </c>
      <c r="J681" s="133">
        <f t="shared" si="23"/>
        <v>10000</v>
      </c>
      <c r="K681" s="151"/>
      <c r="L681" s="150"/>
      <c r="M681" s="151"/>
    </row>
    <row r="682" spans="1:13">
      <c r="A682" t="s">
        <v>2407</v>
      </c>
      <c r="B682" s="148">
        <v>42641</v>
      </c>
      <c r="C682" t="s">
        <v>6882</v>
      </c>
      <c r="D682">
        <v>1</v>
      </c>
      <c r="E682" t="s">
        <v>6883</v>
      </c>
      <c r="F682" t="s">
        <v>1822</v>
      </c>
      <c r="G682" s="150" t="s">
        <v>3564</v>
      </c>
      <c r="H682" t="s">
        <v>4148</v>
      </c>
      <c r="I682" s="314">
        <v>3040</v>
      </c>
      <c r="J682" s="133">
        <f t="shared" si="23"/>
        <v>19000</v>
      </c>
      <c r="K682" s="151"/>
      <c r="L682" s="150"/>
      <c r="M682" s="151"/>
    </row>
    <row r="683" spans="1:13">
      <c r="A683" t="s">
        <v>420</v>
      </c>
      <c r="B683" s="148">
        <v>42641</v>
      </c>
      <c r="C683" t="s">
        <v>6884</v>
      </c>
      <c r="D683">
        <v>1</v>
      </c>
      <c r="E683" t="s">
        <v>6885</v>
      </c>
      <c r="F683" t="s">
        <v>1822</v>
      </c>
      <c r="G683" s="150" t="s">
        <v>7285</v>
      </c>
      <c r="H683" t="s">
        <v>1620</v>
      </c>
      <c r="I683" s="314">
        <v>3008</v>
      </c>
      <c r="J683" s="133">
        <f t="shared" si="23"/>
        <v>18800</v>
      </c>
      <c r="K683" s="151"/>
      <c r="L683" s="150"/>
      <c r="M683" s="151"/>
    </row>
    <row r="684" spans="1:13">
      <c r="A684" t="s">
        <v>1303</v>
      </c>
      <c r="B684" s="148">
        <v>42641</v>
      </c>
      <c r="C684" t="s">
        <v>6886</v>
      </c>
      <c r="D684">
        <v>1</v>
      </c>
      <c r="E684" t="s">
        <v>6887</v>
      </c>
      <c r="F684" t="s">
        <v>1822</v>
      </c>
      <c r="G684" s="150" t="s">
        <v>718</v>
      </c>
      <c r="H684" t="s">
        <v>719</v>
      </c>
      <c r="I684" s="447">
        <v>268.27999999999997</v>
      </c>
      <c r="J684" s="133">
        <f t="shared" si="23"/>
        <v>1676.7499999999998</v>
      </c>
      <c r="K684" s="150"/>
      <c r="L684" s="150"/>
      <c r="M684" s="151"/>
    </row>
    <row r="685" spans="1:13">
      <c r="A685" t="s">
        <v>1305</v>
      </c>
      <c r="B685" s="148">
        <v>42641</v>
      </c>
      <c r="C685" t="s">
        <v>6888</v>
      </c>
      <c r="D685">
        <v>1</v>
      </c>
      <c r="E685" t="s">
        <v>6889</v>
      </c>
      <c r="F685" t="s">
        <v>1822</v>
      </c>
      <c r="G685" s="150" t="s">
        <v>685</v>
      </c>
      <c r="H685" t="s">
        <v>899</v>
      </c>
      <c r="I685" s="447">
        <v>657.39</v>
      </c>
      <c r="J685" s="133">
        <f t="shared" si="23"/>
        <v>4108.6875</v>
      </c>
      <c r="K685" s="150"/>
      <c r="L685" s="150"/>
      <c r="M685" s="151"/>
    </row>
    <row r="686" spans="1:13">
      <c r="A686" t="s">
        <v>4029</v>
      </c>
      <c r="B686" s="148">
        <v>42641</v>
      </c>
      <c r="C686" t="s">
        <v>6890</v>
      </c>
      <c r="D686">
        <v>1</v>
      </c>
      <c r="E686" t="s">
        <v>6891</v>
      </c>
      <c r="F686" t="s">
        <v>1822</v>
      </c>
      <c r="G686" s="150" t="s">
        <v>942</v>
      </c>
      <c r="H686" t="s">
        <v>941</v>
      </c>
      <c r="I686" s="314">
        <v>7598.59</v>
      </c>
      <c r="J686" s="133">
        <f t="shared" si="23"/>
        <v>47491.1875</v>
      </c>
      <c r="K686" s="163">
        <v>5065.7299999999996</v>
      </c>
      <c r="L686" s="150"/>
      <c r="M686" s="151"/>
    </row>
    <row r="687" spans="1:13">
      <c r="A687" t="s">
        <v>4712</v>
      </c>
      <c r="B687" s="148">
        <v>42641</v>
      </c>
      <c r="C687" t="s">
        <v>6892</v>
      </c>
      <c r="D687">
        <v>1</v>
      </c>
      <c r="E687" t="s">
        <v>6893</v>
      </c>
      <c r="F687" t="s">
        <v>1822</v>
      </c>
      <c r="G687" s="150" t="s">
        <v>907</v>
      </c>
      <c r="H687" t="s">
        <v>908</v>
      </c>
      <c r="I687" s="447">
        <f>3048.7+2755.81</f>
        <v>5804.51</v>
      </c>
      <c r="J687" s="133">
        <f t="shared" si="23"/>
        <v>36278.1875</v>
      </c>
      <c r="K687" s="151"/>
      <c r="L687" s="150"/>
      <c r="M687" s="151"/>
    </row>
    <row r="688" spans="1:13">
      <c r="A688" t="s">
        <v>3221</v>
      </c>
      <c r="B688" s="148">
        <v>42641</v>
      </c>
      <c r="C688" t="s">
        <v>6894</v>
      </c>
      <c r="D688">
        <v>1</v>
      </c>
      <c r="E688" t="s">
        <v>6895</v>
      </c>
      <c r="F688" t="s">
        <v>1822</v>
      </c>
      <c r="G688" s="150" t="s">
        <v>1763</v>
      </c>
      <c r="H688" t="s">
        <v>1619</v>
      </c>
      <c r="I688" s="314">
        <v>3840.32</v>
      </c>
      <c r="J688" s="133">
        <f t="shared" si="23"/>
        <v>24002</v>
      </c>
      <c r="K688" s="151"/>
      <c r="L688" s="150"/>
      <c r="M688" s="151"/>
    </row>
    <row r="689" spans="1:13">
      <c r="A689" t="s">
        <v>3223</v>
      </c>
      <c r="B689" s="148">
        <v>42641</v>
      </c>
      <c r="C689" t="s">
        <v>6896</v>
      </c>
      <c r="D689">
        <v>1</v>
      </c>
      <c r="E689" t="s">
        <v>6897</v>
      </c>
      <c r="F689" t="s">
        <v>1822</v>
      </c>
      <c r="G689" s="150" t="s">
        <v>7295</v>
      </c>
      <c r="H689" t="s">
        <v>948</v>
      </c>
      <c r="I689" s="447">
        <v>788.48</v>
      </c>
      <c r="J689" s="133">
        <f t="shared" si="23"/>
        <v>4928</v>
      </c>
      <c r="K689" s="150"/>
      <c r="L689" s="150"/>
      <c r="M689" s="151"/>
    </row>
    <row r="690" spans="1:13">
      <c r="A690" t="s">
        <v>3225</v>
      </c>
      <c r="B690" s="148">
        <v>42641</v>
      </c>
      <c r="C690" t="s">
        <v>6898</v>
      </c>
      <c r="D690">
        <v>1</v>
      </c>
      <c r="E690" t="s">
        <v>6899</v>
      </c>
      <c r="F690" t="s">
        <v>1822</v>
      </c>
      <c r="G690" s="150" t="s">
        <v>5443</v>
      </c>
      <c r="H690" t="s">
        <v>6900</v>
      </c>
      <c r="I690" s="314">
        <v>1118.97</v>
      </c>
      <c r="J690" s="133">
        <f t="shared" si="23"/>
        <v>6993.5625</v>
      </c>
      <c r="K690" s="151"/>
      <c r="L690" s="150"/>
      <c r="M690" s="151"/>
    </row>
    <row r="691" spans="1:13">
      <c r="A691" t="s">
        <v>3227</v>
      </c>
      <c r="B691" s="148">
        <v>42641</v>
      </c>
      <c r="C691" t="s">
        <v>6901</v>
      </c>
      <c r="D691">
        <v>1</v>
      </c>
      <c r="E691" t="s">
        <v>6902</v>
      </c>
      <c r="F691" t="s">
        <v>1822</v>
      </c>
      <c r="G691" s="150" t="s">
        <v>7280</v>
      </c>
      <c r="H691" t="s">
        <v>6093</v>
      </c>
      <c r="I691" s="447">
        <v>774.4</v>
      </c>
      <c r="J691" s="133">
        <f t="shared" si="23"/>
        <v>4840</v>
      </c>
      <c r="K691" s="150"/>
      <c r="L691" s="150"/>
      <c r="M691" s="151"/>
    </row>
    <row r="692" spans="1:13">
      <c r="A692" t="s">
        <v>3229</v>
      </c>
      <c r="B692" s="148">
        <v>42641</v>
      </c>
      <c r="C692" t="s">
        <v>6903</v>
      </c>
      <c r="D692">
        <v>1</v>
      </c>
      <c r="E692" t="s">
        <v>6904</v>
      </c>
      <c r="F692" t="s">
        <v>1822</v>
      </c>
      <c r="G692" s="150" t="s">
        <v>5485</v>
      </c>
      <c r="H692" t="s">
        <v>6007</v>
      </c>
      <c r="I692" s="447">
        <v>187.06</v>
      </c>
      <c r="J692" s="133">
        <f t="shared" si="23"/>
        <v>1169.125</v>
      </c>
      <c r="K692" s="150"/>
      <c r="L692" s="150"/>
      <c r="M692" s="151"/>
    </row>
    <row r="693" spans="1:13">
      <c r="A693" t="s">
        <v>422</v>
      </c>
      <c r="B693" s="148">
        <v>42642</v>
      </c>
      <c r="C693" t="s">
        <v>6929</v>
      </c>
      <c r="D693">
        <v>1</v>
      </c>
      <c r="E693" t="s">
        <v>6930</v>
      </c>
      <c r="F693" t="s">
        <v>1822</v>
      </c>
      <c r="G693" s="150" t="s">
        <v>4171</v>
      </c>
      <c r="H693" s="150" t="s">
        <v>4154</v>
      </c>
      <c r="I693" s="447">
        <v>751.3</v>
      </c>
      <c r="J693" s="133">
        <f t="shared" si="23"/>
        <v>4695.625</v>
      </c>
      <c r="K693" s="150"/>
      <c r="L693" s="150"/>
      <c r="M693" s="151"/>
    </row>
    <row r="694" spans="1:13">
      <c r="A694" t="s">
        <v>436</v>
      </c>
      <c r="B694" s="148">
        <v>42642</v>
      </c>
      <c r="C694" t="s">
        <v>6931</v>
      </c>
      <c r="D694">
        <v>1</v>
      </c>
      <c r="E694" t="s">
        <v>6932</v>
      </c>
      <c r="F694" t="s">
        <v>1822</v>
      </c>
      <c r="G694" s="150" t="s">
        <v>4171</v>
      </c>
      <c r="H694" s="150" t="s">
        <v>4154</v>
      </c>
      <c r="I694" s="447">
        <v>352</v>
      </c>
      <c r="J694" s="133">
        <f t="shared" si="23"/>
        <v>2200</v>
      </c>
      <c r="K694" s="150"/>
      <c r="L694" s="150"/>
      <c r="M694" s="151"/>
    </row>
    <row r="695" spans="1:13">
      <c r="A695" t="s">
        <v>438</v>
      </c>
      <c r="B695" s="148">
        <v>42642</v>
      </c>
      <c r="C695" t="s">
        <v>6933</v>
      </c>
      <c r="D695">
        <v>1</v>
      </c>
      <c r="E695" t="s">
        <v>6934</v>
      </c>
      <c r="F695" t="s">
        <v>1822</v>
      </c>
      <c r="G695" s="150" t="s">
        <v>4171</v>
      </c>
      <c r="H695" s="150" t="s">
        <v>4154</v>
      </c>
      <c r="I695" s="314">
        <v>41086.83</v>
      </c>
      <c r="J695" s="133">
        <f t="shared" si="23"/>
        <v>256792.6875</v>
      </c>
      <c r="K695" s="151"/>
      <c r="L695" s="150"/>
      <c r="M695" s="151"/>
    </row>
    <row r="696" spans="1:13">
      <c r="A696" t="s">
        <v>440</v>
      </c>
      <c r="B696" s="148">
        <v>42642</v>
      </c>
      <c r="C696" t="s">
        <v>6935</v>
      </c>
      <c r="D696">
        <v>1</v>
      </c>
      <c r="E696" t="s">
        <v>6936</v>
      </c>
      <c r="F696" t="s">
        <v>1822</v>
      </c>
      <c r="G696" s="150" t="s">
        <v>4171</v>
      </c>
      <c r="H696" s="150" t="s">
        <v>4154</v>
      </c>
      <c r="I696" s="314">
        <v>6030.4</v>
      </c>
      <c r="J696" s="133">
        <f t="shared" si="23"/>
        <v>37690</v>
      </c>
      <c r="K696" s="151"/>
      <c r="L696" s="150"/>
      <c r="M696" s="151"/>
    </row>
    <row r="697" spans="1:13">
      <c r="A697" t="s">
        <v>2839</v>
      </c>
      <c r="B697" s="148">
        <v>42643</v>
      </c>
      <c r="C697" t="s">
        <v>7265</v>
      </c>
      <c r="D697">
        <v>1</v>
      </c>
      <c r="E697" t="s">
        <v>7266</v>
      </c>
      <c r="F697" t="s">
        <v>1887</v>
      </c>
      <c r="G697" s="150" t="s">
        <v>840</v>
      </c>
      <c r="H697" s="150" t="s">
        <v>7296</v>
      </c>
      <c r="I697" s="314">
        <v>165751.5</v>
      </c>
      <c r="J697" s="133">
        <f t="shared" si="23"/>
        <v>1035946.875</v>
      </c>
      <c r="K697" s="151"/>
      <c r="L697" s="150"/>
      <c r="M697" s="151"/>
    </row>
    <row r="698" spans="1:13">
      <c r="A698" t="s">
        <v>451</v>
      </c>
      <c r="B698" s="148">
        <v>42625</v>
      </c>
      <c r="C698" t="s">
        <v>6247</v>
      </c>
      <c r="D698">
        <v>1</v>
      </c>
      <c r="E698" t="s">
        <v>6248</v>
      </c>
      <c r="F698" t="s">
        <v>1822</v>
      </c>
      <c r="G698" s="150" t="s">
        <v>4208</v>
      </c>
      <c r="H698" s="150" t="s">
        <v>4156</v>
      </c>
      <c r="I698" s="447">
        <v>242.88</v>
      </c>
      <c r="J698" s="133">
        <f t="shared" si="23"/>
        <v>1518</v>
      </c>
      <c r="K698" s="150"/>
      <c r="L698" s="150"/>
      <c r="M698" s="151"/>
    </row>
    <row r="699" spans="1:13">
      <c r="A699" t="s">
        <v>5387</v>
      </c>
      <c r="B699" s="148">
        <v>42643</v>
      </c>
      <c r="C699" t="s">
        <v>7267</v>
      </c>
      <c r="D699">
        <v>1</v>
      </c>
      <c r="E699" t="s">
        <v>7268</v>
      </c>
      <c r="F699" t="s">
        <v>1822</v>
      </c>
      <c r="G699" s="150" t="s">
        <v>4171</v>
      </c>
      <c r="H699" s="150" t="s">
        <v>4154</v>
      </c>
      <c r="I699" s="314">
        <v>7788.93</v>
      </c>
      <c r="J699" s="133">
        <f t="shared" si="23"/>
        <v>48680.8125</v>
      </c>
      <c r="K699" s="151"/>
      <c r="L699" s="150"/>
      <c r="M699" s="151"/>
    </row>
    <row r="700" spans="1:13">
      <c r="A700" t="s">
        <v>5947</v>
      </c>
      <c r="B700" s="148">
        <v>42643</v>
      </c>
      <c r="C700" t="s">
        <v>7269</v>
      </c>
      <c r="D700">
        <v>1</v>
      </c>
      <c r="E700" t="s">
        <v>7270</v>
      </c>
      <c r="F700" t="s">
        <v>1822</v>
      </c>
      <c r="G700" s="150" t="s">
        <v>4171</v>
      </c>
      <c r="H700" s="150" t="s">
        <v>4154</v>
      </c>
      <c r="I700" s="314">
        <v>52932.97</v>
      </c>
      <c r="J700" s="133">
        <f t="shared" si="23"/>
        <v>330831.0625</v>
      </c>
      <c r="K700" s="151"/>
      <c r="L700" s="150"/>
      <c r="M700" s="151"/>
    </row>
    <row r="701" spans="1:13">
      <c r="A701" t="s">
        <v>1311</v>
      </c>
      <c r="B701" s="148">
        <v>42643</v>
      </c>
      <c r="C701" t="s">
        <v>7271</v>
      </c>
      <c r="D701">
        <v>1</v>
      </c>
      <c r="E701" t="s">
        <v>7272</v>
      </c>
      <c r="F701" t="s">
        <v>1822</v>
      </c>
      <c r="G701" s="515" t="s">
        <v>10996</v>
      </c>
      <c r="H701" t="s">
        <v>7273</v>
      </c>
      <c r="I701" s="447">
        <v>848.09</v>
      </c>
      <c r="J701" s="133">
        <f t="shared" si="23"/>
        <v>5300.5625</v>
      </c>
      <c r="K701" s="150">
        <v>565.57000000000005</v>
      </c>
      <c r="L701" s="150"/>
      <c r="M701" s="151"/>
    </row>
    <row r="702" spans="1:13">
      <c r="A702" t="s">
        <v>442</v>
      </c>
      <c r="B702" s="148">
        <v>42622</v>
      </c>
      <c r="C702" t="s">
        <v>6235</v>
      </c>
      <c r="D702">
        <v>1</v>
      </c>
      <c r="E702" t="s">
        <v>6236</v>
      </c>
      <c r="F702" t="s">
        <v>1812</v>
      </c>
      <c r="G702" s="150" t="s">
        <v>1000</v>
      </c>
      <c r="H702" t="s">
        <v>6237</v>
      </c>
      <c r="I702" s="314">
        <v>3676.63</v>
      </c>
      <c r="J702" s="133">
        <f t="shared" si="23"/>
        <v>22978.9375</v>
      </c>
      <c r="K702" s="151"/>
      <c r="L702" s="150"/>
      <c r="M702" s="151"/>
    </row>
    <row r="703" spans="1:13" s="319" customFormat="1">
      <c r="A703" s="319" t="s">
        <v>7950</v>
      </c>
      <c r="B703" s="320">
        <v>42643</v>
      </c>
      <c r="C703" s="319" t="s">
        <v>10900</v>
      </c>
      <c r="D703" s="319">
        <v>1</v>
      </c>
      <c r="E703" s="319" t="s">
        <v>10901</v>
      </c>
      <c r="F703" s="319" t="s">
        <v>1808</v>
      </c>
      <c r="G703" s="178" t="s">
        <v>840</v>
      </c>
      <c r="H703" s="178" t="s">
        <v>4849</v>
      </c>
      <c r="I703" s="314">
        <v>-5520.46</v>
      </c>
      <c r="J703" s="133">
        <f t="shared" si="23"/>
        <v>-34502.875</v>
      </c>
      <c r="K703" s="316"/>
      <c r="M703" s="316"/>
    </row>
    <row r="704" spans="1:13">
      <c r="J704" s="133"/>
      <c r="K704" s="150"/>
      <c r="L704" s="150"/>
    </row>
    <row r="705" spans="1:12">
      <c r="H705" s="24" t="s">
        <v>999</v>
      </c>
      <c r="I705" s="23">
        <f>+SUM(I8:I703)</f>
        <v>6672826.2550000036</v>
      </c>
      <c r="J705" s="23">
        <f t="shared" ref="J705:K705" si="24">+SUM(J8:J703)</f>
        <v>41705164.09375</v>
      </c>
      <c r="K705" s="23">
        <f t="shared" si="24"/>
        <v>34241.53</v>
      </c>
      <c r="L705" s="509" t="s">
        <v>10995</v>
      </c>
    </row>
    <row r="706" spans="1:12">
      <c r="H706" s="319" t="s">
        <v>1002</v>
      </c>
      <c r="I706" s="319">
        <f>7685248.54-1012428.23</f>
        <v>6672820.3100000005</v>
      </c>
      <c r="K706" s="150"/>
      <c r="L706" s="150"/>
    </row>
    <row r="707" spans="1:12">
      <c r="A707" s="150"/>
      <c r="B707" s="148"/>
      <c r="C707" s="150"/>
      <c r="D707" s="150"/>
      <c r="E707" s="150"/>
      <c r="F707" s="150"/>
      <c r="G707" s="150"/>
      <c r="H707" s="150"/>
      <c r="I707" s="151">
        <f>+I705-I706</f>
        <v>5.9450000030919909</v>
      </c>
      <c r="K707" s="151"/>
      <c r="L707" s="150"/>
    </row>
    <row r="708" spans="1:12" s="509" customFormat="1">
      <c r="A708" s="509" t="s">
        <v>10974</v>
      </c>
      <c r="B708" s="320"/>
      <c r="I708" s="511"/>
      <c r="K708" s="511"/>
    </row>
    <row r="709" spans="1:12" s="150" customFormat="1">
      <c r="A709" s="522" t="s">
        <v>7203</v>
      </c>
      <c r="B709" s="290">
        <v>42643</v>
      </c>
      <c r="C709" s="522" t="s">
        <v>7204</v>
      </c>
      <c r="D709" s="522">
        <v>1</v>
      </c>
      <c r="E709" s="522" t="s">
        <v>7205</v>
      </c>
      <c r="F709" s="522" t="s">
        <v>1808</v>
      </c>
      <c r="G709" s="522" t="str">
        <f t="shared" ref="G709" si="25">+H709</f>
        <v>BRS870226P22</v>
      </c>
      <c r="H709" s="522" t="s">
        <v>7206</v>
      </c>
      <c r="I709" s="522">
        <v>9.66</v>
      </c>
      <c r="J709" s="167">
        <f t="shared" ref="J709" si="26">+I709/0.16</f>
        <v>60.375</v>
      </c>
      <c r="K709" s="54" t="s">
        <v>10993</v>
      </c>
    </row>
    <row r="710" spans="1:12" s="150" customFormat="1">
      <c r="A710" s="522" t="s">
        <v>6927</v>
      </c>
      <c r="B710" s="290">
        <v>42642</v>
      </c>
      <c r="C710" s="522" t="s">
        <v>5236</v>
      </c>
      <c r="D710" s="522">
        <v>1</v>
      </c>
      <c r="E710" s="522" t="s">
        <v>6928</v>
      </c>
      <c r="F710" s="522" t="s">
        <v>1808</v>
      </c>
      <c r="G710" s="522" t="s">
        <v>1726</v>
      </c>
      <c r="H710" s="522" t="s">
        <v>1726</v>
      </c>
      <c r="I710" s="522">
        <v>-15.59</v>
      </c>
      <c r="J710" s="167">
        <f t="shared" ref="J710" si="27">+I710/0.16</f>
        <v>-97.4375</v>
      </c>
      <c r="K710" s="54" t="s">
        <v>10990</v>
      </c>
    </row>
    <row r="711" spans="1:12" s="150" customFormat="1">
      <c r="H711" s="100" t="s">
        <v>4221</v>
      </c>
      <c r="I711" s="23">
        <f>+I710+I709</f>
        <v>-5.93</v>
      </c>
      <c r="J711" s="23">
        <f>+J710+J709</f>
        <v>-37.0625</v>
      </c>
      <c r="K711" s="162"/>
    </row>
    <row r="712" spans="1:12" s="150" customFormat="1">
      <c r="H712" s="100" t="s">
        <v>1002</v>
      </c>
      <c r="I712" s="101">
        <f>+I707+I711</f>
        <v>1.5000003091991232E-2</v>
      </c>
      <c r="J712" s="511"/>
      <c r="K712" s="162"/>
    </row>
    <row r="713" spans="1:12" s="150" customFormat="1">
      <c r="I713" s="162"/>
      <c r="K713" s="162"/>
    </row>
    <row r="714" spans="1:12" s="150" customFormat="1">
      <c r="I714" s="162"/>
      <c r="K714" s="162"/>
    </row>
    <row r="715" spans="1:12" s="150" customFormat="1">
      <c r="I715" s="162"/>
      <c r="K715" s="162"/>
    </row>
    <row r="716" spans="1:12">
      <c r="K716" s="150"/>
      <c r="L716" s="150"/>
    </row>
    <row r="717" spans="1:12">
      <c r="A717" s="2"/>
      <c r="B717" s="1"/>
      <c r="C717" s="1"/>
      <c r="D717" s="1"/>
      <c r="E717" s="1"/>
      <c r="F717" s="1"/>
      <c r="G717" s="46" t="s">
        <v>0</v>
      </c>
      <c r="H717" s="1"/>
      <c r="I717" s="1"/>
      <c r="J717" s="132">
        <f>+J707-J716</f>
        <v>0</v>
      </c>
      <c r="K717" s="150"/>
      <c r="L717" s="150"/>
    </row>
    <row r="718" spans="1:12">
      <c r="A718" s="2"/>
      <c r="B718" s="1"/>
      <c r="C718" s="1"/>
      <c r="D718" s="1"/>
      <c r="E718" s="1"/>
      <c r="F718" s="1"/>
      <c r="G718" s="46" t="s">
        <v>7328</v>
      </c>
      <c r="H718" s="1"/>
      <c r="I718" s="1"/>
      <c r="J718" s="5"/>
      <c r="K718" s="150"/>
      <c r="L718" s="150"/>
    </row>
    <row r="719" spans="1:12">
      <c r="A719" s="2"/>
      <c r="B719" s="1"/>
      <c r="C719" s="1"/>
      <c r="D719" s="1"/>
      <c r="E719" s="1"/>
      <c r="F719" s="1"/>
      <c r="G719" s="46" t="s">
        <v>1</v>
      </c>
      <c r="H719" s="1"/>
      <c r="I719" s="1"/>
      <c r="J719" s="5"/>
      <c r="K719" s="150"/>
      <c r="L719" s="150"/>
    </row>
    <row r="720" spans="1:12">
      <c r="A720" s="1"/>
      <c r="B720" s="1"/>
      <c r="C720" s="1"/>
      <c r="D720" s="1"/>
      <c r="E720" s="1"/>
      <c r="F720" s="1"/>
      <c r="G720" s="327" t="s">
        <v>10779</v>
      </c>
      <c r="H720" s="1"/>
      <c r="I720" s="1"/>
      <c r="J720" s="1"/>
      <c r="K720" s="150"/>
      <c r="L720" s="150"/>
    </row>
    <row r="721" spans="1:12">
      <c r="A721" s="1"/>
      <c r="B721" s="1"/>
      <c r="C721" s="1"/>
      <c r="D721" s="1"/>
      <c r="E721" s="1"/>
      <c r="F721" s="1"/>
      <c r="G721" s="6"/>
      <c r="H721" s="4"/>
      <c r="I721" s="4"/>
      <c r="J721" s="4"/>
      <c r="K721" s="150"/>
      <c r="L721" s="150"/>
    </row>
    <row r="722" spans="1:12" ht="17.25" thickBot="1">
      <c r="A722" s="41"/>
      <c r="B722" s="41"/>
      <c r="C722" s="41" t="s">
        <v>4</v>
      </c>
      <c r="D722" s="41"/>
      <c r="E722" s="41"/>
      <c r="F722" s="41"/>
      <c r="G722" s="42" t="s">
        <v>5</v>
      </c>
      <c r="H722" s="43" t="s">
        <v>6</v>
      </c>
      <c r="I722" s="45" t="s">
        <v>1004</v>
      </c>
      <c r="J722" s="45" t="s">
        <v>8</v>
      </c>
      <c r="K722" s="45" t="s">
        <v>1005</v>
      </c>
      <c r="L722" s="150"/>
    </row>
    <row r="723" spans="1:12">
      <c r="A723" s="527" t="s">
        <v>1006</v>
      </c>
      <c r="B723" s="31">
        <v>85</v>
      </c>
      <c r="C723" s="31"/>
      <c r="G723" s="457" t="s">
        <v>900</v>
      </c>
      <c r="H723" s="457" t="s">
        <v>901</v>
      </c>
      <c r="I723">
        <f>+J723/0.16</f>
        <v>1100</v>
      </c>
      <c r="J723">
        <f t="shared" ref="J723:J786" si="28">+SUMIF($G$8:$G$703,G723,$I$8:$I$703)</f>
        <v>176</v>
      </c>
      <c r="K723" s="457">
        <f t="shared" ref="K723:K786" si="29">+SUMIF($G$8:$G$703,G723,$K$8:$K$703)</f>
        <v>0</v>
      </c>
    </row>
    <row r="724" spans="1:12">
      <c r="A724" s="527" t="s">
        <v>1006</v>
      </c>
      <c r="B724" s="31">
        <v>85</v>
      </c>
      <c r="C724" s="31"/>
      <c r="G724" s="457" t="s">
        <v>7223</v>
      </c>
      <c r="H724" s="457" t="s">
        <v>7223</v>
      </c>
      <c r="I724" s="457">
        <f t="shared" ref="I724:I785" si="30">+J724/0.16</f>
        <v>480</v>
      </c>
      <c r="J724" s="457">
        <f t="shared" si="28"/>
        <v>76.8</v>
      </c>
      <c r="K724" s="457">
        <f t="shared" si="29"/>
        <v>0</v>
      </c>
    </row>
    <row r="725" spans="1:12">
      <c r="A725" s="527" t="s">
        <v>1006</v>
      </c>
      <c r="B725" s="31">
        <v>85</v>
      </c>
      <c r="C725" s="31"/>
      <c r="G725" s="457" t="s">
        <v>9</v>
      </c>
      <c r="H725" s="457" t="s">
        <v>991</v>
      </c>
      <c r="I725" s="457">
        <f t="shared" si="30"/>
        <v>883.625</v>
      </c>
      <c r="J725" s="457">
        <f t="shared" si="28"/>
        <v>141.38</v>
      </c>
      <c r="K725" s="457">
        <f t="shared" si="29"/>
        <v>0</v>
      </c>
    </row>
    <row r="726" spans="1:12">
      <c r="A726" s="527" t="s">
        <v>1006</v>
      </c>
      <c r="B726" s="31">
        <v>85</v>
      </c>
      <c r="C726" s="31"/>
      <c r="G726" s="457" t="s">
        <v>4105</v>
      </c>
      <c r="H726" s="457" t="s">
        <v>4105</v>
      </c>
      <c r="I726" s="457">
        <f t="shared" si="30"/>
        <v>226.87499999999997</v>
      </c>
      <c r="J726" s="457">
        <f t="shared" si="28"/>
        <v>36.299999999999997</v>
      </c>
      <c r="K726" s="457">
        <f t="shared" si="29"/>
        <v>0</v>
      </c>
    </row>
    <row r="727" spans="1:12">
      <c r="A727" s="527" t="s">
        <v>1006</v>
      </c>
      <c r="B727" s="31">
        <v>85</v>
      </c>
      <c r="C727" s="31"/>
      <c r="G727" s="457" t="s">
        <v>7303</v>
      </c>
      <c r="H727" s="457" t="s">
        <v>7303</v>
      </c>
      <c r="I727" s="457">
        <f t="shared" si="30"/>
        <v>419.6875</v>
      </c>
      <c r="J727" s="457">
        <f t="shared" si="28"/>
        <v>67.150000000000006</v>
      </c>
      <c r="K727" s="457">
        <f t="shared" si="29"/>
        <v>0</v>
      </c>
    </row>
    <row r="728" spans="1:12">
      <c r="A728" s="527" t="s">
        <v>1006</v>
      </c>
      <c r="B728" s="31">
        <v>85</v>
      </c>
      <c r="C728" s="31"/>
      <c r="G728" s="457" t="s">
        <v>5435</v>
      </c>
      <c r="H728" s="457" t="s">
        <v>5435</v>
      </c>
      <c r="I728" s="457">
        <f t="shared" si="30"/>
        <v>206.9375</v>
      </c>
      <c r="J728" s="457">
        <f t="shared" si="28"/>
        <v>33.11</v>
      </c>
      <c r="K728" s="457">
        <f t="shared" si="29"/>
        <v>0</v>
      </c>
    </row>
    <row r="729" spans="1:12">
      <c r="A729" s="527" t="s">
        <v>1006</v>
      </c>
      <c r="B729" s="31">
        <v>85</v>
      </c>
      <c r="C729" s="31"/>
      <c r="G729" s="471" t="s">
        <v>2859</v>
      </c>
      <c r="H729" s="457" t="s">
        <v>6300</v>
      </c>
      <c r="I729" s="457">
        <f t="shared" si="30"/>
        <v>435494.625</v>
      </c>
      <c r="J729" s="457">
        <f t="shared" si="28"/>
        <v>69679.14</v>
      </c>
      <c r="K729" s="457">
        <f t="shared" si="29"/>
        <v>0</v>
      </c>
    </row>
    <row r="730" spans="1:12">
      <c r="A730" s="527" t="s">
        <v>1006</v>
      </c>
      <c r="B730" s="31">
        <v>85</v>
      </c>
      <c r="C730" s="31"/>
      <c r="G730" s="457" t="s">
        <v>747</v>
      </c>
      <c r="H730" s="457" t="s">
        <v>3593</v>
      </c>
      <c r="I730" s="457">
        <f t="shared" si="30"/>
        <v>5258.9999999999991</v>
      </c>
      <c r="J730" s="457">
        <f t="shared" si="28"/>
        <v>841.43999999999994</v>
      </c>
      <c r="K730" s="457">
        <f t="shared" si="29"/>
        <v>0</v>
      </c>
    </row>
    <row r="731" spans="1:12">
      <c r="A731" s="527" t="s">
        <v>1006</v>
      </c>
      <c r="B731" s="31">
        <v>85</v>
      </c>
      <c r="C731" s="31"/>
      <c r="G731" s="457" t="s">
        <v>7304</v>
      </c>
      <c r="H731" s="457" t="s">
        <v>7304</v>
      </c>
      <c r="I731" s="457">
        <f t="shared" si="30"/>
        <v>306.9375</v>
      </c>
      <c r="J731" s="457">
        <f t="shared" si="28"/>
        <v>49.11</v>
      </c>
      <c r="K731" s="457">
        <f t="shared" si="29"/>
        <v>0</v>
      </c>
    </row>
    <row r="732" spans="1:12">
      <c r="A732" s="527" t="s">
        <v>1006</v>
      </c>
      <c r="B732" s="31">
        <v>85</v>
      </c>
      <c r="C732" s="31"/>
      <c r="G732" s="468" t="s">
        <v>981</v>
      </c>
      <c r="H732" s="468" t="s">
        <v>982</v>
      </c>
      <c r="I732" s="457">
        <f t="shared" si="30"/>
        <v>2033.125</v>
      </c>
      <c r="J732" s="457">
        <f t="shared" si="28"/>
        <v>325.3</v>
      </c>
      <c r="K732" s="457">
        <f t="shared" si="29"/>
        <v>0</v>
      </c>
    </row>
    <row r="733" spans="1:12">
      <c r="A733" s="527" t="s">
        <v>1006</v>
      </c>
      <c r="B733" s="31">
        <v>85</v>
      </c>
      <c r="C733" s="31"/>
      <c r="G733" s="457" t="s">
        <v>733</v>
      </c>
      <c r="H733" s="457" t="s">
        <v>733</v>
      </c>
      <c r="I733" s="457">
        <f t="shared" si="30"/>
        <v>1288.875</v>
      </c>
      <c r="J733" s="457">
        <f t="shared" si="28"/>
        <v>206.22</v>
      </c>
      <c r="K733" s="457">
        <f t="shared" si="29"/>
        <v>0</v>
      </c>
    </row>
    <row r="734" spans="1:12">
      <c r="A734" s="527" t="s">
        <v>1006</v>
      </c>
      <c r="B734" s="31">
        <v>85</v>
      </c>
      <c r="C734" s="31"/>
      <c r="G734" s="457" t="s">
        <v>4873</v>
      </c>
      <c r="H734" s="457" t="s">
        <v>4873</v>
      </c>
      <c r="I734" s="457">
        <f t="shared" si="30"/>
        <v>377.875</v>
      </c>
      <c r="J734" s="457">
        <f t="shared" si="28"/>
        <v>60.46</v>
      </c>
      <c r="K734" s="457">
        <f t="shared" si="29"/>
        <v>0</v>
      </c>
    </row>
    <row r="735" spans="1:12">
      <c r="A735" s="527" t="s">
        <v>1006</v>
      </c>
      <c r="B735" s="31">
        <v>85</v>
      </c>
      <c r="C735" s="31"/>
      <c r="G735" s="457" t="s">
        <v>3553</v>
      </c>
      <c r="H735" s="457" t="s">
        <v>7277</v>
      </c>
      <c r="I735" s="457">
        <f t="shared" si="30"/>
        <v>243.9375</v>
      </c>
      <c r="J735" s="457">
        <f t="shared" si="28"/>
        <v>39.03</v>
      </c>
      <c r="K735" s="457">
        <f t="shared" si="29"/>
        <v>0</v>
      </c>
    </row>
    <row r="736" spans="1:12">
      <c r="A736" s="527" t="s">
        <v>1006</v>
      </c>
      <c r="B736" s="31">
        <v>85</v>
      </c>
      <c r="C736" s="31"/>
      <c r="G736" s="471" t="s">
        <v>886</v>
      </c>
      <c r="H736" s="457" t="s">
        <v>6459</v>
      </c>
      <c r="I736" s="457">
        <f t="shared" si="30"/>
        <v>247590.6875</v>
      </c>
      <c r="J736" s="457">
        <f t="shared" si="28"/>
        <v>39614.51</v>
      </c>
      <c r="K736" s="457">
        <f t="shared" si="29"/>
        <v>0</v>
      </c>
    </row>
    <row r="737" spans="1:11">
      <c r="A737" s="527" t="s">
        <v>1006</v>
      </c>
      <c r="B737" s="31">
        <v>85</v>
      </c>
      <c r="C737" s="31"/>
      <c r="G737" s="457" t="s">
        <v>1712</v>
      </c>
      <c r="H737" s="457" t="s">
        <v>1712</v>
      </c>
      <c r="I737" s="457">
        <f t="shared" si="30"/>
        <v>282.75</v>
      </c>
      <c r="J737" s="457">
        <f t="shared" si="28"/>
        <v>45.24</v>
      </c>
      <c r="K737" s="457">
        <f t="shared" si="29"/>
        <v>0</v>
      </c>
    </row>
    <row r="738" spans="1:11">
      <c r="A738" s="527" t="s">
        <v>1006</v>
      </c>
      <c r="B738" s="31">
        <v>85</v>
      </c>
      <c r="C738" s="31"/>
      <c r="G738" s="457" t="s">
        <v>4208</v>
      </c>
      <c r="H738" s="457" t="s">
        <v>4156</v>
      </c>
      <c r="I738" s="457">
        <f t="shared" si="30"/>
        <v>1518</v>
      </c>
      <c r="J738" s="457">
        <f t="shared" si="28"/>
        <v>242.88</v>
      </c>
      <c r="K738" s="457">
        <f t="shared" si="29"/>
        <v>0</v>
      </c>
    </row>
    <row r="739" spans="1:11">
      <c r="A739" s="527" t="s">
        <v>1006</v>
      </c>
      <c r="B739" s="31">
        <v>85</v>
      </c>
      <c r="C739" s="31"/>
      <c r="G739" s="457" t="s">
        <v>668</v>
      </c>
      <c r="H739" s="457" t="s">
        <v>668</v>
      </c>
      <c r="I739" s="457">
        <f t="shared" si="30"/>
        <v>951.24999999999989</v>
      </c>
      <c r="J739" s="457">
        <f t="shared" si="28"/>
        <v>152.19999999999999</v>
      </c>
      <c r="K739" s="457">
        <f t="shared" si="29"/>
        <v>0</v>
      </c>
    </row>
    <row r="740" spans="1:11">
      <c r="A740" s="527" t="s">
        <v>1006</v>
      </c>
      <c r="B740" s="31">
        <v>85</v>
      </c>
      <c r="C740" s="31"/>
      <c r="G740" s="457" t="s">
        <v>767</v>
      </c>
      <c r="H740" s="457" t="s">
        <v>767</v>
      </c>
      <c r="I740" s="457">
        <f t="shared" si="30"/>
        <v>397.375</v>
      </c>
      <c r="J740" s="457">
        <f t="shared" si="28"/>
        <v>63.58</v>
      </c>
      <c r="K740" s="457">
        <f t="shared" si="29"/>
        <v>0</v>
      </c>
    </row>
    <row r="741" spans="1:11">
      <c r="A741" s="527" t="s">
        <v>1006</v>
      </c>
      <c r="B741" s="31">
        <v>85</v>
      </c>
      <c r="C741" s="31"/>
      <c r="G741" s="468" t="s">
        <v>838</v>
      </c>
      <c r="H741" s="457" t="s">
        <v>5654</v>
      </c>
      <c r="I741" s="457">
        <f t="shared" si="30"/>
        <v>582638.5</v>
      </c>
      <c r="J741" s="457">
        <f t="shared" si="28"/>
        <v>93222.16</v>
      </c>
      <c r="K741" s="457">
        <f t="shared" si="29"/>
        <v>0</v>
      </c>
    </row>
    <row r="742" spans="1:11">
      <c r="A742" s="527" t="s">
        <v>1006</v>
      </c>
      <c r="B742" s="31">
        <v>85</v>
      </c>
      <c r="C742" s="31"/>
      <c r="G742" s="457" t="s">
        <v>659</v>
      </c>
      <c r="H742" s="457" t="s">
        <v>7308</v>
      </c>
      <c r="I742" s="457">
        <f t="shared" si="30"/>
        <v>8559.3750000000018</v>
      </c>
      <c r="J742" s="457">
        <f t="shared" si="28"/>
        <v>1369.5000000000002</v>
      </c>
      <c r="K742" s="457">
        <f t="shared" si="29"/>
        <v>0</v>
      </c>
    </row>
    <row r="743" spans="1:11">
      <c r="A743" s="527" t="s">
        <v>1006</v>
      </c>
      <c r="B743" s="31">
        <v>85</v>
      </c>
      <c r="C743" s="31"/>
      <c r="G743" s="457" t="s">
        <v>1739</v>
      </c>
      <c r="H743" s="457" t="s">
        <v>1739</v>
      </c>
      <c r="I743" s="457">
        <f t="shared" si="30"/>
        <v>1480.25</v>
      </c>
      <c r="J743" s="457">
        <f t="shared" si="28"/>
        <v>236.84</v>
      </c>
      <c r="K743" s="457">
        <f t="shared" si="29"/>
        <v>0</v>
      </c>
    </row>
    <row r="744" spans="1:11">
      <c r="A744" s="527" t="s">
        <v>1006</v>
      </c>
      <c r="B744" s="31">
        <v>85</v>
      </c>
      <c r="C744" s="31"/>
      <c r="G744" s="468" t="s">
        <v>3572</v>
      </c>
      <c r="H744" s="457" t="s">
        <v>5721</v>
      </c>
      <c r="I744" s="457">
        <f t="shared" si="30"/>
        <v>50.687500000003638</v>
      </c>
      <c r="J744" s="457">
        <f t="shared" si="28"/>
        <v>8.1100000000005821</v>
      </c>
      <c r="K744" s="457">
        <f t="shared" si="29"/>
        <v>0</v>
      </c>
    </row>
    <row r="745" spans="1:11">
      <c r="A745" s="527" t="s">
        <v>1006</v>
      </c>
      <c r="B745" s="31">
        <v>85</v>
      </c>
      <c r="C745" s="31"/>
      <c r="G745" s="468" t="s">
        <v>877</v>
      </c>
      <c r="H745" s="457" t="s">
        <v>6177</v>
      </c>
      <c r="I745" s="457">
        <f t="shared" si="30"/>
        <v>328700.3125</v>
      </c>
      <c r="J745" s="457">
        <f t="shared" si="28"/>
        <v>52592.05</v>
      </c>
      <c r="K745" s="457">
        <f t="shared" si="29"/>
        <v>0</v>
      </c>
    </row>
    <row r="746" spans="1:11">
      <c r="A746" s="527" t="s">
        <v>1006</v>
      </c>
      <c r="B746" s="31">
        <v>85</v>
      </c>
      <c r="C746" s="31"/>
      <c r="G746" s="471" t="s">
        <v>1775</v>
      </c>
      <c r="H746" s="457" t="s">
        <v>7299</v>
      </c>
      <c r="I746" s="457">
        <f t="shared" si="30"/>
        <v>451346.875</v>
      </c>
      <c r="J746" s="457">
        <f t="shared" si="28"/>
        <v>72215.5</v>
      </c>
      <c r="K746" s="457">
        <f t="shared" si="29"/>
        <v>0</v>
      </c>
    </row>
    <row r="747" spans="1:11">
      <c r="A747" s="527" t="s">
        <v>1006</v>
      </c>
      <c r="B747" s="31">
        <v>85</v>
      </c>
      <c r="C747" s="31"/>
      <c r="G747" s="471" t="s">
        <v>884</v>
      </c>
      <c r="H747" s="457" t="s">
        <v>5395</v>
      </c>
      <c r="I747" s="457">
        <f t="shared" si="30"/>
        <v>189570.5625</v>
      </c>
      <c r="J747" s="457">
        <f t="shared" si="28"/>
        <v>30331.29</v>
      </c>
      <c r="K747" s="457">
        <f t="shared" si="29"/>
        <v>0</v>
      </c>
    </row>
    <row r="748" spans="1:11">
      <c r="A748" s="527" t="s">
        <v>1006</v>
      </c>
      <c r="B748" s="527" t="s">
        <v>6059</v>
      </c>
      <c r="C748" s="31"/>
      <c r="G748" s="515" t="s">
        <v>10996</v>
      </c>
      <c r="H748" s="509" t="s">
        <v>7273</v>
      </c>
      <c r="I748" s="457">
        <f t="shared" si="30"/>
        <v>5300.5625</v>
      </c>
      <c r="J748" s="457">
        <f t="shared" si="28"/>
        <v>848.09</v>
      </c>
      <c r="K748" s="457">
        <f t="shared" si="29"/>
        <v>565.57000000000005</v>
      </c>
    </row>
    <row r="749" spans="1:11">
      <c r="A749" s="527" t="s">
        <v>1006</v>
      </c>
      <c r="B749" s="31">
        <v>85</v>
      </c>
      <c r="C749" s="31"/>
      <c r="G749" s="468" t="s">
        <v>998</v>
      </c>
      <c r="H749" s="457" t="s">
        <v>5963</v>
      </c>
      <c r="I749" s="457">
        <f t="shared" si="30"/>
        <v>21169.4375</v>
      </c>
      <c r="J749" s="457">
        <f t="shared" si="28"/>
        <v>3387.11</v>
      </c>
      <c r="K749" s="457">
        <f t="shared" si="29"/>
        <v>0</v>
      </c>
    </row>
    <row r="750" spans="1:11">
      <c r="A750" s="527" t="s">
        <v>1006</v>
      </c>
      <c r="B750" s="31">
        <v>85</v>
      </c>
      <c r="C750" s="31"/>
      <c r="G750" s="466" t="s">
        <v>996</v>
      </c>
      <c r="H750" s="465" t="s">
        <v>995</v>
      </c>
      <c r="I750" s="457">
        <f t="shared" si="30"/>
        <v>98</v>
      </c>
      <c r="J750" s="457">
        <f t="shared" si="28"/>
        <v>15.68</v>
      </c>
      <c r="K750" s="457">
        <f t="shared" si="29"/>
        <v>0</v>
      </c>
    </row>
    <row r="751" spans="1:11">
      <c r="A751" s="527" t="s">
        <v>1006</v>
      </c>
      <c r="B751" s="31">
        <v>85</v>
      </c>
      <c r="C751" s="31"/>
      <c r="G751" s="468" t="s">
        <v>979</v>
      </c>
      <c r="H751" s="471" t="s">
        <v>2913</v>
      </c>
      <c r="I751" s="457">
        <f t="shared" si="30"/>
        <v>14028.874999999998</v>
      </c>
      <c r="J751" s="457">
        <f t="shared" si="28"/>
        <v>2244.62</v>
      </c>
      <c r="K751" s="457">
        <f t="shared" si="29"/>
        <v>0</v>
      </c>
    </row>
    <row r="752" spans="1:11">
      <c r="A752" s="527" t="s">
        <v>1006</v>
      </c>
      <c r="B752" s="31">
        <v>85</v>
      </c>
      <c r="C752" s="31"/>
      <c r="G752" s="457" t="s">
        <v>7306</v>
      </c>
      <c r="H752" s="457" t="s">
        <v>7306</v>
      </c>
      <c r="I752" s="457">
        <f t="shared" si="30"/>
        <v>711.25</v>
      </c>
      <c r="J752" s="457">
        <f t="shared" si="28"/>
        <v>113.8</v>
      </c>
      <c r="K752" s="457">
        <f t="shared" si="29"/>
        <v>0</v>
      </c>
    </row>
    <row r="753" spans="1:11">
      <c r="A753" s="527" t="s">
        <v>1006</v>
      </c>
      <c r="B753" s="527" t="s">
        <v>1007</v>
      </c>
      <c r="C753" s="31"/>
      <c r="G753" s="457" t="s">
        <v>942</v>
      </c>
      <c r="H753" s="457" t="s">
        <v>941</v>
      </c>
      <c r="I753" s="457">
        <f t="shared" si="30"/>
        <v>47491.1875</v>
      </c>
      <c r="J753" s="457">
        <f t="shared" si="28"/>
        <v>7598.59</v>
      </c>
      <c r="K753" s="457">
        <f t="shared" si="29"/>
        <v>5065.7299999999996</v>
      </c>
    </row>
    <row r="754" spans="1:11">
      <c r="A754" s="527" t="s">
        <v>1006</v>
      </c>
      <c r="B754" s="31">
        <v>85</v>
      </c>
      <c r="C754" s="31"/>
      <c r="G754" s="457" t="s">
        <v>742</v>
      </c>
      <c r="H754" s="457" t="s">
        <v>742</v>
      </c>
      <c r="I754" s="457">
        <f t="shared" si="30"/>
        <v>152.62499999999997</v>
      </c>
      <c r="J754" s="457">
        <f t="shared" si="28"/>
        <v>24.419999999999998</v>
      </c>
      <c r="K754" s="457">
        <f t="shared" si="29"/>
        <v>0</v>
      </c>
    </row>
    <row r="755" spans="1:11">
      <c r="A755" s="527" t="s">
        <v>1006</v>
      </c>
      <c r="B755" s="31">
        <v>85</v>
      </c>
      <c r="C755" s="31"/>
      <c r="G755" s="457" t="s">
        <v>4107</v>
      </c>
      <c r="H755" s="457" t="s">
        <v>4107</v>
      </c>
      <c r="I755" s="457">
        <f t="shared" si="30"/>
        <v>266.375</v>
      </c>
      <c r="J755" s="457">
        <f t="shared" si="28"/>
        <v>42.62</v>
      </c>
      <c r="K755" s="457">
        <f t="shared" si="29"/>
        <v>0</v>
      </c>
    </row>
    <row r="756" spans="1:11">
      <c r="A756" s="527" t="s">
        <v>1006</v>
      </c>
      <c r="B756" s="31">
        <v>85</v>
      </c>
      <c r="C756" s="31"/>
      <c r="G756" s="457" t="s">
        <v>7089</v>
      </c>
      <c r="H756" s="457" t="s">
        <v>7089</v>
      </c>
      <c r="I756" s="457">
        <f t="shared" si="30"/>
        <v>419.74999999999994</v>
      </c>
      <c r="J756" s="457">
        <f t="shared" si="28"/>
        <v>67.16</v>
      </c>
      <c r="K756" s="457">
        <f t="shared" si="29"/>
        <v>0</v>
      </c>
    </row>
    <row r="757" spans="1:11">
      <c r="A757" s="527" t="s">
        <v>1006</v>
      </c>
      <c r="B757" s="31">
        <v>85</v>
      </c>
      <c r="C757" s="31"/>
      <c r="G757" s="457" t="s">
        <v>1689</v>
      </c>
      <c r="H757" s="457" t="s">
        <v>1689</v>
      </c>
      <c r="I757" s="457">
        <f t="shared" si="30"/>
        <v>73.3125</v>
      </c>
      <c r="J757" s="457">
        <f t="shared" si="28"/>
        <v>11.73</v>
      </c>
      <c r="K757" s="457">
        <f t="shared" si="29"/>
        <v>0</v>
      </c>
    </row>
    <row r="758" spans="1:11">
      <c r="A758" s="527" t="s">
        <v>1006</v>
      </c>
      <c r="B758" s="31">
        <v>85</v>
      </c>
      <c r="C758" s="31"/>
      <c r="G758" s="457" t="s">
        <v>1684</v>
      </c>
      <c r="H758" s="457" t="s">
        <v>7330</v>
      </c>
      <c r="I758" s="457">
        <f t="shared" si="30"/>
        <v>871.25</v>
      </c>
      <c r="J758" s="457">
        <f t="shared" si="28"/>
        <v>139.4</v>
      </c>
      <c r="K758" s="457">
        <f t="shared" si="29"/>
        <v>35.6</v>
      </c>
    </row>
    <row r="759" spans="1:11">
      <c r="A759" s="527" t="s">
        <v>1006</v>
      </c>
      <c r="B759" s="31">
        <v>85</v>
      </c>
      <c r="C759" s="31"/>
      <c r="G759" s="471" t="s">
        <v>858</v>
      </c>
      <c r="H759" s="457" t="s">
        <v>7301</v>
      </c>
      <c r="I759" s="457">
        <f t="shared" si="30"/>
        <v>688142.375</v>
      </c>
      <c r="J759" s="457">
        <f t="shared" si="28"/>
        <v>110102.78</v>
      </c>
      <c r="K759" s="457">
        <f t="shared" si="29"/>
        <v>0</v>
      </c>
    </row>
    <row r="760" spans="1:11">
      <c r="A760" s="527" t="s">
        <v>1006</v>
      </c>
      <c r="B760" s="31">
        <v>85</v>
      </c>
      <c r="C760" s="31"/>
      <c r="G760" s="457" t="s">
        <v>4852</v>
      </c>
      <c r="H760" s="457" t="s">
        <v>4852</v>
      </c>
      <c r="I760" s="457">
        <f t="shared" si="30"/>
        <v>106.875</v>
      </c>
      <c r="J760" s="457">
        <f t="shared" si="28"/>
        <v>17.100000000000001</v>
      </c>
      <c r="K760" s="457">
        <f t="shared" si="29"/>
        <v>0</v>
      </c>
    </row>
    <row r="761" spans="1:11">
      <c r="A761" s="527" t="s">
        <v>1006</v>
      </c>
      <c r="B761" s="31">
        <v>85</v>
      </c>
      <c r="C761" s="31"/>
      <c r="G761" s="457" t="s">
        <v>1675</v>
      </c>
      <c r="H761" s="457" t="s">
        <v>1675</v>
      </c>
      <c r="I761" s="457">
        <f t="shared" si="30"/>
        <v>579.5</v>
      </c>
      <c r="J761" s="457">
        <f t="shared" si="28"/>
        <v>92.72</v>
      </c>
      <c r="K761" s="457">
        <f t="shared" si="29"/>
        <v>0</v>
      </c>
    </row>
    <row r="762" spans="1:11">
      <c r="A762" s="527" t="s">
        <v>1006</v>
      </c>
      <c r="B762" s="31">
        <v>85</v>
      </c>
      <c r="C762" s="31"/>
      <c r="G762" s="457" t="s">
        <v>7070</v>
      </c>
      <c r="H762" s="457" t="s">
        <v>7070</v>
      </c>
      <c r="I762" s="457">
        <f t="shared" si="30"/>
        <v>352.0625</v>
      </c>
      <c r="J762" s="457">
        <f t="shared" si="28"/>
        <v>56.33</v>
      </c>
      <c r="K762" s="457">
        <f t="shared" si="29"/>
        <v>0</v>
      </c>
    </row>
    <row r="763" spans="1:11">
      <c r="A763" s="527" t="s">
        <v>1006</v>
      </c>
      <c r="B763" s="31">
        <v>85</v>
      </c>
      <c r="C763" s="31"/>
      <c r="G763" s="461" t="s">
        <v>7315</v>
      </c>
      <c r="H763" s="461" t="s">
        <v>7316</v>
      </c>
      <c r="I763" s="457">
        <f t="shared" si="30"/>
        <v>20.75</v>
      </c>
      <c r="J763" s="457">
        <f t="shared" si="28"/>
        <v>3.32</v>
      </c>
      <c r="K763" s="457">
        <f t="shared" si="29"/>
        <v>0</v>
      </c>
    </row>
    <row r="764" spans="1:11">
      <c r="A764" s="527" t="s">
        <v>1006</v>
      </c>
      <c r="B764" s="31">
        <v>85</v>
      </c>
      <c r="C764" s="31"/>
      <c r="G764" s="457" t="s">
        <v>4108</v>
      </c>
      <c r="H764" s="457" t="s">
        <v>4108</v>
      </c>
      <c r="I764" s="457">
        <f t="shared" si="30"/>
        <v>139.625</v>
      </c>
      <c r="J764" s="457">
        <f t="shared" si="28"/>
        <v>22.34</v>
      </c>
      <c r="K764" s="457">
        <f t="shared" si="29"/>
        <v>0</v>
      </c>
    </row>
    <row r="765" spans="1:11">
      <c r="A765" s="527" t="s">
        <v>1006</v>
      </c>
      <c r="B765" s="31">
        <v>85</v>
      </c>
      <c r="C765" s="31"/>
      <c r="G765" s="457" t="s">
        <v>7258</v>
      </c>
      <c r="H765" s="457" t="s">
        <v>7258</v>
      </c>
      <c r="I765" s="457">
        <f t="shared" si="30"/>
        <v>125.93749999999999</v>
      </c>
      <c r="J765" s="457">
        <f t="shared" si="28"/>
        <v>20.149999999999999</v>
      </c>
      <c r="K765" s="457">
        <f t="shared" si="29"/>
        <v>0</v>
      </c>
    </row>
    <row r="766" spans="1:11">
      <c r="A766" s="527" t="s">
        <v>1006</v>
      </c>
      <c r="B766" s="31">
        <v>85</v>
      </c>
      <c r="C766" s="31"/>
      <c r="G766" s="457" t="s">
        <v>1794</v>
      </c>
      <c r="H766" s="457" t="s">
        <v>1794</v>
      </c>
      <c r="I766" s="457">
        <f t="shared" si="30"/>
        <v>854.3125</v>
      </c>
      <c r="J766" s="457">
        <f t="shared" si="28"/>
        <v>136.69</v>
      </c>
      <c r="K766" s="457">
        <f t="shared" si="29"/>
        <v>0</v>
      </c>
    </row>
    <row r="767" spans="1:11">
      <c r="A767" s="527" t="s">
        <v>1006</v>
      </c>
      <c r="B767" s="31">
        <v>85</v>
      </c>
      <c r="C767" s="31"/>
      <c r="G767" s="457" t="s">
        <v>4857</v>
      </c>
      <c r="H767" s="457" t="s">
        <v>4857</v>
      </c>
      <c r="I767" s="457">
        <f t="shared" si="30"/>
        <v>59.499999999999993</v>
      </c>
      <c r="J767" s="457">
        <f t="shared" si="28"/>
        <v>9.52</v>
      </c>
      <c r="K767" s="457">
        <f t="shared" si="29"/>
        <v>0</v>
      </c>
    </row>
    <row r="768" spans="1:11">
      <c r="A768" s="527" t="s">
        <v>1006</v>
      </c>
      <c r="B768" s="31">
        <v>85</v>
      </c>
      <c r="C768" s="31"/>
      <c r="G768" s="457" t="s">
        <v>2878</v>
      </c>
      <c r="H768" s="457" t="s">
        <v>2879</v>
      </c>
      <c r="I768" s="457">
        <f t="shared" si="30"/>
        <v>620.8125</v>
      </c>
      <c r="J768" s="457">
        <f t="shared" si="28"/>
        <v>99.33</v>
      </c>
      <c r="K768" s="457">
        <f t="shared" si="29"/>
        <v>0</v>
      </c>
    </row>
    <row r="769" spans="1:11">
      <c r="A769" s="527" t="s">
        <v>1006</v>
      </c>
      <c r="B769" s="31">
        <v>85</v>
      </c>
      <c r="C769" s="31"/>
      <c r="G769" s="457" t="s">
        <v>771</v>
      </c>
      <c r="H769" s="457" t="s">
        <v>771</v>
      </c>
      <c r="I769" s="457">
        <f t="shared" si="30"/>
        <v>20.6875</v>
      </c>
      <c r="J769" s="457">
        <f t="shared" si="28"/>
        <v>3.31</v>
      </c>
      <c r="K769" s="457">
        <f t="shared" si="29"/>
        <v>0</v>
      </c>
    </row>
    <row r="770" spans="1:11">
      <c r="A770" s="527" t="s">
        <v>1006</v>
      </c>
      <c r="B770" s="31">
        <v>85</v>
      </c>
      <c r="C770" s="31"/>
      <c r="G770" s="457" t="s">
        <v>6530</v>
      </c>
      <c r="H770" s="457" t="s">
        <v>6530</v>
      </c>
      <c r="I770" s="457">
        <f t="shared" si="30"/>
        <v>251.75</v>
      </c>
      <c r="J770" s="457">
        <f t="shared" si="28"/>
        <v>40.28</v>
      </c>
      <c r="K770" s="457">
        <f t="shared" si="29"/>
        <v>0</v>
      </c>
    </row>
    <row r="771" spans="1:11">
      <c r="A771" s="527" t="s">
        <v>1006</v>
      </c>
      <c r="B771" s="31">
        <v>85</v>
      </c>
      <c r="C771" s="31"/>
      <c r="G771" s="457" t="s">
        <v>2536</v>
      </c>
      <c r="H771" s="457" t="s">
        <v>2536</v>
      </c>
      <c r="I771" s="457">
        <f t="shared" si="30"/>
        <v>1277.5625</v>
      </c>
      <c r="J771" s="457">
        <f t="shared" si="28"/>
        <v>204.41</v>
      </c>
      <c r="K771" s="457">
        <f t="shared" si="29"/>
        <v>0</v>
      </c>
    </row>
    <row r="772" spans="1:11">
      <c r="A772" s="527" t="s">
        <v>1006</v>
      </c>
      <c r="B772" s="31">
        <v>85</v>
      </c>
      <c r="C772" s="31"/>
      <c r="G772" s="457" t="s">
        <v>893</v>
      </c>
      <c r="H772" s="457" t="s">
        <v>892</v>
      </c>
      <c r="I772" s="457">
        <f t="shared" si="30"/>
        <v>20160.3125</v>
      </c>
      <c r="J772" s="457">
        <f t="shared" si="28"/>
        <v>3225.65</v>
      </c>
      <c r="K772" s="457">
        <f t="shared" si="29"/>
        <v>0</v>
      </c>
    </row>
    <row r="773" spans="1:11">
      <c r="A773" s="527" t="s">
        <v>1006</v>
      </c>
      <c r="B773" s="31">
        <v>85</v>
      </c>
      <c r="C773" s="31"/>
      <c r="G773" s="461" t="s">
        <v>3575</v>
      </c>
      <c r="H773" s="461" t="s">
        <v>7322</v>
      </c>
      <c r="I773" s="457">
        <f t="shared" si="30"/>
        <v>247.62499999999997</v>
      </c>
      <c r="J773" s="457">
        <f t="shared" si="28"/>
        <v>39.619999999999997</v>
      </c>
      <c r="K773" s="457">
        <f t="shared" si="29"/>
        <v>0</v>
      </c>
    </row>
    <row r="774" spans="1:11">
      <c r="A774" s="527" t="s">
        <v>1006</v>
      </c>
      <c r="B774" s="31">
        <v>85</v>
      </c>
      <c r="C774" s="31"/>
      <c r="G774" s="457" t="s">
        <v>3532</v>
      </c>
      <c r="H774" s="457" t="s">
        <v>3532</v>
      </c>
      <c r="I774" s="457">
        <f t="shared" si="30"/>
        <v>96.937500000000014</v>
      </c>
      <c r="J774" s="457">
        <f t="shared" si="28"/>
        <v>15.510000000000002</v>
      </c>
      <c r="K774" s="457">
        <f t="shared" si="29"/>
        <v>0</v>
      </c>
    </row>
    <row r="775" spans="1:11">
      <c r="A775" s="527" t="s">
        <v>1006</v>
      </c>
      <c r="B775" s="31">
        <v>85</v>
      </c>
      <c r="C775" s="31"/>
      <c r="G775" s="457" t="s">
        <v>960</v>
      </c>
      <c r="H775" s="457" t="s">
        <v>961</v>
      </c>
      <c r="I775" s="457">
        <f t="shared" si="30"/>
        <v>20341.3125</v>
      </c>
      <c r="J775" s="457">
        <f t="shared" si="28"/>
        <v>3254.61</v>
      </c>
      <c r="K775" s="457">
        <f t="shared" si="29"/>
        <v>0</v>
      </c>
    </row>
    <row r="776" spans="1:11">
      <c r="A776" s="527" t="s">
        <v>1006</v>
      </c>
      <c r="B776" s="31">
        <v>85</v>
      </c>
      <c r="C776" s="31"/>
      <c r="G776" s="457" t="s">
        <v>5423</v>
      </c>
      <c r="H776" s="457" t="s">
        <v>5423</v>
      </c>
      <c r="I776" s="457">
        <f t="shared" si="30"/>
        <v>225.875</v>
      </c>
      <c r="J776" s="457">
        <f t="shared" si="28"/>
        <v>36.14</v>
      </c>
      <c r="K776" s="457">
        <f t="shared" si="29"/>
        <v>0</v>
      </c>
    </row>
    <row r="777" spans="1:11">
      <c r="A777" s="527" t="s">
        <v>1006</v>
      </c>
      <c r="B777" s="31">
        <v>85</v>
      </c>
      <c r="C777" s="31"/>
      <c r="G777" s="457" t="s">
        <v>5788</v>
      </c>
      <c r="H777" s="457" t="s">
        <v>5788</v>
      </c>
      <c r="I777" s="457">
        <f t="shared" si="30"/>
        <v>25.874999999999996</v>
      </c>
      <c r="J777" s="457">
        <f t="shared" si="28"/>
        <v>4.1399999999999997</v>
      </c>
      <c r="K777" s="457">
        <f t="shared" si="29"/>
        <v>0</v>
      </c>
    </row>
    <row r="778" spans="1:11">
      <c r="A778" s="527" t="s">
        <v>1006</v>
      </c>
      <c r="B778" s="31">
        <v>85</v>
      </c>
      <c r="C778" s="31"/>
      <c r="G778" s="457" t="s">
        <v>4115</v>
      </c>
      <c r="H778" s="457" t="s">
        <v>4115</v>
      </c>
      <c r="I778" s="457">
        <f t="shared" si="30"/>
        <v>492.875</v>
      </c>
      <c r="J778" s="457">
        <f t="shared" si="28"/>
        <v>78.86</v>
      </c>
      <c r="K778" s="457">
        <f t="shared" si="29"/>
        <v>0</v>
      </c>
    </row>
    <row r="779" spans="1:11">
      <c r="A779" s="527" t="s">
        <v>1006</v>
      </c>
      <c r="B779" s="31">
        <v>85</v>
      </c>
      <c r="C779" s="31"/>
      <c r="G779" s="457" t="s">
        <v>658</v>
      </c>
      <c r="H779" s="457" t="s">
        <v>658</v>
      </c>
      <c r="I779" s="457">
        <f t="shared" si="30"/>
        <v>693.12499999999989</v>
      </c>
      <c r="J779" s="457">
        <f t="shared" si="28"/>
        <v>110.89999999999999</v>
      </c>
      <c r="K779" s="457">
        <f t="shared" si="29"/>
        <v>0</v>
      </c>
    </row>
    <row r="780" spans="1:11">
      <c r="A780" s="527" t="s">
        <v>1006</v>
      </c>
      <c r="B780" s="31">
        <v>85</v>
      </c>
      <c r="C780" s="31"/>
      <c r="G780" s="457" t="s">
        <v>7293</v>
      </c>
      <c r="H780" s="457" t="s">
        <v>6522</v>
      </c>
      <c r="I780" s="457">
        <f t="shared" si="30"/>
        <v>8255.625</v>
      </c>
      <c r="J780" s="457">
        <f t="shared" si="28"/>
        <v>1320.9</v>
      </c>
      <c r="K780" s="457">
        <f t="shared" si="29"/>
        <v>0</v>
      </c>
    </row>
    <row r="781" spans="1:11">
      <c r="A781" s="527" t="s">
        <v>1006</v>
      </c>
      <c r="B781" s="31">
        <v>85</v>
      </c>
      <c r="C781" s="31"/>
      <c r="G781" s="457" t="s">
        <v>1683</v>
      </c>
      <c r="H781" s="457" t="s">
        <v>1683</v>
      </c>
      <c r="I781" s="457">
        <f t="shared" si="30"/>
        <v>1468.5625000000002</v>
      </c>
      <c r="J781" s="457">
        <f t="shared" si="28"/>
        <v>234.97000000000003</v>
      </c>
      <c r="K781" s="457">
        <f t="shared" si="29"/>
        <v>0</v>
      </c>
    </row>
    <row r="782" spans="1:11">
      <c r="A782" s="527" t="s">
        <v>1006</v>
      </c>
      <c r="B782" s="31">
        <v>85</v>
      </c>
      <c r="C782" s="31"/>
      <c r="G782" s="457" t="s">
        <v>3528</v>
      </c>
      <c r="H782" s="457" t="s">
        <v>3528</v>
      </c>
      <c r="I782" s="457">
        <f t="shared" si="30"/>
        <v>419.6875</v>
      </c>
      <c r="J782" s="457">
        <f t="shared" si="28"/>
        <v>67.150000000000006</v>
      </c>
      <c r="K782" s="457">
        <f t="shared" si="29"/>
        <v>0</v>
      </c>
    </row>
    <row r="783" spans="1:11">
      <c r="A783" s="527" t="s">
        <v>1006</v>
      </c>
      <c r="B783" s="31">
        <v>85</v>
      </c>
      <c r="C783" s="31"/>
      <c r="G783" s="457" t="s">
        <v>5450</v>
      </c>
      <c r="H783" s="457" t="s">
        <v>5450</v>
      </c>
      <c r="I783" s="457">
        <f t="shared" si="30"/>
        <v>36.1875</v>
      </c>
      <c r="J783" s="457">
        <f t="shared" si="28"/>
        <v>5.79</v>
      </c>
      <c r="K783" s="457">
        <f t="shared" si="29"/>
        <v>0</v>
      </c>
    </row>
    <row r="784" spans="1:11">
      <c r="A784" s="527" t="s">
        <v>1006</v>
      </c>
      <c r="B784" s="31">
        <v>85</v>
      </c>
      <c r="C784" s="31"/>
      <c r="G784" s="457" t="s">
        <v>1700</v>
      </c>
      <c r="H784" s="457" t="s">
        <v>1700</v>
      </c>
      <c r="I784" s="457">
        <f t="shared" si="30"/>
        <v>139.6875</v>
      </c>
      <c r="J784" s="457">
        <f t="shared" si="28"/>
        <v>22.35</v>
      </c>
      <c r="K784" s="457">
        <f t="shared" si="29"/>
        <v>0</v>
      </c>
    </row>
    <row r="785" spans="1:11">
      <c r="A785" s="527" t="s">
        <v>1006</v>
      </c>
      <c r="B785" s="31">
        <v>85</v>
      </c>
      <c r="C785" s="31"/>
      <c r="G785" s="457" t="s">
        <v>6052</v>
      </c>
      <c r="H785" s="457" t="s">
        <v>6053</v>
      </c>
      <c r="I785" s="457">
        <f t="shared" si="30"/>
        <v>755.18749999999989</v>
      </c>
      <c r="J785" s="457">
        <f t="shared" si="28"/>
        <v>120.82999999999998</v>
      </c>
      <c r="K785" s="457">
        <f t="shared" si="29"/>
        <v>0</v>
      </c>
    </row>
    <row r="786" spans="1:11">
      <c r="A786" s="527" t="s">
        <v>1006</v>
      </c>
      <c r="B786" s="31">
        <v>85</v>
      </c>
      <c r="C786" s="31"/>
      <c r="G786" s="457" t="s">
        <v>3530</v>
      </c>
      <c r="H786" s="457" t="s">
        <v>3530</v>
      </c>
      <c r="I786" s="457">
        <f t="shared" ref="I786:I848" si="31">+J786/0.16</f>
        <v>57.75</v>
      </c>
      <c r="J786" s="457">
        <f t="shared" si="28"/>
        <v>9.24</v>
      </c>
      <c r="K786" s="457">
        <f t="shared" si="29"/>
        <v>0</v>
      </c>
    </row>
    <row r="787" spans="1:11">
      <c r="A787" s="527" t="s">
        <v>1006</v>
      </c>
      <c r="B787" s="31">
        <v>85</v>
      </c>
      <c r="C787" s="31"/>
      <c r="G787" s="471" t="s">
        <v>1773</v>
      </c>
      <c r="H787" s="457" t="s">
        <v>7307</v>
      </c>
      <c r="I787" s="457">
        <f t="shared" si="31"/>
        <v>466217.6875</v>
      </c>
      <c r="J787" s="457">
        <f t="shared" ref="J787:J850" si="32">+SUMIF($G$8:$G$703,G787,$I$8:$I$703)</f>
        <v>74594.83</v>
      </c>
      <c r="K787" s="457">
        <f t="shared" ref="K787:K850" si="33">+SUMIF($G$8:$G$703,G787,$K$8:$K$703)</f>
        <v>0</v>
      </c>
    </row>
    <row r="788" spans="1:11">
      <c r="A788" s="527" t="s">
        <v>1006</v>
      </c>
      <c r="B788" s="31">
        <v>85</v>
      </c>
      <c r="C788" s="31"/>
      <c r="G788" s="471" t="s">
        <v>1774</v>
      </c>
      <c r="H788" s="457" t="s">
        <v>6104</v>
      </c>
      <c r="I788" s="457">
        <f t="shared" si="31"/>
        <v>173898.3125</v>
      </c>
      <c r="J788" s="457">
        <f t="shared" si="32"/>
        <v>27823.73</v>
      </c>
      <c r="K788" s="457">
        <f t="shared" si="33"/>
        <v>0</v>
      </c>
    </row>
    <row r="789" spans="1:11">
      <c r="A789" s="527" t="s">
        <v>1006</v>
      </c>
      <c r="B789" s="31">
        <v>85</v>
      </c>
      <c r="C789" s="31"/>
      <c r="G789" s="471" t="s">
        <v>847</v>
      </c>
      <c r="H789" s="457" t="s">
        <v>6254</v>
      </c>
      <c r="I789" s="457">
        <f t="shared" si="31"/>
        <v>573372.75</v>
      </c>
      <c r="J789" s="457">
        <f t="shared" si="32"/>
        <v>91739.64</v>
      </c>
      <c r="K789" s="457">
        <f t="shared" si="33"/>
        <v>0</v>
      </c>
    </row>
    <row r="790" spans="1:11">
      <c r="A790" s="527" t="s">
        <v>1006</v>
      </c>
      <c r="B790" s="31">
        <v>85</v>
      </c>
      <c r="C790" s="31"/>
      <c r="G790" s="471" t="s">
        <v>866</v>
      </c>
      <c r="H790" s="457" t="s">
        <v>6821</v>
      </c>
      <c r="I790" s="457">
        <f t="shared" si="31"/>
        <v>382080.5</v>
      </c>
      <c r="J790" s="457">
        <f t="shared" si="32"/>
        <v>61132.880000000005</v>
      </c>
      <c r="K790" s="457">
        <f t="shared" si="33"/>
        <v>0</v>
      </c>
    </row>
    <row r="791" spans="1:11">
      <c r="A791" s="527" t="s">
        <v>1006</v>
      </c>
      <c r="B791" s="31">
        <v>85</v>
      </c>
      <c r="C791" s="31"/>
      <c r="G791" s="457" t="s">
        <v>1690</v>
      </c>
      <c r="H791" s="457" t="s">
        <v>1690</v>
      </c>
      <c r="I791" s="457">
        <f t="shared" si="31"/>
        <v>79.25</v>
      </c>
      <c r="J791" s="457">
        <f t="shared" si="32"/>
        <v>12.68</v>
      </c>
      <c r="K791" s="457">
        <f t="shared" si="33"/>
        <v>0</v>
      </c>
    </row>
    <row r="792" spans="1:11">
      <c r="A792" s="527" t="s">
        <v>1006</v>
      </c>
      <c r="B792" s="31">
        <v>85</v>
      </c>
      <c r="C792" s="31"/>
      <c r="G792" s="457" t="s">
        <v>4830</v>
      </c>
      <c r="H792" s="457" t="s">
        <v>4821</v>
      </c>
      <c r="I792" s="457">
        <f t="shared" si="31"/>
        <v>4219</v>
      </c>
      <c r="J792" s="457">
        <f t="shared" si="32"/>
        <v>675.04</v>
      </c>
      <c r="K792" s="457">
        <f t="shared" si="33"/>
        <v>0</v>
      </c>
    </row>
    <row r="793" spans="1:11">
      <c r="A793" s="527" t="s">
        <v>1006</v>
      </c>
      <c r="B793" s="31">
        <v>85</v>
      </c>
      <c r="C793" s="31"/>
      <c r="G793" s="457" t="s">
        <v>3535</v>
      </c>
      <c r="H793" s="457" t="s">
        <v>3535</v>
      </c>
      <c r="I793" s="457">
        <f t="shared" si="31"/>
        <v>787.8125</v>
      </c>
      <c r="J793" s="457">
        <f t="shared" si="32"/>
        <v>126.05</v>
      </c>
      <c r="K793" s="457">
        <f t="shared" si="33"/>
        <v>0</v>
      </c>
    </row>
    <row r="794" spans="1:11">
      <c r="A794" s="527" t="s">
        <v>1006</v>
      </c>
      <c r="B794" s="31">
        <v>85</v>
      </c>
      <c r="C794" s="31"/>
      <c r="G794" s="457" t="s">
        <v>7065</v>
      </c>
      <c r="H794" s="457" t="s">
        <v>7065</v>
      </c>
      <c r="I794" s="457">
        <f t="shared" si="31"/>
        <v>113.8125</v>
      </c>
      <c r="J794" s="457">
        <f t="shared" si="32"/>
        <v>18.21</v>
      </c>
      <c r="K794" s="457">
        <f t="shared" si="33"/>
        <v>0</v>
      </c>
    </row>
    <row r="795" spans="1:11">
      <c r="A795" s="527" t="s">
        <v>1006</v>
      </c>
      <c r="B795" s="31">
        <v>85</v>
      </c>
      <c r="C795" s="31"/>
      <c r="G795" s="457" t="s">
        <v>930</v>
      </c>
      <c r="H795" s="457" t="s">
        <v>931</v>
      </c>
      <c r="I795" s="457">
        <f t="shared" si="31"/>
        <v>119000</v>
      </c>
      <c r="J795" s="457">
        <f t="shared" si="32"/>
        <v>19040</v>
      </c>
      <c r="K795" s="457">
        <f t="shared" si="33"/>
        <v>0</v>
      </c>
    </row>
    <row r="796" spans="1:11">
      <c r="A796" s="527" t="s">
        <v>1006</v>
      </c>
      <c r="B796" s="31">
        <v>85</v>
      </c>
      <c r="C796" s="31"/>
      <c r="G796" s="457" t="s">
        <v>3518</v>
      </c>
      <c r="H796" s="457" t="s">
        <v>3518</v>
      </c>
      <c r="I796" s="457">
        <f t="shared" si="31"/>
        <v>362.0625</v>
      </c>
      <c r="J796" s="457">
        <f t="shared" si="32"/>
        <v>57.93</v>
      </c>
      <c r="K796" s="457">
        <f t="shared" si="33"/>
        <v>0</v>
      </c>
    </row>
    <row r="797" spans="1:11">
      <c r="A797" s="527" t="s">
        <v>1006</v>
      </c>
      <c r="B797" s="31">
        <v>85</v>
      </c>
      <c r="C797" s="31"/>
      <c r="G797" s="457" t="s">
        <v>7302</v>
      </c>
      <c r="H797" s="457" t="s">
        <v>7302</v>
      </c>
      <c r="I797" s="457">
        <f t="shared" si="31"/>
        <v>44.375</v>
      </c>
      <c r="J797" s="457">
        <f t="shared" si="32"/>
        <v>7.1</v>
      </c>
      <c r="K797" s="457">
        <f t="shared" si="33"/>
        <v>0</v>
      </c>
    </row>
    <row r="798" spans="1:11">
      <c r="A798" s="527" t="s">
        <v>1006</v>
      </c>
      <c r="B798" s="31">
        <v>85</v>
      </c>
      <c r="C798" s="31"/>
      <c r="G798" s="457" t="s">
        <v>670</v>
      </c>
      <c r="H798" s="457" t="s">
        <v>6037</v>
      </c>
      <c r="I798" s="457">
        <f t="shared" si="31"/>
        <v>1508.4999999999998</v>
      </c>
      <c r="J798" s="457">
        <f t="shared" si="32"/>
        <v>241.35999999999996</v>
      </c>
      <c r="K798" s="457">
        <f t="shared" si="33"/>
        <v>0</v>
      </c>
    </row>
    <row r="799" spans="1:11">
      <c r="A799" s="527" t="s">
        <v>1006</v>
      </c>
      <c r="B799" s="31">
        <v>85</v>
      </c>
      <c r="C799" s="31"/>
      <c r="G799" s="457" t="s">
        <v>7292</v>
      </c>
      <c r="H799" s="457" t="s">
        <v>6515</v>
      </c>
      <c r="I799" s="457">
        <f t="shared" si="31"/>
        <v>6751.9999999999991</v>
      </c>
      <c r="J799" s="457">
        <f t="shared" si="32"/>
        <v>1080.32</v>
      </c>
      <c r="K799" s="457">
        <f t="shared" si="33"/>
        <v>0</v>
      </c>
    </row>
    <row r="800" spans="1:11">
      <c r="A800" s="527" t="s">
        <v>1006</v>
      </c>
      <c r="B800" s="31">
        <v>85</v>
      </c>
      <c r="C800" s="31"/>
      <c r="G800" s="457" t="s">
        <v>664</v>
      </c>
      <c r="H800" s="457" t="s">
        <v>664</v>
      </c>
      <c r="I800" s="457">
        <f t="shared" si="31"/>
        <v>1393.9375</v>
      </c>
      <c r="J800" s="457">
        <f t="shared" si="32"/>
        <v>223.03</v>
      </c>
      <c r="K800" s="457">
        <f t="shared" si="33"/>
        <v>0</v>
      </c>
    </row>
    <row r="801" spans="1:11">
      <c r="A801" s="527" t="s">
        <v>1006</v>
      </c>
      <c r="B801" s="31">
        <v>85</v>
      </c>
      <c r="C801" s="31"/>
      <c r="G801" s="457" t="s">
        <v>1702</v>
      </c>
      <c r="H801" s="457" t="s">
        <v>1702</v>
      </c>
      <c r="I801" s="457">
        <f t="shared" si="31"/>
        <v>251.75</v>
      </c>
      <c r="J801" s="457">
        <f t="shared" si="32"/>
        <v>40.28</v>
      </c>
      <c r="K801" s="457">
        <f t="shared" si="33"/>
        <v>0</v>
      </c>
    </row>
    <row r="802" spans="1:11">
      <c r="A802" s="527" t="s">
        <v>1006</v>
      </c>
      <c r="B802" s="31">
        <v>85</v>
      </c>
      <c r="C802" s="31"/>
      <c r="G802" s="457" t="s">
        <v>5779</v>
      </c>
      <c r="H802" s="457" t="s">
        <v>5779</v>
      </c>
      <c r="I802" s="457">
        <f t="shared" si="31"/>
        <v>1385.0624999999998</v>
      </c>
      <c r="J802" s="457">
        <f t="shared" si="32"/>
        <v>221.60999999999999</v>
      </c>
      <c r="K802" s="457">
        <f t="shared" si="33"/>
        <v>0</v>
      </c>
    </row>
    <row r="803" spans="1:11">
      <c r="A803" s="527" t="s">
        <v>1006</v>
      </c>
      <c r="B803" s="31">
        <v>85</v>
      </c>
      <c r="C803" s="31"/>
      <c r="G803" s="457" t="s">
        <v>7278</v>
      </c>
      <c r="H803" s="457" t="s">
        <v>6086</v>
      </c>
      <c r="I803" s="457">
        <f t="shared" si="31"/>
        <v>1500000</v>
      </c>
      <c r="J803" s="457">
        <f t="shared" si="32"/>
        <v>240000</v>
      </c>
      <c r="K803" s="457">
        <f t="shared" si="33"/>
        <v>0</v>
      </c>
    </row>
    <row r="804" spans="1:11">
      <c r="A804" s="527" t="s">
        <v>1006</v>
      </c>
      <c r="B804" s="31">
        <v>85</v>
      </c>
      <c r="C804" s="31"/>
      <c r="G804" s="457" t="s">
        <v>1745</v>
      </c>
      <c r="H804" s="457" t="s">
        <v>1745</v>
      </c>
      <c r="I804" s="457">
        <f t="shared" si="31"/>
        <v>528.9375</v>
      </c>
      <c r="J804" s="457">
        <f t="shared" si="32"/>
        <v>84.63</v>
      </c>
      <c r="K804" s="457">
        <f t="shared" si="33"/>
        <v>0</v>
      </c>
    </row>
    <row r="805" spans="1:11">
      <c r="A805" s="527" t="s">
        <v>1006</v>
      </c>
      <c r="B805" s="31">
        <v>85</v>
      </c>
      <c r="C805" s="31"/>
      <c r="G805" s="457" t="s">
        <v>7331</v>
      </c>
      <c r="H805" s="457" t="s">
        <v>7331</v>
      </c>
      <c r="I805" s="457">
        <f t="shared" si="31"/>
        <v>587.625</v>
      </c>
      <c r="J805" s="457">
        <f t="shared" si="32"/>
        <v>94.02</v>
      </c>
      <c r="K805" s="457">
        <f t="shared" si="33"/>
        <v>0</v>
      </c>
    </row>
    <row r="806" spans="1:11">
      <c r="A806" s="527" t="s">
        <v>1006</v>
      </c>
      <c r="B806" s="31">
        <v>85</v>
      </c>
      <c r="C806" s="31"/>
      <c r="G806" s="457" t="s">
        <v>962</v>
      </c>
      <c r="H806" s="457" t="s">
        <v>963</v>
      </c>
      <c r="I806" s="457">
        <f t="shared" si="31"/>
        <v>5041.375</v>
      </c>
      <c r="J806" s="457">
        <f t="shared" si="32"/>
        <v>806.62</v>
      </c>
      <c r="K806" s="457">
        <f t="shared" si="33"/>
        <v>0</v>
      </c>
    </row>
    <row r="807" spans="1:11">
      <c r="A807" s="527" t="s">
        <v>1006</v>
      </c>
      <c r="B807" s="31">
        <v>85</v>
      </c>
      <c r="C807" s="31"/>
      <c r="G807" s="470" t="s">
        <v>7025</v>
      </c>
      <c r="H807" s="470" t="s">
        <v>7025</v>
      </c>
      <c r="I807" s="457">
        <f t="shared" si="31"/>
        <v>352.56249999999994</v>
      </c>
      <c r="J807" s="457">
        <f t="shared" si="32"/>
        <v>56.41</v>
      </c>
      <c r="K807" s="457">
        <f t="shared" si="33"/>
        <v>0</v>
      </c>
    </row>
    <row r="808" spans="1:11">
      <c r="A808" s="527" t="s">
        <v>1006</v>
      </c>
      <c r="B808" s="31">
        <v>85</v>
      </c>
      <c r="C808" s="31"/>
      <c r="G808" s="461" t="s">
        <v>7313</v>
      </c>
      <c r="H808" s="461" t="s">
        <v>7314</v>
      </c>
      <c r="I808" s="457">
        <f t="shared" si="31"/>
        <v>183</v>
      </c>
      <c r="J808" s="457">
        <f t="shared" si="32"/>
        <v>29.28</v>
      </c>
      <c r="K808" s="457">
        <f t="shared" si="33"/>
        <v>0</v>
      </c>
    </row>
    <row r="809" spans="1:11">
      <c r="A809" s="527" t="s">
        <v>1006</v>
      </c>
      <c r="B809" s="31">
        <v>85</v>
      </c>
      <c r="C809" s="31"/>
      <c r="G809" s="457" t="s">
        <v>691</v>
      </c>
      <c r="H809" s="457" t="s">
        <v>691</v>
      </c>
      <c r="I809" s="457">
        <f t="shared" si="31"/>
        <v>228.62499999999997</v>
      </c>
      <c r="J809" s="457">
        <f t="shared" si="32"/>
        <v>36.58</v>
      </c>
      <c r="K809" s="457">
        <f t="shared" si="33"/>
        <v>0</v>
      </c>
    </row>
    <row r="810" spans="1:11">
      <c r="A810" s="527" t="s">
        <v>1006</v>
      </c>
      <c r="B810" s="31">
        <v>85</v>
      </c>
      <c r="C810" s="31"/>
      <c r="G810" s="457" t="s">
        <v>7279</v>
      </c>
      <c r="H810" s="457" t="s">
        <v>6089</v>
      </c>
      <c r="I810" s="457">
        <f t="shared" si="31"/>
        <v>40000</v>
      </c>
      <c r="J810" s="457">
        <f t="shared" si="32"/>
        <v>6400</v>
      </c>
      <c r="K810" s="457">
        <f t="shared" si="33"/>
        <v>0</v>
      </c>
    </row>
    <row r="811" spans="1:11">
      <c r="A811" s="527" t="s">
        <v>1006</v>
      </c>
      <c r="B811" s="31">
        <v>85</v>
      </c>
      <c r="C811" s="31"/>
      <c r="G811" s="457" t="s">
        <v>811</v>
      </c>
      <c r="H811" s="457" t="s">
        <v>811</v>
      </c>
      <c r="I811" s="457">
        <f t="shared" si="31"/>
        <v>63.749999999999993</v>
      </c>
      <c r="J811" s="457">
        <f t="shared" si="32"/>
        <v>10.199999999999999</v>
      </c>
      <c r="K811" s="457">
        <f t="shared" si="33"/>
        <v>0</v>
      </c>
    </row>
    <row r="812" spans="1:11">
      <c r="A812" s="527" t="s">
        <v>1006</v>
      </c>
      <c r="B812" s="31">
        <v>85</v>
      </c>
      <c r="C812" s="31"/>
      <c r="G812" s="457" t="s">
        <v>7026</v>
      </c>
      <c r="H812" s="457" t="s">
        <v>7026</v>
      </c>
      <c r="I812" s="457">
        <f t="shared" si="31"/>
        <v>77.625</v>
      </c>
      <c r="J812" s="457">
        <f t="shared" si="32"/>
        <v>12.42</v>
      </c>
      <c r="K812" s="457">
        <f t="shared" si="33"/>
        <v>0</v>
      </c>
    </row>
    <row r="813" spans="1:11">
      <c r="A813" s="527" t="s">
        <v>1006</v>
      </c>
      <c r="B813" s="31">
        <v>85</v>
      </c>
      <c r="C813" s="31"/>
      <c r="G813" s="457" t="s">
        <v>729</v>
      </c>
      <c r="H813" s="457" t="s">
        <v>730</v>
      </c>
      <c r="I813" s="457">
        <f t="shared" si="31"/>
        <v>3865.9374999999995</v>
      </c>
      <c r="J813" s="457">
        <f t="shared" si="32"/>
        <v>618.54999999999995</v>
      </c>
      <c r="K813" s="457">
        <f t="shared" si="33"/>
        <v>0</v>
      </c>
    </row>
    <row r="814" spans="1:11">
      <c r="A814" s="527" t="s">
        <v>1006</v>
      </c>
      <c r="B814" s="31">
        <v>85</v>
      </c>
      <c r="C814" s="31"/>
      <c r="G814" s="457" t="s">
        <v>1678</v>
      </c>
      <c r="H814" s="457" t="s">
        <v>1678</v>
      </c>
      <c r="I814" s="457">
        <f t="shared" si="31"/>
        <v>1896.125</v>
      </c>
      <c r="J814" s="457">
        <f t="shared" si="32"/>
        <v>303.38</v>
      </c>
      <c r="K814" s="457">
        <f t="shared" si="33"/>
        <v>0</v>
      </c>
    </row>
    <row r="815" spans="1:11">
      <c r="A815" s="527" t="s">
        <v>1006</v>
      </c>
      <c r="B815" s="31">
        <v>85</v>
      </c>
      <c r="C815" s="31"/>
      <c r="G815" s="457" t="s">
        <v>4137</v>
      </c>
      <c r="H815" s="457" t="s">
        <v>4137</v>
      </c>
      <c r="I815" s="457">
        <f t="shared" si="31"/>
        <v>2154.75</v>
      </c>
      <c r="J815" s="457">
        <f t="shared" si="32"/>
        <v>344.76</v>
      </c>
      <c r="K815" s="457">
        <f t="shared" si="33"/>
        <v>0</v>
      </c>
    </row>
    <row r="816" spans="1:11">
      <c r="A816" s="527" t="s">
        <v>1006</v>
      </c>
      <c r="B816" s="31">
        <v>85</v>
      </c>
      <c r="C816" s="31"/>
      <c r="G816" s="457" t="s">
        <v>7329</v>
      </c>
      <c r="H816" s="457" t="s">
        <v>6512</v>
      </c>
      <c r="I816" s="457">
        <f t="shared" si="31"/>
        <v>930</v>
      </c>
      <c r="J816" s="457">
        <f t="shared" si="32"/>
        <v>148.80000000000001</v>
      </c>
      <c r="K816" s="457">
        <f t="shared" si="33"/>
        <v>0</v>
      </c>
    </row>
    <row r="817" spans="1:11">
      <c r="A817" s="527" t="s">
        <v>1006</v>
      </c>
      <c r="B817" s="31">
        <v>85</v>
      </c>
      <c r="C817" s="31"/>
      <c r="G817" s="457" t="s">
        <v>7280</v>
      </c>
      <c r="H817" s="457" t="s">
        <v>6093</v>
      </c>
      <c r="I817" s="457">
        <f t="shared" si="31"/>
        <v>12100</v>
      </c>
      <c r="J817" s="457">
        <f t="shared" si="32"/>
        <v>1936</v>
      </c>
      <c r="K817" s="457">
        <f t="shared" si="33"/>
        <v>0</v>
      </c>
    </row>
    <row r="818" spans="1:11">
      <c r="A818" s="527" t="s">
        <v>1006</v>
      </c>
      <c r="B818" s="31">
        <v>85</v>
      </c>
      <c r="C818" s="31"/>
      <c r="G818" s="457" t="s">
        <v>5446</v>
      </c>
      <c r="H818" s="457" t="s">
        <v>5446</v>
      </c>
      <c r="I818" s="457">
        <f t="shared" si="31"/>
        <v>215.49999999999997</v>
      </c>
      <c r="J818" s="457">
        <f t="shared" si="32"/>
        <v>34.479999999999997</v>
      </c>
      <c r="K818" s="457">
        <f t="shared" si="33"/>
        <v>0</v>
      </c>
    </row>
    <row r="819" spans="1:11">
      <c r="A819" s="527" t="s">
        <v>1006</v>
      </c>
      <c r="B819" s="31">
        <v>85</v>
      </c>
      <c r="C819" s="31"/>
      <c r="G819" s="457" t="s">
        <v>674</v>
      </c>
      <c r="H819" s="457" t="s">
        <v>674</v>
      </c>
      <c r="I819" s="457">
        <f t="shared" si="31"/>
        <v>227.625</v>
      </c>
      <c r="J819" s="457">
        <f t="shared" si="32"/>
        <v>36.42</v>
      </c>
      <c r="K819" s="457">
        <f t="shared" si="33"/>
        <v>0</v>
      </c>
    </row>
    <row r="820" spans="1:11">
      <c r="A820" s="527" t="s">
        <v>1006</v>
      </c>
      <c r="B820" s="31">
        <v>85</v>
      </c>
      <c r="C820" s="31"/>
      <c r="G820" s="457" t="s">
        <v>7295</v>
      </c>
      <c r="H820" s="457" t="s">
        <v>948</v>
      </c>
      <c r="I820" s="457">
        <f t="shared" si="31"/>
        <v>4928</v>
      </c>
      <c r="J820" s="457">
        <f t="shared" si="32"/>
        <v>788.48</v>
      </c>
      <c r="K820" s="457">
        <f t="shared" si="33"/>
        <v>0</v>
      </c>
    </row>
    <row r="821" spans="1:11">
      <c r="A821" s="527" t="s">
        <v>1006</v>
      </c>
      <c r="B821" s="31">
        <v>85</v>
      </c>
      <c r="C821" s="31"/>
      <c r="G821" s="457" t="s">
        <v>6602</v>
      </c>
      <c r="H821" s="457" t="s">
        <v>6602</v>
      </c>
      <c r="I821" s="457">
        <f t="shared" si="31"/>
        <v>200</v>
      </c>
      <c r="J821" s="457">
        <f t="shared" si="32"/>
        <v>32</v>
      </c>
      <c r="K821" s="457">
        <f t="shared" si="33"/>
        <v>0</v>
      </c>
    </row>
    <row r="822" spans="1:11">
      <c r="A822" s="527" t="s">
        <v>1006</v>
      </c>
      <c r="B822" s="31">
        <v>85</v>
      </c>
      <c r="C822" s="31"/>
      <c r="G822" s="457" t="s">
        <v>7287</v>
      </c>
      <c r="H822" s="457" t="s">
        <v>948</v>
      </c>
      <c r="I822" s="457">
        <f t="shared" si="31"/>
        <v>2675</v>
      </c>
      <c r="J822" s="457">
        <f t="shared" si="32"/>
        <v>428</v>
      </c>
      <c r="K822" s="457">
        <f t="shared" si="33"/>
        <v>0</v>
      </c>
    </row>
    <row r="823" spans="1:11">
      <c r="A823" s="527" t="s">
        <v>1006</v>
      </c>
      <c r="B823" s="31">
        <v>85</v>
      </c>
      <c r="C823" s="31"/>
      <c r="G823" s="457" t="s">
        <v>1741</v>
      </c>
      <c r="H823" s="457" t="s">
        <v>1741</v>
      </c>
      <c r="I823" s="457">
        <f t="shared" si="31"/>
        <v>182.75</v>
      </c>
      <c r="J823" s="457">
        <f t="shared" si="32"/>
        <v>29.24</v>
      </c>
      <c r="K823" s="457">
        <f t="shared" si="33"/>
        <v>0</v>
      </c>
    </row>
    <row r="824" spans="1:11">
      <c r="A824" s="527" t="s">
        <v>1006</v>
      </c>
      <c r="B824" s="31">
        <v>85</v>
      </c>
      <c r="C824" s="31"/>
      <c r="G824" s="457" t="s">
        <v>3527</v>
      </c>
      <c r="H824" s="457" t="s">
        <v>3527</v>
      </c>
      <c r="I824" s="457">
        <f t="shared" si="31"/>
        <v>503.6875</v>
      </c>
      <c r="J824" s="457">
        <f t="shared" si="32"/>
        <v>80.59</v>
      </c>
      <c r="K824" s="457">
        <f t="shared" si="33"/>
        <v>0</v>
      </c>
    </row>
    <row r="825" spans="1:11">
      <c r="A825" s="527" t="s">
        <v>1006</v>
      </c>
      <c r="B825" s="31">
        <v>85</v>
      </c>
      <c r="C825" s="31"/>
      <c r="G825" s="457" t="s">
        <v>905</v>
      </c>
      <c r="H825" s="457" t="s">
        <v>905</v>
      </c>
      <c r="I825" s="457">
        <f t="shared" si="31"/>
        <v>2220.875</v>
      </c>
      <c r="J825" s="457">
        <f t="shared" si="32"/>
        <v>355.34000000000003</v>
      </c>
      <c r="K825" s="457">
        <f t="shared" si="33"/>
        <v>0</v>
      </c>
    </row>
    <row r="826" spans="1:11">
      <c r="A826" s="527" t="s">
        <v>1006</v>
      </c>
      <c r="B826" s="31">
        <v>85</v>
      </c>
      <c r="C826" s="31"/>
      <c r="G826" s="457" t="s">
        <v>1718</v>
      </c>
      <c r="H826" s="457" t="s">
        <v>1718</v>
      </c>
      <c r="I826" s="457">
        <f t="shared" si="31"/>
        <v>189.625</v>
      </c>
      <c r="J826" s="457">
        <f t="shared" si="32"/>
        <v>30.34</v>
      </c>
      <c r="K826" s="457">
        <f t="shared" si="33"/>
        <v>0</v>
      </c>
    </row>
    <row r="827" spans="1:11">
      <c r="A827" s="527" t="s">
        <v>1006</v>
      </c>
      <c r="B827" s="31">
        <v>85</v>
      </c>
      <c r="C827" s="31"/>
      <c r="G827" s="457" t="s">
        <v>7230</v>
      </c>
      <c r="H827" s="457" t="s">
        <v>7230</v>
      </c>
      <c r="I827" s="457">
        <f t="shared" si="31"/>
        <v>901.5625</v>
      </c>
      <c r="J827" s="457">
        <f t="shared" si="32"/>
        <v>144.25</v>
      </c>
      <c r="K827" s="457">
        <f t="shared" si="33"/>
        <v>0</v>
      </c>
    </row>
    <row r="828" spans="1:11">
      <c r="A828" s="527" t="s">
        <v>1006</v>
      </c>
      <c r="B828" s="31">
        <v>85</v>
      </c>
      <c r="C828" s="31"/>
      <c r="G828" s="457" t="s">
        <v>6578</v>
      </c>
      <c r="H828" s="457" t="s">
        <v>6578</v>
      </c>
      <c r="I828" s="457">
        <f t="shared" si="31"/>
        <v>551.375</v>
      </c>
      <c r="J828" s="457">
        <f t="shared" si="32"/>
        <v>88.22</v>
      </c>
      <c r="K828" s="457">
        <f t="shared" si="33"/>
        <v>0</v>
      </c>
    </row>
    <row r="829" spans="1:11">
      <c r="A829" s="527" t="s">
        <v>1006</v>
      </c>
      <c r="B829" s="31">
        <v>85</v>
      </c>
      <c r="C829" s="31"/>
      <c r="G829" s="461" t="s">
        <v>4189</v>
      </c>
      <c r="H829" s="461" t="s">
        <v>4188</v>
      </c>
      <c r="I829" s="457">
        <f t="shared" si="31"/>
        <v>320.625</v>
      </c>
      <c r="J829" s="457">
        <f t="shared" si="32"/>
        <v>51.3</v>
      </c>
      <c r="K829" s="457">
        <f t="shared" si="33"/>
        <v>0</v>
      </c>
    </row>
    <row r="830" spans="1:11">
      <c r="A830" s="527" t="s">
        <v>1006</v>
      </c>
      <c r="B830" s="31">
        <v>85</v>
      </c>
      <c r="C830" s="31"/>
      <c r="G830" s="457" t="s">
        <v>1000</v>
      </c>
      <c r="H830" s="457" t="s">
        <v>6237</v>
      </c>
      <c r="I830" s="457">
        <f t="shared" si="31"/>
        <v>22978.9375</v>
      </c>
      <c r="J830" s="457">
        <f t="shared" si="32"/>
        <v>3676.63</v>
      </c>
      <c r="K830" s="457">
        <f t="shared" si="33"/>
        <v>0</v>
      </c>
    </row>
    <row r="831" spans="1:11">
      <c r="A831" s="527" t="s">
        <v>1006</v>
      </c>
      <c r="B831" s="31">
        <v>85</v>
      </c>
      <c r="C831" s="31"/>
      <c r="G831" s="457" t="s">
        <v>5489</v>
      </c>
      <c r="H831" s="457" t="s">
        <v>5489</v>
      </c>
      <c r="I831" s="457">
        <f t="shared" si="31"/>
        <v>1275.6874999999998</v>
      </c>
      <c r="J831" s="457">
        <f t="shared" si="32"/>
        <v>204.10999999999999</v>
      </c>
      <c r="K831" s="457">
        <f t="shared" si="33"/>
        <v>0</v>
      </c>
    </row>
    <row r="832" spans="1:11">
      <c r="A832" s="527" t="s">
        <v>1006</v>
      </c>
      <c r="B832" s="31">
        <v>85</v>
      </c>
      <c r="C832" s="31"/>
      <c r="G832" s="457" t="s">
        <v>7168</v>
      </c>
      <c r="H832" s="457" t="s">
        <v>7168</v>
      </c>
      <c r="I832" s="457">
        <f t="shared" si="31"/>
        <v>480</v>
      </c>
      <c r="J832" s="457">
        <f t="shared" si="32"/>
        <v>76.8</v>
      </c>
      <c r="K832" s="457">
        <f t="shared" si="33"/>
        <v>0</v>
      </c>
    </row>
    <row r="833" spans="1:11">
      <c r="A833" s="527" t="s">
        <v>1006</v>
      </c>
      <c r="B833" s="31">
        <v>85</v>
      </c>
      <c r="C833" s="31"/>
      <c r="G833" s="457" t="s">
        <v>7285</v>
      </c>
      <c r="H833" s="457" t="s">
        <v>7226</v>
      </c>
      <c r="I833" s="457">
        <f t="shared" si="31"/>
        <v>31300</v>
      </c>
      <c r="J833" s="457">
        <f t="shared" si="32"/>
        <v>5008</v>
      </c>
      <c r="K833" s="457">
        <f t="shared" si="33"/>
        <v>0</v>
      </c>
    </row>
    <row r="834" spans="1:11">
      <c r="A834" s="527" t="s">
        <v>1006</v>
      </c>
      <c r="B834" s="31">
        <v>85</v>
      </c>
      <c r="C834" s="31"/>
      <c r="G834" s="457" t="s">
        <v>826</v>
      </c>
      <c r="H834" s="457" t="s">
        <v>826</v>
      </c>
      <c r="I834" s="457">
        <f t="shared" si="31"/>
        <v>7100</v>
      </c>
      <c r="J834" s="457">
        <f t="shared" si="32"/>
        <v>1136</v>
      </c>
      <c r="K834" s="457">
        <f t="shared" si="33"/>
        <v>0</v>
      </c>
    </row>
    <row r="835" spans="1:11">
      <c r="A835" s="527" t="s">
        <v>1006</v>
      </c>
      <c r="B835" s="31">
        <v>85</v>
      </c>
      <c r="C835" s="31"/>
      <c r="G835" s="457" t="s">
        <v>5424</v>
      </c>
      <c r="H835" s="457" t="s">
        <v>5424</v>
      </c>
      <c r="I835" s="457">
        <f t="shared" si="31"/>
        <v>1343.8125</v>
      </c>
      <c r="J835" s="457">
        <f t="shared" si="32"/>
        <v>215.01</v>
      </c>
      <c r="K835" s="457">
        <f t="shared" si="33"/>
        <v>0</v>
      </c>
    </row>
    <row r="836" spans="1:11">
      <c r="A836" s="527" t="s">
        <v>1006</v>
      </c>
      <c r="B836" s="31">
        <v>85</v>
      </c>
      <c r="C836" s="31"/>
      <c r="G836" s="472" t="s">
        <v>865</v>
      </c>
      <c r="H836" s="457" t="s">
        <v>6789</v>
      </c>
      <c r="I836" s="457">
        <f t="shared" si="31"/>
        <v>1014599.0624999999</v>
      </c>
      <c r="J836" s="457">
        <f t="shared" si="32"/>
        <v>162335.84999999998</v>
      </c>
      <c r="K836" s="457">
        <f t="shared" si="33"/>
        <v>0</v>
      </c>
    </row>
    <row r="837" spans="1:11">
      <c r="A837" s="527" t="s">
        <v>1006</v>
      </c>
      <c r="B837" s="31">
        <v>85</v>
      </c>
      <c r="C837" s="31"/>
      <c r="G837" s="457" t="s">
        <v>2758</v>
      </c>
      <c r="H837" s="457" t="s">
        <v>2758</v>
      </c>
      <c r="I837" s="457">
        <f t="shared" si="31"/>
        <v>131.9375</v>
      </c>
      <c r="J837" s="457">
        <f t="shared" si="32"/>
        <v>21.11</v>
      </c>
      <c r="K837" s="457">
        <f t="shared" si="33"/>
        <v>0</v>
      </c>
    </row>
    <row r="838" spans="1:11">
      <c r="A838" s="527" t="s">
        <v>1006</v>
      </c>
      <c r="B838" s="31">
        <v>85</v>
      </c>
      <c r="C838" s="31"/>
      <c r="G838" s="457" t="s">
        <v>1697</v>
      </c>
      <c r="H838" s="457" t="s">
        <v>1697</v>
      </c>
      <c r="I838" s="457">
        <f t="shared" si="31"/>
        <v>394.5625</v>
      </c>
      <c r="J838" s="457">
        <f t="shared" si="32"/>
        <v>63.13</v>
      </c>
      <c r="K838" s="457">
        <f t="shared" si="33"/>
        <v>0</v>
      </c>
    </row>
    <row r="839" spans="1:11">
      <c r="A839" s="527" t="s">
        <v>1006</v>
      </c>
      <c r="B839" s="31">
        <v>85</v>
      </c>
      <c r="C839" s="31"/>
      <c r="G839" s="457" t="s">
        <v>783</v>
      </c>
      <c r="H839" s="457" t="s">
        <v>783</v>
      </c>
      <c r="I839" s="457">
        <f t="shared" si="31"/>
        <v>202.56249999999997</v>
      </c>
      <c r="J839" s="457">
        <f t="shared" si="32"/>
        <v>32.409999999999997</v>
      </c>
      <c r="K839" s="457">
        <f t="shared" si="33"/>
        <v>0</v>
      </c>
    </row>
    <row r="840" spans="1:11">
      <c r="A840" s="527" t="s">
        <v>1006</v>
      </c>
      <c r="B840" s="31">
        <v>85</v>
      </c>
      <c r="C840" s="31"/>
      <c r="G840" s="457" t="s">
        <v>1691</v>
      </c>
      <c r="H840" s="457" t="s">
        <v>1691</v>
      </c>
      <c r="I840" s="457">
        <f t="shared" si="31"/>
        <v>2665</v>
      </c>
      <c r="J840" s="457">
        <f t="shared" si="32"/>
        <v>426.4</v>
      </c>
      <c r="K840" s="457">
        <f t="shared" si="33"/>
        <v>0</v>
      </c>
    </row>
    <row r="841" spans="1:11">
      <c r="A841" s="527" t="s">
        <v>1006</v>
      </c>
      <c r="B841" s="31">
        <v>85</v>
      </c>
      <c r="C841" s="31"/>
      <c r="G841" s="457" t="s">
        <v>4184</v>
      </c>
      <c r="H841" s="457" t="s">
        <v>4185</v>
      </c>
      <c r="I841" s="457">
        <f t="shared" si="31"/>
        <v>171.875</v>
      </c>
      <c r="J841" s="457">
        <f t="shared" si="32"/>
        <v>27.5</v>
      </c>
      <c r="K841" s="457">
        <f t="shared" si="33"/>
        <v>0</v>
      </c>
    </row>
    <row r="842" spans="1:11">
      <c r="A842" s="527" t="s">
        <v>1006</v>
      </c>
      <c r="B842" s="31">
        <v>85</v>
      </c>
      <c r="C842" s="31"/>
      <c r="G842" s="457" t="s">
        <v>2476</v>
      </c>
      <c r="H842" s="457" t="s">
        <v>2476</v>
      </c>
      <c r="I842" s="457">
        <f t="shared" si="31"/>
        <v>344.8125</v>
      </c>
      <c r="J842" s="457">
        <f t="shared" si="32"/>
        <v>55.17</v>
      </c>
      <c r="K842" s="457">
        <f t="shared" si="33"/>
        <v>0</v>
      </c>
    </row>
    <row r="843" spans="1:11">
      <c r="A843" s="527" t="s">
        <v>1006</v>
      </c>
      <c r="B843" s="31">
        <v>85</v>
      </c>
      <c r="C843" s="31"/>
      <c r="G843" s="457" t="s">
        <v>1008</v>
      </c>
      <c r="H843" s="457" t="s">
        <v>1008</v>
      </c>
      <c r="I843" s="457">
        <f t="shared" si="31"/>
        <v>88.875</v>
      </c>
      <c r="J843" s="457">
        <f t="shared" si="32"/>
        <v>14.22</v>
      </c>
      <c r="K843" s="457">
        <f t="shared" si="33"/>
        <v>0</v>
      </c>
    </row>
    <row r="844" spans="1:11">
      <c r="A844" s="527" t="s">
        <v>1006</v>
      </c>
      <c r="B844" s="31">
        <v>85</v>
      </c>
      <c r="C844" s="31"/>
      <c r="G844" s="457" t="s">
        <v>660</v>
      </c>
      <c r="H844" s="457" t="s">
        <v>660</v>
      </c>
      <c r="I844" s="457">
        <f t="shared" si="31"/>
        <v>73.25</v>
      </c>
      <c r="J844" s="457">
        <f t="shared" si="32"/>
        <v>11.72</v>
      </c>
      <c r="K844" s="457">
        <f t="shared" si="33"/>
        <v>0</v>
      </c>
    </row>
    <row r="845" spans="1:11">
      <c r="A845" s="527" t="s">
        <v>1006</v>
      </c>
      <c r="B845" s="31">
        <v>85</v>
      </c>
      <c r="C845" s="31"/>
      <c r="G845" s="457" t="s">
        <v>822</v>
      </c>
      <c r="H845" s="457" t="s">
        <v>902</v>
      </c>
      <c r="I845" s="457">
        <f t="shared" si="31"/>
        <v>21714.625</v>
      </c>
      <c r="J845" s="457">
        <f t="shared" si="32"/>
        <v>3474.34</v>
      </c>
      <c r="K845" s="457">
        <f t="shared" si="33"/>
        <v>0</v>
      </c>
    </row>
    <row r="846" spans="1:11">
      <c r="A846" s="527" t="s">
        <v>1006</v>
      </c>
      <c r="B846" s="31">
        <v>85</v>
      </c>
      <c r="C846" s="31"/>
      <c r="G846" s="457" t="s">
        <v>926</v>
      </c>
      <c r="H846" s="457" t="s">
        <v>927</v>
      </c>
      <c r="I846" s="457">
        <f t="shared" si="31"/>
        <v>5500</v>
      </c>
      <c r="J846" s="457">
        <f t="shared" si="32"/>
        <v>880</v>
      </c>
      <c r="K846" s="457">
        <f t="shared" si="33"/>
        <v>0</v>
      </c>
    </row>
    <row r="847" spans="1:11">
      <c r="A847" s="527" t="s">
        <v>1006</v>
      </c>
      <c r="B847" s="31">
        <v>85</v>
      </c>
      <c r="C847" s="31"/>
      <c r="G847" s="457" t="s">
        <v>4171</v>
      </c>
      <c r="H847" s="457" t="s">
        <v>4154</v>
      </c>
      <c r="I847" s="457">
        <f t="shared" si="31"/>
        <v>3036386.6875</v>
      </c>
      <c r="J847" s="457">
        <f t="shared" si="32"/>
        <v>485821.87</v>
      </c>
      <c r="K847" s="457">
        <f t="shared" si="33"/>
        <v>0</v>
      </c>
    </row>
    <row r="848" spans="1:11">
      <c r="A848" s="527" t="s">
        <v>1006</v>
      </c>
      <c r="B848" s="31">
        <v>85</v>
      </c>
      <c r="C848" s="31"/>
      <c r="G848" s="457" t="s">
        <v>987</v>
      </c>
      <c r="H848" s="457" t="s">
        <v>2875</v>
      </c>
      <c r="I848" s="457">
        <f t="shared" si="31"/>
        <v>16313.6875</v>
      </c>
      <c r="J848" s="457">
        <f t="shared" si="32"/>
        <v>2610.19</v>
      </c>
      <c r="K848" s="457">
        <f t="shared" si="33"/>
        <v>0</v>
      </c>
    </row>
    <row r="849" spans="1:11">
      <c r="A849" s="527" t="s">
        <v>1006</v>
      </c>
      <c r="B849" s="31">
        <v>85</v>
      </c>
      <c r="C849" s="31"/>
      <c r="G849" s="457" t="s">
        <v>5425</v>
      </c>
      <c r="H849" s="457" t="s">
        <v>5425</v>
      </c>
      <c r="I849" s="457">
        <f t="shared" ref="I849:I912" si="34">+J849/0.16</f>
        <v>270.625</v>
      </c>
      <c r="J849" s="457">
        <f t="shared" si="32"/>
        <v>43.3</v>
      </c>
      <c r="K849" s="457">
        <f t="shared" si="33"/>
        <v>0</v>
      </c>
    </row>
    <row r="850" spans="1:11">
      <c r="A850" s="527" t="s">
        <v>1006</v>
      </c>
      <c r="B850" s="31">
        <v>85</v>
      </c>
      <c r="C850" s="31"/>
      <c r="G850" s="457" t="s">
        <v>964</v>
      </c>
      <c r="H850" s="457" t="s">
        <v>965</v>
      </c>
      <c r="I850" s="457">
        <f t="shared" si="34"/>
        <v>87.749999999999986</v>
      </c>
      <c r="J850" s="457">
        <f t="shared" si="32"/>
        <v>14.04</v>
      </c>
      <c r="K850" s="457">
        <f t="shared" si="33"/>
        <v>3.19</v>
      </c>
    </row>
    <row r="851" spans="1:11">
      <c r="A851" s="527" t="s">
        <v>1006</v>
      </c>
      <c r="B851" s="31">
        <v>85</v>
      </c>
      <c r="C851" s="31"/>
      <c r="G851" s="457" t="s">
        <v>7284</v>
      </c>
      <c r="H851" s="457" t="s">
        <v>7298</v>
      </c>
      <c r="I851" s="457">
        <f t="shared" si="34"/>
        <v>561875</v>
      </c>
      <c r="J851" s="457">
        <f t="shared" ref="J851:J914" si="35">+SUMIF($G$8:$G$703,G851,$I$8:$I$703)</f>
        <v>89900</v>
      </c>
      <c r="K851" s="457">
        <f t="shared" ref="K851:K914" si="36">+SUMIF($G$8:$G$703,G851,$K$8:$K$703)</f>
        <v>0</v>
      </c>
    </row>
    <row r="852" spans="1:11">
      <c r="A852" s="527" t="s">
        <v>1006</v>
      </c>
      <c r="B852" s="31">
        <v>85</v>
      </c>
      <c r="C852" s="31"/>
      <c r="G852" s="457" t="s">
        <v>7286</v>
      </c>
      <c r="H852" s="457" t="s">
        <v>6321</v>
      </c>
      <c r="I852" s="457">
        <f t="shared" si="34"/>
        <v>2155</v>
      </c>
      <c r="J852" s="457">
        <f t="shared" si="35"/>
        <v>344.8</v>
      </c>
      <c r="K852" s="457">
        <f t="shared" si="36"/>
        <v>0</v>
      </c>
    </row>
    <row r="853" spans="1:11">
      <c r="A853" s="527" t="s">
        <v>1006</v>
      </c>
      <c r="B853" s="31">
        <v>85</v>
      </c>
      <c r="C853" s="31"/>
      <c r="G853" s="457" t="s">
        <v>891</v>
      </c>
      <c r="H853" s="457" t="s">
        <v>890</v>
      </c>
      <c r="I853" s="457">
        <f t="shared" si="34"/>
        <v>6820</v>
      </c>
      <c r="J853" s="457">
        <f t="shared" si="35"/>
        <v>1091.2</v>
      </c>
      <c r="K853" s="457">
        <f t="shared" si="36"/>
        <v>0</v>
      </c>
    </row>
    <row r="854" spans="1:11">
      <c r="A854" s="527" t="s">
        <v>1006</v>
      </c>
      <c r="B854" s="527" t="s">
        <v>1007</v>
      </c>
      <c r="C854" s="31"/>
      <c r="G854" s="457" t="s">
        <v>972</v>
      </c>
      <c r="H854" s="457" t="s">
        <v>1642</v>
      </c>
      <c r="I854" s="457">
        <f t="shared" si="34"/>
        <v>133928.5625</v>
      </c>
      <c r="J854" s="457">
        <f t="shared" si="35"/>
        <v>21428.57</v>
      </c>
      <c r="K854" s="457">
        <f t="shared" si="36"/>
        <v>14285.72</v>
      </c>
    </row>
    <row r="855" spans="1:11">
      <c r="A855" s="527" t="s">
        <v>1006</v>
      </c>
      <c r="B855" s="31">
        <v>85</v>
      </c>
      <c r="C855" s="31"/>
      <c r="G855" s="457" t="s">
        <v>5485</v>
      </c>
      <c r="H855" s="457" t="s">
        <v>6007</v>
      </c>
      <c r="I855" s="457">
        <f t="shared" si="34"/>
        <v>1169.125</v>
      </c>
      <c r="J855" s="457">
        <f t="shared" si="35"/>
        <v>187.06</v>
      </c>
      <c r="K855" s="457">
        <f t="shared" si="36"/>
        <v>0</v>
      </c>
    </row>
    <row r="856" spans="1:11">
      <c r="A856" s="527" t="s">
        <v>1006</v>
      </c>
      <c r="B856" s="31">
        <v>85</v>
      </c>
      <c r="C856" s="31"/>
      <c r="G856" s="457" t="s">
        <v>7294</v>
      </c>
      <c r="H856" s="457" t="s">
        <v>6666</v>
      </c>
      <c r="I856" s="457">
        <f t="shared" si="34"/>
        <v>18900</v>
      </c>
      <c r="J856" s="457">
        <f t="shared" si="35"/>
        <v>3024</v>
      </c>
      <c r="K856" s="457">
        <f t="shared" si="36"/>
        <v>0</v>
      </c>
    </row>
    <row r="857" spans="1:11">
      <c r="A857" s="527" t="s">
        <v>1006</v>
      </c>
      <c r="B857" s="31">
        <v>85</v>
      </c>
      <c r="C857" s="31"/>
      <c r="G857" s="457" t="s">
        <v>675</v>
      </c>
      <c r="H857" s="457" t="s">
        <v>675</v>
      </c>
      <c r="I857" s="457">
        <f t="shared" si="34"/>
        <v>886.25</v>
      </c>
      <c r="J857" s="457">
        <f t="shared" si="35"/>
        <v>141.80000000000001</v>
      </c>
      <c r="K857" s="457">
        <f t="shared" si="36"/>
        <v>0</v>
      </c>
    </row>
    <row r="858" spans="1:11">
      <c r="A858" s="527" t="s">
        <v>1006</v>
      </c>
      <c r="B858" s="31">
        <v>85</v>
      </c>
      <c r="C858" s="31"/>
      <c r="G858" s="457" t="s">
        <v>680</v>
      </c>
      <c r="H858" s="457" t="s">
        <v>1798</v>
      </c>
      <c r="I858" s="457">
        <f t="shared" si="34"/>
        <v>308</v>
      </c>
      <c r="J858" s="457">
        <f t="shared" si="35"/>
        <v>49.28</v>
      </c>
      <c r="K858" s="457">
        <f t="shared" si="36"/>
        <v>0</v>
      </c>
    </row>
    <row r="859" spans="1:11">
      <c r="A859" s="527" t="s">
        <v>1006</v>
      </c>
      <c r="B859" s="31">
        <v>85</v>
      </c>
      <c r="C859" s="31"/>
      <c r="G859" s="457" t="s">
        <v>6566</v>
      </c>
      <c r="H859" s="457" t="s">
        <v>6566</v>
      </c>
      <c r="I859" s="457">
        <f t="shared" si="34"/>
        <v>272.4375</v>
      </c>
      <c r="J859" s="457">
        <f t="shared" si="35"/>
        <v>43.59</v>
      </c>
      <c r="K859" s="457">
        <f t="shared" si="36"/>
        <v>0</v>
      </c>
    </row>
    <row r="860" spans="1:11">
      <c r="A860" s="527" t="s">
        <v>1006</v>
      </c>
      <c r="B860" s="31">
        <v>85</v>
      </c>
      <c r="C860" s="31"/>
      <c r="G860" s="457" t="s">
        <v>7055</v>
      </c>
      <c r="H860" s="457" t="s">
        <v>7055</v>
      </c>
      <c r="I860" s="457">
        <f t="shared" si="34"/>
        <v>55.1875</v>
      </c>
      <c r="J860" s="457">
        <f t="shared" si="35"/>
        <v>8.83</v>
      </c>
      <c r="K860" s="457">
        <f t="shared" si="36"/>
        <v>0</v>
      </c>
    </row>
    <row r="861" spans="1:11">
      <c r="A861" s="527" t="s">
        <v>1006</v>
      </c>
      <c r="B861" s="31">
        <v>85</v>
      </c>
      <c r="C861" s="31"/>
      <c r="G861" s="457" t="s">
        <v>5757</v>
      </c>
      <c r="H861" s="457" t="s">
        <v>7312</v>
      </c>
      <c r="I861" s="457">
        <f t="shared" si="34"/>
        <v>413.6875</v>
      </c>
      <c r="J861" s="457">
        <f t="shared" si="35"/>
        <v>66.19</v>
      </c>
      <c r="K861" s="457">
        <f t="shared" si="36"/>
        <v>0</v>
      </c>
    </row>
    <row r="862" spans="1:11">
      <c r="A862" s="527" t="s">
        <v>1006</v>
      </c>
      <c r="B862" s="31">
        <v>85</v>
      </c>
      <c r="C862" s="31"/>
      <c r="G862" s="457" t="s">
        <v>3573</v>
      </c>
      <c r="H862" s="457" t="s">
        <v>5994</v>
      </c>
      <c r="I862" s="457">
        <f t="shared" si="34"/>
        <v>21680</v>
      </c>
      <c r="J862" s="457">
        <f t="shared" si="35"/>
        <v>3468.8</v>
      </c>
      <c r="K862" s="457">
        <f t="shared" si="36"/>
        <v>0</v>
      </c>
    </row>
    <row r="863" spans="1:11">
      <c r="A863" s="527" t="s">
        <v>1006</v>
      </c>
      <c r="B863" s="31">
        <v>85</v>
      </c>
      <c r="C863" s="31"/>
      <c r="G863" s="457" t="s">
        <v>761</v>
      </c>
      <c r="H863" s="457" t="s">
        <v>760</v>
      </c>
      <c r="I863" s="457">
        <f t="shared" si="34"/>
        <v>240.68749999999997</v>
      </c>
      <c r="J863" s="457">
        <f t="shared" si="35"/>
        <v>38.51</v>
      </c>
      <c r="K863" s="457">
        <f t="shared" si="36"/>
        <v>0</v>
      </c>
    </row>
    <row r="864" spans="1:11">
      <c r="A864" s="527" t="s">
        <v>1006</v>
      </c>
      <c r="B864" s="31">
        <v>85</v>
      </c>
      <c r="C864" s="31"/>
      <c r="G864" s="457" t="s">
        <v>3510</v>
      </c>
      <c r="H864" s="457" t="s">
        <v>3510</v>
      </c>
      <c r="I864" s="457">
        <f t="shared" si="34"/>
        <v>50</v>
      </c>
      <c r="J864" s="457">
        <f t="shared" si="35"/>
        <v>8</v>
      </c>
      <c r="K864" s="457">
        <f t="shared" si="36"/>
        <v>0</v>
      </c>
    </row>
    <row r="865" spans="1:11">
      <c r="A865" s="527" t="s">
        <v>1006</v>
      </c>
      <c r="B865" s="31">
        <v>85</v>
      </c>
      <c r="C865" s="31"/>
      <c r="G865" s="457" t="s">
        <v>922</v>
      </c>
      <c r="H865" s="457" t="s">
        <v>923</v>
      </c>
      <c r="I865" s="457">
        <f t="shared" si="34"/>
        <v>6243.625</v>
      </c>
      <c r="J865" s="457">
        <f t="shared" si="35"/>
        <v>998.98</v>
      </c>
      <c r="K865" s="457">
        <f t="shared" si="36"/>
        <v>0</v>
      </c>
    </row>
    <row r="866" spans="1:11">
      <c r="A866" s="527" t="s">
        <v>1006</v>
      </c>
      <c r="B866" s="31">
        <v>85</v>
      </c>
      <c r="C866" s="31"/>
      <c r="G866" s="457" t="s">
        <v>6033</v>
      </c>
      <c r="H866" s="457" t="s">
        <v>5950</v>
      </c>
      <c r="I866" s="457">
        <f t="shared" si="34"/>
        <v>8000</v>
      </c>
      <c r="J866" s="457">
        <f t="shared" si="35"/>
        <v>1280</v>
      </c>
      <c r="K866" s="457">
        <f t="shared" si="36"/>
        <v>0</v>
      </c>
    </row>
    <row r="867" spans="1:11">
      <c r="A867" s="527" t="s">
        <v>1006</v>
      </c>
      <c r="B867" s="31">
        <v>85</v>
      </c>
      <c r="C867" s="31"/>
      <c r="G867" s="457" t="s">
        <v>4835</v>
      </c>
      <c r="H867" s="457" t="s">
        <v>4823</v>
      </c>
      <c r="I867" s="457">
        <f t="shared" si="34"/>
        <v>15000</v>
      </c>
      <c r="J867" s="457">
        <f t="shared" si="35"/>
        <v>2400</v>
      </c>
      <c r="K867" s="457">
        <f t="shared" si="36"/>
        <v>0</v>
      </c>
    </row>
    <row r="868" spans="1:11">
      <c r="A868" s="527" t="s">
        <v>1006</v>
      </c>
      <c r="B868" s="31">
        <v>85</v>
      </c>
      <c r="C868" s="31"/>
      <c r="G868" s="457" t="s">
        <v>7056</v>
      </c>
      <c r="H868" s="457" t="s">
        <v>7056</v>
      </c>
      <c r="I868" s="457">
        <f t="shared" si="34"/>
        <v>400</v>
      </c>
      <c r="J868" s="457">
        <f t="shared" si="35"/>
        <v>64</v>
      </c>
      <c r="K868" s="457">
        <f t="shared" si="36"/>
        <v>0</v>
      </c>
    </row>
    <row r="869" spans="1:11">
      <c r="A869" s="527" t="s">
        <v>1006</v>
      </c>
      <c r="B869" s="31">
        <v>85</v>
      </c>
      <c r="C869" s="31"/>
      <c r="G869" s="457" t="s">
        <v>4790</v>
      </c>
      <c r="H869" s="457" t="s">
        <v>4790</v>
      </c>
      <c r="I869" s="457">
        <f t="shared" si="34"/>
        <v>400</v>
      </c>
      <c r="J869" s="457">
        <f t="shared" si="35"/>
        <v>64</v>
      </c>
      <c r="K869" s="457">
        <f t="shared" si="36"/>
        <v>0</v>
      </c>
    </row>
    <row r="870" spans="1:11">
      <c r="A870" s="527" t="s">
        <v>1006</v>
      </c>
      <c r="B870" s="31">
        <v>85</v>
      </c>
      <c r="C870" s="31"/>
      <c r="G870" s="457" t="s">
        <v>672</v>
      </c>
      <c r="H870" s="457" t="s">
        <v>672</v>
      </c>
      <c r="I870" s="457">
        <f t="shared" si="34"/>
        <v>975.3125</v>
      </c>
      <c r="J870" s="457">
        <f t="shared" si="35"/>
        <v>156.05000000000001</v>
      </c>
      <c r="K870" s="457">
        <f t="shared" si="36"/>
        <v>0</v>
      </c>
    </row>
    <row r="871" spans="1:11">
      <c r="A871" s="527" t="s">
        <v>1006</v>
      </c>
      <c r="B871" s="31">
        <v>85</v>
      </c>
      <c r="C871" s="31"/>
      <c r="G871" s="457" t="s">
        <v>897</v>
      </c>
      <c r="H871" s="457" t="s">
        <v>898</v>
      </c>
      <c r="I871" s="457">
        <f t="shared" si="34"/>
        <v>10000</v>
      </c>
      <c r="J871" s="457">
        <f t="shared" si="35"/>
        <v>1600</v>
      </c>
      <c r="K871" s="457">
        <f t="shared" si="36"/>
        <v>0</v>
      </c>
    </row>
    <row r="872" spans="1:11">
      <c r="A872" s="527" t="s">
        <v>1006</v>
      </c>
      <c r="B872" s="31">
        <v>85</v>
      </c>
      <c r="C872" s="31"/>
      <c r="G872" s="457" t="s">
        <v>7213</v>
      </c>
      <c r="H872" s="457" t="s">
        <v>7213</v>
      </c>
      <c r="I872" s="457">
        <f t="shared" si="34"/>
        <v>167.25</v>
      </c>
      <c r="J872" s="457">
        <f t="shared" si="35"/>
        <v>26.76</v>
      </c>
      <c r="K872" s="457">
        <f t="shared" si="36"/>
        <v>0</v>
      </c>
    </row>
    <row r="873" spans="1:11">
      <c r="A873" s="527" t="s">
        <v>1006</v>
      </c>
      <c r="B873" s="31">
        <v>85</v>
      </c>
      <c r="C873" s="31"/>
      <c r="G873" s="457" t="s">
        <v>701</v>
      </c>
      <c r="H873" s="457" t="s">
        <v>701</v>
      </c>
      <c r="I873" s="457">
        <f t="shared" si="34"/>
        <v>1054.5625</v>
      </c>
      <c r="J873" s="457">
        <f t="shared" si="35"/>
        <v>168.73000000000002</v>
      </c>
      <c r="K873" s="457">
        <f t="shared" si="36"/>
        <v>0</v>
      </c>
    </row>
    <row r="874" spans="1:11">
      <c r="A874" s="527" t="s">
        <v>1006</v>
      </c>
      <c r="B874" s="31">
        <v>85</v>
      </c>
      <c r="C874" s="31"/>
      <c r="G874" s="471" t="s">
        <v>856</v>
      </c>
      <c r="H874" s="457" t="s">
        <v>6554</v>
      </c>
      <c r="I874" s="457">
        <f t="shared" si="34"/>
        <v>697552.25</v>
      </c>
      <c r="J874" s="457">
        <f t="shared" si="35"/>
        <v>111608.36</v>
      </c>
      <c r="K874" s="457">
        <f t="shared" si="36"/>
        <v>0</v>
      </c>
    </row>
    <row r="875" spans="1:11">
      <c r="A875" s="527" t="s">
        <v>1006</v>
      </c>
      <c r="B875" s="31">
        <v>85</v>
      </c>
      <c r="C875" s="31"/>
      <c r="G875" s="457" t="s">
        <v>7291</v>
      </c>
      <c r="H875" s="457" t="s">
        <v>1617</v>
      </c>
      <c r="I875" s="457">
        <f t="shared" si="34"/>
        <v>7350</v>
      </c>
      <c r="J875" s="457">
        <f t="shared" si="35"/>
        <v>1176</v>
      </c>
      <c r="K875" s="457">
        <f t="shared" si="36"/>
        <v>0</v>
      </c>
    </row>
    <row r="876" spans="1:11">
      <c r="A876" s="527" t="s">
        <v>1006</v>
      </c>
      <c r="B876" s="31">
        <v>85</v>
      </c>
      <c r="C876" s="31"/>
      <c r="G876" s="457" t="s">
        <v>920</v>
      </c>
      <c r="H876" s="457" t="s">
        <v>921</v>
      </c>
      <c r="I876" s="457">
        <f t="shared" si="34"/>
        <v>19890</v>
      </c>
      <c r="J876" s="457">
        <f t="shared" si="35"/>
        <v>3182.4</v>
      </c>
      <c r="K876" s="457">
        <f t="shared" si="36"/>
        <v>0</v>
      </c>
    </row>
    <row r="877" spans="1:11">
      <c r="A877" s="527" t="s">
        <v>1006</v>
      </c>
      <c r="B877" s="31">
        <v>85</v>
      </c>
      <c r="C877" s="31"/>
      <c r="G877" s="457" t="s">
        <v>7281</v>
      </c>
      <c r="H877" s="457" t="s">
        <v>7282</v>
      </c>
      <c r="I877" s="457">
        <f t="shared" si="34"/>
        <v>106034.5</v>
      </c>
      <c r="J877" s="457">
        <f t="shared" si="35"/>
        <v>16965.52</v>
      </c>
      <c r="K877" s="457">
        <f t="shared" si="36"/>
        <v>0</v>
      </c>
    </row>
    <row r="878" spans="1:11">
      <c r="A878" s="527" t="s">
        <v>1006</v>
      </c>
      <c r="B878" s="31">
        <v>85</v>
      </c>
      <c r="C878" s="31"/>
      <c r="G878" s="457" t="s">
        <v>4845</v>
      </c>
      <c r="H878" s="457" t="s">
        <v>4815</v>
      </c>
      <c r="I878" s="457">
        <f t="shared" si="34"/>
        <v>3786</v>
      </c>
      <c r="J878" s="457">
        <f t="shared" si="35"/>
        <v>605.76</v>
      </c>
      <c r="K878" s="457">
        <f t="shared" si="36"/>
        <v>0</v>
      </c>
    </row>
    <row r="879" spans="1:11">
      <c r="A879" s="527" t="s">
        <v>1006</v>
      </c>
      <c r="B879" s="31">
        <v>85</v>
      </c>
      <c r="C879" s="31"/>
      <c r="G879" s="457" t="s">
        <v>1694</v>
      </c>
      <c r="H879" s="457" t="s">
        <v>1694</v>
      </c>
      <c r="I879" s="457">
        <f t="shared" si="34"/>
        <v>1554.5625</v>
      </c>
      <c r="J879" s="457">
        <f t="shared" si="35"/>
        <v>248.73000000000002</v>
      </c>
      <c r="K879" s="457">
        <f t="shared" si="36"/>
        <v>0</v>
      </c>
    </row>
    <row r="880" spans="1:11">
      <c r="A880" s="527" t="s">
        <v>1006</v>
      </c>
      <c r="B880" s="31">
        <v>85</v>
      </c>
      <c r="C880" s="31"/>
      <c r="G880" s="457" t="s">
        <v>1693</v>
      </c>
      <c r="H880" s="457" t="s">
        <v>1693</v>
      </c>
      <c r="I880" s="457">
        <f t="shared" si="34"/>
        <v>203.5</v>
      </c>
      <c r="J880" s="457">
        <f t="shared" si="35"/>
        <v>32.56</v>
      </c>
      <c r="K880" s="457">
        <f t="shared" si="36"/>
        <v>0</v>
      </c>
    </row>
    <row r="881" spans="1:11">
      <c r="A881" s="527" t="s">
        <v>1006</v>
      </c>
      <c r="B881" s="31">
        <v>85</v>
      </c>
      <c r="C881" s="31"/>
      <c r="G881" s="457" t="s">
        <v>7082</v>
      </c>
      <c r="H881" s="457" t="s">
        <v>7082</v>
      </c>
      <c r="I881" s="457">
        <f t="shared" si="34"/>
        <v>50.875</v>
      </c>
      <c r="J881" s="457">
        <f t="shared" si="35"/>
        <v>8.14</v>
      </c>
      <c r="K881" s="457">
        <f t="shared" si="36"/>
        <v>0</v>
      </c>
    </row>
    <row r="882" spans="1:11">
      <c r="A882" s="527" t="s">
        <v>1006</v>
      </c>
      <c r="B882" s="31">
        <v>85</v>
      </c>
      <c r="C882" s="31"/>
      <c r="G882" s="457" t="s">
        <v>3550</v>
      </c>
      <c r="H882" s="457" t="s">
        <v>3471</v>
      </c>
      <c r="I882" s="457">
        <f t="shared" si="34"/>
        <v>8429.125</v>
      </c>
      <c r="J882" s="457">
        <f t="shared" si="35"/>
        <v>1348.66</v>
      </c>
      <c r="K882" s="457">
        <f t="shared" si="36"/>
        <v>0</v>
      </c>
    </row>
    <row r="883" spans="1:11">
      <c r="A883" s="527" t="s">
        <v>1006</v>
      </c>
      <c r="B883" s="527" t="s">
        <v>1007</v>
      </c>
      <c r="C883" s="31"/>
      <c r="G883" s="467" t="s">
        <v>971</v>
      </c>
      <c r="H883" s="457" t="s">
        <v>970</v>
      </c>
      <c r="I883" s="457">
        <f t="shared" si="34"/>
        <v>133928.5625</v>
      </c>
      <c r="J883" s="457">
        <f t="shared" si="35"/>
        <v>21428.57</v>
      </c>
      <c r="K883" s="457">
        <f t="shared" si="36"/>
        <v>14285.72</v>
      </c>
    </row>
    <row r="884" spans="1:11">
      <c r="A884" s="527" t="s">
        <v>1006</v>
      </c>
      <c r="B884" s="31">
        <v>85</v>
      </c>
      <c r="C884" s="31"/>
      <c r="G884" s="472" t="s">
        <v>1009</v>
      </c>
      <c r="H884" s="457" t="s">
        <v>5499</v>
      </c>
      <c r="I884" s="457">
        <f t="shared" si="34"/>
        <v>225.875</v>
      </c>
      <c r="J884" s="457">
        <f t="shared" si="35"/>
        <v>36.14</v>
      </c>
      <c r="K884" s="457">
        <f t="shared" si="36"/>
        <v>0</v>
      </c>
    </row>
    <row r="885" spans="1:11">
      <c r="A885" s="527" t="s">
        <v>1006</v>
      </c>
      <c r="B885" s="31">
        <v>85</v>
      </c>
      <c r="C885" s="31"/>
      <c r="G885" s="457" t="s">
        <v>7289</v>
      </c>
      <c r="H885" s="457" t="s">
        <v>6340</v>
      </c>
      <c r="I885" s="457">
        <f t="shared" si="34"/>
        <v>3400</v>
      </c>
      <c r="J885" s="457">
        <f t="shared" si="35"/>
        <v>544</v>
      </c>
      <c r="K885" s="457">
        <f t="shared" si="36"/>
        <v>0</v>
      </c>
    </row>
    <row r="886" spans="1:11">
      <c r="A886" s="527" t="s">
        <v>1006</v>
      </c>
      <c r="B886" s="31">
        <v>85</v>
      </c>
      <c r="C886" s="31"/>
      <c r="G886" s="457" t="s">
        <v>683</v>
      </c>
      <c r="H886" s="457" t="s">
        <v>683</v>
      </c>
      <c r="I886" s="457">
        <f t="shared" si="34"/>
        <v>91.375</v>
      </c>
      <c r="J886" s="457">
        <f t="shared" si="35"/>
        <v>14.62</v>
      </c>
      <c r="K886" s="457">
        <f t="shared" si="36"/>
        <v>0</v>
      </c>
    </row>
    <row r="887" spans="1:11">
      <c r="A887" s="527" t="s">
        <v>1006</v>
      </c>
      <c r="B887" s="31">
        <v>85</v>
      </c>
      <c r="C887" s="31"/>
      <c r="G887" s="457" t="s">
        <v>6625</v>
      </c>
      <c r="H887" s="457" t="s">
        <v>6625</v>
      </c>
      <c r="I887" s="457">
        <f t="shared" si="34"/>
        <v>63.812500000000007</v>
      </c>
      <c r="J887" s="457">
        <f t="shared" si="35"/>
        <v>10.210000000000001</v>
      </c>
      <c r="K887" s="457">
        <f t="shared" si="36"/>
        <v>0</v>
      </c>
    </row>
    <row r="888" spans="1:11">
      <c r="A888" s="527" t="s">
        <v>1006</v>
      </c>
      <c r="B888" s="31">
        <v>85</v>
      </c>
      <c r="C888" s="31"/>
      <c r="G888" s="468" t="s">
        <v>834</v>
      </c>
      <c r="H888" s="457" t="s">
        <v>6100</v>
      </c>
      <c r="I888" s="457">
        <f t="shared" si="34"/>
        <v>195646.75</v>
      </c>
      <c r="J888" s="457">
        <f t="shared" si="35"/>
        <v>31303.48</v>
      </c>
      <c r="K888" s="457">
        <f t="shared" si="36"/>
        <v>0</v>
      </c>
    </row>
    <row r="889" spans="1:11">
      <c r="A889" s="527" t="s">
        <v>1006</v>
      </c>
      <c r="B889" s="31">
        <v>85</v>
      </c>
      <c r="C889" s="31"/>
      <c r="G889" s="457" t="s">
        <v>685</v>
      </c>
      <c r="H889" s="457" t="s">
        <v>685</v>
      </c>
      <c r="I889" s="457">
        <f t="shared" si="34"/>
        <v>14419.624999999998</v>
      </c>
      <c r="J889" s="457">
        <f t="shared" si="35"/>
        <v>2307.14</v>
      </c>
      <c r="K889" s="457">
        <f t="shared" si="36"/>
        <v>0</v>
      </c>
    </row>
    <row r="890" spans="1:11">
      <c r="A890" s="527" t="s">
        <v>1006</v>
      </c>
      <c r="B890" s="31">
        <v>85</v>
      </c>
      <c r="C890" s="31"/>
      <c r="G890" s="457" t="s">
        <v>7057</v>
      </c>
      <c r="H890" s="457" t="s">
        <v>7057</v>
      </c>
      <c r="I890" s="457">
        <f t="shared" si="34"/>
        <v>419.74999999999994</v>
      </c>
      <c r="J890" s="457">
        <f t="shared" si="35"/>
        <v>67.16</v>
      </c>
      <c r="K890" s="457">
        <f t="shared" si="36"/>
        <v>0</v>
      </c>
    </row>
    <row r="891" spans="1:11">
      <c r="A891" s="527" t="s">
        <v>1006</v>
      </c>
      <c r="B891" s="31">
        <v>85</v>
      </c>
      <c r="C891" s="31"/>
      <c r="G891" s="457" t="s">
        <v>7290</v>
      </c>
      <c r="H891" s="457" t="s">
        <v>6347</v>
      </c>
      <c r="I891" s="457">
        <f t="shared" si="34"/>
        <v>6720</v>
      </c>
      <c r="J891" s="457">
        <f t="shared" si="35"/>
        <v>1075.2</v>
      </c>
      <c r="K891" s="457">
        <f t="shared" si="36"/>
        <v>0</v>
      </c>
    </row>
    <row r="892" spans="1:11">
      <c r="A892" s="527" t="s">
        <v>1006</v>
      </c>
      <c r="B892" s="31">
        <v>85</v>
      </c>
      <c r="C892" s="31"/>
      <c r="G892" s="457" t="s">
        <v>5429</v>
      </c>
      <c r="H892" s="457" t="s">
        <v>5429</v>
      </c>
      <c r="I892" s="457">
        <f t="shared" si="34"/>
        <v>812.56249999999989</v>
      </c>
      <c r="J892" s="457">
        <f t="shared" si="35"/>
        <v>130.01</v>
      </c>
      <c r="K892" s="457">
        <f t="shared" si="36"/>
        <v>0</v>
      </c>
    </row>
    <row r="893" spans="1:11">
      <c r="A893" s="527" t="s">
        <v>1006</v>
      </c>
      <c r="B893" s="31">
        <v>85</v>
      </c>
      <c r="C893" s="31"/>
      <c r="G893" s="461" t="s">
        <v>6049</v>
      </c>
      <c r="H893" s="461" t="s">
        <v>7321</v>
      </c>
      <c r="I893" s="457">
        <f t="shared" si="34"/>
        <v>375.875</v>
      </c>
      <c r="J893" s="457">
        <f t="shared" si="35"/>
        <v>60.14</v>
      </c>
      <c r="K893" s="457">
        <f t="shared" si="36"/>
        <v>0</v>
      </c>
    </row>
    <row r="894" spans="1:11">
      <c r="A894" s="527" t="s">
        <v>1006</v>
      </c>
      <c r="B894" s="31">
        <v>85</v>
      </c>
      <c r="C894" s="31"/>
      <c r="G894" s="457" t="s">
        <v>7332</v>
      </c>
      <c r="H894" s="457" t="s">
        <v>7332</v>
      </c>
      <c r="I894" s="457">
        <f t="shared" si="34"/>
        <v>695.3125</v>
      </c>
      <c r="J894" s="457">
        <f t="shared" si="35"/>
        <v>111.25</v>
      </c>
      <c r="K894" s="457">
        <f t="shared" si="36"/>
        <v>0</v>
      </c>
    </row>
    <row r="895" spans="1:11">
      <c r="A895" s="527" t="s">
        <v>1006</v>
      </c>
      <c r="B895" s="31">
        <v>85</v>
      </c>
      <c r="C895" s="31"/>
      <c r="G895" s="457" t="s">
        <v>805</v>
      </c>
      <c r="H895" s="457" t="s">
        <v>805</v>
      </c>
      <c r="I895" s="457">
        <f t="shared" si="34"/>
        <v>5622.4374999999991</v>
      </c>
      <c r="J895" s="457">
        <f t="shared" si="35"/>
        <v>899.58999999999992</v>
      </c>
      <c r="K895" s="457">
        <f t="shared" si="36"/>
        <v>0</v>
      </c>
    </row>
    <row r="896" spans="1:11">
      <c r="A896" s="527" t="s">
        <v>1006</v>
      </c>
      <c r="B896" s="31">
        <v>85</v>
      </c>
      <c r="C896" s="31"/>
      <c r="G896" s="457" t="s">
        <v>723</v>
      </c>
      <c r="H896" s="457" t="s">
        <v>917</v>
      </c>
      <c r="I896" s="457">
        <f t="shared" si="34"/>
        <v>12450</v>
      </c>
      <c r="J896" s="457">
        <f t="shared" si="35"/>
        <v>1992</v>
      </c>
      <c r="K896" s="457">
        <f t="shared" si="36"/>
        <v>0</v>
      </c>
    </row>
    <row r="897" spans="1:11">
      <c r="A897" s="527" t="s">
        <v>1006</v>
      </c>
      <c r="B897" s="31">
        <v>85</v>
      </c>
      <c r="C897" s="31"/>
      <c r="G897" s="457" t="s">
        <v>7310</v>
      </c>
      <c r="H897" s="457" t="s">
        <v>7311</v>
      </c>
      <c r="I897" s="457">
        <f t="shared" si="34"/>
        <v>84.5</v>
      </c>
      <c r="J897" s="457">
        <f t="shared" si="35"/>
        <v>13.52</v>
      </c>
      <c r="K897" s="457">
        <f t="shared" si="36"/>
        <v>0</v>
      </c>
    </row>
    <row r="898" spans="1:11">
      <c r="A898" s="527" t="s">
        <v>1006</v>
      </c>
      <c r="B898" s="31">
        <v>85</v>
      </c>
      <c r="C898" s="31"/>
      <c r="G898" s="457" t="s">
        <v>7283</v>
      </c>
      <c r="H898" s="457" t="s">
        <v>6372</v>
      </c>
      <c r="I898" s="457">
        <f t="shared" si="34"/>
        <v>11400</v>
      </c>
      <c r="J898" s="457">
        <f t="shared" si="35"/>
        <v>1824</v>
      </c>
      <c r="K898" s="457">
        <f t="shared" si="36"/>
        <v>0</v>
      </c>
    </row>
    <row r="899" spans="1:11">
      <c r="A899" s="527" t="s">
        <v>1006</v>
      </c>
      <c r="B899" s="31">
        <v>85</v>
      </c>
      <c r="C899" s="31"/>
      <c r="G899" s="457" t="s">
        <v>7042</v>
      </c>
      <c r="H899" s="457" t="s">
        <v>7042</v>
      </c>
      <c r="I899" s="457">
        <f t="shared" si="34"/>
        <v>109.5</v>
      </c>
      <c r="J899" s="457">
        <f t="shared" si="35"/>
        <v>17.52</v>
      </c>
      <c r="K899" s="457">
        <f t="shared" si="36"/>
        <v>0</v>
      </c>
    </row>
    <row r="900" spans="1:11">
      <c r="A900" s="527" t="s">
        <v>1006</v>
      </c>
      <c r="B900" s="31">
        <v>85</v>
      </c>
      <c r="C900" s="31"/>
      <c r="G900" s="457" t="s">
        <v>7137</v>
      </c>
      <c r="H900" s="457" t="s">
        <v>7137</v>
      </c>
      <c r="I900" s="457">
        <f t="shared" si="34"/>
        <v>124.5625</v>
      </c>
      <c r="J900" s="457">
        <f t="shared" si="35"/>
        <v>19.93</v>
      </c>
      <c r="K900" s="457">
        <f t="shared" si="36"/>
        <v>0</v>
      </c>
    </row>
    <row r="901" spans="1:11">
      <c r="A901" s="527" t="s">
        <v>1006</v>
      </c>
      <c r="B901" s="31">
        <v>85</v>
      </c>
      <c r="C901" s="31"/>
      <c r="G901" s="457" t="s">
        <v>1677</v>
      </c>
      <c r="H901" s="457" t="s">
        <v>1677</v>
      </c>
      <c r="I901" s="457">
        <f t="shared" si="34"/>
        <v>545.18749999999989</v>
      </c>
      <c r="J901" s="457">
        <f t="shared" si="35"/>
        <v>87.22999999999999</v>
      </c>
      <c r="K901" s="457">
        <f t="shared" si="36"/>
        <v>0</v>
      </c>
    </row>
    <row r="902" spans="1:11">
      <c r="A902" s="527" t="s">
        <v>1006</v>
      </c>
      <c r="B902" s="31">
        <v>85</v>
      </c>
      <c r="C902" s="31"/>
      <c r="G902" s="457" t="s">
        <v>775</v>
      </c>
      <c r="H902" s="457" t="s">
        <v>775</v>
      </c>
      <c r="I902" s="457">
        <f t="shared" si="34"/>
        <v>250.625</v>
      </c>
      <c r="J902" s="457">
        <f t="shared" si="35"/>
        <v>40.1</v>
      </c>
      <c r="K902" s="457">
        <f t="shared" si="36"/>
        <v>0</v>
      </c>
    </row>
    <row r="903" spans="1:11">
      <c r="A903" s="527" t="s">
        <v>1006</v>
      </c>
      <c r="B903" s="31">
        <v>85</v>
      </c>
      <c r="C903" s="31"/>
      <c r="G903" s="457" t="s">
        <v>6021</v>
      </c>
      <c r="H903" s="457" t="s">
        <v>6021</v>
      </c>
      <c r="I903" s="457">
        <f t="shared" si="34"/>
        <v>6431.1875</v>
      </c>
      <c r="J903" s="457">
        <f t="shared" si="35"/>
        <v>1028.99</v>
      </c>
      <c r="K903" s="457">
        <f t="shared" si="36"/>
        <v>0</v>
      </c>
    </row>
    <row r="904" spans="1:11">
      <c r="A904" s="527" t="s">
        <v>1006</v>
      </c>
      <c r="B904" s="31">
        <v>85</v>
      </c>
      <c r="C904" s="31"/>
      <c r="G904" s="457" t="s">
        <v>2691</v>
      </c>
      <c r="H904" s="457" t="s">
        <v>2691</v>
      </c>
      <c r="I904" s="457">
        <f t="shared" si="34"/>
        <v>889.8125</v>
      </c>
      <c r="J904" s="457">
        <f t="shared" si="35"/>
        <v>142.37</v>
      </c>
      <c r="K904" s="457">
        <f t="shared" si="36"/>
        <v>0</v>
      </c>
    </row>
    <row r="905" spans="1:11">
      <c r="A905" s="527" t="s">
        <v>1006</v>
      </c>
      <c r="B905" s="31">
        <v>85</v>
      </c>
      <c r="C905" s="31"/>
      <c r="G905" s="457" t="s">
        <v>709</v>
      </c>
      <c r="H905" s="457" t="s">
        <v>709</v>
      </c>
      <c r="I905" s="457">
        <f t="shared" si="34"/>
        <v>376.31249999999994</v>
      </c>
      <c r="J905" s="457">
        <f t="shared" si="35"/>
        <v>60.209999999999994</v>
      </c>
      <c r="K905" s="457">
        <f t="shared" si="36"/>
        <v>0</v>
      </c>
    </row>
    <row r="906" spans="1:11">
      <c r="A906" s="527" t="s">
        <v>1006</v>
      </c>
      <c r="B906" s="31">
        <v>85</v>
      </c>
      <c r="C906" s="31"/>
      <c r="G906" s="457" t="s">
        <v>3545</v>
      </c>
      <c r="H906" s="457" t="s">
        <v>3545</v>
      </c>
      <c r="I906" s="457">
        <f t="shared" si="34"/>
        <v>103.4375</v>
      </c>
      <c r="J906" s="457">
        <f t="shared" si="35"/>
        <v>16.55</v>
      </c>
      <c r="K906" s="457">
        <f t="shared" si="36"/>
        <v>0</v>
      </c>
    </row>
    <row r="907" spans="1:11">
      <c r="A907" s="527" t="s">
        <v>1006</v>
      </c>
      <c r="B907" s="31">
        <v>85</v>
      </c>
      <c r="C907" s="31"/>
      <c r="G907" s="468" t="s">
        <v>4179</v>
      </c>
      <c r="H907" s="457" t="s">
        <v>6392</v>
      </c>
      <c r="I907" s="457">
        <f t="shared" si="34"/>
        <v>156798.625</v>
      </c>
      <c r="J907" s="457">
        <f t="shared" si="35"/>
        <v>25087.78</v>
      </c>
      <c r="K907" s="457">
        <f t="shared" si="36"/>
        <v>0</v>
      </c>
    </row>
    <row r="908" spans="1:11">
      <c r="A908" s="527" t="s">
        <v>1006</v>
      </c>
      <c r="B908" s="31">
        <v>85</v>
      </c>
      <c r="C908" s="31"/>
      <c r="G908" s="457" t="s">
        <v>3529</v>
      </c>
      <c r="H908" s="457" t="s">
        <v>3529</v>
      </c>
      <c r="I908" s="457">
        <f t="shared" si="34"/>
        <v>113.8125</v>
      </c>
      <c r="J908" s="457">
        <f t="shared" si="35"/>
        <v>18.21</v>
      </c>
      <c r="K908" s="457">
        <f t="shared" si="36"/>
        <v>0</v>
      </c>
    </row>
    <row r="909" spans="1:11">
      <c r="A909" s="527" t="s">
        <v>1006</v>
      </c>
      <c r="B909" s="31">
        <v>85</v>
      </c>
      <c r="C909" s="31"/>
      <c r="G909" s="457" t="s">
        <v>1673</v>
      </c>
      <c r="H909" s="457" t="s">
        <v>1673</v>
      </c>
      <c r="I909" s="457">
        <f t="shared" si="34"/>
        <v>57.75</v>
      </c>
      <c r="J909" s="457">
        <f t="shared" si="35"/>
        <v>9.24</v>
      </c>
      <c r="K909" s="457">
        <f t="shared" si="36"/>
        <v>0</v>
      </c>
    </row>
    <row r="910" spans="1:11">
      <c r="A910" s="527" t="s">
        <v>1006</v>
      </c>
      <c r="B910" s="31">
        <v>85</v>
      </c>
      <c r="C910" s="31"/>
      <c r="G910" s="471" t="s">
        <v>4209</v>
      </c>
      <c r="H910" s="457" t="s">
        <v>4834</v>
      </c>
      <c r="I910" s="457">
        <f t="shared" si="34"/>
        <v>56208.750000000007</v>
      </c>
      <c r="J910" s="457">
        <f t="shared" si="35"/>
        <v>8993.4000000000015</v>
      </c>
      <c r="K910" s="457">
        <f t="shared" si="36"/>
        <v>0</v>
      </c>
    </row>
    <row r="911" spans="1:11">
      <c r="A911" s="527" t="s">
        <v>1006</v>
      </c>
      <c r="B911" s="31">
        <v>85</v>
      </c>
      <c r="C911" s="31"/>
      <c r="G911" s="457" t="s">
        <v>7246</v>
      </c>
      <c r="H911" s="457" t="s">
        <v>7246</v>
      </c>
      <c r="I911" s="457">
        <f t="shared" si="34"/>
        <v>142.25</v>
      </c>
      <c r="J911" s="457">
        <f t="shared" si="35"/>
        <v>22.76</v>
      </c>
      <c r="K911" s="457">
        <f t="shared" si="36"/>
        <v>0</v>
      </c>
    </row>
    <row r="912" spans="1:11">
      <c r="A912" s="527" t="s">
        <v>1006</v>
      </c>
      <c r="B912" s="31">
        <v>85</v>
      </c>
      <c r="C912" s="31"/>
      <c r="G912" s="457" t="s">
        <v>7275</v>
      </c>
      <c r="H912" s="457" t="s">
        <v>7276</v>
      </c>
      <c r="I912" s="457">
        <f t="shared" si="34"/>
        <v>448.25</v>
      </c>
      <c r="J912" s="457">
        <f t="shared" si="35"/>
        <v>71.72</v>
      </c>
      <c r="K912" s="457">
        <f t="shared" si="36"/>
        <v>0</v>
      </c>
    </row>
    <row r="913" spans="1:11">
      <c r="A913" s="527" t="s">
        <v>1006</v>
      </c>
      <c r="B913" s="31">
        <v>85</v>
      </c>
      <c r="C913" s="31"/>
      <c r="G913" s="457" t="s">
        <v>6949</v>
      </c>
      <c r="H913" s="457" t="s">
        <v>6949</v>
      </c>
      <c r="I913" s="457">
        <f t="shared" ref="I913:I966" si="37">+J913/0.16</f>
        <v>1586.1875</v>
      </c>
      <c r="J913" s="457">
        <f t="shared" si="35"/>
        <v>253.79</v>
      </c>
      <c r="K913" s="457">
        <f t="shared" si="36"/>
        <v>0</v>
      </c>
    </row>
    <row r="914" spans="1:11">
      <c r="A914" s="527" t="s">
        <v>1006</v>
      </c>
      <c r="B914" s="31">
        <v>85</v>
      </c>
      <c r="C914" s="31"/>
      <c r="G914" s="457" t="s">
        <v>735</v>
      </c>
      <c r="H914" s="457" t="s">
        <v>735</v>
      </c>
      <c r="I914" s="457">
        <f t="shared" si="37"/>
        <v>2436.3750000000005</v>
      </c>
      <c r="J914" s="457">
        <f t="shared" si="35"/>
        <v>389.82000000000005</v>
      </c>
      <c r="K914" s="457">
        <f t="shared" si="36"/>
        <v>0</v>
      </c>
    </row>
    <row r="915" spans="1:11">
      <c r="A915" s="527" t="s">
        <v>1006</v>
      </c>
      <c r="B915" s="31">
        <v>85</v>
      </c>
      <c r="C915" s="31"/>
      <c r="G915" s="461" t="s">
        <v>7319</v>
      </c>
      <c r="H915" s="461" t="s">
        <v>7320</v>
      </c>
      <c r="I915" s="457">
        <f t="shared" si="37"/>
        <v>172</v>
      </c>
      <c r="J915" s="457">
        <f t="shared" ref="J915:J966" si="38">+SUMIF($G$8:$G$703,G915,$I$8:$I$703)</f>
        <v>27.52</v>
      </c>
      <c r="K915" s="457">
        <f t="shared" ref="K915:K966" si="39">+SUMIF($G$8:$G$703,G915,$K$8:$K$703)</f>
        <v>0</v>
      </c>
    </row>
    <row r="916" spans="1:11">
      <c r="A916" s="527" t="s">
        <v>1006</v>
      </c>
      <c r="B916" s="31">
        <v>85</v>
      </c>
      <c r="C916" s="31"/>
      <c r="G916" s="457" t="s">
        <v>5481</v>
      </c>
      <c r="H916" s="457" t="s">
        <v>5462</v>
      </c>
      <c r="I916" s="457">
        <f t="shared" si="37"/>
        <v>2900</v>
      </c>
      <c r="J916" s="457">
        <f t="shared" si="38"/>
        <v>464</v>
      </c>
      <c r="K916" s="457">
        <f t="shared" si="39"/>
        <v>0</v>
      </c>
    </row>
    <row r="917" spans="1:11">
      <c r="A917" s="527" t="s">
        <v>1006</v>
      </c>
      <c r="B917" s="31">
        <v>85</v>
      </c>
      <c r="C917" s="31"/>
      <c r="G917" s="457" t="s">
        <v>1763</v>
      </c>
      <c r="H917" s="457" t="s">
        <v>1619</v>
      </c>
      <c r="I917" s="457">
        <f t="shared" si="37"/>
        <v>24002</v>
      </c>
      <c r="J917" s="457">
        <f t="shared" si="38"/>
        <v>3840.32</v>
      </c>
      <c r="K917" s="457">
        <f t="shared" si="39"/>
        <v>0</v>
      </c>
    </row>
    <row r="918" spans="1:11">
      <c r="A918" s="527" t="s">
        <v>1006</v>
      </c>
      <c r="B918" s="31">
        <v>85</v>
      </c>
      <c r="C918" s="31"/>
      <c r="G918" s="457" t="s">
        <v>4141</v>
      </c>
      <c r="H918" s="457" t="s">
        <v>4141</v>
      </c>
      <c r="I918" s="457">
        <f t="shared" si="37"/>
        <v>161.1875</v>
      </c>
      <c r="J918" s="457">
        <f t="shared" si="38"/>
        <v>25.79</v>
      </c>
      <c r="K918" s="457">
        <f t="shared" si="39"/>
        <v>0</v>
      </c>
    </row>
    <row r="919" spans="1:11">
      <c r="A919" s="527" t="s">
        <v>1006</v>
      </c>
      <c r="B919" s="31">
        <v>85</v>
      </c>
      <c r="C919" s="31"/>
      <c r="G919" s="457" t="s">
        <v>715</v>
      </c>
      <c r="H919" s="457" t="s">
        <v>715</v>
      </c>
      <c r="I919" s="457">
        <f t="shared" si="37"/>
        <v>577.5625</v>
      </c>
      <c r="J919" s="457">
        <f t="shared" si="38"/>
        <v>92.41</v>
      </c>
      <c r="K919" s="457">
        <f t="shared" si="39"/>
        <v>0</v>
      </c>
    </row>
    <row r="920" spans="1:11">
      <c r="A920" s="527" t="s">
        <v>1006</v>
      </c>
      <c r="B920" s="31">
        <v>85</v>
      </c>
      <c r="C920" s="31"/>
      <c r="G920" s="457" t="s">
        <v>3564</v>
      </c>
      <c r="H920" s="457" t="s">
        <v>4148</v>
      </c>
      <c r="I920" s="457">
        <f t="shared" si="37"/>
        <v>36800</v>
      </c>
      <c r="J920" s="457">
        <f t="shared" si="38"/>
        <v>5888</v>
      </c>
      <c r="K920" s="457">
        <f t="shared" si="39"/>
        <v>0</v>
      </c>
    </row>
    <row r="921" spans="1:11">
      <c r="A921" s="527" t="s">
        <v>1006</v>
      </c>
      <c r="B921" s="31">
        <v>85</v>
      </c>
      <c r="C921" s="31"/>
      <c r="G921" s="457" t="s">
        <v>793</v>
      </c>
      <c r="H921" s="457" t="s">
        <v>793</v>
      </c>
      <c r="I921" s="457">
        <f t="shared" si="37"/>
        <v>69</v>
      </c>
      <c r="J921" s="457">
        <f t="shared" si="38"/>
        <v>11.04</v>
      </c>
      <c r="K921" s="457">
        <f t="shared" si="39"/>
        <v>0</v>
      </c>
    </row>
    <row r="922" spans="1:11">
      <c r="A922" s="527" t="s">
        <v>1006</v>
      </c>
      <c r="B922" s="31">
        <v>85</v>
      </c>
      <c r="C922" s="31"/>
      <c r="G922" s="457" t="s">
        <v>985</v>
      </c>
      <c r="H922" s="457" t="s">
        <v>7309</v>
      </c>
      <c r="I922" s="457">
        <f t="shared" si="37"/>
        <v>625</v>
      </c>
      <c r="J922" s="457">
        <f t="shared" si="38"/>
        <v>100</v>
      </c>
      <c r="K922" s="457">
        <f t="shared" si="39"/>
        <v>0</v>
      </c>
    </row>
    <row r="923" spans="1:11">
      <c r="A923" s="527" t="s">
        <v>1006</v>
      </c>
      <c r="B923" s="31">
        <v>85</v>
      </c>
      <c r="C923" s="31"/>
      <c r="G923" s="457" t="s">
        <v>1716</v>
      </c>
      <c r="H923" s="457" t="s">
        <v>1716</v>
      </c>
      <c r="I923" s="457">
        <f t="shared" si="37"/>
        <v>137.9375</v>
      </c>
      <c r="J923" s="457">
        <f t="shared" si="38"/>
        <v>22.07</v>
      </c>
      <c r="K923" s="457">
        <f t="shared" si="39"/>
        <v>0</v>
      </c>
    </row>
    <row r="924" spans="1:11">
      <c r="A924" s="527" t="s">
        <v>1006</v>
      </c>
      <c r="B924" s="31">
        <v>85</v>
      </c>
      <c r="C924" s="31"/>
      <c r="G924" s="457" t="s">
        <v>7324</v>
      </c>
      <c r="H924" s="457" t="s">
        <v>7325</v>
      </c>
      <c r="I924" s="457">
        <f t="shared" si="37"/>
        <v>668.125</v>
      </c>
      <c r="J924" s="457">
        <f t="shared" si="38"/>
        <v>106.9</v>
      </c>
      <c r="K924" s="457">
        <f t="shared" si="39"/>
        <v>0</v>
      </c>
    </row>
    <row r="925" spans="1:11">
      <c r="A925" s="527" t="s">
        <v>1006</v>
      </c>
      <c r="B925" s="31">
        <v>85</v>
      </c>
      <c r="C925" s="31"/>
      <c r="G925" s="457" t="s">
        <v>5443</v>
      </c>
      <c r="H925" s="457" t="s">
        <v>6900</v>
      </c>
      <c r="I925" s="457">
        <f t="shared" si="37"/>
        <v>6993.5625</v>
      </c>
      <c r="J925" s="457">
        <f t="shared" si="38"/>
        <v>1118.97</v>
      </c>
      <c r="K925" s="457">
        <f t="shared" si="39"/>
        <v>0</v>
      </c>
    </row>
    <row r="926" spans="1:11">
      <c r="A926" s="527" t="s">
        <v>1006</v>
      </c>
      <c r="B926" s="31">
        <v>85</v>
      </c>
      <c r="C926" s="31"/>
      <c r="G926" s="457" t="s">
        <v>3511</v>
      </c>
      <c r="H926" s="457" t="s">
        <v>3511</v>
      </c>
      <c r="I926" s="457">
        <f t="shared" si="37"/>
        <v>6490</v>
      </c>
      <c r="J926" s="457">
        <f t="shared" si="38"/>
        <v>1038.4000000000001</v>
      </c>
      <c r="K926" s="457">
        <f t="shared" si="39"/>
        <v>0</v>
      </c>
    </row>
    <row r="927" spans="1:11">
      <c r="A927" s="527" t="s">
        <v>1006</v>
      </c>
      <c r="B927" s="31">
        <v>85</v>
      </c>
      <c r="C927" s="31"/>
      <c r="G927" s="457" t="s">
        <v>7069</v>
      </c>
      <c r="H927" s="457" t="s">
        <v>7069</v>
      </c>
      <c r="I927" s="457">
        <f t="shared" si="37"/>
        <v>503.6875</v>
      </c>
      <c r="J927" s="457">
        <f t="shared" si="38"/>
        <v>80.59</v>
      </c>
      <c r="K927" s="457">
        <f t="shared" si="39"/>
        <v>0</v>
      </c>
    </row>
    <row r="928" spans="1:11">
      <c r="A928" s="527" t="s">
        <v>1006</v>
      </c>
      <c r="B928" s="31">
        <v>85</v>
      </c>
      <c r="C928" s="31"/>
      <c r="G928" s="461" t="s">
        <v>5505</v>
      </c>
      <c r="H928" s="461" t="s">
        <v>7318</v>
      </c>
      <c r="I928" s="457">
        <f t="shared" si="37"/>
        <v>612.75</v>
      </c>
      <c r="J928" s="457">
        <f t="shared" si="38"/>
        <v>98.04</v>
      </c>
      <c r="K928" s="457">
        <f t="shared" si="39"/>
        <v>0</v>
      </c>
    </row>
    <row r="929" spans="1:11">
      <c r="A929" s="527" t="s">
        <v>1006</v>
      </c>
      <c r="B929" s="31">
        <v>85</v>
      </c>
      <c r="C929" s="31"/>
      <c r="G929" s="457" t="s">
        <v>718</v>
      </c>
      <c r="H929" s="457" t="s">
        <v>719</v>
      </c>
      <c r="I929" s="457">
        <f t="shared" si="37"/>
        <v>3851.9999999999995</v>
      </c>
      <c r="J929" s="457">
        <f t="shared" si="38"/>
        <v>616.31999999999994</v>
      </c>
      <c r="K929" s="457">
        <f t="shared" si="39"/>
        <v>0</v>
      </c>
    </row>
    <row r="930" spans="1:11">
      <c r="A930" s="527" t="s">
        <v>1006</v>
      </c>
      <c r="B930" s="31">
        <v>85</v>
      </c>
      <c r="C930" s="31"/>
      <c r="G930" s="457" t="s">
        <v>7256</v>
      </c>
      <c r="H930" s="457" t="s">
        <v>7256</v>
      </c>
      <c r="I930" s="457">
        <f t="shared" si="37"/>
        <v>503.625</v>
      </c>
      <c r="J930" s="457">
        <f t="shared" si="38"/>
        <v>80.58</v>
      </c>
      <c r="K930" s="457">
        <f t="shared" si="39"/>
        <v>0</v>
      </c>
    </row>
    <row r="931" spans="1:11">
      <c r="A931" s="527" t="s">
        <v>1006</v>
      </c>
      <c r="B931" s="31">
        <v>85</v>
      </c>
      <c r="C931" s="31"/>
      <c r="G931" s="457" t="s">
        <v>5422</v>
      </c>
      <c r="H931" s="457" t="s">
        <v>5422</v>
      </c>
      <c r="I931" s="457">
        <f t="shared" si="37"/>
        <v>572.6875</v>
      </c>
      <c r="J931" s="457">
        <f t="shared" si="38"/>
        <v>91.63</v>
      </c>
      <c r="K931" s="457">
        <f t="shared" si="39"/>
        <v>0</v>
      </c>
    </row>
    <row r="932" spans="1:11">
      <c r="A932" s="527" t="s">
        <v>1006</v>
      </c>
      <c r="B932" s="31">
        <v>85</v>
      </c>
      <c r="C932" s="31"/>
      <c r="G932" s="457" t="s">
        <v>907</v>
      </c>
      <c r="H932" s="457" t="s">
        <v>908</v>
      </c>
      <c r="I932" s="457">
        <f t="shared" si="37"/>
        <v>84078.125</v>
      </c>
      <c r="J932" s="457">
        <f t="shared" si="38"/>
        <v>13452.5</v>
      </c>
      <c r="K932" s="457">
        <f t="shared" si="39"/>
        <v>0</v>
      </c>
    </row>
    <row r="933" spans="1:11">
      <c r="A933" s="527" t="s">
        <v>1006</v>
      </c>
      <c r="B933" s="31">
        <v>85</v>
      </c>
      <c r="C933" s="31"/>
      <c r="G933" s="457" t="s">
        <v>7257</v>
      </c>
      <c r="H933" s="457" t="s">
        <v>7257</v>
      </c>
      <c r="I933" s="457">
        <f t="shared" si="37"/>
        <v>419.56249999999994</v>
      </c>
      <c r="J933" s="457">
        <f t="shared" si="38"/>
        <v>67.13</v>
      </c>
      <c r="K933" s="457">
        <f t="shared" si="39"/>
        <v>0</v>
      </c>
    </row>
    <row r="934" spans="1:11">
      <c r="A934" s="527" t="s">
        <v>1006</v>
      </c>
      <c r="B934" s="31">
        <v>85</v>
      </c>
      <c r="C934" s="31"/>
      <c r="G934" s="457" t="s">
        <v>1706</v>
      </c>
      <c r="H934" s="457" t="s">
        <v>1706</v>
      </c>
      <c r="I934" s="457">
        <f t="shared" si="37"/>
        <v>871.99999999999989</v>
      </c>
      <c r="J934" s="457">
        <f t="shared" si="38"/>
        <v>139.51999999999998</v>
      </c>
      <c r="K934" s="457">
        <f t="shared" si="39"/>
        <v>0</v>
      </c>
    </row>
    <row r="935" spans="1:11">
      <c r="A935" s="527" t="s">
        <v>1006</v>
      </c>
      <c r="B935" s="31">
        <v>85</v>
      </c>
      <c r="C935" s="31"/>
      <c r="G935" s="457" t="s">
        <v>939</v>
      </c>
      <c r="H935" s="457" t="s">
        <v>940</v>
      </c>
      <c r="I935" s="457">
        <f t="shared" si="37"/>
        <v>1200</v>
      </c>
      <c r="J935" s="457">
        <f t="shared" si="38"/>
        <v>192</v>
      </c>
      <c r="K935" s="457">
        <f t="shared" si="39"/>
        <v>0</v>
      </c>
    </row>
    <row r="936" spans="1:11">
      <c r="A936" s="527" t="s">
        <v>1006</v>
      </c>
      <c r="B936" s="31">
        <v>85</v>
      </c>
      <c r="C936" s="31"/>
      <c r="G936" s="457" t="s">
        <v>1740</v>
      </c>
      <c r="H936" s="457" t="s">
        <v>1740</v>
      </c>
      <c r="I936" s="457">
        <f t="shared" si="37"/>
        <v>516.5625</v>
      </c>
      <c r="J936" s="457">
        <f t="shared" si="38"/>
        <v>82.65</v>
      </c>
      <c r="K936" s="457">
        <f t="shared" si="39"/>
        <v>0</v>
      </c>
    </row>
    <row r="937" spans="1:11">
      <c r="A937" s="527" t="s">
        <v>1006</v>
      </c>
      <c r="B937" s="31">
        <v>85</v>
      </c>
      <c r="C937" s="31"/>
      <c r="G937" s="461" t="s">
        <v>2572</v>
      </c>
      <c r="H937" s="461" t="s">
        <v>7323</v>
      </c>
      <c r="I937" s="457">
        <f t="shared" si="37"/>
        <v>251.8125</v>
      </c>
      <c r="J937" s="457">
        <f t="shared" si="38"/>
        <v>40.29</v>
      </c>
      <c r="K937" s="457">
        <f t="shared" si="39"/>
        <v>0</v>
      </c>
    </row>
    <row r="938" spans="1:11">
      <c r="A938" s="527" t="s">
        <v>1006</v>
      </c>
      <c r="B938" s="31">
        <v>85</v>
      </c>
      <c r="C938" s="31"/>
      <c r="G938" s="457" t="s">
        <v>1701</v>
      </c>
      <c r="H938" s="457" t="s">
        <v>1701</v>
      </c>
      <c r="I938" s="457">
        <f t="shared" si="37"/>
        <v>477.9375</v>
      </c>
      <c r="J938" s="457">
        <f t="shared" si="38"/>
        <v>76.47</v>
      </c>
      <c r="K938" s="457">
        <f t="shared" si="39"/>
        <v>0</v>
      </c>
    </row>
    <row r="939" spans="1:11">
      <c r="A939" s="527" t="s">
        <v>1006</v>
      </c>
      <c r="B939" s="31">
        <v>85</v>
      </c>
      <c r="C939" s="31"/>
      <c r="G939" s="457" t="s">
        <v>2673</v>
      </c>
      <c r="H939" s="457" t="s">
        <v>2673</v>
      </c>
      <c r="I939" s="457">
        <f t="shared" si="37"/>
        <v>923.4375</v>
      </c>
      <c r="J939" s="457">
        <f t="shared" si="38"/>
        <v>147.75</v>
      </c>
      <c r="K939" s="457">
        <f t="shared" si="39"/>
        <v>0</v>
      </c>
    </row>
    <row r="940" spans="1:11">
      <c r="A940" s="527" t="s">
        <v>1006</v>
      </c>
      <c r="B940" s="31">
        <v>85</v>
      </c>
      <c r="C940" s="31"/>
      <c r="G940" s="458" t="s">
        <v>4177</v>
      </c>
      <c r="H940" s="457" t="s">
        <v>6408</v>
      </c>
      <c r="I940" s="457">
        <f t="shared" si="37"/>
        <v>760011.125</v>
      </c>
      <c r="J940" s="457">
        <f t="shared" si="38"/>
        <v>121601.78</v>
      </c>
      <c r="K940" s="457">
        <f t="shared" si="39"/>
        <v>0</v>
      </c>
    </row>
    <row r="941" spans="1:11">
      <c r="A941" s="527" t="s">
        <v>1006</v>
      </c>
      <c r="B941" s="31">
        <v>85</v>
      </c>
      <c r="C941" s="31"/>
      <c r="G941" s="457" t="s">
        <v>1686</v>
      </c>
      <c r="H941" s="457" t="s">
        <v>1686</v>
      </c>
      <c r="I941" s="457">
        <f t="shared" si="37"/>
        <v>526.5</v>
      </c>
      <c r="J941" s="457">
        <f t="shared" si="38"/>
        <v>84.24</v>
      </c>
      <c r="K941" s="457">
        <f t="shared" si="39"/>
        <v>0</v>
      </c>
    </row>
    <row r="942" spans="1:11">
      <c r="A942" s="527" t="s">
        <v>1006</v>
      </c>
      <c r="B942" s="31">
        <v>85</v>
      </c>
      <c r="C942" s="31"/>
      <c r="G942" s="461" t="s">
        <v>1749</v>
      </c>
      <c r="H942" s="461" t="s">
        <v>984</v>
      </c>
      <c r="I942" s="457">
        <f t="shared" si="37"/>
        <v>771.25</v>
      </c>
      <c r="J942" s="457">
        <f t="shared" si="38"/>
        <v>123.4</v>
      </c>
      <c r="K942" s="457">
        <f t="shared" si="39"/>
        <v>0</v>
      </c>
    </row>
    <row r="943" spans="1:11">
      <c r="A943" s="527" t="s">
        <v>1006</v>
      </c>
      <c r="B943" s="31">
        <v>85</v>
      </c>
      <c r="C943" s="31"/>
      <c r="G943" s="457" t="s">
        <v>6581</v>
      </c>
      <c r="H943" s="457" t="s">
        <v>6581</v>
      </c>
      <c r="I943" s="457">
        <f t="shared" si="37"/>
        <v>674.125</v>
      </c>
      <c r="J943" s="457">
        <f t="shared" si="38"/>
        <v>107.86</v>
      </c>
      <c r="K943" s="457">
        <f t="shared" si="39"/>
        <v>0</v>
      </c>
    </row>
    <row r="944" spans="1:11">
      <c r="A944" s="527" t="s">
        <v>1006</v>
      </c>
      <c r="B944" s="31">
        <v>85</v>
      </c>
      <c r="C944" s="31"/>
      <c r="G944" s="457" t="s">
        <v>7333</v>
      </c>
      <c r="H944" s="457" t="s">
        <v>7333</v>
      </c>
      <c r="I944" s="457">
        <f t="shared" si="37"/>
        <v>487.24999999999994</v>
      </c>
      <c r="J944" s="457">
        <f t="shared" si="38"/>
        <v>77.959999999999994</v>
      </c>
      <c r="K944" s="457">
        <f t="shared" si="39"/>
        <v>0</v>
      </c>
    </row>
    <row r="945" spans="1:11">
      <c r="A945" s="527" t="s">
        <v>1006</v>
      </c>
      <c r="B945" s="31">
        <v>85</v>
      </c>
      <c r="C945" s="31"/>
      <c r="G945" s="457" t="s">
        <v>4805</v>
      </c>
      <c r="H945" s="457" t="s">
        <v>4805</v>
      </c>
      <c r="I945" s="457">
        <f t="shared" si="37"/>
        <v>512.125</v>
      </c>
      <c r="J945" s="457">
        <f t="shared" si="38"/>
        <v>81.94</v>
      </c>
      <c r="K945" s="457">
        <f t="shared" si="39"/>
        <v>0</v>
      </c>
    </row>
    <row r="946" spans="1:11">
      <c r="A946" s="527" t="s">
        <v>1006</v>
      </c>
      <c r="B946" s="31">
        <v>85</v>
      </c>
      <c r="C946" s="31"/>
      <c r="G946" s="457" t="s">
        <v>7242</v>
      </c>
      <c r="H946" s="457" t="s">
        <v>7242</v>
      </c>
      <c r="I946" s="457">
        <f t="shared" si="37"/>
        <v>461.74999999999994</v>
      </c>
      <c r="J946" s="457">
        <f t="shared" si="38"/>
        <v>73.88</v>
      </c>
      <c r="K946" s="457">
        <f t="shared" si="39"/>
        <v>0</v>
      </c>
    </row>
    <row r="947" spans="1:11">
      <c r="A947" s="527" t="s">
        <v>1006</v>
      </c>
      <c r="B947" s="31">
        <v>85</v>
      </c>
      <c r="C947" s="31"/>
      <c r="G947" s="457" t="s">
        <v>661</v>
      </c>
      <c r="H947" s="457" t="s">
        <v>661</v>
      </c>
      <c r="I947" s="457">
        <f t="shared" si="37"/>
        <v>750.8125</v>
      </c>
      <c r="J947" s="457">
        <f t="shared" si="38"/>
        <v>120.13</v>
      </c>
      <c r="K947" s="457">
        <f t="shared" si="39"/>
        <v>0</v>
      </c>
    </row>
    <row r="948" spans="1:11">
      <c r="A948" s="527" t="s">
        <v>1006</v>
      </c>
      <c r="B948" s="31">
        <v>85</v>
      </c>
      <c r="C948" s="31"/>
      <c r="G948" s="457" t="s">
        <v>1735</v>
      </c>
      <c r="H948" s="457" t="s">
        <v>1735</v>
      </c>
      <c r="I948" s="457">
        <f t="shared" si="37"/>
        <v>251.8125</v>
      </c>
      <c r="J948" s="457">
        <f t="shared" si="38"/>
        <v>40.29</v>
      </c>
      <c r="K948" s="457">
        <f t="shared" si="39"/>
        <v>0</v>
      </c>
    </row>
    <row r="949" spans="1:11">
      <c r="A949" s="527" t="s">
        <v>1006</v>
      </c>
      <c r="B949" s="31">
        <v>85</v>
      </c>
      <c r="C949" s="31"/>
      <c r="G949" s="457" t="s">
        <v>918</v>
      </c>
      <c r="H949" s="457" t="s">
        <v>954</v>
      </c>
      <c r="I949" s="457">
        <f t="shared" si="37"/>
        <v>14350</v>
      </c>
      <c r="J949" s="457">
        <f t="shared" si="38"/>
        <v>2296</v>
      </c>
      <c r="K949" s="457">
        <f t="shared" si="39"/>
        <v>0</v>
      </c>
    </row>
    <row r="950" spans="1:11">
      <c r="A950" s="527" t="s">
        <v>1006</v>
      </c>
      <c r="B950" s="31">
        <v>85</v>
      </c>
      <c r="C950" s="31"/>
      <c r="G950" s="457" t="s">
        <v>4844</v>
      </c>
      <c r="H950" s="457" t="s">
        <v>4844</v>
      </c>
      <c r="I950" s="457">
        <f t="shared" si="37"/>
        <v>431.0625</v>
      </c>
      <c r="J950" s="457">
        <f t="shared" si="38"/>
        <v>68.97</v>
      </c>
      <c r="K950" s="457">
        <f t="shared" si="39"/>
        <v>0</v>
      </c>
    </row>
    <row r="951" spans="1:11">
      <c r="A951" s="527" t="s">
        <v>1006</v>
      </c>
      <c r="B951" s="31">
        <v>85</v>
      </c>
      <c r="C951" s="31"/>
      <c r="G951" s="457" t="s">
        <v>957</v>
      </c>
      <c r="H951" s="457" t="s">
        <v>1813</v>
      </c>
      <c r="I951" s="457">
        <f t="shared" si="37"/>
        <v>268049.4375</v>
      </c>
      <c r="J951" s="457">
        <f t="shared" si="38"/>
        <v>42887.91</v>
      </c>
      <c r="K951" s="457">
        <f t="shared" si="39"/>
        <v>0</v>
      </c>
    </row>
    <row r="952" spans="1:11">
      <c r="A952" s="527" t="s">
        <v>1006</v>
      </c>
      <c r="B952" s="31">
        <v>85</v>
      </c>
      <c r="C952" s="31"/>
      <c r="G952" s="472" t="s">
        <v>4186</v>
      </c>
      <c r="H952" s="457" t="s">
        <v>5496</v>
      </c>
      <c r="I952" s="457">
        <f t="shared" si="37"/>
        <v>258.625</v>
      </c>
      <c r="J952" s="457">
        <f t="shared" si="38"/>
        <v>41.38</v>
      </c>
      <c r="K952" s="457">
        <f t="shared" si="39"/>
        <v>0</v>
      </c>
    </row>
    <row r="953" spans="1:11">
      <c r="A953" s="527" t="s">
        <v>1006</v>
      </c>
      <c r="B953" s="31">
        <v>85</v>
      </c>
      <c r="C953" s="31"/>
      <c r="G953" s="457" t="s">
        <v>966</v>
      </c>
      <c r="H953" s="457" t="s">
        <v>967</v>
      </c>
      <c r="I953" s="457">
        <f t="shared" si="37"/>
        <v>17404.9375</v>
      </c>
      <c r="J953" s="457">
        <f t="shared" si="38"/>
        <v>2784.79</v>
      </c>
      <c r="K953" s="457">
        <f t="shared" si="39"/>
        <v>0</v>
      </c>
    </row>
    <row r="954" spans="1:11">
      <c r="A954" s="527" t="s">
        <v>1006</v>
      </c>
      <c r="B954" s="31">
        <v>85</v>
      </c>
      <c r="C954" s="31"/>
      <c r="G954" s="471" t="s">
        <v>868</v>
      </c>
      <c r="H954" s="457" t="s">
        <v>6656</v>
      </c>
      <c r="I954" s="457">
        <f t="shared" si="37"/>
        <v>247590.6875</v>
      </c>
      <c r="J954" s="457">
        <f t="shared" si="38"/>
        <v>39614.51</v>
      </c>
      <c r="K954" s="457">
        <f t="shared" si="39"/>
        <v>0</v>
      </c>
    </row>
    <row r="955" spans="1:11">
      <c r="A955" s="527" t="s">
        <v>1006</v>
      </c>
      <c r="B955" s="31">
        <v>85</v>
      </c>
      <c r="C955" s="31"/>
      <c r="G955" s="463" t="s">
        <v>840</v>
      </c>
      <c r="H955" s="463" t="s">
        <v>841</v>
      </c>
      <c r="I955" s="457">
        <f t="shared" si="37"/>
        <v>26232822.812499996</v>
      </c>
      <c r="J955" s="457">
        <f t="shared" si="38"/>
        <v>4197251.6499999994</v>
      </c>
      <c r="K955" s="457">
        <f t="shared" si="39"/>
        <v>0</v>
      </c>
    </row>
    <row r="956" spans="1:11">
      <c r="A956" s="527" t="s">
        <v>1006</v>
      </c>
      <c r="B956" s="31">
        <v>85</v>
      </c>
      <c r="C956" s="31"/>
      <c r="G956" s="468" t="s">
        <v>1801</v>
      </c>
      <c r="H956" s="457" t="s">
        <v>6074</v>
      </c>
      <c r="I956" s="457">
        <f t="shared" si="37"/>
        <v>179776.06249999997</v>
      </c>
      <c r="J956" s="457">
        <f t="shared" si="38"/>
        <v>28764.17</v>
      </c>
      <c r="K956" s="457">
        <f t="shared" si="39"/>
        <v>0</v>
      </c>
    </row>
    <row r="957" spans="1:11">
      <c r="A957" s="527" t="s">
        <v>1006</v>
      </c>
      <c r="B957" s="31">
        <v>85</v>
      </c>
      <c r="C957" s="31"/>
      <c r="G957" s="468" t="s">
        <v>1772</v>
      </c>
      <c r="H957" s="457" t="s">
        <v>6251</v>
      </c>
      <c r="I957" s="457">
        <f t="shared" si="37"/>
        <v>387852.5</v>
      </c>
      <c r="J957" s="457">
        <f t="shared" si="38"/>
        <v>62056.4</v>
      </c>
      <c r="K957" s="457">
        <f t="shared" si="39"/>
        <v>0</v>
      </c>
    </row>
    <row r="958" spans="1:11">
      <c r="A958" s="527" t="s">
        <v>1006</v>
      </c>
      <c r="B958" s="31">
        <v>85</v>
      </c>
      <c r="C958" s="31"/>
      <c r="G958" s="457" t="s">
        <v>676</v>
      </c>
      <c r="H958" s="457" t="s">
        <v>676</v>
      </c>
      <c r="I958" s="457">
        <f t="shared" si="37"/>
        <v>1050</v>
      </c>
      <c r="J958" s="457">
        <f t="shared" si="38"/>
        <v>168</v>
      </c>
      <c r="K958" s="457">
        <f t="shared" si="39"/>
        <v>0</v>
      </c>
    </row>
    <row r="959" spans="1:11">
      <c r="A959" s="527" t="s">
        <v>1006</v>
      </c>
      <c r="B959" s="31">
        <v>85</v>
      </c>
      <c r="C959" s="31"/>
      <c r="G959" s="457" t="s">
        <v>727</v>
      </c>
      <c r="H959" s="457" t="s">
        <v>727</v>
      </c>
      <c r="I959" s="457">
        <f t="shared" si="37"/>
        <v>344.74999999999994</v>
      </c>
      <c r="J959" s="457">
        <f t="shared" si="38"/>
        <v>55.16</v>
      </c>
      <c r="K959" s="457">
        <f t="shared" si="39"/>
        <v>0</v>
      </c>
    </row>
    <row r="960" spans="1:11">
      <c r="A960" s="527" t="s">
        <v>1006</v>
      </c>
      <c r="B960" s="31">
        <v>85</v>
      </c>
      <c r="C960" s="31"/>
      <c r="G960" s="471" t="s">
        <v>2857</v>
      </c>
      <c r="H960" s="457" t="s">
        <v>7300</v>
      </c>
      <c r="I960" s="457">
        <f t="shared" si="37"/>
        <v>424718.12499999994</v>
      </c>
      <c r="J960" s="457">
        <f t="shared" si="38"/>
        <v>67954.899999999994</v>
      </c>
      <c r="K960" s="457">
        <f t="shared" si="39"/>
        <v>0</v>
      </c>
    </row>
    <row r="961" spans="1:11">
      <c r="A961" s="527" t="s">
        <v>1006</v>
      </c>
      <c r="B961" s="31">
        <v>85</v>
      </c>
      <c r="C961" s="31"/>
      <c r="G961" s="458" t="s">
        <v>882</v>
      </c>
      <c r="H961" s="457" t="s">
        <v>6830</v>
      </c>
      <c r="I961" s="457">
        <f t="shared" si="37"/>
        <v>158148.1875</v>
      </c>
      <c r="J961" s="457">
        <f t="shared" si="38"/>
        <v>25303.71</v>
      </c>
      <c r="K961" s="457">
        <f t="shared" si="39"/>
        <v>0</v>
      </c>
    </row>
    <row r="962" spans="1:11">
      <c r="A962" s="527" t="s">
        <v>1006</v>
      </c>
      <c r="B962" s="31">
        <v>85</v>
      </c>
      <c r="C962" s="31"/>
      <c r="G962" s="457" t="s">
        <v>7096</v>
      </c>
      <c r="H962" s="457" t="s">
        <v>7096</v>
      </c>
      <c r="I962" s="457">
        <f t="shared" si="37"/>
        <v>64.625</v>
      </c>
      <c r="J962" s="457">
        <f t="shared" si="38"/>
        <v>10.34</v>
      </c>
      <c r="K962" s="457">
        <f t="shared" si="39"/>
        <v>0</v>
      </c>
    </row>
    <row r="963" spans="1:11">
      <c r="A963" s="527" t="s">
        <v>1006</v>
      </c>
      <c r="B963" s="31">
        <v>85</v>
      </c>
      <c r="C963" s="31"/>
      <c r="G963" s="457" t="s">
        <v>7231</v>
      </c>
      <c r="H963" s="457" t="s">
        <v>7231</v>
      </c>
      <c r="I963" s="457">
        <f t="shared" si="37"/>
        <v>75</v>
      </c>
      <c r="J963" s="457">
        <f t="shared" si="38"/>
        <v>12</v>
      </c>
      <c r="K963" s="457">
        <f t="shared" si="39"/>
        <v>0</v>
      </c>
    </row>
    <row r="964" spans="1:11">
      <c r="A964" s="527" t="s">
        <v>1006</v>
      </c>
      <c r="B964" s="31">
        <v>85</v>
      </c>
      <c r="C964" s="31"/>
      <c r="G964" s="457" t="s">
        <v>6032</v>
      </c>
      <c r="H964" s="457" t="s">
        <v>5943</v>
      </c>
      <c r="I964" s="457">
        <f t="shared" si="37"/>
        <v>6800</v>
      </c>
      <c r="J964" s="457">
        <f t="shared" si="38"/>
        <v>1088</v>
      </c>
      <c r="K964" s="457">
        <f t="shared" si="39"/>
        <v>0</v>
      </c>
    </row>
    <row r="965" spans="1:11">
      <c r="A965" s="527" t="s">
        <v>1006</v>
      </c>
      <c r="B965" s="31">
        <v>85</v>
      </c>
      <c r="C965" s="31"/>
      <c r="G965" s="457" t="s">
        <v>4207</v>
      </c>
      <c r="H965" s="457" t="s">
        <v>7250</v>
      </c>
      <c r="I965" s="457">
        <f t="shared" si="37"/>
        <v>3680.6562499999995</v>
      </c>
      <c r="J965" s="457">
        <f t="shared" si="38"/>
        <v>588.90499999999997</v>
      </c>
      <c r="K965" s="457">
        <f t="shared" si="39"/>
        <v>0</v>
      </c>
    </row>
    <row r="966" spans="1:11">
      <c r="A966" s="527" t="s">
        <v>1006</v>
      </c>
      <c r="B966" s="31">
        <v>85</v>
      </c>
      <c r="C966" s="31"/>
      <c r="G966" s="457" t="s">
        <v>3584</v>
      </c>
      <c r="H966" s="457" t="s">
        <v>3584</v>
      </c>
      <c r="I966" s="457">
        <f t="shared" si="37"/>
        <v>118.12499999999999</v>
      </c>
      <c r="J966" s="457">
        <f t="shared" si="38"/>
        <v>18.899999999999999</v>
      </c>
      <c r="K966" s="457">
        <f t="shared" si="39"/>
        <v>0</v>
      </c>
    </row>
    <row r="967" spans="1:11">
      <c r="H967" s="462" t="s">
        <v>2843</v>
      </c>
      <c r="I967" s="40">
        <f>+SUM(I723:I966)</f>
        <v>41705164.09375</v>
      </c>
      <c r="J967" s="40">
        <f>+SUM(J723:J966)</f>
        <v>6672826.2550000008</v>
      </c>
      <c r="K967" s="40">
        <f>+SUM(K723:K966)</f>
        <v>34241.53</v>
      </c>
    </row>
    <row r="968" spans="1:11">
      <c r="H968" s="462" t="s">
        <v>10955</v>
      </c>
      <c r="I968" s="446">
        <f>+J705</f>
        <v>41705164.09375</v>
      </c>
      <c r="J968" s="446">
        <f>+I705</f>
        <v>6672826.2550000036</v>
      </c>
      <c r="K968" s="446">
        <f>+K705</f>
        <v>34241.53</v>
      </c>
    </row>
    <row r="969" spans="1:11">
      <c r="H969" s="462" t="s">
        <v>1002</v>
      </c>
      <c r="I969" s="446">
        <f>+I967-I968</f>
        <v>0</v>
      </c>
      <c r="J969" s="459">
        <f t="shared" ref="J969:K969" si="40">+J967-J968</f>
        <v>0</v>
      </c>
      <c r="K969" s="459">
        <f t="shared" si="40"/>
        <v>0</v>
      </c>
    </row>
  </sheetData>
  <autoFilter ref="A7:K703">
    <filterColumn colId="2"/>
    <filterColumn colId="6"/>
    <sortState ref="A8:K471">
      <sortCondition ref="C7:C703"/>
    </sortState>
  </autoFilter>
  <sortState ref="A1:A797">
    <sortCondition ref="A1"/>
  </sortState>
  <conditionalFormatting sqref="G637">
    <cfRule type="duplicateValues" dxfId="50" priority="9"/>
  </conditionalFormatting>
  <conditionalFormatting sqref="G329">
    <cfRule type="duplicateValues" dxfId="49" priority="8"/>
  </conditionalFormatting>
  <conditionalFormatting sqref="G330">
    <cfRule type="duplicateValues" dxfId="48" priority="6"/>
  </conditionalFormatting>
  <conditionalFormatting sqref="G344">
    <cfRule type="duplicateValues" dxfId="47" priority="4"/>
  </conditionalFormatting>
  <conditionalFormatting sqref="G328">
    <cfRule type="duplicateValues" dxfId="46" priority="3"/>
  </conditionalFormatting>
  <conditionalFormatting sqref="G345">
    <cfRule type="duplicateValues" dxfId="45" priority="2"/>
  </conditionalFormatting>
  <pageMargins left="0.70866141732283472" right="0.70866141732283472" top="0.74803149606299213" bottom="0.74803149606299213" header="0.31496062992125984" footer="0.31496062992125984"/>
  <pageSetup scale="14" fitToHeight="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252"/>
  <sheetViews>
    <sheetView topLeftCell="A241" workbookViewId="0">
      <selection activeCell="B246" sqref="B246"/>
    </sheetView>
  </sheetViews>
  <sheetFormatPr baseColWidth="10" defaultRowHeight="15"/>
  <cols>
    <col min="1" max="1" width="25.5703125" bestFit="1" customWidth="1"/>
    <col min="2" max="2" width="45.7109375" bestFit="1" customWidth="1"/>
  </cols>
  <sheetData>
    <row r="1" spans="1:2" s="150" customFormat="1"/>
    <row r="2" spans="1:2">
      <c r="A2" s="150" t="s">
        <v>900</v>
      </c>
      <c r="B2" s="150" t="s">
        <v>901</v>
      </c>
    </row>
    <row r="3" spans="1:2">
      <c r="A3" s="150" t="str">
        <f>+B3</f>
        <v>AAMF550324LF5</v>
      </c>
      <c r="B3" s="150" t="s">
        <v>7223</v>
      </c>
    </row>
    <row r="4" spans="1:2">
      <c r="A4" s="150" t="s">
        <v>9</v>
      </c>
      <c r="B4" s="150" t="s">
        <v>991</v>
      </c>
    </row>
    <row r="5" spans="1:2">
      <c r="A5" s="150" t="str">
        <f>+B5</f>
        <v>ABS960415IG0</v>
      </c>
      <c r="B5" s="150" t="s">
        <v>4105</v>
      </c>
    </row>
    <row r="6" spans="1:2">
      <c r="A6" s="150" t="str">
        <f>+B6</f>
        <v>ACA141112PPA</v>
      </c>
      <c r="B6" s="150" t="s">
        <v>7303</v>
      </c>
    </row>
    <row r="7" spans="1:2">
      <c r="A7" s="150" t="str">
        <f>+B7</f>
        <v>ACU900122EF1</v>
      </c>
      <c r="B7" s="150" t="s">
        <v>5435</v>
      </c>
    </row>
    <row r="8" spans="1:2">
      <c r="A8" s="154" t="s">
        <v>2859</v>
      </c>
      <c r="B8" s="150" t="s">
        <v>6300</v>
      </c>
    </row>
    <row r="9" spans="1:2" ht="12" customHeight="1">
      <c r="A9" s="150" t="s">
        <v>747</v>
      </c>
      <c r="B9" s="150" t="s">
        <v>3593</v>
      </c>
    </row>
    <row r="10" spans="1:2">
      <c r="A10" s="150" t="str">
        <f>+B10</f>
        <v>AEB611030SN8</v>
      </c>
      <c r="B10" s="150" t="s">
        <v>7304</v>
      </c>
    </row>
    <row r="11" spans="1:2">
      <c r="A11" s="117" t="s">
        <v>981</v>
      </c>
      <c r="B11" s="117" t="s">
        <v>982</v>
      </c>
    </row>
    <row r="12" spans="1:2">
      <c r="A12" s="150" t="str">
        <f>+B12</f>
        <v>AGA0006136F1</v>
      </c>
      <c r="B12" s="150" t="s">
        <v>733</v>
      </c>
    </row>
    <row r="13" spans="1:2">
      <c r="A13" s="150" t="str">
        <f>+B13</f>
        <v>AGI990422EL7</v>
      </c>
      <c r="B13" s="150" t="s">
        <v>4873</v>
      </c>
    </row>
    <row r="14" spans="1:2">
      <c r="A14" s="150" t="s">
        <v>3553</v>
      </c>
      <c r="B14" s="150" t="s">
        <v>7277</v>
      </c>
    </row>
    <row r="15" spans="1:2">
      <c r="A15" s="154" t="s">
        <v>886</v>
      </c>
      <c r="B15" s="150" t="s">
        <v>6459</v>
      </c>
    </row>
    <row r="16" spans="1:2">
      <c r="A16" s="150" t="str">
        <f>+B16</f>
        <v>ALI081114AN2</v>
      </c>
      <c r="B16" s="150" t="s">
        <v>1712</v>
      </c>
    </row>
    <row r="17" spans="1:2">
      <c r="A17" s="150" t="s">
        <v>4208</v>
      </c>
      <c r="B17" s="150" t="s">
        <v>4156</v>
      </c>
    </row>
    <row r="18" spans="1:2">
      <c r="A18" s="150" t="str">
        <f>+B18</f>
        <v>AME970109GW0</v>
      </c>
      <c r="B18" s="150" t="s">
        <v>668</v>
      </c>
    </row>
    <row r="19" spans="1:2">
      <c r="A19" s="150" t="str">
        <f>+B19</f>
        <v>AMO010815U41</v>
      </c>
      <c r="B19" s="150" t="s">
        <v>767</v>
      </c>
    </row>
    <row r="20" spans="1:2">
      <c r="A20" s="154" t="s">
        <v>838</v>
      </c>
      <c r="B20" s="150" t="s">
        <v>3473</v>
      </c>
    </row>
    <row r="21" spans="1:2">
      <c r="A21" s="150" t="s">
        <v>659</v>
      </c>
      <c r="B21" s="150" t="s">
        <v>7308</v>
      </c>
    </row>
    <row r="22" spans="1:2">
      <c r="A22" s="150" t="str">
        <f>+B22</f>
        <v>APU640930KV9</v>
      </c>
      <c r="B22" s="150" t="s">
        <v>1739</v>
      </c>
    </row>
    <row r="23" spans="1:2">
      <c r="A23" s="117" t="s">
        <v>3572</v>
      </c>
      <c r="B23" s="150" t="s">
        <v>5721</v>
      </c>
    </row>
    <row r="24" spans="1:2">
      <c r="A24" s="150" t="s">
        <v>1726</v>
      </c>
      <c r="B24" s="150" t="s">
        <v>1726</v>
      </c>
    </row>
    <row r="25" spans="1:2">
      <c r="A25" s="117" t="s">
        <v>877</v>
      </c>
      <c r="B25" s="150" t="s">
        <v>6177</v>
      </c>
    </row>
    <row r="26" spans="1:2">
      <c r="A26" s="154" t="s">
        <v>1775</v>
      </c>
      <c r="B26" s="150" t="s">
        <v>7299</v>
      </c>
    </row>
    <row r="27" spans="1:2">
      <c r="A27" s="154" t="s">
        <v>884</v>
      </c>
      <c r="B27" s="150" t="s">
        <v>5395</v>
      </c>
    </row>
    <row r="28" spans="1:2">
      <c r="A28" s="150" t="s">
        <v>7297</v>
      </c>
      <c r="B28" s="150" t="s">
        <v>7273</v>
      </c>
    </row>
    <row r="29" spans="1:2">
      <c r="A29" s="117" t="s">
        <v>998</v>
      </c>
      <c r="B29" s="150" t="s">
        <v>5963</v>
      </c>
    </row>
    <row r="30" spans="1:2">
      <c r="A30" s="77" t="s">
        <v>996</v>
      </c>
      <c r="B30" s="19" t="s">
        <v>995</v>
      </c>
    </row>
    <row r="31" spans="1:2">
      <c r="A31" s="117" t="s">
        <v>979</v>
      </c>
      <c r="B31" s="154" t="s">
        <v>2913</v>
      </c>
    </row>
    <row r="32" spans="1:2">
      <c r="A32" s="150" t="str">
        <f>+B32</f>
        <v>BRO120910HC1</v>
      </c>
      <c r="B32" s="150" t="s">
        <v>7306</v>
      </c>
    </row>
    <row r="33" spans="1:2">
      <c r="A33" s="150" t="str">
        <f>+B33</f>
        <v>BRS870226P22</v>
      </c>
      <c r="B33" s="150" t="s">
        <v>7206</v>
      </c>
    </row>
    <row r="34" spans="1:2">
      <c r="A34" s="150" t="s">
        <v>942</v>
      </c>
      <c r="B34" s="150" t="s">
        <v>941</v>
      </c>
    </row>
    <row r="35" spans="1:2" ht="18" customHeight="1">
      <c r="A35" s="150" t="str">
        <f>+B35</f>
        <v>CAG110830A23</v>
      </c>
      <c r="B35" s="150" t="s">
        <v>742</v>
      </c>
    </row>
    <row r="36" spans="1:2">
      <c r="A36" s="150" t="str">
        <f>+B36</f>
        <v>CAL091028SP5</v>
      </c>
      <c r="B36" s="150" t="s">
        <v>4107</v>
      </c>
    </row>
    <row r="37" spans="1:2">
      <c r="A37" s="150" t="str">
        <f>+B37</f>
        <v>CAL980626GA3</v>
      </c>
      <c r="B37" s="150" t="s">
        <v>7089</v>
      </c>
    </row>
    <row r="38" spans="1:2">
      <c r="A38" s="150" t="str">
        <f>+B38</f>
        <v>CAM061114VE5</v>
      </c>
      <c r="B38" s="150" t="s">
        <v>1689</v>
      </c>
    </row>
    <row r="39" spans="1:2">
      <c r="A39" s="150" t="str">
        <f>+B39</f>
        <v>CAMR7004154J8</v>
      </c>
      <c r="B39" s="150" t="s">
        <v>1684</v>
      </c>
    </row>
    <row r="40" spans="1:2">
      <c r="A40" s="154" t="s">
        <v>858</v>
      </c>
      <c r="B40" s="150" t="s">
        <v>6211</v>
      </c>
    </row>
    <row r="41" spans="1:2">
      <c r="A41" s="150" t="str">
        <f>+B41</f>
        <v>CAP080114GMA</v>
      </c>
      <c r="B41" s="150" t="s">
        <v>4852</v>
      </c>
    </row>
    <row r="42" spans="1:2">
      <c r="A42" s="150" t="str">
        <f>+B42</f>
        <v>CAR690416420</v>
      </c>
      <c r="B42" s="150" t="s">
        <v>1675</v>
      </c>
    </row>
    <row r="43" spans="1:2">
      <c r="A43" s="150" t="str">
        <f>+B43</f>
        <v>CBE91072379A</v>
      </c>
      <c r="B43" s="150" t="s">
        <v>7070</v>
      </c>
    </row>
    <row r="44" spans="1:2">
      <c r="A44" s="18" t="s">
        <v>7315</v>
      </c>
      <c r="B44" s="18" t="s">
        <v>7316</v>
      </c>
    </row>
    <row r="45" spans="1:2">
      <c r="A45" s="150" t="str">
        <f>+B45</f>
        <v>CCA030306LA6</v>
      </c>
      <c r="B45" s="150" t="s">
        <v>4108</v>
      </c>
    </row>
    <row r="46" spans="1:2">
      <c r="A46" s="150" t="str">
        <f>+B46</f>
        <v>CCA930821B77</v>
      </c>
      <c r="B46" s="150" t="s">
        <v>7258</v>
      </c>
    </row>
    <row r="47" spans="1:2">
      <c r="A47" s="150" t="str">
        <f>+B47</f>
        <v>CCE130320UQ6</v>
      </c>
      <c r="B47" s="150" t="s">
        <v>1794</v>
      </c>
    </row>
    <row r="48" spans="1:2">
      <c r="A48" s="150" t="str">
        <f>+B48</f>
        <v>CCO031104SZ2</v>
      </c>
      <c r="B48" s="150" t="s">
        <v>4857</v>
      </c>
    </row>
    <row r="49" spans="1:2">
      <c r="A49" s="150" t="s">
        <v>2878</v>
      </c>
      <c r="B49" s="150" t="s">
        <v>2879</v>
      </c>
    </row>
    <row r="50" spans="1:2">
      <c r="A50" s="150" t="str">
        <f>+B50</f>
        <v>CCO8605231N4</v>
      </c>
      <c r="B50" s="150" t="s">
        <v>771</v>
      </c>
    </row>
    <row r="51" spans="1:2">
      <c r="A51" s="150" t="str">
        <f>+B51</f>
        <v>CDO0509266I9</v>
      </c>
      <c r="B51" s="150" t="s">
        <v>6530</v>
      </c>
    </row>
    <row r="52" spans="1:2">
      <c r="A52" s="150" t="str">
        <f>+B52</f>
        <v>CDO0509296I9</v>
      </c>
      <c r="B52" s="150" t="s">
        <v>2536</v>
      </c>
    </row>
    <row r="53" spans="1:2">
      <c r="A53" s="150" t="s">
        <v>893</v>
      </c>
      <c r="B53" s="150" t="s">
        <v>892</v>
      </c>
    </row>
    <row r="54" spans="1:2">
      <c r="A54" s="18" t="s">
        <v>3575</v>
      </c>
      <c r="B54" s="18" t="s">
        <v>7322</v>
      </c>
    </row>
    <row r="55" spans="1:2">
      <c r="A55" s="150" t="str">
        <f>+B55</f>
        <v>CFC110121742</v>
      </c>
      <c r="B55" s="150" t="s">
        <v>3532</v>
      </c>
    </row>
    <row r="56" spans="1:2">
      <c r="A56" s="150" t="s">
        <v>960</v>
      </c>
      <c r="B56" s="150" t="s">
        <v>961</v>
      </c>
    </row>
    <row r="57" spans="1:2" ht="15.75" customHeight="1">
      <c r="A57" s="150" t="str">
        <f>+B57</f>
        <v>CIS981002NK4</v>
      </c>
      <c r="B57" s="150" t="s">
        <v>5423</v>
      </c>
    </row>
    <row r="58" spans="1:2">
      <c r="A58" s="150" t="str">
        <f>+B58</f>
        <v>CLS0410224Y2</v>
      </c>
      <c r="B58" s="150" t="s">
        <v>5788</v>
      </c>
    </row>
    <row r="59" spans="1:2">
      <c r="A59" s="150" t="str">
        <f>+B59</f>
        <v>CMA000407SU9</v>
      </c>
      <c r="B59" s="150" t="s">
        <v>4115</v>
      </c>
    </row>
    <row r="60" spans="1:2">
      <c r="A60" s="150" t="str">
        <f>+B60</f>
        <v>CME030219B64</v>
      </c>
      <c r="B60" s="150" t="s">
        <v>658</v>
      </c>
    </row>
    <row r="61" spans="1:2">
      <c r="A61" s="150" t="s">
        <v>7293</v>
      </c>
      <c r="B61" s="150" t="s">
        <v>6522</v>
      </c>
    </row>
    <row r="62" spans="1:2">
      <c r="A62" s="150" t="str">
        <f>+B62</f>
        <v>CME910715UB9</v>
      </c>
      <c r="B62" s="150" t="s">
        <v>1683</v>
      </c>
    </row>
    <row r="63" spans="1:2">
      <c r="A63" s="150" t="str">
        <f>+B63</f>
        <v>COM071220BU9</v>
      </c>
      <c r="B63" s="150" t="s">
        <v>3528</v>
      </c>
    </row>
    <row r="64" spans="1:2">
      <c r="A64" s="150" t="str">
        <f>+B64</f>
        <v>CPA930423AX5</v>
      </c>
      <c r="B64" s="150" t="s">
        <v>5450</v>
      </c>
    </row>
    <row r="65" spans="1:2">
      <c r="A65" s="150" t="str">
        <f>+B65</f>
        <v>CPF6307036N8</v>
      </c>
      <c r="B65" s="150" t="s">
        <v>1700</v>
      </c>
    </row>
    <row r="66" spans="1:2">
      <c r="A66" s="150" t="s">
        <v>6052</v>
      </c>
      <c r="B66" s="150" t="s">
        <v>6053</v>
      </c>
    </row>
    <row r="67" spans="1:2">
      <c r="A67" s="150" t="str">
        <f>+B67</f>
        <v>CVT020930BY9</v>
      </c>
      <c r="B67" s="150" t="s">
        <v>3530</v>
      </c>
    </row>
    <row r="68" spans="1:2">
      <c r="A68" s="154" t="s">
        <v>1773</v>
      </c>
      <c r="B68" s="150" t="s">
        <v>7307</v>
      </c>
    </row>
    <row r="69" spans="1:2">
      <c r="A69" s="154" t="s">
        <v>1774</v>
      </c>
      <c r="B69" s="150" t="s">
        <v>6104</v>
      </c>
    </row>
    <row r="70" spans="1:2">
      <c r="A70" s="154" t="s">
        <v>847</v>
      </c>
      <c r="B70" s="150" t="s">
        <v>6254</v>
      </c>
    </row>
    <row r="71" spans="1:2">
      <c r="A71" s="154" t="s">
        <v>866</v>
      </c>
      <c r="B71" s="150" t="s">
        <v>6821</v>
      </c>
    </row>
    <row r="72" spans="1:2">
      <c r="A72" s="150" t="str">
        <f>+B72</f>
        <v>DCO0302147T9</v>
      </c>
      <c r="B72" s="150" t="s">
        <v>1690</v>
      </c>
    </row>
    <row r="73" spans="1:2">
      <c r="A73" s="150" t="s">
        <v>4830</v>
      </c>
      <c r="B73" s="150" t="s">
        <v>4821</v>
      </c>
    </row>
    <row r="74" spans="1:2">
      <c r="A74" s="150" t="s">
        <v>3535</v>
      </c>
      <c r="B74" s="150" t="s">
        <v>7305</v>
      </c>
    </row>
    <row r="75" spans="1:2">
      <c r="A75" s="150" t="str">
        <f>+B75</f>
        <v>DIMH831028C95</v>
      </c>
      <c r="B75" s="150" t="s">
        <v>7065</v>
      </c>
    </row>
    <row r="76" spans="1:2">
      <c r="A76" s="150" t="s">
        <v>930</v>
      </c>
      <c r="B76" s="150" t="s">
        <v>931</v>
      </c>
    </row>
    <row r="77" spans="1:2">
      <c r="A77" s="150" t="str">
        <f>+B77</f>
        <v>DRE810328U10</v>
      </c>
      <c r="B77" s="150" t="s">
        <v>3518</v>
      </c>
    </row>
    <row r="78" spans="1:2">
      <c r="A78" s="150" t="str">
        <f>+B78</f>
        <v>DUGG650808H5A</v>
      </c>
      <c r="B78" s="150" t="s">
        <v>7302</v>
      </c>
    </row>
    <row r="79" spans="1:2">
      <c r="A79" s="150" t="s">
        <v>670</v>
      </c>
      <c r="B79" s="150" t="s">
        <v>6037</v>
      </c>
    </row>
    <row r="80" spans="1:2">
      <c r="A80" s="150" t="s">
        <v>7292</v>
      </c>
      <c r="B80" s="150" t="s">
        <v>6515</v>
      </c>
    </row>
    <row r="81" spans="1:2">
      <c r="A81" s="154" t="s">
        <v>664</v>
      </c>
      <c r="B81" s="150" t="s">
        <v>663</v>
      </c>
    </row>
    <row r="82" spans="1:2">
      <c r="A82" s="150" t="str">
        <f>+B82</f>
        <v>ELE01100971I6</v>
      </c>
      <c r="B82" s="150" t="s">
        <v>7184</v>
      </c>
    </row>
    <row r="83" spans="1:2">
      <c r="A83" s="150" t="str">
        <f>+B83</f>
        <v>ELE013009718</v>
      </c>
      <c r="B83" s="150" t="s">
        <v>7130</v>
      </c>
    </row>
    <row r="84" spans="1:2">
      <c r="A84" s="150" t="s">
        <v>1702</v>
      </c>
      <c r="B84" s="150" t="s">
        <v>1702</v>
      </c>
    </row>
    <row r="85" spans="1:2">
      <c r="A85" s="150" t="str">
        <f>+B85</f>
        <v>ESE0102158I8</v>
      </c>
      <c r="B85" s="150" t="s">
        <v>5779</v>
      </c>
    </row>
    <row r="86" spans="1:2">
      <c r="A86" s="150" t="s">
        <v>7278</v>
      </c>
      <c r="B86" s="150" t="s">
        <v>6086</v>
      </c>
    </row>
    <row r="87" spans="1:2">
      <c r="A87" s="150" t="str">
        <f>+B87</f>
        <v>ESS070306HF4</v>
      </c>
      <c r="B87" s="150" t="s">
        <v>1745</v>
      </c>
    </row>
    <row r="88" spans="1:2">
      <c r="A88" s="150" t="str">
        <f>+B88</f>
        <v>ESS970251EE9</v>
      </c>
      <c r="B88" s="150" t="s">
        <v>7235</v>
      </c>
    </row>
    <row r="89" spans="1:2">
      <c r="A89" s="150" t="s">
        <v>962</v>
      </c>
      <c r="B89" s="150" t="s">
        <v>963</v>
      </c>
    </row>
    <row r="90" spans="1:2">
      <c r="A90" s="150" t="str">
        <f>+B90</f>
        <v>EUR0808215H7</v>
      </c>
      <c r="B90" s="150" t="s">
        <v>7025</v>
      </c>
    </row>
    <row r="91" spans="1:2">
      <c r="A91" s="18" t="s">
        <v>7313</v>
      </c>
      <c r="B91" s="18" t="s">
        <v>7314</v>
      </c>
    </row>
    <row r="92" spans="1:2">
      <c r="A92" s="150" t="str">
        <f>+B92</f>
        <v>FMB871228QF7</v>
      </c>
      <c r="B92" s="150" t="s">
        <v>691</v>
      </c>
    </row>
    <row r="93" spans="1:2">
      <c r="A93" s="150" t="s">
        <v>7279</v>
      </c>
      <c r="B93" s="150" t="s">
        <v>6089</v>
      </c>
    </row>
    <row r="94" spans="1:2">
      <c r="A94" s="150" t="str">
        <f>+B94</f>
        <v>FMN9905248R8</v>
      </c>
      <c r="B94" s="150" t="s">
        <v>811</v>
      </c>
    </row>
    <row r="95" spans="1:2">
      <c r="A95" s="150" t="str">
        <f>+B95</f>
        <v>FNI970819JR9</v>
      </c>
      <c r="B95" s="150" t="s">
        <v>7026</v>
      </c>
    </row>
    <row r="96" spans="1:2">
      <c r="A96" s="150" t="s">
        <v>729</v>
      </c>
      <c r="B96" s="150" t="s">
        <v>730</v>
      </c>
    </row>
    <row r="97" spans="1:2">
      <c r="A97" s="150" t="str">
        <f>+B97</f>
        <v>FNM000504R36</v>
      </c>
      <c r="B97" s="150" t="s">
        <v>1678</v>
      </c>
    </row>
    <row r="98" spans="1:2">
      <c r="A98" s="150" t="str">
        <f>+B98</f>
        <v>FOLG740527MW7</v>
      </c>
      <c r="B98" s="150" t="s">
        <v>4137</v>
      </c>
    </row>
    <row r="99" spans="1:2">
      <c r="A99" s="150" t="str">
        <f>+B99</f>
        <v>GADE4012025L6</v>
      </c>
      <c r="B99" s="150" t="s">
        <v>699</v>
      </c>
    </row>
    <row r="100" spans="1:2">
      <c r="A100" s="150" t="s">
        <v>7280</v>
      </c>
      <c r="B100" s="150" t="s">
        <v>6093</v>
      </c>
    </row>
    <row r="101" spans="1:2">
      <c r="A101" s="150" t="str">
        <f>+B101</f>
        <v>GAHS650919JX3</v>
      </c>
      <c r="B101" s="150" t="s">
        <v>5446</v>
      </c>
    </row>
    <row r="102" spans="1:2">
      <c r="A102" s="150" t="str">
        <f>+B102</f>
        <v>GAJA530403QE7</v>
      </c>
      <c r="B102" s="150" t="s">
        <v>674</v>
      </c>
    </row>
    <row r="103" spans="1:2">
      <c r="A103" s="150" t="s">
        <v>7295</v>
      </c>
      <c r="B103" s="150" t="s">
        <v>948</v>
      </c>
    </row>
    <row r="104" spans="1:2">
      <c r="A104" s="150" t="str">
        <f>+B104</f>
        <v>GAJM511005C23</v>
      </c>
      <c r="B104" s="150" t="s">
        <v>6602</v>
      </c>
    </row>
    <row r="105" spans="1:2">
      <c r="A105" s="150" t="s">
        <v>7287</v>
      </c>
      <c r="B105" s="150" t="s">
        <v>948</v>
      </c>
    </row>
    <row r="106" spans="1:2">
      <c r="A106" s="150" t="s">
        <v>6512</v>
      </c>
      <c r="B106" s="150" t="s">
        <v>6512</v>
      </c>
    </row>
    <row r="107" spans="1:2">
      <c r="A107" s="150" t="str">
        <f t="shared" ref="A107:A112" si="0">+B107</f>
        <v>GAN030926UU7</v>
      </c>
      <c r="B107" s="150" t="s">
        <v>1741</v>
      </c>
    </row>
    <row r="108" spans="1:2">
      <c r="A108" s="150" t="str">
        <f t="shared" si="0"/>
        <v>GBA060117351</v>
      </c>
      <c r="B108" s="150" t="s">
        <v>3527</v>
      </c>
    </row>
    <row r="109" spans="1:2">
      <c r="A109" s="150" t="str">
        <f t="shared" si="0"/>
        <v>GEC091223SN6</v>
      </c>
      <c r="B109" s="150" t="s">
        <v>905</v>
      </c>
    </row>
    <row r="110" spans="1:2">
      <c r="A110" s="150" t="str">
        <f t="shared" si="0"/>
        <v>GESG611221RC9</v>
      </c>
      <c r="B110" s="150" t="s">
        <v>1718</v>
      </c>
    </row>
    <row r="111" spans="1:2">
      <c r="A111" s="150" t="str">
        <f t="shared" si="0"/>
        <v>GFE9707075U3</v>
      </c>
      <c r="B111" s="150" t="s">
        <v>7230</v>
      </c>
    </row>
    <row r="112" spans="1:2">
      <c r="A112" s="150" t="str">
        <f t="shared" si="0"/>
        <v>GGO110620BK8</v>
      </c>
      <c r="B112" s="150" t="s">
        <v>6578</v>
      </c>
    </row>
    <row r="113" spans="1:2">
      <c r="A113" s="18" t="s">
        <v>4189</v>
      </c>
      <c r="B113" s="18" t="s">
        <v>4188</v>
      </c>
    </row>
    <row r="114" spans="1:2">
      <c r="A114" s="150" t="s">
        <v>1000</v>
      </c>
      <c r="B114" s="150" t="s">
        <v>6237</v>
      </c>
    </row>
    <row r="115" spans="1:2">
      <c r="A115" s="150" t="str">
        <f>+B115</f>
        <v>GOAG850729L98</v>
      </c>
      <c r="B115" s="150" t="s">
        <v>5489</v>
      </c>
    </row>
    <row r="116" spans="1:2">
      <c r="A116" s="150" t="str">
        <f>+B116</f>
        <v>GOCP680323FI5</v>
      </c>
      <c r="B116" s="150" t="s">
        <v>7168</v>
      </c>
    </row>
    <row r="117" spans="1:2">
      <c r="A117" s="150" t="s">
        <v>7285</v>
      </c>
      <c r="B117" s="150" t="s">
        <v>7226</v>
      </c>
    </row>
    <row r="118" spans="1:2">
      <c r="A118" s="150" t="str">
        <f>+B118</f>
        <v>GORJ810414RE0</v>
      </c>
      <c r="B118" s="150" t="s">
        <v>826</v>
      </c>
    </row>
    <row r="119" spans="1:2" ht="14.25" customHeight="1">
      <c r="A119" s="150" t="str">
        <f>+B119</f>
        <v>GPA8010254LA</v>
      </c>
      <c r="B119" s="150" t="s">
        <v>5424</v>
      </c>
    </row>
    <row r="120" spans="1:2">
      <c r="A120" s="161" t="s">
        <v>865</v>
      </c>
      <c r="B120" s="150" t="s">
        <v>6219</v>
      </c>
    </row>
    <row r="121" spans="1:2">
      <c r="A121" s="150" t="str">
        <f>+B121</f>
        <v>GPR911122D69</v>
      </c>
      <c r="B121" s="150" t="s">
        <v>2758</v>
      </c>
    </row>
    <row r="122" spans="1:2">
      <c r="A122" s="150" t="str">
        <f>+B122</f>
        <v>GQL941129CY5</v>
      </c>
      <c r="B122" s="150" t="s">
        <v>1697</v>
      </c>
    </row>
    <row r="123" spans="1:2">
      <c r="A123" s="150" t="str">
        <f>+B123</f>
        <v>GSD8906167G2</v>
      </c>
      <c r="B123" s="150" t="s">
        <v>783</v>
      </c>
    </row>
    <row r="124" spans="1:2">
      <c r="A124" s="150" t="str">
        <f>+B124</f>
        <v>GSE01092169A</v>
      </c>
      <c r="B124" s="150" t="s">
        <v>1691</v>
      </c>
    </row>
    <row r="125" spans="1:2">
      <c r="A125" s="150" t="s">
        <v>4184</v>
      </c>
      <c r="B125" s="150" t="s">
        <v>4185</v>
      </c>
    </row>
    <row r="126" spans="1:2">
      <c r="A126" s="150" t="str">
        <f>+B126</f>
        <v>HDM001017AS1</v>
      </c>
      <c r="B126" s="150" t="s">
        <v>2476</v>
      </c>
    </row>
    <row r="127" spans="1:2">
      <c r="A127" s="150" t="str">
        <f>+B127</f>
        <v>HDM0014017AS1</v>
      </c>
      <c r="B127" s="150" t="s">
        <v>6574</v>
      </c>
    </row>
    <row r="128" spans="1:2">
      <c r="A128" s="150" t="str">
        <f>+B128</f>
        <v>HEBM781017UQ1</v>
      </c>
      <c r="B128" s="150" t="s">
        <v>1008</v>
      </c>
    </row>
    <row r="129" spans="1:2">
      <c r="A129" s="150" t="str">
        <f>+B129</f>
        <v>HEGS6204255W7</v>
      </c>
      <c r="B129" s="150" t="s">
        <v>660</v>
      </c>
    </row>
    <row r="130" spans="1:2">
      <c r="A130" s="150" t="s">
        <v>822</v>
      </c>
      <c r="B130" s="150" t="s">
        <v>902</v>
      </c>
    </row>
    <row r="131" spans="1:2">
      <c r="A131" s="150" t="s">
        <v>7288</v>
      </c>
      <c r="B131" s="150" t="s">
        <v>927</v>
      </c>
    </row>
    <row r="132" spans="1:2">
      <c r="A132" s="150" t="s">
        <v>4171</v>
      </c>
      <c r="B132" s="150" t="s">
        <v>4154</v>
      </c>
    </row>
    <row r="133" spans="1:2">
      <c r="A133" s="150" t="s">
        <v>987</v>
      </c>
      <c r="B133" s="150" t="s">
        <v>2875</v>
      </c>
    </row>
    <row r="134" spans="1:2">
      <c r="A134" s="150" t="str">
        <f>+B134</f>
        <v>ISL070720EK3</v>
      </c>
      <c r="B134" s="150" t="s">
        <v>5425</v>
      </c>
    </row>
    <row r="135" spans="1:2">
      <c r="A135" s="150" t="s">
        <v>964</v>
      </c>
      <c r="B135" s="150" t="s">
        <v>965</v>
      </c>
    </row>
    <row r="136" spans="1:2">
      <c r="A136" s="150" t="s">
        <v>7284</v>
      </c>
      <c r="B136" s="150" t="s">
        <v>7298</v>
      </c>
    </row>
    <row r="137" spans="1:2">
      <c r="A137" s="150" t="s">
        <v>7286</v>
      </c>
      <c r="B137" s="150" t="s">
        <v>6321</v>
      </c>
    </row>
    <row r="138" spans="1:2">
      <c r="A138" s="150" t="s">
        <v>891</v>
      </c>
      <c r="B138" s="150" t="s">
        <v>890</v>
      </c>
    </row>
    <row r="139" spans="1:2">
      <c r="A139" s="150" t="s">
        <v>972</v>
      </c>
      <c r="B139" s="150" t="s">
        <v>1642</v>
      </c>
    </row>
    <row r="140" spans="1:2">
      <c r="A140" s="150" t="s">
        <v>5485</v>
      </c>
      <c r="B140" s="150" t="s">
        <v>6007</v>
      </c>
    </row>
    <row r="141" spans="1:2">
      <c r="A141" s="150" t="s">
        <v>7294</v>
      </c>
      <c r="B141" s="150" t="s">
        <v>6666</v>
      </c>
    </row>
    <row r="142" spans="1:2">
      <c r="A142" s="150" t="str">
        <f>+B142</f>
        <v>LOMM631121C79</v>
      </c>
      <c r="B142" s="150" t="s">
        <v>675</v>
      </c>
    </row>
    <row r="143" spans="1:2">
      <c r="A143" s="150" t="s">
        <v>680</v>
      </c>
      <c r="B143" s="150" t="s">
        <v>1798</v>
      </c>
    </row>
    <row r="144" spans="1:2">
      <c r="A144" s="150" t="str">
        <f>+B144</f>
        <v>LRG140701LA4</v>
      </c>
      <c r="B144" s="150" t="s">
        <v>6566</v>
      </c>
    </row>
    <row r="145" spans="1:2">
      <c r="A145" s="150" t="str">
        <f>+B145</f>
        <v>LUPJ941209ES8</v>
      </c>
      <c r="B145" s="150" t="s">
        <v>7055</v>
      </c>
    </row>
    <row r="146" spans="1:2">
      <c r="A146" s="150" t="s">
        <v>5757</v>
      </c>
      <c r="B146" s="150" t="s">
        <v>7312</v>
      </c>
    </row>
    <row r="147" spans="1:2">
      <c r="A147" s="150" t="s">
        <v>3573</v>
      </c>
      <c r="B147" s="150" t="s">
        <v>5994</v>
      </c>
    </row>
    <row r="148" spans="1:2">
      <c r="A148" s="150" t="s">
        <v>761</v>
      </c>
      <c r="B148" s="150" t="s">
        <v>760</v>
      </c>
    </row>
    <row r="149" spans="1:2">
      <c r="A149" s="150" t="str">
        <f>+B149</f>
        <v>MAMR740915UN2</v>
      </c>
      <c r="B149" s="150" t="s">
        <v>3510</v>
      </c>
    </row>
    <row r="150" spans="1:2">
      <c r="A150" s="150" t="s">
        <v>922</v>
      </c>
      <c r="B150" s="150" t="s">
        <v>923</v>
      </c>
    </row>
    <row r="151" spans="1:2">
      <c r="A151" s="150" t="s">
        <v>6033</v>
      </c>
      <c r="B151" s="150" t="s">
        <v>5950</v>
      </c>
    </row>
    <row r="152" spans="1:2">
      <c r="A152" s="150" t="s">
        <v>4835</v>
      </c>
      <c r="B152" s="150" t="s">
        <v>4823</v>
      </c>
    </row>
    <row r="153" spans="1:2">
      <c r="A153" s="150" t="str">
        <f>+B153</f>
        <v>MEDC710818ILA</v>
      </c>
      <c r="B153" s="150" t="s">
        <v>7056</v>
      </c>
    </row>
    <row r="154" spans="1:2">
      <c r="A154" s="150" t="str">
        <f>+B154</f>
        <v>MELG671222EB0</v>
      </c>
      <c r="B154" s="150" t="s">
        <v>4790</v>
      </c>
    </row>
    <row r="155" spans="1:2">
      <c r="A155" s="150" t="str">
        <f>+B155</f>
        <v>MERL571216D49</v>
      </c>
      <c r="B155" s="150" t="s">
        <v>672</v>
      </c>
    </row>
    <row r="156" spans="1:2">
      <c r="A156" s="150" t="s">
        <v>897</v>
      </c>
      <c r="B156" s="150" t="s">
        <v>898</v>
      </c>
    </row>
    <row r="157" spans="1:2">
      <c r="A157" s="150" t="str">
        <f>+B157</f>
        <v>MICR540709L28</v>
      </c>
      <c r="B157" s="150" t="s">
        <v>7213</v>
      </c>
    </row>
    <row r="158" spans="1:2">
      <c r="A158" s="150" t="str">
        <f>+B158</f>
        <v>MNE0409226K9</v>
      </c>
      <c r="B158" s="150" t="s">
        <v>701</v>
      </c>
    </row>
    <row r="159" spans="1:2">
      <c r="A159" s="154" t="s">
        <v>856</v>
      </c>
      <c r="B159" s="150" t="s">
        <v>6182</v>
      </c>
    </row>
    <row r="160" spans="1:2">
      <c r="A160" s="150" t="s">
        <v>7291</v>
      </c>
      <c r="B160" s="150" t="s">
        <v>1617</v>
      </c>
    </row>
    <row r="161" spans="1:2">
      <c r="A161" s="150" t="s">
        <v>920</v>
      </c>
      <c r="B161" s="150" t="s">
        <v>921</v>
      </c>
    </row>
    <row r="162" spans="1:2">
      <c r="A162" s="150" t="s">
        <v>7281</v>
      </c>
      <c r="B162" s="150" t="s">
        <v>7282</v>
      </c>
    </row>
    <row r="163" spans="1:2">
      <c r="A163" s="150" t="s">
        <v>4845</v>
      </c>
      <c r="B163" s="150" t="s">
        <v>4815</v>
      </c>
    </row>
    <row r="164" spans="1:2">
      <c r="A164" s="150" t="str">
        <f>+B164</f>
        <v>MSR990518KK8</v>
      </c>
      <c r="B164" s="150" t="s">
        <v>1694</v>
      </c>
    </row>
    <row r="165" spans="1:2">
      <c r="A165" s="150" t="str">
        <f>+B165</f>
        <v>MTA900528FIA</v>
      </c>
      <c r="B165" s="150" t="s">
        <v>1693</v>
      </c>
    </row>
    <row r="166" spans="1:2">
      <c r="A166" s="150" t="str">
        <f>+B166</f>
        <v>MTA910528FIA</v>
      </c>
      <c r="B166" s="150" t="s">
        <v>7082</v>
      </c>
    </row>
    <row r="167" spans="1:2">
      <c r="A167" s="150" t="s">
        <v>3550</v>
      </c>
      <c r="B167" s="150" t="s">
        <v>3471</v>
      </c>
    </row>
    <row r="168" spans="1:2">
      <c r="A168" s="108" t="s">
        <v>971</v>
      </c>
      <c r="B168" s="150" t="s">
        <v>970</v>
      </c>
    </row>
    <row r="169" spans="1:2">
      <c r="A169" s="161" t="s">
        <v>1009</v>
      </c>
      <c r="B169" s="150" t="s">
        <v>5499</v>
      </c>
    </row>
    <row r="170" spans="1:2">
      <c r="A170" s="150" t="s">
        <v>7289</v>
      </c>
      <c r="B170" s="150" t="s">
        <v>6340</v>
      </c>
    </row>
    <row r="171" spans="1:2">
      <c r="A171" s="150" t="str">
        <f>+B171</f>
        <v>NWM9709244W4</v>
      </c>
      <c r="B171" s="150" t="s">
        <v>683</v>
      </c>
    </row>
    <row r="172" spans="1:2">
      <c r="A172" s="150" t="str">
        <f>+B172</f>
        <v>OAC1112068G6</v>
      </c>
      <c r="B172" s="150" t="s">
        <v>6625</v>
      </c>
    </row>
    <row r="173" spans="1:2">
      <c r="A173" s="117" t="s">
        <v>834</v>
      </c>
      <c r="B173" s="150" t="s">
        <v>6100</v>
      </c>
    </row>
    <row r="174" spans="1:2">
      <c r="A174" s="150" t="str">
        <f>+B174</f>
        <v>ODM950324V2A</v>
      </c>
      <c r="B174" s="150" t="s">
        <v>685</v>
      </c>
    </row>
    <row r="175" spans="1:2">
      <c r="A175" s="150" t="str">
        <f>+B175</f>
        <v>OES010209154</v>
      </c>
      <c r="B175" s="150" t="s">
        <v>7057</v>
      </c>
    </row>
    <row r="176" spans="1:2">
      <c r="A176" s="150" t="s">
        <v>7290</v>
      </c>
      <c r="B176" s="150" t="s">
        <v>6347</v>
      </c>
    </row>
    <row r="177" spans="1:2">
      <c r="A177" s="150" t="str">
        <f>+B177</f>
        <v>OFI920113KZ8</v>
      </c>
      <c r="B177" s="150" t="s">
        <v>5429</v>
      </c>
    </row>
    <row r="178" spans="1:2">
      <c r="A178" s="18" t="s">
        <v>6049</v>
      </c>
      <c r="B178" s="18" t="s">
        <v>7321</v>
      </c>
    </row>
    <row r="179" spans="1:2">
      <c r="A179" s="150" t="str">
        <f>+B179</f>
        <v>OGS98042148A0</v>
      </c>
      <c r="B179" s="150" t="s">
        <v>7058</v>
      </c>
    </row>
    <row r="180" spans="1:2">
      <c r="A180" s="150" t="str">
        <f>+B180</f>
        <v>OME561118AA8</v>
      </c>
      <c r="B180" s="150" t="s">
        <v>805</v>
      </c>
    </row>
    <row r="181" spans="1:2">
      <c r="A181" s="150" t="s">
        <v>723</v>
      </c>
      <c r="B181" s="150" t="s">
        <v>917</v>
      </c>
    </row>
    <row r="182" spans="1:2">
      <c r="A182" s="150" t="s">
        <v>7310</v>
      </c>
      <c r="B182" s="150" t="s">
        <v>7311</v>
      </c>
    </row>
    <row r="183" spans="1:2">
      <c r="A183" s="150" t="s">
        <v>7283</v>
      </c>
      <c r="B183" s="150" t="s">
        <v>6372</v>
      </c>
    </row>
    <row r="184" spans="1:2">
      <c r="A184" s="150" t="str">
        <f t="shared" ref="A184:A191" si="1">+B184</f>
        <v>PBA160606F95</v>
      </c>
      <c r="B184" s="150" t="s">
        <v>7042</v>
      </c>
    </row>
    <row r="185" spans="1:2">
      <c r="A185" s="150" t="str">
        <f t="shared" si="1"/>
        <v>PCE890410B96</v>
      </c>
      <c r="B185" s="150" t="s">
        <v>7137</v>
      </c>
    </row>
    <row r="186" spans="1:2">
      <c r="A186" s="150" t="str">
        <f t="shared" si="1"/>
        <v>PCE890410B99</v>
      </c>
      <c r="B186" s="150" t="s">
        <v>1677</v>
      </c>
    </row>
    <row r="187" spans="1:2">
      <c r="A187" s="150" t="str">
        <f t="shared" si="1"/>
        <v>PCS071026A78</v>
      </c>
      <c r="B187" s="150" t="s">
        <v>775</v>
      </c>
    </row>
    <row r="188" spans="1:2">
      <c r="A188" s="150" t="str">
        <f t="shared" si="1"/>
        <v>PEMM880826G25</v>
      </c>
      <c r="B188" s="150" t="s">
        <v>6021</v>
      </c>
    </row>
    <row r="189" spans="1:2">
      <c r="A189" s="150" t="str">
        <f t="shared" si="1"/>
        <v>PET040903DH1</v>
      </c>
      <c r="B189" s="150" t="s">
        <v>2691</v>
      </c>
    </row>
    <row r="190" spans="1:2">
      <c r="A190" s="150" t="str">
        <f t="shared" si="1"/>
        <v>PMV800209PT4</v>
      </c>
      <c r="B190" s="150" t="s">
        <v>709</v>
      </c>
    </row>
    <row r="191" spans="1:2">
      <c r="A191" s="150" t="str">
        <f t="shared" si="1"/>
        <v>POPR680813V88</v>
      </c>
      <c r="B191" s="150" t="s">
        <v>3545</v>
      </c>
    </row>
    <row r="192" spans="1:2">
      <c r="A192" s="117" t="s">
        <v>4179</v>
      </c>
      <c r="B192" s="150" t="s">
        <v>6392</v>
      </c>
    </row>
    <row r="193" spans="1:2">
      <c r="A193" s="150" t="str">
        <f>+B193</f>
        <v>PPA090403C75</v>
      </c>
      <c r="B193" s="150" t="s">
        <v>3529</v>
      </c>
    </row>
    <row r="194" spans="1:2">
      <c r="A194" s="150" t="str">
        <f>+B194</f>
        <v>PRB100802H20</v>
      </c>
      <c r="B194" s="150" t="s">
        <v>1673</v>
      </c>
    </row>
    <row r="195" spans="1:2">
      <c r="A195" s="154" t="s">
        <v>4209</v>
      </c>
      <c r="B195" s="150" t="s">
        <v>4834</v>
      </c>
    </row>
    <row r="196" spans="1:2">
      <c r="A196" s="150" t="str">
        <f>+B196</f>
        <v>RAAS720527H23</v>
      </c>
      <c r="B196" s="150" t="s">
        <v>7246</v>
      </c>
    </row>
    <row r="197" spans="1:2">
      <c r="A197" s="150" t="s">
        <v>7275</v>
      </c>
      <c r="B197" s="150" t="s">
        <v>7276</v>
      </c>
    </row>
    <row r="198" spans="1:2">
      <c r="A198" s="150" t="str">
        <f>+B198</f>
        <v>RAGJ850817PB1</v>
      </c>
      <c r="B198" s="150" t="s">
        <v>6949</v>
      </c>
    </row>
    <row r="199" spans="1:2">
      <c r="A199" s="150" t="str">
        <f>+B199</f>
        <v>RCO0708136F7</v>
      </c>
      <c r="B199" s="150" t="s">
        <v>735</v>
      </c>
    </row>
    <row r="200" spans="1:2">
      <c r="A200" s="18" t="s">
        <v>7319</v>
      </c>
      <c r="B200" s="18" t="s">
        <v>7320</v>
      </c>
    </row>
    <row r="201" spans="1:2">
      <c r="A201" s="150" t="s">
        <v>5481</v>
      </c>
      <c r="B201" s="150" t="s">
        <v>5462</v>
      </c>
    </row>
    <row r="202" spans="1:2">
      <c r="A202" s="150" t="s">
        <v>1763</v>
      </c>
      <c r="B202" s="150" t="s">
        <v>1619</v>
      </c>
    </row>
    <row r="203" spans="1:2">
      <c r="A203" s="150" t="str">
        <f>+B203</f>
        <v>RIHA691010CX2</v>
      </c>
      <c r="B203" s="150" t="s">
        <v>4141</v>
      </c>
    </row>
    <row r="204" spans="1:2">
      <c r="A204" s="150" t="str">
        <f>+B204</f>
        <v>ROAA840915TS5</v>
      </c>
      <c r="B204" s="150" t="s">
        <v>715</v>
      </c>
    </row>
    <row r="205" spans="1:2">
      <c r="A205" s="150" t="s">
        <v>3564</v>
      </c>
      <c r="B205" s="150" t="s">
        <v>4148</v>
      </c>
    </row>
    <row r="206" spans="1:2">
      <c r="A206" s="150" t="str">
        <f>+B206</f>
        <v>ROCM620808M6A</v>
      </c>
      <c r="B206" s="150" t="s">
        <v>793</v>
      </c>
    </row>
    <row r="207" spans="1:2">
      <c r="A207" s="150" t="s">
        <v>985</v>
      </c>
      <c r="B207" s="150" t="s">
        <v>7309</v>
      </c>
    </row>
    <row r="208" spans="1:2">
      <c r="A208" s="150" t="str">
        <f>+B208</f>
        <v>RTK890921M97</v>
      </c>
      <c r="B208" s="150" t="s">
        <v>1716</v>
      </c>
    </row>
    <row r="209" spans="1:2">
      <c r="A209" s="150" t="s">
        <v>7324</v>
      </c>
      <c r="B209" s="150" t="s">
        <v>7325</v>
      </c>
    </row>
    <row r="210" spans="1:2">
      <c r="A210" s="150" t="s">
        <v>5443</v>
      </c>
      <c r="B210" s="150" t="s">
        <v>6900</v>
      </c>
    </row>
    <row r="211" spans="1:2">
      <c r="A211" s="150" t="str">
        <f>+B211</f>
        <v>RVA820930462</v>
      </c>
      <c r="B211" s="150" t="s">
        <v>3511</v>
      </c>
    </row>
    <row r="212" spans="1:2">
      <c r="A212" s="150" t="str">
        <f>+B212</f>
        <v>SAD011105JZ4</v>
      </c>
      <c r="B212" s="150" t="s">
        <v>7069</v>
      </c>
    </row>
    <row r="213" spans="1:2">
      <c r="A213" s="18" t="s">
        <v>5505</v>
      </c>
      <c r="B213" s="18" t="s">
        <v>7318</v>
      </c>
    </row>
    <row r="214" spans="1:2">
      <c r="A214" s="150" t="s">
        <v>718</v>
      </c>
      <c r="B214" s="150" t="s">
        <v>719</v>
      </c>
    </row>
    <row r="215" spans="1:2">
      <c r="A215" s="150" t="str">
        <f>+B215</f>
        <v>SCC0610187V2</v>
      </c>
      <c r="B215" s="150" t="s">
        <v>7256</v>
      </c>
    </row>
    <row r="216" spans="1:2">
      <c r="A216" s="150" t="str">
        <f>+B216</f>
        <v>SCM790813HX7</v>
      </c>
      <c r="B216" s="150" t="s">
        <v>5422</v>
      </c>
    </row>
    <row r="217" spans="1:2">
      <c r="A217" s="150" t="s">
        <v>907</v>
      </c>
      <c r="B217" s="150" t="s">
        <v>908</v>
      </c>
    </row>
    <row r="218" spans="1:2">
      <c r="A218" s="150" t="str">
        <f>+B218</f>
        <v>SGG08072916A</v>
      </c>
      <c r="B218" s="150" t="s">
        <v>7257</v>
      </c>
    </row>
    <row r="219" spans="1:2">
      <c r="A219" s="150" t="str">
        <f>+B219</f>
        <v>SGM950714DC2</v>
      </c>
      <c r="B219" s="150" t="s">
        <v>1706</v>
      </c>
    </row>
    <row r="220" spans="1:2">
      <c r="A220" s="150" t="s">
        <v>939</v>
      </c>
      <c r="B220" s="150" t="s">
        <v>940</v>
      </c>
    </row>
    <row r="221" spans="1:2">
      <c r="A221" s="150" t="str">
        <f>+B221</f>
        <v>SIS94082559A</v>
      </c>
      <c r="B221" s="150" t="s">
        <v>1740</v>
      </c>
    </row>
    <row r="222" spans="1:2">
      <c r="A222" s="18" t="s">
        <v>2572</v>
      </c>
      <c r="B222" s="18" t="s">
        <v>7323</v>
      </c>
    </row>
    <row r="223" spans="1:2">
      <c r="A223" s="150" t="str">
        <f>+B223</f>
        <v>SJU010405FU0</v>
      </c>
      <c r="B223" s="150" t="s">
        <v>1701</v>
      </c>
    </row>
    <row r="224" spans="1:2">
      <c r="A224" s="150" t="str">
        <f>+B224</f>
        <v>SMA950103FQA</v>
      </c>
      <c r="B224" s="150" t="s">
        <v>2673</v>
      </c>
    </row>
    <row r="225" spans="1:2">
      <c r="A225" s="76" t="s">
        <v>4177</v>
      </c>
      <c r="B225" s="150" t="s">
        <v>6136</v>
      </c>
    </row>
    <row r="226" spans="1:2">
      <c r="A226" s="150" t="str">
        <f>+B226</f>
        <v>SRE1309034W9</v>
      </c>
      <c r="B226" s="150" t="s">
        <v>1686</v>
      </c>
    </row>
    <row r="227" spans="1:2">
      <c r="A227" s="18" t="s">
        <v>1749</v>
      </c>
      <c r="B227" s="18" t="s">
        <v>984</v>
      </c>
    </row>
    <row r="228" spans="1:2">
      <c r="A228" s="150" t="str">
        <f t="shared" ref="A228:A234" si="2">+B228</f>
        <v>SSQ0512096C7</v>
      </c>
      <c r="B228" s="150" t="s">
        <v>6581</v>
      </c>
    </row>
    <row r="229" spans="1:2">
      <c r="A229" s="150" t="str">
        <f t="shared" si="2"/>
        <v>SSR012221A47</v>
      </c>
      <c r="B229" s="150" t="s">
        <v>7080</v>
      </c>
    </row>
    <row r="230" spans="1:2">
      <c r="A230" s="150" t="str">
        <f t="shared" si="2"/>
        <v>SSR76006L2A</v>
      </c>
      <c r="B230" s="150" t="s">
        <v>7081</v>
      </c>
    </row>
    <row r="231" spans="1:2">
      <c r="A231" s="150" t="str">
        <f t="shared" si="2"/>
        <v>SSR760906L2A</v>
      </c>
      <c r="B231" s="150" t="s">
        <v>4805</v>
      </c>
    </row>
    <row r="232" spans="1:2">
      <c r="A232" s="150" t="str">
        <f t="shared" si="2"/>
        <v>SSV9312016DA</v>
      </c>
      <c r="B232" s="150" t="s">
        <v>7242</v>
      </c>
    </row>
    <row r="233" spans="1:2">
      <c r="A233" s="150" t="str">
        <f t="shared" si="2"/>
        <v>SUL601206R87</v>
      </c>
      <c r="B233" s="150" t="s">
        <v>661</v>
      </c>
    </row>
    <row r="234" spans="1:2">
      <c r="A234" s="150" t="str">
        <f t="shared" si="2"/>
        <v>SVI810112T87</v>
      </c>
      <c r="B234" s="150" t="s">
        <v>1735</v>
      </c>
    </row>
    <row r="235" spans="1:2">
      <c r="A235" s="150" t="s">
        <v>918</v>
      </c>
      <c r="B235" s="150" t="s">
        <v>954</v>
      </c>
    </row>
    <row r="236" spans="1:2">
      <c r="A236" s="150" t="str">
        <f>+B236</f>
        <v>TEE1109264W2</v>
      </c>
      <c r="B236" s="150" t="s">
        <v>4844</v>
      </c>
    </row>
    <row r="237" spans="1:2">
      <c r="A237" s="150" t="s">
        <v>957</v>
      </c>
      <c r="B237" s="150" t="s">
        <v>1813</v>
      </c>
    </row>
    <row r="238" spans="1:2">
      <c r="A238" s="161" t="s">
        <v>4186</v>
      </c>
      <c r="B238" s="150" t="s">
        <v>5496</v>
      </c>
    </row>
    <row r="239" spans="1:2">
      <c r="A239" s="150" t="s">
        <v>966</v>
      </c>
      <c r="B239" s="150" t="s">
        <v>967</v>
      </c>
    </row>
    <row r="240" spans="1:2">
      <c r="A240" s="154" t="s">
        <v>868</v>
      </c>
      <c r="B240" s="150" t="s">
        <v>6656</v>
      </c>
    </row>
    <row r="241" spans="1:2">
      <c r="A241" s="48" t="s">
        <v>840</v>
      </c>
      <c r="B241" s="48" t="s">
        <v>841</v>
      </c>
    </row>
    <row r="242" spans="1:2">
      <c r="A242" s="117" t="s">
        <v>1801</v>
      </c>
      <c r="B242" s="150" t="s">
        <v>6074</v>
      </c>
    </row>
    <row r="243" spans="1:2">
      <c r="A243" s="117" t="s">
        <v>1772</v>
      </c>
      <c r="B243" s="150" t="s">
        <v>6251</v>
      </c>
    </row>
    <row r="244" spans="1:2">
      <c r="A244" s="150" t="str">
        <f>+B244</f>
        <v>TRA060703EB4</v>
      </c>
      <c r="B244" s="150" t="s">
        <v>676</v>
      </c>
    </row>
    <row r="245" spans="1:2">
      <c r="A245" s="150" t="str">
        <f>+B245</f>
        <v>TSC070907QS5</v>
      </c>
      <c r="B245" s="150" t="s">
        <v>727</v>
      </c>
    </row>
    <row r="246" spans="1:2">
      <c r="A246" s="154" t="s">
        <v>2857</v>
      </c>
      <c r="B246" s="150" t="s">
        <v>7300</v>
      </c>
    </row>
    <row r="247" spans="1:2">
      <c r="A247" s="76" t="s">
        <v>882</v>
      </c>
      <c r="B247" s="150" t="s">
        <v>6830</v>
      </c>
    </row>
    <row r="248" spans="1:2">
      <c r="A248" s="150" t="str">
        <f>+B248</f>
        <v>VAEM6106277J6</v>
      </c>
      <c r="B248" s="150" t="s">
        <v>7096</v>
      </c>
    </row>
    <row r="249" spans="1:2">
      <c r="A249" s="150" t="str">
        <f>+B249</f>
        <v>VEJH880925S57</v>
      </c>
      <c r="B249" s="150" t="s">
        <v>7231</v>
      </c>
    </row>
    <row r="250" spans="1:2">
      <c r="A250" s="150" t="s">
        <v>6032</v>
      </c>
      <c r="B250" s="150" t="s">
        <v>5943</v>
      </c>
    </row>
    <row r="251" spans="1:2">
      <c r="A251" s="150" t="s">
        <v>4207</v>
      </c>
      <c r="B251" s="150" t="s">
        <v>7250</v>
      </c>
    </row>
    <row r="252" spans="1:2">
      <c r="A252" s="150" t="str">
        <f>+B252</f>
        <v>WFF1109012N1</v>
      </c>
      <c r="B252" s="150" t="s">
        <v>3584</v>
      </c>
    </row>
  </sheetData>
  <sortState ref="A2:B698">
    <sortCondition ref="A2:A698"/>
  </sortState>
  <conditionalFormatting sqref="A1:A73 A75:A252">
    <cfRule type="duplicateValues" dxfId="44" priority="110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739"/>
  <sheetViews>
    <sheetView topLeftCell="A715" workbookViewId="0">
      <selection activeCell="J441" sqref="J441"/>
    </sheetView>
  </sheetViews>
  <sheetFormatPr baseColWidth="10" defaultRowHeight="15"/>
  <cols>
    <col min="4" max="4" width="2" bestFit="1" customWidth="1"/>
    <col min="6" max="6" width="5.7109375" customWidth="1"/>
    <col min="7" max="7" width="35.5703125" customWidth="1"/>
    <col min="8" max="8" width="40.140625" bestFit="1" customWidth="1"/>
    <col min="9" max="9" width="13.42578125" bestFit="1" customWidth="1"/>
    <col min="10" max="11" width="12.7109375" bestFit="1" customWidth="1"/>
  </cols>
  <sheetData>
    <row r="1" spans="1:11" s="150" customFormat="1">
      <c r="B1" s="1"/>
      <c r="C1" s="1"/>
      <c r="D1" s="1"/>
      <c r="E1" s="1"/>
      <c r="F1" s="1"/>
      <c r="G1" s="46" t="s">
        <v>0</v>
      </c>
      <c r="H1" s="1"/>
      <c r="I1" s="1"/>
      <c r="J1" s="5"/>
    </row>
    <row r="2" spans="1:11" s="150" customFormat="1">
      <c r="B2" s="1"/>
      <c r="C2" s="1"/>
      <c r="D2" s="1"/>
      <c r="E2" s="1"/>
      <c r="F2" s="1"/>
      <c r="G2" s="46" t="s">
        <v>8353</v>
      </c>
      <c r="H2" s="1"/>
      <c r="I2" s="1"/>
      <c r="J2" s="5"/>
    </row>
    <row r="3" spans="1:11" s="150" customFormat="1">
      <c r="B3" s="1"/>
      <c r="C3" s="1"/>
      <c r="D3" s="1"/>
      <c r="E3" s="1"/>
      <c r="F3" s="1"/>
      <c r="G3" s="46" t="s">
        <v>1</v>
      </c>
      <c r="H3" s="1"/>
      <c r="I3" s="1"/>
      <c r="J3" s="5"/>
    </row>
    <row r="4" spans="1:11" s="150" customFormat="1">
      <c r="B4" s="1"/>
      <c r="C4" s="1"/>
      <c r="D4" s="1"/>
      <c r="E4" s="1"/>
      <c r="F4" s="1"/>
      <c r="G4" s="327" t="s">
        <v>10779</v>
      </c>
      <c r="H4" s="1"/>
      <c r="I4" s="1"/>
      <c r="J4" s="1"/>
    </row>
    <row r="5" spans="1:11" s="150" customFormat="1">
      <c r="B5" s="1"/>
      <c r="C5" s="1"/>
      <c r="D5" s="1"/>
      <c r="E5" s="1"/>
      <c r="F5" s="1"/>
      <c r="G5" s="3"/>
      <c r="H5" s="1"/>
      <c r="I5" s="1"/>
      <c r="J5" s="1"/>
    </row>
    <row r="6" spans="1:11" s="150" customFormat="1">
      <c r="B6" s="1"/>
      <c r="C6" s="1"/>
      <c r="D6" s="1"/>
      <c r="E6" s="1"/>
      <c r="F6" s="1"/>
      <c r="G6" s="3"/>
      <c r="H6" s="1"/>
      <c r="I6" s="1"/>
      <c r="J6" s="1"/>
    </row>
    <row r="7" spans="1:11" s="150" customFormat="1" ht="16.5">
      <c r="A7" s="156" t="s">
        <v>2</v>
      </c>
      <c r="B7" s="156" t="s">
        <v>3</v>
      </c>
      <c r="C7" s="156" t="s">
        <v>4</v>
      </c>
      <c r="D7" s="156"/>
      <c r="E7" s="156"/>
      <c r="F7" s="156"/>
      <c r="G7" s="157" t="s">
        <v>5</v>
      </c>
      <c r="H7" s="158" t="s">
        <v>6</v>
      </c>
      <c r="I7" s="159" t="s">
        <v>8</v>
      </c>
      <c r="J7" s="159" t="s">
        <v>7</v>
      </c>
      <c r="K7" s="160" t="s">
        <v>1005</v>
      </c>
    </row>
    <row r="8" spans="1:11" s="150" customFormat="1"/>
    <row r="9" spans="1:11">
      <c r="A9" t="s">
        <v>7334</v>
      </c>
      <c r="B9" s="148">
        <v>42647</v>
      </c>
      <c r="C9" t="s">
        <v>7335</v>
      </c>
      <c r="D9">
        <v>1</v>
      </c>
      <c r="E9" t="s">
        <v>7336</v>
      </c>
      <c r="F9" t="s">
        <v>1828</v>
      </c>
      <c r="G9" s="48" t="s">
        <v>840</v>
      </c>
      <c r="H9" s="48" t="s">
        <v>841</v>
      </c>
      <c r="I9" s="314">
        <v>64635.93</v>
      </c>
      <c r="J9" s="133">
        <f>+I9/0.16</f>
        <v>403974.5625</v>
      </c>
      <c r="K9" s="162"/>
    </row>
    <row r="10" spans="1:11">
      <c r="A10" t="s">
        <v>7337</v>
      </c>
      <c r="B10" s="148">
        <v>42647</v>
      </c>
      <c r="C10" t="s">
        <v>7338</v>
      </c>
      <c r="D10">
        <v>1</v>
      </c>
      <c r="E10" t="s">
        <v>7339</v>
      </c>
      <c r="F10" t="s">
        <v>1828</v>
      </c>
      <c r="G10" s="164" t="s">
        <v>884</v>
      </c>
      <c r="H10" t="s">
        <v>7340</v>
      </c>
      <c r="I10" s="314">
        <v>52591.89</v>
      </c>
      <c r="J10" s="133">
        <f t="shared" ref="J10:J70" si="0">+I10/0.16</f>
        <v>328699.3125</v>
      </c>
      <c r="K10" s="162"/>
    </row>
    <row r="11" spans="1:11">
      <c r="A11" t="s">
        <v>7341</v>
      </c>
      <c r="B11" s="148">
        <v>42648</v>
      </c>
      <c r="C11">
        <v>2343836</v>
      </c>
      <c r="D11">
        <v>1</v>
      </c>
      <c r="E11" t="s">
        <v>7342</v>
      </c>
      <c r="F11" t="s">
        <v>6240</v>
      </c>
      <c r="G11" s="150" t="s">
        <v>957</v>
      </c>
      <c r="H11" s="150" t="s">
        <v>6038</v>
      </c>
      <c r="I11" s="314">
        <v>2394.31</v>
      </c>
      <c r="J11" s="133">
        <f t="shared" si="0"/>
        <v>14964.4375</v>
      </c>
      <c r="K11" s="162"/>
    </row>
    <row r="12" spans="1:11">
      <c r="A12" t="s">
        <v>7343</v>
      </c>
      <c r="B12" s="148">
        <v>42648</v>
      </c>
      <c r="C12">
        <v>2341263</v>
      </c>
      <c r="D12">
        <v>1</v>
      </c>
      <c r="E12" t="s">
        <v>7344</v>
      </c>
      <c r="F12" t="s">
        <v>6240</v>
      </c>
      <c r="G12" s="150" t="s">
        <v>957</v>
      </c>
      <c r="H12" s="150" t="s">
        <v>6038</v>
      </c>
      <c r="I12" s="476">
        <v>890.69</v>
      </c>
      <c r="J12" s="133">
        <f t="shared" si="0"/>
        <v>5566.8125</v>
      </c>
      <c r="K12" s="162"/>
    </row>
    <row r="13" spans="1:11">
      <c r="A13" t="s">
        <v>7346</v>
      </c>
      <c r="B13" s="148">
        <v>42648</v>
      </c>
      <c r="C13" t="s">
        <v>7345</v>
      </c>
      <c r="D13">
        <v>1</v>
      </c>
      <c r="E13" t="s">
        <v>7347</v>
      </c>
      <c r="F13" t="s">
        <v>1828</v>
      </c>
      <c r="G13" s="48" t="s">
        <v>840</v>
      </c>
      <c r="H13" s="48" t="s">
        <v>841</v>
      </c>
      <c r="I13" s="314">
        <v>34428.199999999997</v>
      </c>
      <c r="J13" s="133">
        <f t="shared" si="0"/>
        <v>215176.24999999997</v>
      </c>
      <c r="K13" s="162"/>
    </row>
    <row r="14" spans="1:11">
      <c r="A14" t="s">
        <v>7354</v>
      </c>
      <c r="B14" s="148">
        <v>42649</v>
      </c>
      <c r="C14" t="s">
        <v>7355</v>
      </c>
      <c r="D14">
        <v>1</v>
      </c>
      <c r="E14" t="s">
        <v>7356</v>
      </c>
      <c r="F14" t="s">
        <v>1828</v>
      </c>
      <c r="G14" s="48" t="s">
        <v>840</v>
      </c>
      <c r="H14" s="48" t="s">
        <v>841</v>
      </c>
      <c r="I14" s="314">
        <v>25038.13</v>
      </c>
      <c r="J14" s="133">
        <f t="shared" si="0"/>
        <v>156488.3125</v>
      </c>
      <c r="K14" s="162"/>
    </row>
    <row r="15" spans="1:11">
      <c r="A15" t="s">
        <v>7348</v>
      </c>
      <c r="B15" s="148">
        <v>42649</v>
      </c>
      <c r="C15" t="s">
        <v>7349</v>
      </c>
      <c r="D15">
        <v>1</v>
      </c>
      <c r="E15" t="s">
        <v>7350</v>
      </c>
      <c r="F15" t="s">
        <v>1828</v>
      </c>
      <c r="G15" s="48" t="s">
        <v>840</v>
      </c>
      <c r="H15" s="48" t="s">
        <v>841</v>
      </c>
      <c r="I15" s="314">
        <v>52542.23</v>
      </c>
      <c r="J15" s="133">
        <f t="shared" si="0"/>
        <v>328388.9375</v>
      </c>
      <c r="K15" s="162"/>
    </row>
    <row r="16" spans="1:11">
      <c r="A16" t="s">
        <v>7351</v>
      </c>
      <c r="B16" s="148">
        <v>42649</v>
      </c>
      <c r="C16" t="s">
        <v>7352</v>
      </c>
      <c r="D16">
        <v>1</v>
      </c>
      <c r="E16" t="s">
        <v>7353</v>
      </c>
      <c r="F16" t="s">
        <v>1828</v>
      </c>
      <c r="G16" s="48" t="s">
        <v>840</v>
      </c>
      <c r="H16" s="48" t="s">
        <v>841</v>
      </c>
      <c r="I16" s="314">
        <v>52542.23</v>
      </c>
      <c r="J16" s="133">
        <f t="shared" si="0"/>
        <v>328388.9375</v>
      </c>
      <c r="K16" s="162"/>
    </row>
    <row r="17" spans="1:11">
      <c r="A17" t="s">
        <v>7357</v>
      </c>
      <c r="B17" s="148">
        <v>42649</v>
      </c>
      <c r="C17" t="s">
        <v>7358</v>
      </c>
      <c r="D17">
        <v>1</v>
      </c>
      <c r="E17" t="s">
        <v>7359</v>
      </c>
      <c r="F17" t="s">
        <v>1828</v>
      </c>
      <c r="G17" s="164" t="s">
        <v>1724</v>
      </c>
      <c r="H17" t="s">
        <v>7360</v>
      </c>
      <c r="I17" s="314">
        <v>52591.89</v>
      </c>
      <c r="J17" s="133">
        <f t="shared" si="0"/>
        <v>328699.3125</v>
      </c>
      <c r="K17" s="162"/>
    </row>
    <row r="18" spans="1:11">
      <c r="A18" t="s">
        <v>2197</v>
      </c>
      <c r="B18" s="148">
        <v>42662</v>
      </c>
      <c r="C18" t="s">
        <v>7440</v>
      </c>
      <c r="D18">
        <v>1</v>
      </c>
      <c r="E18" t="s">
        <v>7441</v>
      </c>
      <c r="F18" t="s">
        <v>1828</v>
      </c>
      <c r="G18" s="48" t="s">
        <v>840</v>
      </c>
      <c r="H18" s="48" t="s">
        <v>841</v>
      </c>
      <c r="I18" s="314">
        <v>39938.839999999997</v>
      </c>
      <c r="J18" s="133">
        <f t="shared" si="0"/>
        <v>249617.74999999997</v>
      </c>
      <c r="K18" s="162"/>
    </row>
    <row r="19" spans="1:11">
      <c r="A19" t="s">
        <v>2030</v>
      </c>
      <c r="B19" s="148">
        <v>42654</v>
      </c>
      <c r="C19" t="s">
        <v>7364</v>
      </c>
      <c r="D19">
        <v>1</v>
      </c>
      <c r="E19" t="s">
        <v>7365</v>
      </c>
      <c r="F19" t="s">
        <v>1828</v>
      </c>
      <c r="G19" s="164" t="s">
        <v>882</v>
      </c>
      <c r="H19" t="s">
        <v>7631</v>
      </c>
      <c r="I19" s="314">
        <v>64685.59</v>
      </c>
      <c r="J19" s="133">
        <f t="shared" si="0"/>
        <v>404284.93749999994</v>
      </c>
      <c r="K19" s="162"/>
    </row>
    <row r="20" spans="1:11">
      <c r="A20" t="s">
        <v>4263</v>
      </c>
      <c r="B20" s="148">
        <v>42654</v>
      </c>
      <c r="C20" t="s">
        <v>7371</v>
      </c>
      <c r="D20">
        <v>1</v>
      </c>
      <c r="E20" t="s">
        <v>7372</v>
      </c>
      <c r="F20" t="s">
        <v>1828</v>
      </c>
      <c r="G20" s="178" t="s">
        <v>1771</v>
      </c>
      <c r="H20" s="319" t="s">
        <v>7373</v>
      </c>
      <c r="I20" s="314">
        <v>59471.43</v>
      </c>
      <c r="J20" s="133">
        <f t="shared" si="0"/>
        <v>371696.4375</v>
      </c>
      <c r="K20" s="162"/>
    </row>
    <row r="21" spans="1:11">
      <c r="A21" t="s">
        <v>7366</v>
      </c>
      <c r="B21" s="148">
        <v>42654</v>
      </c>
      <c r="C21" t="s">
        <v>7367</v>
      </c>
      <c r="D21">
        <v>1</v>
      </c>
      <c r="E21" t="s">
        <v>7368</v>
      </c>
      <c r="F21" t="s">
        <v>1828</v>
      </c>
      <c r="G21" s="48" t="s">
        <v>840</v>
      </c>
      <c r="H21" s="48" t="s">
        <v>841</v>
      </c>
      <c r="I21" s="314">
        <v>32001.47</v>
      </c>
      <c r="J21" s="133">
        <f t="shared" si="0"/>
        <v>200009.1875</v>
      </c>
      <c r="K21" s="162"/>
    </row>
    <row r="22" spans="1:11">
      <c r="A22" t="s">
        <v>3029</v>
      </c>
      <c r="B22" s="148">
        <v>42654</v>
      </c>
      <c r="C22" t="s">
        <v>7369</v>
      </c>
      <c r="D22">
        <v>1</v>
      </c>
      <c r="E22" t="s">
        <v>7370</v>
      </c>
      <c r="F22" t="s">
        <v>1828</v>
      </c>
      <c r="G22" s="48" t="s">
        <v>840</v>
      </c>
      <c r="H22" s="48" t="s">
        <v>841</v>
      </c>
      <c r="I22" s="314">
        <v>32001.47</v>
      </c>
      <c r="J22" s="133">
        <f t="shared" si="0"/>
        <v>200009.1875</v>
      </c>
      <c r="K22" s="162"/>
    </row>
    <row r="23" spans="1:11">
      <c r="A23" t="s">
        <v>7377</v>
      </c>
      <c r="B23" s="148">
        <v>42654</v>
      </c>
      <c r="C23" t="s">
        <v>7378</v>
      </c>
      <c r="D23">
        <v>1</v>
      </c>
      <c r="E23" t="s">
        <v>7379</v>
      </c>
      <c r="F23" t="s">
        <v>1828</v>
      </c>
      <c r="G23" s="48" t="s">
        <v>840</v>
      </c>
      <c r="H23" s="48" t="s">
        <v>841</v>
      </c>
      <c r="I23" s="314">
        <v>39938.83</v>
      </c>
      <c r="J23" s="133">
        <f t="shared" si="0"/>
        <v>249617.6875</v>
      </c>
      <c r="K23" s="162"/>
    </row>
    <row r="24" spans="1:11">
      <c r="A24" t="s">
        <v>7374</v>
      </c>
      <c r="B24" s="148">
        <v>42654</v>
      </c>
      <c r="C24" t="s">
        <v>7375</v>
      </c>
      <c r="D24">
        <v>1</v>
      </c>
      <c r="E24" t="s">
        <v>7376</v>
      </c>
      <c r="F24" t="s">
        <v>1828</v>
      </c>
      <c r="G24" s="48" t="s">
        <v>840</v>
      </c>
      <c r="H24" s="48" t="s">
        <v>841</v>
      </c>
      <c r="I24" s="314">
        <v>39938.839999999997</v>
      </c>
      <c r="J24" s="133">
        <f t="shared" si="0"/>
        <v>249617.74999999997</v>
      </c>
      <c r="K24" s="162"/>
    </row>
    <row r="25" spans="1:11">
      <c r="A25" t="s">
        <v>7380</v>
      </c>
      <c r="B25" s="148">
        <v>42654</v>
      </c>
      <c r="C25" t="s">
        <v>7381</v>
      </c>
      <c r="D25">
        <v>1</v>
      </c>
      <c r="E25" t="s">
        <v>7382</v>
      </c>
      <c r="F25" t="s">
        <v>1828</v>
      </c>
      <c r="G25" s="164" t="s">
        <v>1724</v>
      </c>
      <c r="H25" s="150" t="s">
        <v>7360</v>
      </c>
      <c r="I25" s="314">
        <v>59638.58</v>
      </c>
      <c r="J25" s="133">
        <f t="shared" si="0"/>
        <v>372741.125</v>
      </c>
      <c r="K25" s="162"/>
    </row>
    <row r="26" spans="1:11">
      <c r="A26" t="s">
        <v>7383</v>
      </c>
      <c r="B26" s="148">
        <v>42655</v>
      </c>
      <c r="C26" t="s">
        <v>7384</v>
      </c>
      <c r="D26">
        <v>1</v>
      </c>
      <c r="E26" t="s">
        <v>7385</v>
      </c>
      <c r="F26" t="s">
        <v>1828</v>
      </c>
      <c r="G26" s="48" t="s">
        <v>840</v>
      </c>
      <c r="H26" s="48" t="s">
        <v>841</v>
      </c>
      <c r="I26" s="314">
        <v>70787.89</v>
      </c>
      <c r="J26" s="133">
        <f t="shared" si="0"/>
        <v>442424.3125</v>
      </c>
      <c r="K26" s="162"/>
    </row>
    <row r="27" spans="1:11">
      <c r="A27" t="s">
        <v>7386</v>
      </c>
      <c r="B27" s="148">
        <v>42655</v>
      </c>
      <c r="C27" t="s">
        <v>7387</v>
      </c>
      <c r="D27">
        <v>1</v>
      </c>
      <c r="E27" t="s">
        <v>7388</v>
      </c>
      <c r="F27" t="s">
        <v>1828</v>
      </c>
      <c r="G27" s="48" t="s">
        <v>840</v>
      </c>
      <c r="H27" s="48" t="s">
        <v>841</v>
      </c>
      <c r="I27" s="314">
        <v>57301.21</v>
      </c>
      <c r="J27" s="133">
        <f t="shared" si="0"/>
        <v>358132.5625</v>
      </c>
      <c r="K27" s="162"/>
    </row>
    <row r="28" spans="1:11">
      <c r="A28" t="s">
        <v>6257</v>
      </c>
      <c r="B28" s="148">
        <v>42656</v>
      </c>
      <c r="C28" t="s">
        <v>7389</v>
      </c>
      <c r="D28">
        <v>1</v>
      </c>
      <c r="E28" t="s">
        <v>7390</v>
      </c>
      <c r="F28" t="s">
        <v>1828</v>
      </c>
      <c r="G28" s="48" t="s">
        <v>840</v>
      </c>
      <c r="H28" s="48" t="s">
        <v>841</v>
      </c>
      <c r="I28" s="314">
        <v>51175.99</v>
      </c>
      <c r="J28" s="133">
        <f t="shared" si="0"/>
        <v>319849.9375</v>
      </c>
      <c r="K28" s="162"/>
    </row>
    <row r="29" spans="1:11">
      <c r="A29" t="s">
        <v>2067</v>
      </c>
      <c r="B29" s="148">
        <v>42656</v>
      </c>
      <c r="C29" t="s">
        <v>7391</v>
      </c>
      <c r="D29">
        <v>1</v>
      </c>
      <c r="E29" t="s">
        <v>7392</v>
      </c>
      <c r="F29" t="s">
        <v>1828</v>
      </c>
      <c r="G29" s="48" t="s">
        <v>840</v>
      </c>
      <c r="H29" s="48" t="s">
        <v>841</v>
      </c>
      <c r="I29" s="314">
        <v>50658.19</v>
      </c>
      <c r="J29" s="133">
        <f t="shared" si="0"/>
        <v>316613.6875</v>
      </c>
      <c r="K29" s="162"/>
    </row>
    <row r="30" spans="1:11">
      <c r="A30" t="s">
        <v>7395</v>
      </c>
      <c r="B30" s="148">
        <v>42657</v>
      </c>
      <c r="C30" t="s">
        <v>7396</v>
      </c>
      <c r="D30">
        <v>1</v>
      </c>
      <c r="E30" t="s">
        <v>7397</v>
      </c>
      <c r="F30" t="s">
        <v>1828</v>
      </c>
      <c r="G30" s="48" t="s">
        <v>840</v>
      </c>
      <c r="H30" s="48" t="s">
        <v>841</v>
      </c>
      <c r="I30" s="314">
        <v>39938.839999999997</v>
      </c>
      <c r="J30" s="133">
        <f t="shared" si="0"/>
        <v>249617.74999999997</v>
      </c>
      <c r="K30" s="162"/>
    </row>
    <row r="31" spans="1:11" s="150" customFormat="1">
      <c r="A31" s="150" t="s">
        <v>8372</v>
      </c>
      <c r="B31" s="148">
        <v>42668</v>
      </c>
      <c r="C31" s="150">
        <v>2357480</v>
      </c>
      <c r="D31" s="150">
        <v>1</v>
      </c>
      <c r="E31" s="150" t="s">
        <v>8373</v>
      </c>
      <c r="F31" s="150" t="s">
        <v>6240</v>
      </c>
      <c r="G31" s="150" t="s">
        <v>957</v>
      </c>
      <c r="H31" s="17" t="s">
        <v>4765</v>
      </c>
      <c r="I31" s="476">
        <v>51.15</v>
      </c>
      <c r="J31" s="133">
        <f t="shared" si="0"/>
        <v>319.6875</v>
      </c>
      <c r="K31" s="162"/>
    </row>
    <row r="32" spans="1:11">
      <c r="A32" t="s">
        <v>1179</v>
      </c>
      <c r="B32" s="148">
        <v>42657</v>
      </c>
      <c r="C32" t="s">
        <v>7401</v>
      </c>
      <c r="D32">
        <v>1</v>
      </c>
      <c r="E32" t="s">
        <v>7402</v>
      </c>
      <c r="F32" t="s">
        <v>1828</v>
      </c>
      <c r="G32" s="48" t="s">
        <v>840</v>
      </c>
      <c r="H32" s="48" t="s">
        <v>841</v>
      </c>
      <c r="I32" s="314">
        <v>27523.64</v>
      </c>
      <c r="J32" s="133">
        <f t="shared" si="0"/>
        <v>172022.75</v>
      </c>
      <c r="K32" s="162"/>
    </row>
    <row r="33" spans="1:11">
      <c r="A33" t="s">
        <v>7403</v>
      </c>
      <c r="B33" s="148">
        <v>42657</v>
      </c>
      <c r="C33" t="s">
        <v>7404</v>
      </c>
      <c r="D33">
        <v>1</v>
      </c>
      <c r="E33" t="s">
        <v>7405</v>
      </c>
      <c r="F33" t="s">
        <v>1828</v>
      </c>
      <c r="G33" s="48" t="s">
        <v>840</v>
      </c>
      <c r="H33" s="48" t="s">
        <v>841</v>
      </c>
      <c r="I33" s="314">
        <v>31951.82</v>
      </c>
      <c r="J33" s="133">
        <f t="shared" si="0"/>
        <v>199698.875</v>
      </c>
      <c r="K33" s="162"/>
    </row>
    <row r="34" spans="1:11">
      <c r="A34" t="s">
        <v>5603</v>
      </c>
      <c r="B34" s="148">
        <v>42657</v>
      </c>
      <c r="C34" t="s">
        <v>7406</v>
      </c>
      <c r="D34">
        <v>1</v>
      </c>
      <c r="E34" t="s">
        <v>7407</v>
      </c>
      <c r="F34" t="s">
        <v>1828</v>
      </c>
      <c r="G34" s="48" t="s">
        <v>840</v>
      </c>
      <c r="H34" s="48" t="s">
        <v>841</v>
      </c>
      <c r="I34" s="314">
        <v>30281.64</v>
      </c>
      <c r="J34" s="133">
        <f t="shared" si="0"/>
        <v>189260.25</v>
      </c>
      <c r="K34" s="162"/>
    </row>
    <row r="35" spans="1:11">
      <c r="A35" t="s">
        <v>3086</v>
      </c>
      <c r="B35" s="148">
        <v>42658</v>
      </c>
      <c r="C35" t="s">
        <v>7408</v>
      </c>
      <c r="D35">
        <v>1</v>
      </c>
      <c r="E35" t="s">
        <v>7409</v>
      </c>
      <c r="F35" t="s">
        <v>1828</v>
      </c>
      <c r="G35" s="48" t="s">
        <v>840</v>
      </c>
      <c r="H35" s="48" t="s">
        <v>841</v>
      </c>
      <c r="I35" s="314">
        <v>31792.25</v>
      </c>
      <c r="J35" s="133">
        <f t="shared" si="0"/>
        <v>198701.5625</v>
      </c>
      <c r="K35" s="162"/>
    </row>
    <row r="36" spans="1:11">
      <c r="A36" t="s">
        <v>7410</v>
      </c>
      <c r="B36" s="148">
        <v>42658</v>
      </c>
      <c r="C36" t="s">
        <v>7411</v>
      </c>
      <c r="D36">
        <v>1</v>
      </c>
      <c r="E36" t="s">
        <v>7412</v>
      </c>
      <c r="F36" t="s">
        <v>1828</v>
      </c>
      <c r="G36" s="178" t="s">
        <v>888</v>
      </c>
      <c r="H36" s="319" t="s">
        <v>7413</v>
      </c>
      <c r="I36" s="314">
        <v>32045.03</v>
      </c>
      <c r="J36" s="133">
        <f t="shared" si="0"/>
        <v>200281.4375</v>
      </c>
      <c r="K36" s="162"/>
    </row>
    <row r="37" spans="1:11">
      <c r="A37" t="s">
        <v>5615</v>
      </c>
      <c r="B37" s="148">
        <v>42660</v>
      </c>
      <c r="C37" t="s">
        <v>7414</v>
      </c>
      <c r="D37">
        <v>1</v>
      </c>
      <c r="E37" t="s">
        <v>7415</v>
      </c>
      <c r="F37" t="s">
        <v>1828</v>
      </c>
      <c r="G37" s="48" t="s">
        <v>840</v>
      </c>
      <c r="H37" s="48" t="s">
        <v>841</v>
      </c>
      <c r="I37" s="314">
        <v>52542.23</v>
      </c>
      <c r="J37" s="133">
        <f t="shared" si="0"/>
        <v>328388.9375</v>
      </c>
      <c r="K37" s="162"/>
    </row>
    <row r="38" spans="1:11">
      <c r="A38" t="s">
        <v>4307</v>
      </c>
      <c r="B38" s="148">
        <v>42661</v>
      </c>
      <c r="C38" t="s">
        <v>7416</v>
      </c>
      <c r="D38">
        <v>1</v>
      </c>
      <c r="E38" t="s">
        <v>7417</v>
      </c>
      <c r="F38" t="s">
        <v>1828</v>
      </c>
      <c r="G38" s="48" t="s">
        <v>840</v>
      </c>
      <c r="H38" s="48" t="s">
        <v>841</v>
      </c>
      <c r="I38" s="314">
        <v>43782.1</v>
      </c>
      <c r="J38" s="133">
        <f t="shared" si="0"/>
        <v>273638.125</v>
      </c>
      <c r="K38" s="162"/>
    </row>
    <row r="39" spans="1:11">
      <c r="A39" t="s">
        <v>4310</v>
      </c>
      <c r="B39" s="148">
        <v>42661</v>
      </c>
      <c r="C39" t="s">
        <v>7421</v>
      </c>
      <c r="D39">
        <v>1</v>
      </c>
      <c r="E39" t="s">
        <v>7422</v>
      </c>
      <c r="F39" t="s">
        <v>1828</v>
      </c>
      <c r="G39" s="48" t="s">
        <v>840</v>
      </c>
      <c r="H39" s="48" t="s">
        <v>841</v>
      </c>
      <c r="I39" s="314">
        <v>27523.64</v>
      </c>
      <c r="J39" s="133">
        <f t="shared" si="0"/>
        <v>172022.75</v>
      </c>
      <c r="K39" s="162"/>
    </row>
    <row r="40" spans="1:11">
      <c r="A40" t="s">
        <v>7423</v>
      </c>
      <c r="B40" s="148">
        <v>42661</v>
      </c>
      <c r="C40" t="s">
        <v>7424</v>
      </c>
      <c r="D40">
        <v>1</v>
      </c>
      <c r="E40" t="s">
        <v>7425</v>
      </c>
      <c r="F40" t="s">
        <v>1828</v>
      </c>
      <c r="G40" s="48" t="s">
        <v>840</v>
      </c>
      <c r="H40" s="48" t="s">
        <v>841</v>
      </c>
      <c r="I40" s="314">
        <v>27523.64</v>
      </c>
      <c r="J40" s="133">
        <f t="shared" si="0"/>
        <v>172022.75</v>
      </c>
      <c r="K40" s="162"/>
    </row>
    <row r="41" spans="1:11">
      <c r="A41" t="s">
        <v>7426</v>
      </c>
      <c r="B41" s="148">
        <v>42661</v>
      </c>
      <c r="C41" t="s">
        <v>7427</v>
      </c>
      <c r="D41">
        <v>1</v>
      </c>
      <c r="E41" t="s">
        <v>7428</v>
      </c>
      <c r="F41" t="s">
        <v>1828</v>
      </c>
      <c r="G41" s="48" t="s">
        <v>840</v>
      </c>
      <c r="H41" s="48" t="s">
        <v>841</v>
      </c>
      <c r="I41" s="314">
        <v>27523.64</v>
      </c>
      <c r="J41" s="133">
        <f t="shared" si="0"/>
        <v>172022.75</v>
      </c>
      <c r="K41" s="162"/>
    </row>
    <row r="42" spans="1:11">
      <c r="A42" t="s">
        <v>3110</v>
      </c>
      <c r="B42" s="148">
        <v>42661</v>
      </c>
      <c r="C42" t="s">
        <v>7429</v>
      </c>
      <c r="D42">
        <v>1</v>
      </c>
      <c r="E42" t="s">
        <v>7430</v>
      </c>
      <c r="F42" t="s">
        <v>1828</v>
      </c>
      <c r="G42" s="178" t="s">
        <v>877</v>
      </c>
      <c r="H42" s="319" t="s">
        <v>7431</v>
      </c>
      <c r="I42" s="314">
        <v>52591.89</v>
      </c>
      <c r="J42" s="133">
        <f t="shared" si="0"/>
        <v>328699.3125</v>
      </c>
      <c r="K42" s="162"/>
    </row>
    <row r="43" spans="1:11">
      <c r="A43" t="s">
        <v>7432</v>
      </c>
      <c r="B43" s="148">
        <v>42661</v>
      </c>
      <c r="C43" t="s">
        <v>7433</v>
      </c>
      <c r="D43">
        <v>1</v>
      </c>
      <c r="E43" t="s">
        <v>7434</v>
      </c>
      <c r="F43" t="s">
        <v>1828</v>
      </c>
      <c r="G43" s="48" t="s">
        <v>840</v>
      </c>
      <c r="H43" s="48" t="s">
        <v>841</v>
      </c>
      <c r="I43" s="314">
        <v>39938.839999999997</v>
      </c>
      <c r="J43" s="133">
        <f t="shared" si="0"/>
        <v>249617.74999999997</v>
      </c>
      <c r="K43" s="162"/>
    </row>
    <row r="44" spans="1:11">
      <c r="A44" t="s">
        <v>7435</v>
      </c>
      <c r="B44" s="148">
        <v>42662</v>
      </c>
      <c r="C44" t="s">
        <v>7436</v>
      </c>
      <c r="D44">
        <v>1</v>
      </c>
      <c r="E44" t="s">
        <v>7437</v>
      </c>
      <c r="F44" t="s">
        <v>1828</v>
      </c>
      <c r="G44" s="48" t="s">
        <v>840</v>
      </c>
      <c r="H44" s="48" t="s">
        <v>841</v>
      </c>
      <c r="I44" s="314">
        <v>35967.730000000003</v>
      </c>
      <c r="J44" s="133">
        <f t="shared" si="0"/>
        <v>224798.31250000003</v>
      </c>
      <c r="K44" s="162"/>
    </row>
    <row r="45" spans="1:11">
      <c r="A45" t="s">
        <v>310</v>
      </c>
      <c r="B45" s="148">
        <v>42662</v>
      </c>
      <c r="C45" t="s">
        <v>7438</v>
      </c>
      <c r="D45">
        <v>1</v>
      </c>
      <c r="E45" t="s">
        <v>7439</v>
      </c>
      <c r="F45" t="s">
        <v>1828</v>
      </c>
      <c r="G45" s="48" t="s">
        <v>840</v>
      </c>
      <c r="H45" s="48" t="s">
        <v>841</v>
      </c>
      <c r="I45" s="314">
        <v>34428.199999999997</v>
      </c>
      <c r="J45" s="133">
        <f t="shared" si="0"/>
        <v>215176.24999999997</v>
      </c>
      <c r="K45" s="162"/>
    </row>
    <row r="46" spans="1:11">
      <c r="A46" t="s">
        <v>7442</v>
      </c>
      <c r="B46" s="148">
        <v>42662</v>
      </c>
      <c r="C46" t="s">
        <v>7443</v>
      </c>
      <c r="D46">
        <v>1</v>
      </c>
      <c r="E46" t="s">
        <v>7444</v>
      </c>
      <c r="F46" t="s">
        <v>1828</v>
      </c>
      <c r="G46" s="48" t="s">
        <v>840</v>
      </c>
      <c r="H46" s="48" t="s">
        <v>841</v>
      </c>
      <c r="I46" s="314">
        <v>39938.839999999997</v>
      </c>
      <c r="J46" s="133">
        <f t="shared" si="0"/>
        <v>249617.74999999997</v>
      </c>
      <c r="K46" s="162"/>
    </row>
    <row r="47" spans="1:11">
      <c r="A47" t="s">
        <v>4329</v>
      </c>
      <c r="B47" s="148">
        <v>42663</v>
      </c>
      <c r="C47" t="s">
        <v>7465</v>
      </c>
      <c r="D47">
        <v>1</v>
      </c>
      <c r="E47" t="s">
        <v>7466</v>
      </c>
      <c r="F47" t="s">
        <v>1828</v>
      </c>
      <c r="G47" s="48" t="s">
        <v>840</v>
      </c>
      <c r="H47" s="48" t="s">
        <v>841</v>
      </c>
      <c r="I47" s="314">
        <v>28394.74</v>
      </c>
      <c r="J47" s="133">
        <f t="shared" si="0"/>
        <v>177467.125</v>
      </c>
      <c r="K47" s="162"/>
    </row>
    <row r="48" spans="1:11">
      <c r="A48" t="s">
        <v>4333</v>
      </c>
      <c r="B48" s="148">
        <v>42663</v>
      </c>
      <c r="C48" t="s">
        <v>7467</v>
      </c>
      <c r="D48">
        <v>1</v>
      </c>
      <c r="E48" t="s">
        <v>7468</v>
      </c>
      <c r="F48" t="s">
        <v>1828</v>
      </c>
      <c r="G48" s="48" t="s">
        <v>840</v>
      </c>
      <c r="H48" s="48" t="s">
        <v>841</v>
      </c>
      <c r="I48" s="314">
        <v>28394.74</v>
      </c>
      <c r="J48" s="133">
        <f t="shared" si="0"/>
        <v>177467.125</v>
      </c>
      <c r="K48" s="162"/>
    </row>
    <row r="49" spans="1:11">
      <c r="A49" t="s">
        <v>1276</v>
      </c>
      <c r="B49" s="148">
        <v>42663</v>
      </c>
      <c r="C49" t="s">
        <v>7469</v>
      </c>
      <c r="D49">
        <v>1</v>
      </c>
      <c r="E49" t="s">
        <v>7470</v>
      </c>
      <c r="F49" t="s">
        <v>1828</v>
      </c>
      <c r="G49" s="48" t="s">
        <v>840</v>
      </c>
      <c r="H49" s="48" t="s">
        <v>841</v>
      </c>
      <c r="I49" s="314">
        <v>39988.5</v>
      </c>
      <c r="J49" s="133">
        <f t="shared" si="0"/>
        <v>249928.125</v>
      </c>
      <c r="K49" s="162"/>
    </row>
    <row r="50" spans="1:11">
      <c r="A50" t="s">
        <v>1280</v>
      </c>
      <c r="B50" s="148">
        <v>42663</v>
      </c>
      <c r="C50" t="s">
        <v>7471</v>
      </c>
      <c r="D50">
        <v>1</v>
      </c>
      <c r="E50" t="s">
        <v>7472</v>
      </c>
      <c r="F50" t="s">
        <v>1828</v>
      </c>
      <c r="G50" s="48" t="s">
        <v>840</v>
      </c>
      <c r="H50" s="48" t="s">
        <v>841</v>
      </c>
      <c r="I50" s="314">
        <v>39938.839999999997</v>
      </c>
      <c r="J50" s="133">
        <f t="shared" si="0"/>
        <v>249617.74999999997</v>
      </c>
      <c r="K50" s="162"/>
    </row>
    <row r="51" spans="1:11">
      <c r="A51" t="s">
        <v>4338</v>
      </c>
      <c r="B51" s="148">
        <v>42663</v>
      </c>
      <c r="C51" t="s">
        <v>7473</v>
      </c>
      <c r="D51">
        <v>1</v>
      </c>
      <c r="E51" t="s">
        <v>7474</v>
      </c>
      <c r="F51" t="s">
        <v>1828</v>
      </c>
      <c r="G51" s="48" t="s">
        <v>840</v>
      </c>
      <c r="H51" s="48" t="s">
        <v>841</v>
      </c>
      <c r="I51" s="314">
        <v>38671.97</v>
      </c>
      <c r="J51" s="133">
        <f t="shared" si="0"/>
        <v>241699.8125</v>
      </c>
      <c r="K51" s="162"/>
    </row>
    <row r="52" spans="1:11">
      <c r="A52" t="s">
        <v>1282</v>
      </c>
      <c r="B52" s="148">
        <v>42663</v>
      </c>
      <c r="C52" t="s">
        <v>7475</v>
      </c>
      <c r="D52">
        <v>1</v>
      </c>
      <c r="E52" t="s">
        <v>7476</v>
      </c>
      <c r="F52" t="s">
        <v>1828</v>
      </c>
      <c r="G52" s="48" t="s">
        <v>840</v>
      </c>
      <c r="H52" s="48" t="s">
        <v>841</v>
      </c>
      <c r="I52" s="314">
        <v>38671.97</v>
      </c>
      <c r="J52" s="133">
        <f t="shared" si="0"/>
        <v>241699.8125</v>
      </c>
      <c r="K52" s="162"/>
    </row>
    <row r="53" spans="1:11">
      <c r="A53" t="s">
        <v>7462</v>
      </c>
      <c r="B53" s="148">
        <v>42663</v>
      </c>
      <c r="C53" t="s">
        <v>7463</v>
      </c>
      <c r="D53">
        <v>1</v>
      </c>
      <c r="E53" t="s">
        <v>7464</v>
      </c>
      <c r="F53" t="s">
        <v>1828</v>
      </c>
      <c r="G53" s="48" t="s">
        <v>840</v>
      </c>
      <c r="H53" s="48" t="s">
        <v>841</v>
      </c>
      <c r="I53" s="314">
        <v>38671.97</v>
      </c>
      <c r="J53" s="133">
        <f t="shared" si="0"/>
        <v>241699.8125</v>
      </c>
      <c r="K53" s="162"/>
    </row>
    <row r="54" spans="1:11">
      <c r="A54" t="s">
        <v>7477</v>
      </c>
      <c r="B54" s="148">
        <v>42663</v>
      </c>
      <c r="C54" t="s">
        <v>7478</v>
      </c>
      <c r="D54">
        <v>1</v>
      </c>
      <c r="E54" t="s">
        <v>7479</v>
      </c>
      <c r="F54" t="s">
        <v>1828</v>
      </c>
      <c r="G54" s="48" t="s">
        <v>840</v>
      </c>
      <c r="H54" s="48" t="s">
        <v>841</v>
      </c>
      <c r="I54" s="314">
        <v>38671.97</v>
      </c>
      <c r="J54" s="133">
        <f t="shared" si="0"/>
        <v>241699.8125</v>
      </c>
      <c r="K54" s="162"/>
    </row>
    <row r="55" spans="1:11">
      <c r="A55" t="s">
        <v>7450</v>
      </c>
      <c r="B55" s="148">
        <v>42663</v>
      </c>
      <c r="C55" t="s">
        <v>7451</v>
      </c>
      <c r="D55">
        <v>1</v>
      </c>
      <c r="E55" t="s">
        <v>7452</v>
      </c>
      <c r="F55" t="s">
        <v>1828</v>
      </c>
      <c r="G55" s="48" t="s">
        <v>840</v>
      </c>
      <c r="H55" s="48" t="s">
        <v>841</v>
      </c>
      <c r="I55" s="314">
        <v>38671.89</v>
      </c>
      <c r="J55" s="133">
        <f t="shared" si="0"/>
        <v>241699.3125</v>
      </c>
      <c r="K55" s="162"/>
    </row>
    <row r="56" spans="1:11">
      <c r="A56" t="s">
        <v>336</v>
      </c>
      <c r="B56" s="148">
        <v>42663</v>
      </c>
      <c r="C56" t="s">
        <v>7480</v>
      </c>
      <c r="D56">
        <v>1</v>
      </c>
      <c r="E56" t="s">
        <v>7481</v>
      </c>
      <c r="F56" t="s">
        <v>1828</v>
      </c>
      <c r="G56" s="48" t="s">
        <v>840</v>
      </c>
      <c r="H56" s="48" t="s">
        <v>841</v>
      </c>
      <c r="I56" s="314">
        <v>37145.19</v>
      </c>
      <c r="J56" s="133">
        <f t="shared" si="0"/>
        <v>232157.4375</v>
      </c>
      <c r="K56" s="162"/>
    </row>
    <row r="57" spans="1:11">
      <c r="A57" t="s">
        <v>3156</v>
      </c>
      <c r="B57" s="148">
        <v>42665</v>
      </c>
      <c r="C57" t="s">
        <v>7495</v>
      </c>
      <c r="D57">
        <v>1</v>
      </c>
      <c r="E57" t="s">
        <v>7496</v>
      </c>
      <c r="F57" t="s">
        <v>1828</v>
      </c>
      <c r="G57" s="48" t="s">
        <v>840</v>
      </c>
      <c r="H57" s="48" t="s">
        <v>841</v>
      </c>
      <c r="I57" s="314">
        <v>39500.11</v>
      </c>
      <c r="J57" s="133">
        <f t="shared" si="0"/>
        <v>246875.6875</v>
      </c>
      <c r="K57" s="162"/>
    </row>
    <row r="58" spans="1:11">
      <c r="A58" t="s">
        <v>7497</v>
      </c>
      <c r="B58" s="148">
        <v>42665</v>
      </c>
      <c r="C58" t="s">
        <v>7498</v>
      </c>
      <c r="D58">
        <v>1</v>
      </c>
      <c r="E58" t="s">
        <v>7499</v>
      </c>
      <c r="F58" t="s">
        <v>1828</v>
      </c>
      <c r="G58" s="48" t="s">
        <v>840</v>
      </c>
      <c r="H58" s="48" t="s">
        <v>841</v>
      </c>
      <c r="I58" s="314">
        <v>41294.959999999999</v>
      </c>
      <c r="J58" s="133">
        <f t="shared" si="0"/>
        <v>258093.5</v>
      </c>
      <c r="K58" s="162"/>
    </row>
    <row r="59" spans="1:11">
      <c r="A59" t="s">
        <v>7447</v>
      </c>
      <c r="B59" s="148">
        <v>42662</v>
      </c>
      <c r="C59" t="s">
        <v>7448</v>
      </c>
      <c r="D59">
        <v>1</v>
      </c>
      <c r="E59" t="s">
        <v>7449</v>
      </c>
      <c r="F59" t="s">
        <v>1828</v>
      </c>
      <c r="G59" s="48" t="s">
        <v>840</v>
      </c>
      <c r="H59" s="48" t="s">
        <v>841</v>
      </c>
      <c r="I59" s="314">
        <v>39938.839999999997</v>
      </c>
      <c r="J59" s="133">
        <f t="shared" si="0"/>
        <v>249617.74999999997</v>
      </c>
      <c r="K59" s="162"/>
    </row>
    <row r="60" spans="1:11">
      <c r="A60" t="s">
        <v>4994</v>
      </c>
      <c r="B60" s="148">
        <v>42662</v>
      </c>
      <c r="C60" t="s">
        <v>7445</v>
      </c>
      <c r="D60">
        <v>1</v>
      </c>
      <c r="E60" t="s">
        <v>7446</v>
      </c>
      <c r="F60" t="s">
        <v>1828</v>
      </c>
      <c r="G60" s="48" t="s">
        <v>840</v>
      </c>
      <c r="H60" s="48" t="s">
        <v>841</v>
      </c>
      <c r="I60" s="314">
        <v>39938.839999999997</v>
      </c>
      <c r="J60" s="133">
        <f t="shared" si="0"/>
        <v>249617.74999999997</v>
      </c>
      <c r="K60" s="162"/>
    </row>
    <row r="61" spans="1:11">
      <c r="A61" t="s">
        <v>5007</v>
      </c>
      <c r="B61" s="148">
        <v>42663</v>
      </c>
      <c r="C61" t="s">
        <v>7455</v>
      </c>
      <c r="D61">
        <v>1</v>
      </c>
      <c r="E61" t="s">
        <v>7456</v>
      </c>
      <c r="F61" t="s">
        <v>1828</v>
      </c>
      <c r="G61" s="48" t="s">
        <v>840</v>
      </c>
      <c r="H61" s="48" t="s">
        <v>841</v>
      </c>
      <c r="I61" s="314">
        <v>31951.82</v>
      </c>
      <c r="J61" s="133">
        <f t="shared" si="0"/>
        <v>199698.875</v>
      </c>
      <c r="K61" s="162"/>
    </row>
    <row r="62" spans="1:11">
      <c r="A62" t="s">
        <v>4327</v>
      </c>
      <c r="B62" s="148">
        <v>42663</v>
      </c>
      <c r="C62" t="s">
        <v>7457</v>
      </c>
      <c r="D62">
        <v>1</v>
      </c>
      <c r="E62" t="s">
        <v>7458</v>
      </c>
      <c r="F62" t="s">
        <v>1828</v>
      </c>
      <c r="G62" s="48" t="s">
        <v>840</v>
      </c>
      <c r="H62" s="48" t="s">
        <v>841</v>
      </c>
      <c r="I62" s="314">
        <v>39938.839999999997</v>
      </c>
      <c r="J62" s="133">
        <f t="shared" si="0"/>
        <v>249617.74999999997</v>
      </c>
      <c r="K62" s="162"/>
    </row>
    <row r="63" spans="1:11">
      <c r="A63" t="s">
        <v>7459</v>
      </c>
      <c r="B63" s="148">
        <v>42663</v>
      </c>
      <c r="C63" t="s">
        <v>7460</v>
      </c>
      <c r="D63">
        <v>1</v>
      </c>
      <c r="E63" t="s">
        <v>7461</v>
      </c>
      <c r="F63" t="s">
        <v>1828</v>
      </c>
      <c r="G63" s="48" t="s">
        <v>840</v>
      </c>
      <c r="H63" s="48" t="s">
        <v>841</v>
      </c>
      <c r="I63" s="314">
        <v>39938.76</v>
      </c>
      <c r="J63" s="133">
        <f t="shared" si="0"/>
        <v>249617.25</v>
      </c>
      <c r="K63" s="162"/>
    </row>
    <row r="64" spans="1:11">
      <c r="A64" t="s">
        <v>6527</v>
      </c>
      <c r="B64" s="148">
        <v>42663</v>
      </c>
      <c r="C64" t="s">
        <v>7482</v>
      </c>
      <c r="D64">
        <v>1</v>
      </c>
      <c r="E64" t="s">
        <v>7483</v>
      </c>
      <c r="F64" t="s">
        <v>1828</v>
      </c>
      <c r="G64" s="178" t="s">
        <v>834</v>
      </c>
      <c r="H64" s="319" t="s">
        <v>4088</v>
      </c>
      <c r="I64" s="314">
        <v>47500.43</v>
      </c>
      <c r="J64" s="133">
        <f t="shared" si="0"/>
        <v>296877.6875</v>
      </c>
      <c r="K64" s="162"/>
    </row>
    <row r="65" spans="1:11">
      <c r="A65" t="s">
        <v>7486</v>
      </c>
      <c r="B65" s="148">
        <v>42664</v>
      </c>
      <c r="C65" t="s">
        <v>7487</v>
      </c>
      <c r="D65">
        <v>1</v>
      </c>
      <c r="E65" t="s">
        <v>7488</v>
      </c>
      <c r="F65" t="s">
        <v>1828</v>
      </c>
      <c r="G65" s="48" t="s">
        <v>840</v>
      </c>
      <c r="H65" s="48" t="s">
        <v>841</v>
      </c>
      <c r="I65" s="314">
        <v>34378.550000000003</v>
      </c>
      <c r="J65" s="133">
        <f t="shared" si="0"/>
        <v>214865.9375</v>
      </c>
      <c r="K65" s="162"/>
    </row>
    <row r="66" spans="1:11">
      <c r="A66" t="s">
        <v>7489</v>
      </c>
      <c r="B66" s="148">
        <v>42664</v>
      </c>
      <c r="C66" t="s">
        <v>7490</v>
      </c>
      <c r="D66">
        <v>1</v>
      </c>
      <c r="E66" t="s">
        <v>7491</v>
      </c>
      <c r="F66" t="s">
        <v>1828</v>
      </c>
      <c r="G66" s="48" t="s">
        <v>840</v>
      </c>
      <c r="H66" s="48" t="s">
        <v>841</v>
      </c>
      <c r="I66" s="314">
        <v>34378.550000000003</v>
      </c>
      <c r="J66" s="133">
        <f t="shared" si="0"/>
        <v>214865.9375</v>
      </c>
      <c r="K66" s="162"/>
    </row>
    <row r="67" spans="1:11">
      <c r="A67" t="s">
        <v>7492</v>
      </c>
      <c r="B67" s="148">
        <v>42665</v>
      </c>
      <c r="C67" t="s">
        <v>7493</v>
      </c>
      <c r="D67">
        <v>1</v>
      </c>
      <c r="E67" t="s">
        <v>7494</v>
      </c>
      <c r="F67" t="s">
        <v>1828</v>
      </c>
      <c r="G67" s="48" t="s">
        <v>840</v>
      </c>
      <c r="H67" s="48" t="s">
        <v>841</v>
      </c>
      <c r="I67" s="314">
        <v>28710.83</v>
      </c>
      <c r="J67" s="133">
        <f t="shared" si="0"/>
        <v>179442.6875</v>
      </c>
      <c r="K67" s="162"/>
    </row>
    <row r="68" spans="1:11">
      <c r="A68" t="s">
        <v>471</v>
      </c>
      <c r="B68" s="148">
        <v>42671</v>
      </c>
      <c r="C68" t="s">
        <v>7493</v>
      </c>
      <c r="D68">
        <v>1</v>
      </c>
      <c r="E68" t="s">
        <v>7697</v>
      </c>
      <c r="F68" t="s">
        <v>1872</v>
      </c>
      <c r="G68" s="48" t="s">
        <v>840</v>
      </c>
      <c r="H68" s="48" t="s">
        <v>841</v>
      </c>
      <c r="I68" s="314">
        <v>-28710.83</v>
      </c>
      <c r="J68" s="133">
        <f t="shared" si="0"/>
        <v>-179442.6875</v>
      </c>
      <c r="K68" s="162"/>
    </row>
    <row r="69" spans="1:11">
      <c r="A69" t="s">
        <v>7500</v>
      </c>
      <c r="B69" s="148">
        <v>42667</v>
      </c>
      <c r="C69" t="s">
        <v>7501</v>
      </c>
      <c r="D69">
        <v>1</v>
      </c>
      <c r="E69" t="s">
        <v>7502</v>
      </c>
      <c r="F69" t="s">
        <v>1828</v>
      </c>
      <c r="G69" s="48" t="s">
        <v>840</v>
      </c>
      <c r="H69" s="48" t="s">
        <v>841</v>
      </c>
      <c r="I69" s="314">
        <v>39938.839999999997</v>
      </c>
      <c r="J69" s="133">
        <f t="shared" si="0"/>
        <v>249617.74999999997</v>
      </c>
      <c r="K69" s="162"/>
    </row>
    <row r="70" spans="1:11">
      <c r="A70" t="s">
        <v>1333</v>
      </c>
      <c r="B70" s="148">
        <v>42667</v>
      </c>
      <c r="C70" t="s">
        <v>7503</v>
      </c>
      <c r="D70">
        <v>1</v>
      </c>
      <c r="E70" t="s">
        <v>7504</v>
      </c>
      <c r="F70" t="s">
        <v>1828</v>
      </c>
      <c r="G70" s="48" t="s">
        <v>840</v>
      </c>
      <c r="H70" s="48" t="s">
        <v>841</v>
      </c>
      <c r="I70" s="314">
        <v>57301.21</v>
      </c>
      <c r="J70" s="133">
        <f t="shared" si="0"/>
        <v>358132.5625</v>
      </c>
      <c r="K70" s="162"/>
    </row>
    <row r="71" spans="1:11">
      <c r="A71" t="s">
        <v>348</v>
      </c>
      <c r="B71" s="148">
        <v>42667</v>
      </c>
      <c r="C71" t="s">
        <v>7505</v>
      </c>
      <c r="D71">
        <v>1</v>
      </c>
      <c r="E71" t="s">
        <v>7506</v>
      </c>
      <c r="F71" t="s">
        <v>1828</v>
      </c>
      <c r="G71" s="48" t="s">
        <v>840</v>
      </c>
      <c r="H71" s="48" t="s">
        <v>841</v>
      </c>
      <c r="I71" s="314">
        <v>52542.23</v>
      </c>
      <c r="J71" s="133">
        <f t="shared" ref="J71:J135" si="1">+I71/0.16</f>
        <v>328388.9375</v>
      </c>
      <c r="K71" s="162"/>
    </row>
    <row r="72" spans="1:11" s="319" customFormat="1">
      <c r="A72" s="319" t="s">
        <v>10903</v>
      </c>
      <c r="B72" s="320">
        <v>42667</v>
      </c>
      <c r="C72" s="319" t="s">
        <v>10904</v>
      </c>
      <c r="D72" s="319">
        <v>1</v>
      </c>
      <c r="E72" s="319" t="s">
        <v>10905</v>
      </c>
      <c r="F72" s="319" t="s">
        <v>1828</v>
      </c>
      <c r="G72" s="48" t="s">
        <v>840</v>
      </c>
      <c r="H72" s="48" t="s">
        <v>841</v>
      </c>
      <c r="I72" s="314">
        <v>37145.19</v>
      </c>
      <c r="J72" s="133">
        <f t="shared" si="1"/>
        <v>232157.4375</v>
      </c>
      <c r="K72" s="316"/>
    </row>
    <row r="73" spans="1:11">
      <c r="A73" t="s">
        <v>6730</v>
      </c>
      <c r="B73" s="148">
        <v>42667</v>
      </c>
      <c r="C73" t="s">
        <v>7507</v>
      </c>
      <c r="D73">
        <v>1</v>
      </c>
      <c r="E73" t="s">
        <v>7508</v>
      </c>
      <c r="F73" t="s">
        <v>1828</v>
      </c>
      <c r="G73" s="48" t="s">
        <v>840</v>
      </c>
      <c r="H73" s="48" t="s">
        <v>841</v>
      </c>
      <c r="I73" s="314">
        <v>84502.720000000001</v>
      </c>
      <c r="J73" s="133">
        <f t="shared" si="1"/>
        <v>528142</v>
      </c>
      <c r="K73" s="162"/>
    </row>
    <row r="74" spans="1:11">
      <c r="A74" t="s">
        <v>7509</v>
      </c>
      <c r="B74" s="148">
        <v>42668</v>
      </c>
      <c r="C74" t="s">
        <v>7510</v>
      </c>
      <c r="D74">
        <v>1</v>
      </c>
      <c r="E74" t="s">
        <v>7511</v>
      </c>
      <c r="F74" t="s">
        <v>1828</v>
      </c>
      <c r="G74" s="48" t="s">
        <v>840</v>
      </c>
      <c r="H74" s="48" t="s">
        <v>841</v>
      </c>
      <c r="I74" s="314">
        <v>39938.839999999997</v>
      </c>
      <c r="J74" s="133">
        <f t="shared" si="1"/>
        <v>249617.74999999997</v>
      </c>
      <c r="K74" s="162"/>
    </row>
    <row r="75" spans="1:11">
      <c r="A75" t="s">
        <v>2310</v>
      </c>
      <c r="B75" s="148">
        <v>42668</v>
      </c>
      <c r="C75" t="s">
        <v>7514</v>
      </c>
      <c r="D75">
        <v>1</v>
      </c>
      <c r="E75" t="s">
        <v>7515</v>
      </c>
      <c r="F75" t="s">
        <v>1828</v>
      </c>
      <c r="G75" s="178" t="s">
        <v>863</v>
      </c>
      <c r="H75" s="319" t="s">
        <v>7516</v>
      </c>
      <c r="I75" s="314">
        <v>51690.51</v>
      </c>
      <c r="J75" s="133">
        <f t="shared" si="1"/>
        <v>323065.6875</v>
      </c>
      <c r="K75" s="162"/>
    </row>
    <row r="76" spans="1:11">
      <c r="A76" t="s">
        <v>7634</v>
      </c>
      <c r="B76" s="148">
        <v>42670</v>
      </c>
      <c r="C76" t="s">
        <v>7514</v>
      </c>
      <c r="D76">
        <v>1</v>
      </c>
      <c r="E76" t="s">
        <v>7635</v>
      </c>
      <c r="F76" t="s">
        <v>1872</v>
      </c>
      <c r="G76" s="178" t="s">
        <v>863</v>
      </c>
      <c r="H76" s="319" t="s">
        <v>7516</v>
      </c>
      <c r="I76" s="314">
        <v>-51690.51</v>
      </c>
      <c r="J76" s="133">
        <f t="shared" si="1"/>
        <v>-323065.6875</v>
      </c>
      <c r="K76" s="162"/>
    </row>
    <row r="77" spans="1:11">
      <c r="A77" t="s">
        <v>2307</v>
      </c>
      <c r="B77" s="148">
        <v>42668</v>
      </c>
      <c r="C77" t="s">
        <v>7512</v>
      </c>
      <c r="D77">
        <v>1</v>
      </c>
      <c r="E77" t="s">
        <v>7513</v>
      </c>
      <c r="F77" t="s">
        <v>1828</v>
      </c>
      <c r="G77" s="178" t="s">
        <v>1724</v>
      </c>
      <c r="H77" s="319" t="s">
        <v>7360</v>
      </c>
      <c r="I77" s="314">
        <v>41344.61</v>
      </c>
      <c r="J77" s="133">
        <f t="shared" si="1"/>
        <v>258403.8125</v>
      </c>
      <c r="K77" s="162"/>
    </row>
    <row r="78" spans="1:11">
      <c r="A78" t="s">
        <v>7517</v>
      </c>
      <c r="B78" s="148">
        <v>42668</v>
      </c>
      <c r="C78" t="s">
        <v>7518</v>
      </c>
      <c r="D78">
        <v>1</v>
      </c>
      <c r="E78" t="s">
        <v>7519</v>
      </c>
      <c r="F78" t="s">
        <v>1828</v>
      </c>
      <c r="G78" s="178" t="s">
        <v>2859</v>
      </c>
      <c r="H78" s="319" t="s">
        <v>7520</v>
      </c>
      <c r="I78" s="314">
        <v>64805.87</v>
      </c>
      <c r="J78" s="133">
        <f t="shared" si="1"/>
        <v>405036.6875</v>
      </c>
      <c r="K78" s="162"/>
    </row>
    <row r="79" spans="1:11">
      <c r="A79" t="s">
        <v>7521</v>
      </c>
      <c r="B79" s="148">
        <v>42668</v>
      </c>
      <c r="C79" t="s">
        <v>7522</v>
      </c>
      <c r="D79">
        <v>1</v>
      </c>
      <c r="E79" t="s">
        <v>7523</v>
      </c>
      <c r="F79" t="s">
        <v>1828</v>
      </c>
      <c r="G79" s="164" t="s">
        <v>858</v>
      </c>
      <c r="H79" s="150" t="s">
        <v>7524</v>
      </c>
      <c r="I79" s="314">
        <v>64685.59</v>
      </c>
      <c r="J79" s="133">
        <f t="shared" si="1"/>
        <v>404284.93749999994</v>
      </c>
      <c r="K79" s="162"/>
    </row>
    <row r="80" spans="1:11" ht="17.25" customHeight="1">
      <c r="A80" t="s">
        <v>7525</v>
      </c>
      <c r="B80" s="148">
        <v>42668</v>
      </c>
      <c r="C80" t="s">
        <v>7526</v>
      </c>
      <c r="D80">
        <v>1</v>
      </c>
      <c r="E80" t="s">
        <v>7527</v>
      </c>
      <c r="F80" t="s">
        <v>1828</v>
      </c>
      <c r="G80" s="48" t="s">
        <v>840</v>
      </c>
      <c r="H80" s="48" t="s">
        <v>841</v>
      </c>
      <c r="I80" s="314">
        <v>34294.71</v>
      </c>
      <c r="J80" s="133">
        <f t="shared" si="1"/>
        <v>214341.9375</v>
      </c>
      <c r="K80" s="162"/>
    </row>
    <row r="81" spans="1:11" s="319" customFormat="1" ht="17.25" customHeight="1">
      <c r="A81" s="319" t="s">
        <v>10906</v>
      </c>
      <c r="B81" s="320">
        <v>42668</v>
      </c>
      <c r="C81" s="319" t="s">
        <v>7526</v>
      </c>
      <c r="D81" s="319">
        <v>1</v>
      </c>
      <c r="E81" s="319" t="s">
        <v>10907</v>
      </c>
      <c r="F81" s="319" t="s">
        <v>1808</v>
      </c>
      <c r="G81" s="469" t="s">
        <v>840</v>
      </c>
      <c r="H81" s="469" t="s">
        <v>4849</v>
      </c>
      <c r="I81" s="476">
        <v>83.84</v>
      </c>
      <c r="J81" s="133">
        <f t="shared" si="1"/>
        <v>524</v>
      </c>
      <c r="K81" s="316"/>
    </row>
    <row r="82" spans="1:11">
      <c r="A82" t="s">
        <v>6765</v>
      </c>
      <c r="B82" s="148">
        <v>42668</v>
      </c>
      <c r="C82" t="s">
        <v>7528</v>
      </c>
      <c r="D82">
        <v>1</v>
      </c>
      <c r="E82" t="s">
        <v>7529</v>
      </c>
      <c r="F82" t="s">
        <v>1828</v>
      </c>
      <c r="G82" s="164" t="s">
        <v>866</v>
      </c>
      <c r="H82" t="s">
        <v>7530</v>
      </c>
      <c r="I82" s="314">
        <v>59471.43</v>
      </c>
      <c r="J82" s="133">
        <f t="shared" si="1"/>
        <v>371696.4375</v>
      </c>
      <c r="K82" s="162"/>
    </row>
    <row r="83" spans="1:11">
      <c r="A83" t="s">
        <v>3752</v>
      </c>
      <c r="B83" s="148">
        <v>42668</v>
      </c>
      <c r="C83" t="s">
        <v>7538</v>
      </c>
      <c r="D83">
        <v>1</v>
      </c>
      <c r="E83" t="s">
        <v>7539</v>
      </c>
      <c r="F83" t="s">
        <v>1828</v>
      </c>
      <c r="G83" s="48" t="s">
        <v>840</v>
      </c>
      <c r="H83" s="48" t="s">
        <v>841</v>
      </c>
      <c r="I83" s="314">
        <v>39938.839999999997</v>
      </c>
      <c r="J83" s="133">
        <f t="shared" si="1"/>
        <v>249617.74999999997</v>
      </c>
      <c r="K83" s="162"/>
    </row>
    <row r="84" spans="1:11">
      <c r="A84" t="s">
        <v>7546</v>
      </c>
      <c r="B84" s="148">
        <v>42668</v>
      </c>
      <c r="C84" t="s">
        <v>7547</v>
      </c>
      <c r="D84">
        <v>1</v>
      </c>
      <c r="E84" t="s">
        <v>7548</v>
      </c>
      <c r="F84" t="s">
        <v>1828</v>
      </c>
      <c r="G84" s="178" t="s">
        <v>858</v>
      </c>
      <c r="H84" s="319" t="s">
        <v>7524</v>
      </c>
      <c r="I84" s="314">
        <v>32001.47</v>
      </c>
      <c r="J84" s="133">
        <f t="shared" si="1"/>
        <v>200009.1875</v>
      </c>
      <c r="K84" s="162"/>
    </row>
    <row r="85" spans="1:11">
      <c r="A85" t="s">
        <v>7553</v>
      </c>
      <c r="B85" s="148">
        <v>42668</v>
      </c>
      <c r="C85" t="s">
        <v>7549</v>
      </c>
      <c r="D85">
        <v>1</v>
      </c>
      <c r="E85" t="s">
        <v>7554</v>
      </c>
      <c r="F85" t="s">
        <v>1828</v>
      </c>
      <c r="G85" s="48" t="s">
        <v>840</v>
      </c>
      <c r="H85" s="48" t="s">
        <v>841</v>
      </c>
      <c r="I85" s="314">
        <v>35967.730000000003</v>
      </c>
      <c r="J85" s="133">
        <f t="shared" si="1"/>
        <v>224798.31250000003</v>
      </c>
      <c r="K85" s="162"/>
    </row>
    <row r="86" spans="1:11" s="150" customFormat="1">
      <c r="A86" s="150" t="s">
        <v>7484</v>
      </c>
      <c r="B86" s="148">
        <v>42663</v>
      </c>
      <c r="C86" s="150" t="s">
        <v>3264</v>
      </c>
      <c r="D86" s="150">
        <v>1</v>
      </c>
      <c r="E86" s="150" t="s">
        <v>7485</v>
      </c>
      <c r="F86" s="150" t="s">
        <v>1808</v>
      </c>
      <c r="G86" s="164" t="s">
        <v>659</v>
      </c>
      <c r="H86" s="150" t="s">
        <v>717</v>
      </c>
      <c r="I86" s="314">
        <v>63.45</v>
      </c>
      <c r="J86" s="133">
        <f t="shared" si="1"/>
        <v>396.5625</v>
      </c>
      <c r="K86" s="162"/>
    </row>
    <row r="87" spans="1:11" s="150" customFormat="1">
      <c r="A87" s="150" t="s">
        <v>7484</v>
      </c>
      <c r="B87" s="148">
        <v>42663</v>
      </c>
      <c r="C87" s="150" t="s">
        <v>3264</v>
      </c>
      <c r="D87" s="150">
        <v>1</v>
      </c>
      <c r="E87" s="150" t="s">
        <v>7485</v>
      </c>
      <c r="F87" s="150" t="s">
        <v>1808</v>
      </c>
      <c r="G87" s="150" t="s">
        <v>8376</v>
      </c>
      <c r="H87" s="150" t="s">
        <v>8377</v>
      </c>
      <c r="I87" s="314">
        <v>196.3</v>
      </c>
      <c r="J87" s="133">
        <f t="shared" si="1"/>
        <v>1226.875</v>
      </c>
      <c r="K87" s="162"/>
    </row>
    <row r="88" spans="1:11" s="150" customFormat="1">
      <c r="A88" s="150" t="s">
        <v>7484</v>
      </c>
      <c r="B88" s="148">
        <v>42663</v>
      </c>
      <c r="C88" s="150" t="s">
        <v>3264</v>
      </c>
      <c r="D88" s="150">
        <v>1</v>
      </c>
      <c r="E88" s="150" t="s">
        <v>7485</v>
      </c>
      <c r="F88" s="150" t="s">
        <v>1808</v>
      </c>
      <c r="G88" s="150" t="s">
        <v>8376</v>
      </c>
      <c r="H88" s="150" t="s">
        <v>8377</v>
      </c>
      <c r="I88" s="314">
        <v>15.86</v>
      </c>
      <c r="J88" s="133">
        <f t="shared" si="1"/>
        <v>99.125</v>
      </c>
      <c r="K88" s="162"/>
    </row>
    <row r="89" spans="1:11" s="150" customFormat="1">
      <c r="A89" s="150" t="s">
        <v>7484</v>
      </c>
      <c r="B89" s="148">
        <v>42663</v>
      </c>
      <c r="C89" s="150" t="s">
        <v>3264</v>
      </c>
      <c r="D89" s="150">
        <v>1</v>
      </c>
      <c r="E89" s="150" t="s">
        <v>7485</v>
      </c>
      <c r="F89" s="150" t="s">
        <v>1808</v>
      </c>
      <c r="G89" s="164" t="s">
        <v>4870</v>
      </c>
      <c r="H89" s="150" t="s">
        <v>8378</v>
      </c>
      <c r="I89" s="314">
        <v>13.24</v>
      </c>
      <c r="J89" s="133">
        <f t="shared" si="1"/>
        <v>82.75</v>
      </c>
      <c r="K89" s="162"/>
    </row>
    <row r="90" spans="1:11" s="150" customFormat="1">
      <c r="A90" s="150" t="s">
        <v>7484</v>
      </c>
      <c r="B90" s="148">
        <v>42663</v>
      </c>
      <c r="C90" s="150" t="s">
        <v>3264</v>
      </c>
      <c r="D90" s="150">
        <v>1</v>
      </c>
      <c r="E90" s="150" t="s">
        <v>7485</v>
      </c>
      <c r="F90" s="150" t="s">
        <v>1808</v>
      </c>
      <c r="G90" s="164" t="s">
        <v>659</v>
      </c>
      <c r="H90" s="150" t="s">
        <v>717</v>
      </c>
      <c r="I90" s="314">
        <v>63.45</v>
      </c>
      <c r="J90" s="133">
        <f t="shared" si="1"/>
        <v>396.5625</v>
      </c>
      <c r="K90" s="162"/>
    </row>
    <row r="91" spans="1:11">
      <c r="A91" t="s">
        <v>6827</v>
      </c>
      <c r="B91" s="148">
        <v>42668</v>
      </c>
      <c r="C91" t="s">
        <v>7532</v>
      </c>
      <c r="D91">
        <v>1</v>
      </c>
      <c r="E91" t="s">
        <v>7533</v>
      </c>
      <c r="F91" t="s">
        <v>6912</v>
      </c>
      <c r="G91" s="164" t="s">
        <v>4209</v>
      </c>
      <c r="H91" s="150" t="s">
        <v>4834</v>
      </c>
      <c r="I91" s="314">
        <v>3164.74</v>
      </c>
      <c r="J91" s="133">
        <f t="shared" si="1"/>
        <v>19779.625</v>
      </c>
      <c r="K91" s="162"/>
    </row>
    <row r="92" spans="1:11">
      <c r="A92" t="s">
        <v>2353</v>
      </c>
      <c r="B92" s="148">
        <v>42668</v>
      </c>
      <c r="C92" t="s">
        <v>7534</v>
      </c>
      <c r="D92">
        <v>1</v>
      </c>
      <c r="E92" t="s">
        <v>7535</v>
      </c>
      <c r="F92" t="s">
        <v>6912</v>
      </c>
      <c r="G92" s="164" t="s">
        <v>4209</v>
      </c>
      <c r="H92" s="150" t="s">
        <v>4834</v>
      </c>
      <c r="I92" s="476">
        <v>397.7</v>
      </c>
      <c r="J92" s="133">
        <f t="shared" si="1"/>
        <v>2485.625</v>
      </c>
      <c r="K92" s="162"/>
    </row>
    <row r="93" spans="1:11">
      <c r="A93" t="s">
        <v>1380</v>
      </c>
      <c r="B93" s="148">
        <v>42668</v>
      </c>
      <c r="C93" t="s">
        <v>7536</v>
      </c>
      <c r="D93">
        <v>1</v>
      </c>
      <c r="E93" t="s">
        <v>7537</v>
      </c>
      <c r="F93" t="s">
        <v>6912</v>
      </c>
      <c r="G93" s="164" t="s">
        <v>4209</v>
      </c>
      <c r="H93" s="150" t="s">
        <v>4834</v>
      </c>
      <c r="I93" s="476">
        <v>571.38</v>
      </c>
      <c r="J93" s="133">
        <f t="shared" si="1"/>
        <v>3571.125</v>
      </c>
      <c r="K93" s="162"/>
    </row>
    <row r="94" spans="1:11">
      <c r="A94" t="s">
        <v>7550</v>
      </c>
      <c r="B94" s="148">
        <v>42668</v>
      </c>
      <c r="C94" t="s">
        <v>7551</v>
      </c>
      <c r="D94">
        <v>1</v>
      </c>
      <c r="E94" t="s">
        <v>7552</v>
      </c>
      <c r="F94" t="s">
        <v>1828</v>
      </c>
      <c r="G94" s="48" t="s">
        <v>840</v>
      </c>
      <c r="H94" s="48" t="s">
        <v>841</v>
      </c>
      <c r="I94" s="314">
        <v>35967.730000000003</v>
      </c>
      <c r="J94" s="133">
        <f t="shared" si="1"/>
        <v>224798.31250000003</v>
      </c>
      <c r="K94" s="162"/>
    </row>
    <row r="95" spans="1:11">
      <c r="A95" t="s">
        <v>1385</v>
      </c>
      <c r="B95" s="148">
        <v>42668</v>
      </c>
      <c r="C95" t="s">
        <v>7540</v>
      </c>
      <c r="D95">
        <v>1</v>
      </c>
      <c r="E95" t="s">
        <v>7541</v>
      </c>
      <c r="F95" t="s">
        <v>6912</v>
      </c>
      <c r="G95" s="164" t="s">
        <v>4209</v>
      </c>
      <c r="H95" s="150" t="s">
        <v>4834</v>
      </c>
      <c r="I95" s="476">
        <v>254.02</v>
      </c>
      <c r="J95" s="133">
        <f t="shared" si="1"/>
        <v>1587.625</v>
      </c>
      <c r="K95" s="162"/>
    </row>
    <row r="96" spans="1:11">
      <c r="A96" t="s">
        <v>6835</v>
      </c>
      <c r="B96" s="148">
        <v>42668</v>
      </c>
      <c r="C96" t="s">
        <v>7542</v>
      </c>
      <c r="D96">
        <v>1</v>
      </c>
      <c r="E96" t="s">
        <v>7543</v>
      </c>
      <c r="F96" t="s">
        <v>6912</v>
      </c>
      <c r="G96" s="164" t="s">
        <v>4209</v>
      </c>
      <c r="H96" s="150" t="s">
        <v>4834</v>
      </c>
      <c r="I96" s="476">
        <v>75.52</v>
      </c>
      <c r="J96" s="133">
        <f t="shared" si="1"/>
        <v>471.99999999999994</v>
      </c>
      <c r="K96" s="162"/>
    </row>
    <row r="97" spans="1:11">
      <c r="A97" t="s">
        <v>6838</v>
      </c>
      <c r="B97" s="148">
        <v>42668</v>
      </c>
      <c r="C97" t="s">
        <v>7544</v>
      </c>
      <c r="D97">
        <v>1</v>
      </c>
      <c r="E97" t="s">
        <v>7545</v>
      </c>
      <c r="F97" t="s">
        <v>6912</v>
      </c>
      <c r="G97" s="164" t="s">
        <v>4209</v>
      </c>
      <c r="H97" s="150" t="s">
        <v>4834</v>
      </c>
      <c r="I97" s="476">
        <v>110.27</v>
      </c>
      <c r="J97" s="133">
        <f t="shared" si="1"/>
        <v>689.1875</v>
      </c>
      <c r="K97" s="162"/>
    </row>
    <row r="98" spans="1:11">
      <c r="A98" t="s">
        <v>7555</v>
      </c>
      <c r="B98" s="148">
        <v>42668</v>
      </c>
      <c r="C98" t="s">
        <v>7556</v>
      </c>
      <c r="D98">
        <v>1</v>
      </c>
      <c r="E98" t="s">
        <v>7557</v>
      </c>
      <c r="F98" t="s">
        <v>1828</v>
      </c>
      <c r="G98" s="48" t="s">
        <v>840</v>
      </c>
      <c r="H98" s="48" t="s">
        <v>841</v>
      </c>
      <c r="I98" s="314">
        <v>35967.730000000003</v>
      </c>
      <c r="J98" s="133">
        <f t="shared" si="1"/>
        <v>224798.31250000003</v>
      </c>
      <c r="K98" s="162"/>
    </row>
    <row r="99" spans="1:11">
      <c r="A99" t="s">
        <v>3755</v>
      </c>
      <c r="B99" s="148">
        <v>42668</v>
      </c>
      <c r="C99" t="s">
        <v>7558</v>
      </c>
      <c r="D99">
        <v>1</v>
      </c>
      <c r="E99" t="s">
        <v>7559</v>
      </c>
      <c r="F99" t="s">
        <v>1828</v>
      </c>
      <c r="G99" s="48" t="s">
        <v>840</v>
      </c>
      <c r="H99" s="48" t="s">
        <v>841</v>
      </c>
      <c r="I99" s="314">
        <v>35967.730000000003</v>
      </c>
      <c r="J99" s="133">
        <f t="shared" si="1"/>
        <v>224798.31250000003</v>
      </c>
      <c r="K99" s="162"/>
    </row>
    <row r="100" spans="1:11">
      <c r="A100" t="s">
        <v>3757</v>
      </c>
      <c r="B100" s="148">
        <v>42668</v>
      </c>
      <c r="C100" t="s">
        <v>7560</v>
      </c>
      <c r="D100">
        <v>1</v>
      </c>
      <c r="E100" t="s">
        <v>7561</v>
      </c>
      <c r="F100" t="s">
        <v>1828</v>
      </c>
      <c r="G100" s="48" t="s">
        <v>840</v>
      </c>
      <c r="H100" s="48" t="s">
        <v>841</v>
      </c>
      <c r="I100" s="314">
        <v>35967.730000000003</v>
      </c>
      <c r="J100" s="133">
        <f t="shared" si="1"/>
        <v>224798.31250000003</v>
      </c>
      <c r="K100" s="162"/>
    </row>
    <row r="101" spans="1:11">
      <c r="A101" t="s">
        <v>7562</v>
      </c>
      <c r="B101" s="148">
        <v>42668</v>
      </c>
      <c r="C101" t="s">
        <v>7563</v>
      </c>
      <c r="D101">
        <v>1</v>
      </c>
      <c r="E101" t="s">
        <v>7564</v>
      </c>
      <c r="F101" t="s">
        <v>1828</v>
      </c>
      <c r="G101" s="48" t="s">
        <v>840</v>
      </c>
      <c r="H101" s="48" t="s">
        <v>841</v>
      </c>
      <c r="I101" s="314">
        <v>35967.730000000003</v>
      </c>
      <c r="J101" s="133">
        <f t="shared" si="1"/>
        <v>224798.31250000003</v>
      </c>
      <c r="K101" s="162"/>
    </row>
    <row r="102" spans="1:11">
      <c r="A102" t="s">
        <v>7565</v>
      </c>
      <c r="B102" s="148">
        <v>42668</v>
      </c>
      <c r="C102" t="s">
        <v>7566</v>
      </c>
      <c r="D102">
        <v>1</v>
      </c>
      <c r="E102" t="s">
        <v>7567</v>
      </c>
      <c r="F102" t="s">
        <v>1828</v>
      </c>
      <c r="G102" s="48" t="s">
        <v>840</v>
      </c>
      <c r="H102" s="48" t="s">
        <v>841</v>
      </c>
      <c r="I102" s="314">
        <v>35967.730000000003</v>
      </c>
      <c r="J102" s="133">
        <f t="shared" si="1"/>
        <v>224798.31250000003</v>
      </c>
      <c r="K102" s="162"/>
    </row>
    <row r="103" spans="1:11">
      <c r="A103" t="s">
        <v>7568</v>
      </c>
      <c r="B103" s="148">
        <v>42668</v>
      </c>
      <c r="C103" t="s">
        <v>7569</v>
      </c>
      <c r="D103">
        <v>1</v>
      </c>
      <c r="E103" t="s">
        <v>7570</v>
      </c>
      <c r="F103" t="s">
        <v>1828</v>
      </c>
      <c r="G103" s="48" t="s">
        <v>840</v>
      </c>
      <c r="H103" s="48" t="s">
        <v>841</v>
      </c>
      <c r="I103" s="314">
        <v>35967.730000000003</v>
      </c>
      <c r="J103" s="133">
        <f t="shared" si="1"/>
        <v>224798.31250000003</v>
      </c>
      <c r="K103" s="162"/>
    </row>
    <row r="104" spans="1:11">
      <c r="A104" t="s">
        <v>410</v>
      </c>
      <c r="B104" s="148">
        <v>42668</v>
      </c>
      <c r="C104" t="s">
        <v>7571</v>
      </c>
      <c r="D104">
        <v>1</v>
      </c>
      <c r="E104" t="s">
        <v>7572</v>
      </c>
      <c r="F104" t="s">
        <v>1828</v>
      </c>
      <c r="G104" s="48" t="s">
        <v>840</v>
      </c>
      <c r="H104" s="48" t="s">
        <v>841</v>
      </c>
      <c r="I104" s="314">
        <v>35967.730000000003</v>
      </c>
      <c r="J104" s="133">
        <f t="shared" si="1"/>
        <v>224798.31250000003</v>
      </c>
      <c r="K104" s="162"/>
    </row>
    <row r="105" spans="1:11">
      <c r="A105" t="s">
        <v>3759</v>
      </c>
      <c r="B105" s="148">
        <v>42668</v>
      </c>
      <c r="C105" t="s">
        <v>7573</v>
      </c>
      <c r="D105">
        <v>1</v>
      </c>
      <c r="E105" t="s">
        <v>7574</v>
      </c>
      <c r="F105" t="s">
        <v>1828</v>
      </c>
      <c r="G105" s="48" t="s">
        <v>840</v>
      </c>
      <c r="H105" s="48" t="s">
        <v>841</v>
      </c>
      <c r="I105" s="314">
        <v>35967.730000000003</v>
      </c>
      <c r="J105" s="133">
        <f t="shared" si="1"/>
        <v>224798.31250000003</v>
      </c>
      <c r="K105" s="162"/>
    </row>
    <row r="106" spans="1:11">
      <c r="A106" t="s">
        <v>7575</v>
      </c>
      <c r="B106" s="148">
        <v>42668</v>
      </c>
      <c r="C106" t="s">
        <v>7576</v>
      </c>
      <c r="D106">
        <v>1</v>
      </c>
      <c r="E106" t="s">
        <v>7577</v>
      </c>
      <c r="F106" t="s">
        <v>1828</v>
      </c>
      <c r="G106" s="48" t="s">
        <v>840</v>
      </c>
      <c r="H106" s="48" t="s">
        <v>841</v>
      </c>
      <c r="I106" s="314">
        <v>35967.730000000003</v>
      </c>
      <c r="J106" s="133">
        <f t="shared" si="1"/>
        <v>224798.31250000003</v>
      </c>
      <c r="K106" s="162"/>
    </row>
    <row r="107" spans="1:11">
      <c r="A107" t="s">
        <v>7578</v>
      </c>
      <c r="B107" s="148">
        <v>42668</v>
      </c>
      <c r="C107" t="s">
        <v>7579</v>
      </c>
      <c r="D107">
        <v>1</v>
      </c>
      <c r="E107" t="s">
        <v>7580</v>
      </c>
      <c r="F107" t="s">
        <v>1828</v>
      </c>
      <c r="G107" s="48" t="s">
        <v>840</v>
      </c>
      <c r="H107" s="48" t="s">
        <v>841</v>
      </c>
      <c r="I107" s="314">
        <v>35967.730000000003</v>
      </c>
      <c r="J107" s="133">
        <f t="shared" si="1"/>
        <v>224798.31250000003</v>
      </c>
      <c r="K107" s="162"/>
    </row>
    <row r="108" spans="1:11">
      <c r="A108" t="s">
        <v>5689</v>
      </c>
      <c r="B108" s="148">
        <v>42668</v>
      </c>
      <c r="C108" t="s">
        <v>7581</v>
      </c>
      <c r="D108">
        <v>1</v>
      </c>
      <c r="E108" t="s">
        <v>7582</v>
      </c>
      <c r="F108" t="s">
        <v>1828</v>
      </c>
      <c r="G108" s="48" t="s">
        <v>840</v>
      </c>
      <c r="H108" s="48" t="s">
        <v>841</v>
      </c>
      <c r="I108" s="314">
        <v>35967.730000000003</v>
      </c>
      <c r="J108" s="133">
        <f t="shared" si="1"/>
        <v>224798.31250000003</v>
      </c>
      <c r="K108" s="162"/>
    </row>
    <row r="109" spans="1:11">
      <c r="A109" t="s">
        <v>7583</v>
      </c>
      <c r="B109" s="148">
        <v>42668</v>
      </c>
      <c r="C109" t="s">
        <v>7584</v>
      </c>
      <c r="D109">
        <v>1</v>
      </c>
      <c r="E109" t="s">
        <v>7585</v>
      </c>
      <c r="F109" t="s">
        <v>1828</v>
      </c>
      <c r="G109" s="48" t="s">
        <v>840</v>
      </c>
      <c r="H109" s="48" t="s">
        <v>841</v>
      </c>
      <c r="I109" s="314">
        <v>35967.730000000003</v>
      </c>
      <c r="J109" s="133">
        <f t="shared" si="1"/>
        <v>224798.31250000003</v>
      </c>
      <c r="K109" s="162"/>
    </row>
    <row r="110" spans="1:11">
      <c r="A110" t="s">
        <v>5691</v>
      </c>
      <c r="B110" s="148">
        <v>42668</v>
      </c>
      <c r="C110" t="s">
        <v>7586</v>
      </c>
      <c r="D110">
        <v>1</v>
      </c>
      <c r="E110" t="s">
        <v>7587</v>
      </c>
      <c r="F110" t="s">
        <v>1828</v>
      </c>
      <c r="G110" s="48" t="s">
        <v>840</v>
      </c>
      <c r="H110" s="48" t="s">
        <v>841</v>
      </c>
      <c r="I110" s="314">
        <v>33014.910000000003</v>
      </c>
      <c r="J110" s="133">
        <f t="shared" si="1"/>
        <v>206343.18750000003</v>
      </c>
      <c r="K110" s="162"/>
    </row>
    <row r="111" spans="1:11">
      <c r="A111" t="s">
        <v>3761</v>
      </c>
      <c r="B111" s="148">
        <v>42668</v>
      </c>
      <c r="C111" t="s">
        <v>7588</v>
      </c>
      <c r="D111">
        <v>1</v>
      </c>
      <c r="E111" t="s">
        <v>7589</v>
      </c>
      <c r="F111" t="s">
        <v>1828</v>
      </c>
      <c r="G111" s="48" t="s">
        <v>840</v>
      </c>
      <c r="H111" s="48" t="s">
        <v>841</v>
      </c>
      <c r="I111" s="314">
        <v>39500.11</v>
      </c>
      <c r="J111" s="133">
        <f t="shared" si="1"/>
        <v>246875.6875</v>
      </c>
      <c r="K111" s="162"/>
    </row>
    <row r="112" spans="1:11">
      <c r="A112" t="s">
        <v>7590</v>
      </c>
      <c r="B112" s="148">
        <v>42668</v>
      </c>
      <c r="C112" t="s">
        <v>7591</v>
      </c>
      <c r="D112">
        <v>1</v>
      </c>
      <c r="E112" t="s">
        <v>7592</v>
      </c>
      <c r="F112" t="s">
        <v>1828</v>
      </c>
      <c r="G112" s="48" t="s">
        <v>840</v>
      </c>
      <c r="H112" s="48" t="s">
        <v>841</v>
      </c>
      <c r="I112" s="314">
        <v>35967.730000000003</v>
      </c>
      <c r="J112" s="133">
        <f t="shared" si="1"/>
        <v>224798.31250000003</v>
      </c>
      <c r="K112" s="162"/>
    </row>
    <row r="113" spans="1:11">
      <c r="A113" t="s">
        <v>7593</v>
      </c>
      <c r="B113" s="148">
        <v>42668</v>
      </c>
      <c r="C113" t="s">
        <v>7594</v>
      </c>
      <c r="D113">
        <v>1</v>
      </c>
      <c r="E113" t="s">
        <v>7595</v>
      </c>
      <c r="F113" t="s">
        <v>1828</v>
      </c>
      <c r="G113" s="48" t="s">
        <v>840</v>
      </c>
      <c r="H113" s="48" t="s">
        <v>841</v>
      </c>
      <c r="I113" s="314">
        <v>35967.730000000003</v>
      </c>
      <c r="J113" s="133">
        <f t="shared" si="1"/>
        <v>224798.31250000003</v>
      </c>
      <c r="K113" s="162"/>
    </row>
    <row r="114" spans="1:11">
      <c r="A114" t="s">
        <v>7596</v>
      </c>
      <c r="B114" s="148">
        <v>42668</v>
      </c>
      <c r="C114" t="s">
        <v>7597</v>
      </c>
      <c r="D114">
        <v>1</v>
      </c>
      <c r="E114" t="s">
        <v>7598</v>
      </c>
      <c r="F114" t="s">
        <v>1828</v>
      </c>
      <c r="G114" s="48" t="s">
        <v>840</v>
      </c>
      <c r="H114" s="48" t="s">
        <v>841</v>
      </c>
      <c r="I114" s="314">
        <v>35967.730000000003</v>
      </c>
      <c r="J114" s="133">
        <f t="shared" si="1"/>
        <v>224798.31250000003</v>
      </c>
      <c r="K114" s="162"/>
    </row>
    <row r="115" spans="1:11">
      <c r="A115" t="s">
        <v>7599</v>
      </c>
      <c r="B115" s="148">
        <v>42668</v>
      </c>
      <c r="C115" t="s">
        <v>7600</v>
      </c>
      <c r="D115">
        <v>1</v>
      </c>
      <c r="E115" t="s">
        <v>7601</v>
      </c>
      <c r="F115" t="s">
        <v>1828</v>
      </c>
      <c r="G115" s="48" t="s">
        <v>840</v>
      </c>
      <c r="H115" s="48" t="s">
        <v>841</v>
      </c>
      <c r="I115" s="314">
        <v>35967.730000000003</v>
      </c>
      <c r="J115" s="133">
        <f t="shared" si="1"/>
        <v>224798.31250000003</v>
      </c>
      <c r="K115" s="162"/>
    </row>
    <row r="116" spans="1:11">
      <c r="A116" t="s">
        <v>3763</v>
      </c>
      <c r="B116" s="148">
        <v>42668</v>
      </c>
      <c r="C116" t="s">
        <v>7602</v>
      </c>
      <c r="D116">
        <v>1</v>
      </c>
      <c r="E116" t="s">
        <v>7603</v>
      </c>
      <c r="F116" t="s">
        <v>1828</v>
      </c>
      <c r="G116" s="48" t="s">
        <v>840</v>
      </c>
      <c r="H116" s="48" t="s">
        <v>841</v>
      </c>
      <c r="I116" s="314">
        <v>84502.720000000001</v>
      </c>
      <c r="J116" s="133">
        <f t="shared" si="1"/>
        <v>528142</v>
      </c>
      <c r="K116" s="162"/>
    </row>
    <row r="117" spans="1:11">
      <c r="A117" t="s">
        <v>2364</v>
      </c>
      <c r="B117" s="148">
        <v>42668</v>
      </c>
      <c r="C117" t="s">
        <v>7604</v>
      </c>
      <c r="D117">
        <v>1</v>
      </c>
      <c r="E117" t="s">
        <v>7605</v>
      </c>
      <c r="F117" t="s">
        <v>1828</v>
      </c>
      <c r="G117" s="48" t="s">
        <v>840</v>
      </c>
      <c r="H117" s="48" t="s">
        <v>841</v>
      </c>
      <c r="I117" s="314">
        <v>73122.11</v>
      </c>
      <c r="J117" s="133">
        <f t="shared" si="1"/>
        <v>457013.1875</v>
      </c>
      <c r="K117" s="162"/>
    </row>
    <row r="118" spans="1:11">
      <c r="A118" t="s">
        <v>7606</v>
      </c>
      <c r="B118" s="148">
        <v>42668</v>
      </c>
      <c r="C118" t="s">
        <v>7607</v>
      </c>
      <c r="D118">
        <v>1</v>
      </c>
      <c r="E118" t="s">
        <v>7608</v>
      </c>
      <c r="F118" t="s">
        <v>1828</v>
      </c>
      <c r="G118" s="48" t="s">
        <v>840</v>
      </c>
      <c r="H118" s="48" t="s">
        <v>841</v>
      </c>
      <c r="I118" s="314">
        <v>44070.83</v>
      </c>
      <c r="J118" s="133">
        <f t="shared" si="1"/>
        <v>275442.6875</v>
      </c>
      <c r="K118" s="162"/>
    </row>
    <row r="119" spans="1:11">
      <c r="A119" t="s">
        <v>7609</v>
      </c>
      <c r="B119" s="148">
        <v>42668</v>
      </c>
      <c r="C119" t="s">
        <v>7610</v>
      </c>
      <c r="D119">
        <v>1</v>
      </c>
      <c r="E119" t="s">
        <v>7611</v>
      </c>
      <c r="F119" t="s">
        <v>1828</v>
      </c>
      <c r="G119" s="48" t="s">
        <v>840</v>
      </c>
      <c r="H119" s="48" t="s">
        <v>841</v>
      </c>
      <c r="I119" s="314">
        <v>50658.19</v>
      </c>
      <c r="J119" s="133">
        <f t="shared" si="1"/>
        <v>316613.6875</v>
      </c>
      <c r="K119" s="162"/>
    </row>
    <row r="120" spans="1:11">
      <c r="A120" t="s">
        <v>7613</v>
      </c>
      <c r="B120" s="148">
        <v>42669</v>
      </c>
      <c r="C120" t="s">
        <v>7612</v>
      </c>
      <c r="D120">
        <v>1</v>
      </c>
      <c r="E120" t="s">
        <v>7614</v>
      </c>
      <c r="F120" t="s">
        <v>1828</v>
      </c>
      <c r="G120" s="48" t="s">
        <v>840</v>
      </c>
      <c r="H120" s="48" t="s">
        <v>841</v>
      </c>
      <c r="I120" s="314">
        <v>28394.74</v>
      </c>
      <c r="J120" s="133">
        <f t="shared" si="1"/>
        <v>177467.125</v>
      </c>
      <c r="K120" s="162"/>
    </row>
    <row r="121" spans="1:11">
      <c r="A121" t="s">
        <v>7615</v>
      </c>
      <c r="B121" s="148">
        <v>42669</v>
      </c>
      <c r="C121" t="s">
        <v>7616</v>
      </c>
      <c r="D121">
        <v>1</v>
      </c>
      <c r="E121" t="s">
        <v>7617</v>
      </c>
      <c r="F121" t="s">
        <v>1828</v>
      </c>
      <c r="G121" s="48" t="s">
        <v>840</v>
      </c>
      <c r="H121" s="48" t="s">
        <v>841</v>
      </c>
      <c r="I121" s="314">
        <v>28234.74</v>
      </c>
      <c r="J121" s="133">
        <f t="shared" si="1"/>
        <v>176467.125</v>
      </c>
      <c r="K121" s="162"/>
    </row>
    <row r="122" spans="1:11">
      <c r="A122" t="s">
        <v>7618</v>
      </c>
      <c r="B122" s="148">
        <v>42669</v>
      </c>
      <c r="C122" t="s">
        <v>7619</v>
      </c>
      <c r="D122">
        <v>1</v>
      </c>
      <c r="E122" t="s">
        <v>7620</v>
      </c>
      <c r="F122" t="s">
        <v>1828</v>
      </c>
      <c r="G122" s="48" t="s">
        <v>840</v>
      </c>
      <c r="H122" s="48" t="s">
        <v>841</v>
      </c>
      <c r="I122" s="314">
        <v>30281.64</v>
      </c>
      <c r="J122" s="133">
        <f t="shared" si="1"/>
        <v>189260.25</v>
      </c>
      <c r="K122" s="162"/>
    </row>
    <row r="123" spans="1:11">
      <c r="A123" t="s">
        <v>4379</v>
      </c>
      <c r="B123" s="148">
        <v>42669</v>
      </c>
      <c r="C123" t="s">
        <v>7621</v>
      </c>
      <c r="D123">
        <v>1</v>
      </c>
      <c r="E123" t="s">
        <v>7622</v>
      </c>
      <c r="F123" t="s">
        <v>1828</v>
      </c>
      <c r="G123" s="48" t="s">
        <v>840</v>
      </c>
      <c r="H123" s="48" t="s">
        <v>841</v>
      </c>
      <c r="I123" s="314">
        <v>25254.05</v>
      </c>
      <c r="J123" s="133">
        <f t="shared" si="1"/>
        <v>157837.8125</v>
      </c>
      <c r="K123" s="162"/>
    </row>
    <row r="124" spans="1:11">
      <c r="A124" t="s">
        <v>7623</v>
      </c>
      <c r="B124" s="148">
        <v>42669</v>
      </c>
      <c r="C124" t="s">
        <v>7624</v>
      </c>
      <c r="D124">
        <v>1</v>
      </c>
      <c r="E124" t="s">
        <v>7625</v>
      </c>
      <c r="F124" t="s">
        <v>1828</v>
      </c>
      <c r="G124" s="48" t="s">
        <v>840</v>
      </c>
      <c r="H124" s="48" t="s">
        <v>841</v>
      </c>
      <c r="I124" s="314">
        <v>27523.64</v>
      </c>
      <c r="J124" s="133">
        <f t="shared" si="1"/>
        <v>172022.75</v>
      </c>
      <c r="K124" s="162"/>
    </row>
    <row r="125" spans="1:11">
      <c r="A125" t="s">
        <v>6863</v>
      </c>
      <c r="B125" s="148">
        <v>42669</v>
      </c>
      <c r="C125" t="s">
        <v>7626</v>
      </c>
      <c r="D125">
        <v>1</v>
      </c>
      <c r="E125" t="s">
        <v>7627</v>
      </c>
      <c r="F125" t="s">
        <v>1828</v>
      </c>
      <c r="G125" s="48" t="s">
        <v>840</v>
      </c>
      <c r="H125" s="48" t="s">
        <v>841</v>
      </c>
      <c r="I125" s="314">
        <v>84502.720000000001</v>
      </c>
      <c r="J125" s="133">
        <f t="shared" si="1"/>
        <v>528142</v>
      </c>
      <c r="K125" s="162"/>
    </row>
    <row r="126" spans="1:11">
      <c r="A126" t="s">
        <v>7628</v>
      </c>
      <c r="B126" s="148">
        <v>42669</v>
      </c>
      <c r="C126" t="s">
        <v>7629</v>
      </c>
      <c r="D126">
        <v>1</v>
      </c>
      <c r="E126" t="s">
        <v>7630</v>
      </c>
      <c r="F126" t="s">
        <v>1828</v>
      </c>
      <c r="G126" s="178" t="s">
        <v>882</v>
      </c>
      <c r="H126" s="319" t="s">
        <v>7631</v>
      </c>
      <c r="I126" s="314">
        <v>64685.59</v>
      </c>
      <c r="J126" s="133">
        <f t="shared" si="1"/>
        <v>404284.93749999994</v>
      </c>
      <c r="K126" s="162"/>
    </row>
    <row r="127" spans="1:11">
      <c r="A127" t="s">
        <v>3785</v>
      </c>
      <c r="B127" s="148">
        <v>42670</v>
      </c>
      <c r="C127" t="s">
        <v>7640</v>
      </c>
      <c r="D127">
        <v>1</v>
      </c>
      <c r="E127" t="s">
        <v>7641</v>
      </c>
      <c r="F127" t="s">
        <v>1828</v>
      </c>
      <c r="G127" s="48" t="s">
        <v>840</v>
      </c>
      <c r="H127" s="48" t="s">
        <v>841</v>
      </c>
      <c r="I127" s="314">
        <v>39938.839999999997</v>
      </c>
      <c r="J127" s="133">
        <f t="shared" si="1"/>
        <v>249617.74999999997</v>
      </c>
      <c r="K127" s="162"/>
    </row>
    <row r="128" spans="1:11">
      <c r="A128" t="s">
        <v>7642</v>
      </c>
      <c r="B128" s="148">
        <v>42670</v>
      </c>
      <c r="C128" t="s">
        <v>7643</v>
      </c>
      <c r="D128">
        <v>1</v>
      </c>
      <c r="E128" t="s">
        <v>7644</v>
      </c>
      <c r="F128" t="s">
        <v>1828</v>
      </c>
      <c r="G128" s="48" t="s">
        <v>840</v>
      </c>
      <c r="H128" s="48" t="s">
        <v>841</v>
      </c>
      <c r="I128" s="314">
        <v>38671.97</v>
      </c>
      <c r="J128" s="133">
        <f t="shared" si="1"/>
        <v>241699.8125</v>
      </c>
      <c r="K128" s="162"/>
    </row>
    <row r="129" spans="1:11">
      <c r="A129" t="s">
        <v>4400</v>
      </c>
      <c r="B129" s="148">
        <v>42670</v>
      </c>
      <c r="C129" t="s">
        <v>7645</v>
      </c>
      <c r="D129">
        <v>1</v>
      </c>
      <c r="E129" t="s">
        <v>7646</v>
      </c>
      <c r="F129" t="s">
        <v>1828</v>
      </c>
      <c r="G129" s="48" t="s">
        <v>840</v>
      </c>
      <c r="H129" s="48" t="s">
        <v>841</v>
      </c>
      <c r="I129" s="314">
        <v>38671.97</v>
      </c>
      <c r="J129" s="133">
        <f t="shared" si="1"/>
        <v>241699.8125</v>
      </c>
      <c r="K129" s="162"/>
    </row>
    <row r="130" spans="1:11">
      <c r="A130" t="s">
        <v>448</v>
      </c>
      <c r="B130" s="148">
        <v>42670</v>
      </c>
      <c r="C130" t="s">
        <v>7647</v>
      </c>
      <c r="D130">
        <v>1</v>
      </c>
      <c r="E130" t="s">
        <v>7648</v>
      </c>
      <c r="F130" t="s">
        <v>1828</v>
      </c>
      <c r="G130" s="48" t="s">
        <v>840</v>
      </c>
      <c r="H130" s="48" t="s">
        <v>841</v>
      </c>
      <c r="I130" s="314">
        <v>37145.19</v>
      </c>
      <c r="J130" s="133">
        <f t="shared" si="1"/>
        <v>232157.4375</v>
      </c>
      <c r="K130" s="162"/>
    </row>
    <row r="131" spans="1:11">
      <c r="A131" t="s">
        <v>7649</v>
      </c>
      <c r="B131" s="148">
        <v>42670</v>
      </c>
      <c r="C131" t="s">
        <v>7650</v>
      </c>
      <c r="D131">
        <v>1</v>
      </c>
      <c r="E131" t="s">
        <v>7651</v>
      </c>
      <c r="F131" t="s">
        <v>1828</v>
      </c>
      <c r="G131" s="48" t="s">
        <v>840</v>
      </c>
      <c r="H131" s="48" t="s">
        <v>841</v>
      </c>
      <c r="I131" s="314">
        <v>41294.959999999999</v>
      </c>
      <c r="J131" s="133">
        <f t="shared" si="1"/>
        <v>258093.5</v>
      </c>
      <c r="K131" s="162"/>
    </row>
    <row r="132" spans="1:11">
      <c r="A132" t="s">
        <v>7652</v>
      </c>
      <c r="B132" s="148">
        <v>42670</v>
      </c>
      <c r="C132" t="s">
        <v>7653</v>
      </c>
      <c r="D132">
        <v>1</v>
      </c>
      <c r="E132" t="s">
        <v>7654</v>
      </c>
      <c r="F132" t="s">
        <v>1828</v>
      </c>
      <c r="G132" s="48" t="s">
        <v>840</v>
      </c>
      <c r="H132" s="48" t="s">
        <v>841</v>
      </c>
      <c r="I132" s="314">
        <v>35967.730000000003</v>
      </c>
      <c r="J132" s="133">
        <f t="shared" si="1"/>
        <v>224798.31250000003</v>
      </c>
      <c r="K132" s="162"/>
    </row>
    <row r="133" spans="1:11">
      <c r="A133" t="s">
        <v>5154</v>
      </c>
      <c r="B133" s="148">
        <v>42670</v>
      </c>
      <c r="C133" t="s">
        <v>7636</v>
      </c>
      <c r="D133">
        <v>1</v>
      </c>
      <c r="E133" t="s">
        <v>7637</v>
      </c>
      <c r="F133" t="s">
        <v>1828</v>
      </c>
      <c r="G133" s="178" t="s">
        <v>863</v>
      </c>
      <c r="H133" s="319" t="s">
        <v>7516</v>
      </c>
      <c r="I133" s="314">
        <v>51698.239999999998</v>
      </c>
      <c r="J133" s="133">
        <f t="shared" si="1"/>
        <v>323114</v>
      </c>
      <c r="K133" s="162"/>
    </row>
    <row r="134" spans="1:11">
      <c r="A134" t="s">
        <v>7666</v>
      </c>
      <c r="B134" s="148">
        <v>42671</v>
      </c>
      <c r="C134" t="s">
        <v>7667</v>
      </c>
      <c r="D134">
        <v>1</v>
      </c>
      <c r="E134" t="s">
        <v>7668</v>
      </c>
      <c r="F134" t="s">
        <v>1828</v>
      </c>
      <c r="G134" s="48" t="s">
        <v>840</v>
      </c>
      <c r="H134" s="48" t="s">
        <v>841</v>
      </c>
      <c r="I134" s="314">
        <v>51176</v>
      </c>
      <c r="J134" s="133">
        <f t="shared" si="1"/>
        <v>319850</v>
      </c>
      <c r="K134" s="162"/>
    </row>
    <row r="135" spans="1:11">
      <c r="A135" t="s">
        <v>7669</v>
      </c>
      <c r="B135" s="148">
        <v>42671</v>
      </c>
      <c r="C135" t="s">
        <v>7670</v>
      </c>
      <c r="D135">
        <v>1</v>
      </c>
      <c r="E135" t="s">
        <v>7671</v>
      </c>
      <c r="F135" t="s">
        <v>1828</v>
      </c>
      <c r="G135" s="48" t="s">
        <v>840</v>
      </c>
      <c r="H135" s="48" t="s">
        <v>841</v>
      </c>
      <c r="I135" s="314">
        <v>51176</v>
      </c>
      <c r="J135" s="133">
        <f t="shared" si="1"/>
        <v>319850</v>
      </c>
      <c r="K135" s="162"/>
    </row>
    <row r="136" spans="1:11">
      <c r="A136" t="s">
        <v>1503</v>
      </c>
      <c r="B136" s="148">
        <v>42671</v>
      </c>
      <c r="C136" t="s">
        <v>7681</v>
      </c>
      <c r="D136">
        <v>1</v>
      </c>
      <c r="E136" t="s">
        <v>7682</v>
      </c>
      <c r="F136" t="s">
        <v>1828</v>
      </c>
      <c r="G136" s="48" t="s">
        <v>840</v>
      </c>
      <c r="H136" s="48" t="s">
        <v>841</v>
      </c>
      <c r="I136" s="314">
        <v>38671.97</v>
      </c>
      <c r="J136" s="133">
        <f t="shared" ref="J136:J199" si="2">+I136/0.16</f>
        <v>241699.8125</v>
      </c>
      <c r="K136" s="162"/>
    </row>
    <row r="137" spans="1:11">
      <c r="A137" t="s">
        <v>1513</v>
      </c>
      <c r="B137" s="148">
        <v>42671</v>
      </c>
      <c r="C137" t="s">
        <v>7683</v>
      </c>
      <c r="D137">
        <v>1</v>
      </c>
      <c r="E137" t="s">
        <v>7684</v>
      </c>
      <c r="F137" t="s">
        <v>1828</v>
      </c>
      <c r="G137" s="48" t="s">
        <v>840</v>
      </c>
      <c r="H137" s="48" t="s">
        <v>841</v>
      </c>
      <c r="I137" s="314">
        <v>35967.730000000003</v>
      </c>
      <c r="J137" s="133">
        <f t="shared" si="2"/>
        <v>224798.31250000003</v>
      </c>
      <c r="K137" s="162"/>
    </row>
    <row r="138" spans="1:11">
      <c r="A138" t="s">
        <v>1515</v>
      </c>
      <c r="B138" s="148">
        <v>42671</v>
      </c>
      <c r="C138" t="s">
        <v>7685</v>
      </c>
      <c r="D138">
        <v>1</v>
      </c>
      <c r="E138" t="s">
        <v>7686</v>
      </c>
      <c r="F138" t="s">
        <v>1828</v>
      </c>
      <c r="G138" s="48" t="s">
        <v>840</v>
      </c>
      <c r="H138" s="48" t="s">
        <v>841</v>
      </c>
      <c r="I138" s="314">
        <v>42096.41</v>
      </c>
      <c r="J138" s="133">
        <f t="shared" si="2"/>
        <v>263102.5625</v>
      </c>
      <c r="K138" s="162"/>
    </row>
    <row r="139" spans="1:11">
      <c r="A139" t="s">
        <v>1517</v>
      </c>
      <c r="B139" s="148">
        <v>42671</v>
      </c>
      <c r="C139" t="s">
        <v>7687</v>
      </c>
      <c r="D139">
        <v>1</v>
      </c>
      <c r="E139" t="s">
        <v>7688</v>
      </c>
      <c r="F139" t="s">
        <v>1828</v>
      </c>
      <c r="G139" s="48" t="s">
        <v>840</v>
      </c>
      <c r="H139" s="48" t="s">
        <v>841</v>
      </c>
      <c r="I139" s="314">
        <v>57301.21</v>
      </c>
      <c r="J139" s="133">
        <f t="shared" si="2"/>
        <v>358132.5625</v>
      </c>
      <c r="K139" s="162"/>
    </row>
    <row r="140" spans="1:11">
      <c r="A140" t="s">
        <v>1519</v>
      </c>
      <c r="B140" s="148">
        <v>42671</v>
      </c>
      <c r="C140" t="s">
        <v>7689</v>
      </c>
      <c r="D140">
        <v>1</v>
      </c>
      <c r="E140" t="s">
        <v>7690</v>
      </c>
      <c r="F140" t="s">
        <v>1828</v>
      </c>
      <c r="G140" s="48" t="s">
        <v>840</v>
      </c>
      <c r="H140" s="48" t="s">
        <v>841</v>
      </c>
      <c r="I140" s="314">
        <v>51176</v>
      </c>
      <c r="J140" s="133">
        <f t="shared" si="2"/>
        <v>319850</v>
      </c>
      <c r="K140" s="162"/>
    </row>
    <row r="141" spans="1:11">
      <c r="A141" t="s">
        <v>1523</v>
      </c>
      <c r="B141" s="148">
        <v>42671</v>
      </c>
      <c r="C141" t="s">
        <v>7691</v>
      </c>
      <c r="D141">
        <v>1</v>
      </c>
      <c r="E141" t="s">
        <v>7692</v>
      </c>
      <c r="F141" t="s">
        <v>1828</v>
      </c>
      <c r="G141" s="48" t="s">
        <v>840</v>
      </c>
      <c r="H141" s="48" t="s">
        <v>841</v>
      </c>
      <c r="I141" s="314">
        <v>38671.97</v>
      </c>
      <c r="J141" s="133">
        <f t="shared" si="2"/>
        <v>241699.8125</v>
      </c>
      <c r="K141" s="162"/>
    </row>
    <row r="142" spans="1:11">
      <c r="A142" t="s">
        <v>7655</v>
      </c>
      <c r="B142" s="148">
        <v>42670</v>
      </c>
      <c r="C142" t="s">
        <v>7656</v>
      </c>
      <c r="D142">
        <v>1</v>
      </c>
      <c r="E142" t="s">
        <v>7657</v>
      </c>
      <c r="F142" t="s">
        <v>1828</v>
      </c>
      <c r="G142" s="178" t="s">
        <v>863</v>
      </c>
      <c r="H142" s="319" t="s">
        <v>7516</v>
      </c>
      <c r="I142" s="314">
        <v>29086.04</v>
      </c>
      <c r="J142" s="133">
        <f t="shared" si="2"/>
        <v>181787.75</v>
      </c>
      <c r="K142" s="162"/>
    </row>
    <row r="143" spans="1:11">
      <c r="A143" t="s">
        <v>7658</v>
      </c>
      <c r="B143" s="148">
        <v>42671</v>
      </c>
      <c r="C143" t="s">
        <v>7659</v>
      </c>
      <c r="D143">
        <v>1</v>
      </c>
      <c r="E143" t="s">
        <v>7660</v>
      </c>
      <c r="F143" t="s">
        <v>1828</v>
      </c>
      <c r="G143" s="48" t="s">
        <v>840</v>
      </c>
      <c r="H143" s="48" t="s">
        <v>841</v>
      </c>
      <c r="I143" s="314">
        <v>43412.18</v>
      </c>
      <c r="J143" s="133">
        <f t="shared" si="2"/>
        <v>271326.125</v>
      </c>
      <c r="K143" s="162"/>
    </row>
    <row r="144" spans="1:11">
      <c r="A144" t="s">
        <v>7678</v>
      </c>
      <c r="B144" s="148">
        <v>42671</v>
      </c>
      <c r="C144" t="s">
        <v>7679</v>
      </c>
      <c r="D144">
        <v>1</v>
      </c>
      <c r="E144" t="s">
        <v>7680</v>
      </c>
      <c r="F144" t="s">
        <v>1828</v>
      </c>
      <c r="G144" s="48" t="s">
        <v>840</v>
      </c>
      <c r="H144" s="48" t="s">
        <v>841</v>
      </c>
      <c r="I144" s="314">
        <v>59588.93</v>
      </c>
      <c r="J144" s="133">
        <f t="shared" si="2"/>
        <v>372430.8125</v>
      </c>
      <c r="K144" s="162"/>
    </row>
    <row r="145" spans="1:11">
      <c r="A145" t="s">
        <v>7675</v>
      </c>
      <c r="B145" s="148">
        <v>42671</v>
      </c>
      <c r="C145" t="s">
        <v>7676</v>
      </c>
      <c r="D145">
        <v>1</v>
      </c>
      <c r="E145" t="s">
        <v>7677</v>
      </c>
      <c r="F145" t="s">
        <v>1828</v>
      </c>
      <c r="G145" s="48" t="s">
        <v>840</v>
      </c>
      <c r="H145" s="48" t="s">
        <v>841</v>
      </c>
      <c r="I145" s="314">
        <v>59588.93</v>
      </c>
      <c r="J145" s="133">
        <f t="shared" si="2"/>
        <v>372430.8125</v>
      </c>
      <c r="K145" s="162"/>
    </row>
    <row r="146" spans="1:11">
      <c r="A146" t="s">
        <v>211</v>
      </c>
      <c r="B146" s="148">
        <v>42671</v>
      </c>
      <c r="C146" t="s">
        <v>7693</v>
      </c>
      <c r="D146">
        <v>1</v>
      </c>
      <c r="E146" t="s">
        <v>7694</v>
      </c>
      <c r="F146" t="s">
        <v>1828</v>
      </c>
      <c r="G146" s="48" t="s">
        <v>840</v>
      </c>
      <c r="H146" s="48" t="s">
        <v>841</v>
      </c>
      <c r="I146" s="314">
        <v>64756.22</v>
      </c>
      <c r="J146" s="133">
        <f t="shared" si="2"/>
        <v>404726.375</v>
      </c>
      <c r="K146" s="162"/>
    </row>
    <row r="147" spans="1:11">
      <c r="A147" t="s">
        <v>465</v>
      </c>
      <c r="B147" s="148">
        <v>42671</v>
      </c>
      <c r="C147" t="s">
        <v>7695</v>
      </c>
      <c r="D147">
        <v>1</v>
      </c>
      <c r="E147" t="s">
        <v>7696</v>
      </c>
      <c r="F147" t="s">
        <v>1828</v>
      </c>
      <c r="G147" s="48" t="s">
        <v>840</v>
      </c>
      <c r="H147" s="48" t="s">
        <v>841</v>
      </c>
      <c r="I147" s="314">
        <v>39938.839999999997</v>
      </c>
      <c r="J147" s="133">
        <f t="shared" si="2"/>
        <v>249617.74999999997</v>
      </c>
      <c r="K147" s="162"/>
    </row>
    <row r="148" spans="1:11">
      <c r="A148" t="s">
        <v>480</v>
      </c>
      <c r="B148" s="148">
        <v>42671</v>
      </c>
      <c r="C148" t="s">
        <v>7702</v>
      </c>
      <c r="D148">
        <v>1</v>
      </c>
      <c r="E148" t="s">
        <v>7703</v>
      </c>
      <c r="F148" t="s">
        <v>1828</v>
      </c>
      <c r="G148" s="48" t="s">
        <v>840</v>
      </c>
      <c r="H148" s="48" t="s">
        <v>841</v>
      </c>
      <c r="I148" s="314">
        <v>28710.83</v>
      </c>
      <c r="J148" s="133">
        <f t="shared" si="2"/>
        <v>179442.6875</v>
      </c>
      <c r="K148" s="162"/>
    </row>
    <row r="149" spans="1:11">
      <c r="A149" t="s">
        <v>516</v>
      </c>
      <c r="B149" s="148">
        <v>42671</v>
      </c>
      <c r="C149" t="s">
        <v>7704</v>
      </c>
      <c r="D149">
        <v>1</v>
      </c>
      <c r="E149" t="s">
        <v>7705</v>
      </c>
      <c r="F149" t="s">
        <v>1828</v>
      </c>
      <c r="G149" s="178" t="s">
        <v>882</v>
      </c>
      <c r="H149" s="319" t="s">
        <v>7631</v>
      </c>
      <c r="I149" s="314">
        <v>43469.83</v>
      </c>
      <c r="J149" s="133">
        <f t="shared" si="2"/>
        <v>271686.4375</v>
      </c>
      <c r="K149" s="162"/>
    </row>
    <row r="150" spans="1:11">
      <c r="A150" t="s">
        <v>3858</v>
      </c>
      <c r="B150" s="148">
        <v>42672</v>
      </c>
      <c r="C150" t="s">
        <v>7709</v>
      </c>
      <c r="D150">
        <v>1</v>
      </c>
      <c r="E150" t="s">
        <v>7710</v>
      </c>
      <c r="F150" t="s">
        <v>1828</v>
      </c>
      <c r="G150" s="48" t="s">
        <v>840</v>
      </c>
      <c r="H150" s="48" t="s">
        <v>841</v>
      </c>
      <c r="I150" s="314">
        <v>71380.06</v>
      </c>
      <c r="J150" s="133">
        <f t="shared" si="2"/>
        <v>446125.375</v>
      </c>
      <c r="K150" s="162"/>
    </row>
    <row r="151" spans="1:11">
      <c r="A151" t="s">
        <v>2780</v>
      </c>
      <c r="B151" s="148">
        <v>42674</v>
      </c>
      <c r="C151" t="s">
        <v>7715</v>
      </c>
      <c r="D151">
        <v>1</v>
      </c>
      <c r="E151" t="s">
        <v>7716</v>
      </c>
      <c r="F151" t="s">
        <v>1828</v>
      </c>
      <c r="G151" s="178" t="s">
        <v>865</v>
      </c>
      <c r="H151" s="319" t="s">
        <v>7717</v>
      </c>
      <c r="I151" s="314">
        <v>59638.58</v>
      </c>
      <c r="J151" s="133">
        <f t="shared" si="2"/>
        <v>372741.125</v>
      </c>
      <c r="K151" s="162"/>
    </row>
    <row r="152" spans="1:11">
      <c r="A152" t="s">
        <v>4541</v>
      </c>
      <c r="B152" s="148">
        <v>42674</v>
      </c>
      <c r="C152" t="s">
        <v>7718</v>
      </c>
      <c r="D152">
        <v>1</v>
      </c>
      <c r="E152" t="s">
        <v>7719</v>
      </c>
      <c r="F152" t="s">
        <v>1828</v>
      </c>
      <c r="G152" s="178" t="s">
        <v>861</v>
      </c>
      <c r="H152" s="319" t="s">
        <v>1840</v>
      </c>
      <c r="I152" s="314">
        <v>27573.3</v>
      </c>
      <c r="J152" s="133">
        <f t="shared" si="2"/>
        <v>172333.125</v>
      </c>
      <c r="K152" s="162"/>
    </row>
    <row r="153" spans="1:11">
      <c r="A153" t="s">
        <v>4585</v>
      </c>
      <c r="B153" s="148">
        <v>42674</v>
      </c>
      <c r="C153" t="s">
        <v>7720</v>
      </c>
      <c r="D153">
        <v>1</v>
      </c>
      <c r="E153" t="s">
        <v>7721</v>
      </c>
      <c r="F153" t="s">
        <v>1828</v>
      </c>
      <c r="G153" s="48" t="s">
        <v>840</v>
      </c>
      <c r="H153" s="48" t="s">
        <v>841</v>
      </c>
      <c r="I153" s="314">
        <v>51176</v>
      </c>
      <c r="J153" s="133">
        <f t="shared" si="2"/>
        <v>319850</v>
      </c>
      <c r="K153" s="162"/>
    </row>
    <row r="154" spans="1:11">
      <c r="A154" t="s">
        <v>4591</v>
      </c>
      <c r="B154" s="148">
        <v>42674</v>
      </c>
      <c r="C154" t="s">
        <v>7722</v>
      </c>
      <c r="D154">
        <v>1</v>
      </c>
      <c r="E154" t="s">
        <v>7723</v>
      </c>
      <c r="F154" t="s">
        <v>1828</v>
      </c>
      <c r="G154" s="48" t="s">
        <v>840</v>
      </c>
      <c r="H154" s="48" t="s">
        <v>841</v>
      </c>
      <c r="I154" s="314">
        <v>44070.83</v>
      </c>
      <c r="J154" s="133">
        <f t="shared" si="2"/>
        <v>275442.6875</v>
      </c>
      <c r="K154" s="162"/>
    </row>
    <row r="155" spans="1:11">
      <c r="A155" t="s">
        <v>4593</v>
      </c>
      <c r="B155" s="148">
        <v>42674</v>
      </c>
      <c r="C155" t="s">
        <v>7724</v>
      </c>
      <c r="D155">
        <v>1</v>
      </c>
      <c r="E155" t="s">
        <v>7725</v>
      </c>
      <c r="F155" t="s">
        <v>1828</v>
      </c>
      <c r="G155" s="48" t="s">
        <v>840</v>
      </c>
      <c r="H155" s="48" t="s">
        <v>841</v>
      </c>
      <c r="I155" s="314">
        <v>50658.19</v>
      </c>
      <c r="J155" s="133">
        <f t="shared" si="2"/>
        <v>316613.6875</v>
      </c>
      <c r="K155" s="162"/>
    </row>
    <row r="156" spans="1:11">
      <c r="A156" t="s">
        <v>4595</v>
      </c>
      <c r="B156" s="148">
        <v>42674</v>
      </c>
      <c r="C156" t="s">
        <v>7726</v>
      </c>
      <c r="D156">
        <v>1</v>
      </c>
      <c r="E156" t="s">
        <v>7727</v>
      </c>
      <c r="F156" t="s">
        <v>1828</v>
      </c>
      <c r="G156" s="48" t="s">
        <v>840</v>
      </c>
      <c r="H156" s="48" t="s">
        <v>841</v>
      </c>
      <c r="I156" s="314">
        <v>84502.720000000001</v>
      </c>
      <c r="J156" s="133">
        <f t="shared" si="2"/>
        <v>528142</v>
      </c>
      <c r="K156" s="162"/>
    </row>
    <row r="157" spans="1:11">
      <c r="A157" t="s">
        <v>4597</v>
      </c>
      <c r="B157" s="148">
        <v>42674</v>
      </c>
      <c r="C157" t="s">
        <v>7728</v>
      </c>
      <c r="D157">
        <v>1</v>
      </c>
      <c r="E157" t="s">
        <v>7729</v>
      </c>
      <c r="F157" t="s">
        <v>1828</v>
      </c>
      <c r="G157" s="48" t="s">
        <v>840</v>
      </c>
      <c r="H157" s="48" t="s">
        <v>841</v>
      </c>
      <c r="I157" s="314">
        <v>41294.959999999999</v>
      </c>
      <c r="J157" s="133">
        <f t="shared" si="2"/>
        <v>258093.5</v>
      </c>
      <c r="K157" s="162"/>
    </row>
    <row r="158" spans="1:11">
      <c r="A158" t="s">
        <v>4599</v>
      </c>
      <c r="B158" s="148">
        <v>42674</v>
      </c>
      <c r="C158" t="s">
        <v>7730</v>
      </c>
      <c r="D158">
        <v>1</v>
      </c>
      <c r="E158" t="s">
        <v>7731</v>
      </c>
      <c r="F158" t="s">
        <v>1828</v>
      </c>
      <c r="G158" s="48" t="s">
        <v>840</v>
      </c>
      <c r="H158" s="48" t="s">
        <v>841</v>
      </c>
      <c r="I158" s="314">
        <v>41294.959999999999</v>
      </c>
      <c r="J158" s="133">
        <f t="shared" si="2"/>
        <v>258093.5</v>
      </c>
      <c r="K158" s="162"/>
    </row>
    <row r="159" spans="1:11">
      <c r="A159" t="s">
        <v>7732</v>
      </c>
      <c r="B159" s="148">
        <v>42674</v>
      </c>
      <c r="C159" t="s">
        <v>7733</v>
      </c>
      <c r="D159">
        <v>1</v>
      </c>
      <c r="E159" t="s">
        <v>7734</v>
      </c>
      <c r="F159" t="s">
        <v>1828</v>
      </c>
      <c r="G159" s="48" t="s">
        <v>840</v>
      </c>
      <c r="H159" s="48" t="s">
        <v>841</v>
      </c>
      <c r="I159" s="314">
        <v>44481.52</v>
      </c>
      <c r="J159" s="133">
        <f t="shared" si="2"/>
        <v>278009.5</v>
      </c>
      <c r="K159" s="162"/>
    </row>
    <row r="160" spans="1:11">
      <c r="A160" t="s">
        <v>4601</v>
      </c>
      <c r="B160" s="148">
        <v>42674</v>
      </c>
      <c r="C160" t="s">
        <v>7735</v>
      </c>
      <c r="D160">
        <v>1</v>
      </c>
      <c r="E160" t="s">
        <v>7736</v>
      </c>
      <c r="F160" t="s">
        <v>1828</v>
      </c>
      <c r="G160" s="48" t="s">
        <v>840</v>
      </c>
      <c r="H160" s="48" t="s">
        <v>841</v>
      </c>
      <c r="I160" s="314">
        <v>47450.78</v>
      </c>
      <c r="J160" s="133">
        <f t="shared" si="2"/>
        <v>296567.375</v>
      </c>
      <c r="K160" s="162"/>
    </row>
    <row r="161" spans="1:11">
      <c r="A161" t="s">
        <v>4603</v>
      </c>
      <c r="B161" s="148">
        <v>42674</v>
      </c>
      <c r="C161" t="s">
        <v>7737</v>
      </c>
      <c r="D161">
        <v>1</v>
      </c>
      <c r="E161" t="s">
        <v>7738</v>
      </c>
      <c r="F161" t="s">
        <v>1828</v>
      </c>
      <c r="G161" s="48" t="s">
        <v>840</v>
      </c>
      <c r="H161" s="48" t="s">
        <v>841</v>
      </c>
      <c r="I161" s="314">
        <v>57301.21</v>
      </c>
      <c r="J161" s="133">
        <f t="shared" si="2"/>
        <v>358132.5625</v>
      </c>
      <c r="K161" s="162"/>
    </row>
    <row r="162" spans="1:11">
      <c r="A162" t="s">
        <v>7739</v>
      </c>
      <c r="B162" s="148">
        <v>42674</v>
      </c>
      <c r="C162" t="s">
        <v>7740</v>
      </c>
      <c r="D162">
        <v>1</v>
      </c>
      <c r="E162" t="s">
        <v>7741</v>
      </c>
      <c r="F162" t="s">
        <v>1828</v>
      </c>
      <c r="G162" s="48" t="s">
        <v>840</v>
      </c>
      <c r="H162" s="48" t="s">
        <v>841</v>
      </c>
      <c r="I162" s="314">
        <v>51176</v>
      </c>
      <c r="J162" s="133">
        <f t="shared" si="2"/>
        <v>319850</v>
      </c>
      <c r="K162" s="162"/>
    </row>
    <row r="163" spans="1:11">
      <c r="A163" t="s">
        <v>7742</v>
      </c>
      <c r="B163" s="148">
        <v>42674</v>
      </c>
      <c r="C163" t="s">
        <v>7743</v>
      </c>
      <c r="D163">
        <v>1</v>
      </c>
      <c r="E163" t="s">
        <v>7744</v>
      </c>
      <c r="F163" t="s">
        <v>1828</v>
      </c>
      <c r="G163" s="48" t="s">
        <v>840</v>
      </c>
      <c r="H163" s="48" t="s">
        <v>841</v>
      </c>
      <c r="I163" s="314">
        <v>70787.89</v>
      </c>
      <c r="J163" s="133">
        <f t="shared" si="2"/>
        <v>442424.3125</v>
      </c>
      <c r="K163" s="162"/>
    </row>
    <row r="164" spans="1:11">
      <c r="A164" t="s">
        <v>4605</v>
      </c>
      <c r="B164" s="148">
        <v>42674</v>
      </c>
      <c r="C164" t="s">
        <v>7745</v>
      </c>
      <c r="D164">
        <v>1</v>
      </c>
      <c r="E164" t="s">
        <v>7746</v>
      </c>
      <c r="F164" t="s">
        <v>1828</v>
      </c>
      <c r="G164" s="48" t="s">
        <v>840</v>
      </c>
      <c r="H164" s="48" t="s">
        <v>841</v>
      </c>
      <c r="I164" s="314">
        <v>39500.11</v>
      </c>
      <c r="J164" s="133">
        <f t="shared" si="2"/>
        <v>246875.6875</v>
      </c>
      <c r="K164" s="162"/>
    </row>
    <row r="165" spans="1:11">
      <c r="A165" t="s">
        <v>3908</v>
      </c>
      <c r="B165" s="148">
        <v>42674</v>
      </c>
      <c r="C165" t="s">
        <v>7713</v>
      </c>
      <c r="D165">
        <v>1</v>
      </c>
      <c r="E165" t="s">
        <v>7714</v>
      </c>
      <c r="F165" t="s">
        <v>1808</v>
      </c>
      <c r="G165" s="117" t="s">
        <v>998</v>
      </c>
      <c r="H165" s="150" t="s">
        <v>8379</v>
      </c>
      <c r="I165" s="314">
        <v>4632.18</v>
      </c>
      <c r="J165" s="133">
        <f t="shared" si="2"/>
        <v>28951.125</v>
      </c>
      <c r="K165" s="162"/>
    </row>
    <row r="166" spans="1:11">
      <c r="A166" t="s">
        <v>4606</v>
      </c>
      <c r="B166" s="148">
        <v>42674</v>
      </c>
      <c r="C166" t="s">
        <v>7747</v>
      </c>
      <c r="D166">
        <v>1</v>
      </c>
      <c r="E166" t="s">
        <v>7748</v>
      </c>
      <c r="F166" t="s">
        <v>1828</v>
      </c>
      <c r="G166" s="48" t="s">
        <v>840</v>
      </c>
      <c r="H166" s="48" t="s">
        <v>841</v>
      </c>
      <c r="I166" s="314">
        <v>35967.730000000003</v>
      </c>
      <c r="J166" s="133">
        <f t="shared" si="2"/>
        <v>224798.31250000003</v>
      </c>
      <c r="K166" s="162"/>
    </row>
    <row r="167" spans="1:11">
      <c r="A167" t="s">
        <v>7749</v>
      </c>
      <c r="B167" s="148">
        <v>42674</v>
      </c>
      <c r="C167" t="s">
        <v>7750</v>
      </c>
      <c r="D167">
        <v>1</v>
      </c>
      <c r="E167" t="s">
        <v>7751</v>
      </c>
      <c r="F167" t="s">
        <v>1828</v>
      </c>
      <c r="G167" s="48" t="s">
        <v>840</v>
      </c>
      <c r="H167" s="48" t="s">
        <v>841</v>
      </c>
      <c r="I167" s="314">
        <v>47450.78</v>
      </c>
      <c r="J167" s="133">
        <f t="shared" si="2"/>
        <v>296567.375</v>
      </c>
      <c r="K167" s="162"/>
    </row>
    <row r="168" spans="1:11">
      <c r="A168" t="s">
        <v>7752</v>
      </c>
      <c r="B168" s="148">
        <v>42674</v>
      </c>
      <c r="C168" t="s">
        <v>7753</v>
      </c>
      <c r="D168">
        <v>1</v>
      </c>
      <c r="E168" t="s">
        <v>7754</v>
      </c>
      <c r="F168" t="s">
        <v>1828</v>
      </c>
      <c r="G168" s="178" t="s">
        <v>868</v>
      </c>
      <c r="H168" s="319" t="s">
        <v>7755</v>
      </c>
      <c r="I168" s="314">
        <v>42146.07</v>
      </c>
      <c r="J168" s="133">
        <f t="shared" si="2"/>
        <v>263412.9375</v>
      </c>
      <c r="K168" s="162"/>
    </row>
    <row r="169" spans="1:11">
      <c r="A169" t="s">
        <v>7757</v>
      </c>
      <c r="B169" s="148">
        <v>42674</v>
      </c>
      <c r="C169" t="s">
        <v>7758</v>
      </c>
      <c r="D169">
        <v>1</v>
      </c>
      <c r="E169" t="s">
        <v>7759</v>
      </c>
      <c r="F169" t="s">
        <v>1828</v>
      </c>
      <c r="G169" s="48" t="s">
        <v>840</v>
      </c>
      <c r="H169" s="48" t="s">
        <v>841</v>
      </c>
      <c r="I169" s="314">
        <v>39938.839999999997</v>
      </c>
      <c r="J169" s="133">
        <f t="shared" si="2"/>
        <v>249617.74999999997</v>
      </c>
      <c r="K169" s="162"/>
    </row>
    <row r="170" spans="1:11">
      <c r="A170" t="s">
        <v>7361</v>
      </c>
      <c r="B170" s="148">
        <v>42651</v>
      </c>
      <c r="C170" t="s">
        <v>7362</v>
      </c>
      <c r="D170">
        <v>1</v>
      </c>
      <c r="E170" t="s">
        <v>7363</v>
      </c>
      <c r="F170" t="s">
        <v>1828</v>
      </c>
      <c r="G170" s="178" t="s">
        <v>873</v>
      </c>
      <c r="H170" s="319" t="s">
        <v>7420</v>
      </c>
      <c r="I170" s="314">
        <v>39614.51</v>
      </c>
      <c r="J170" s="133">
        <f t="shared" si="2"/>
        <v>247590.6875</v>
      </c>
      <c r="K170" s="162"/>
    </row>
    <row r="171" spans="1:11">
      <c r="A171" t="s">
        <v>2071</v>
      </c>
      <c r="B171" s="148">
        <v>42656</v>
      </c>
      <c r="C171" t="s">
        <v>7393</v>
      </c>
      <c r="D171">
        <v>1</v>
      </c>
      <c r="E171" t="s">
        <v>7394</v>
      </c>
      <c r="F171" t="s">
        <v>1828</v>
      </c>
      <c r="G171" s="178" t="s">
        <v>863</v>
      </c>
      <c r="H171" s="319" t="s">
        <v>7516</v>
      </c>
      <c r="I171" s="314">
        <v>27923.02</v>
      </c>
      <c r="J171" s="133">
        <f t="shared" si="2"/>
        <v>174518.875</v>
      </c>
      <c r="K171" s="162"/>
    </row>
    <row r="172" spans="1:11">
      <c r="A172" t="s">
        <v>7398</v>
      </c>
      <c r="B172" s="148">
        <v>42657</v>
      </c>
      <c r="C172" t="s">
        <v>7399</v>
      </c>
      <c r="D172">
        <v>1</v>
      </c>
      <c r="E172" t="s">
        <v>7400</v>
      </c>
      <c r="F172" t="s">
        <v>1828</v>
      </c>
      <c r="G172" s="178" t="s">
        <v>856</v>
      </c>
      <c r="H172" s="319" t="s">
        <v>8375</v>
      </c>
      <c r="I172" s="314">
        <v>27923.02</v>
      </c>
      <c r="J172" s="133">
        <f t="shared" si="2"/>
        <v>174518.875</v>
      </c>
      <c r="K172" s="162"/>
    </row>
    <row r="173" spans="1:11">
      <c r="A173" t="s">
        <v>2167</v>
      </c>
      <c r="B173" s="148">
        <v>42661</v>
      </c>
      <c r="C173" t="s">
        <v>7418</v>
      </c>
      <c r="D173">
        <v>1</v>
      </c>
      <c r="E173" t="s">
        <v>7419</v>
      </c>
      <c r="F173" t="s">
        <v>1828</v>
      </c>
      <c r="G173" s="178" t="s">
        <v>873</v>
      </c>
      <c r="H173" s="319" t="s">
        <v>7420</v>
      </c>
      <c r="I173" s="314">
        <v>27923.18</v>
      </c>
      <c r="J173" s="133">
        <f t="shared" si="2"/>
        <v>174519.875</v>
      </c>
      <c r="K173" s="162"/>
    </row>
    <row r="174" spans="1:11">
      <c r="A174" t="s">
        <v>330</v>
      </c>
      <c r="B174" s="148">
        <v>42663</v>
      </c>
      <c r="C174" t="s">
        <v>7453</v>
      </c>
      <c r="D174">
        <v>1</v>
      </c>
      <c r="E174" t="s">
        <v>7454</v>
      </c>
      <c r="F174" t="s">
        <v>1828</v>
      </c>
      <c r="G174" s="48" t="s">
        <v>840</v>
      </c>
      <c r="H174" s="48" t="s">
        <v>841</v>
      </c>
      <c r="I174" s="314">
        <v>49752</v>
      </c>
      <c r="J174" s="133">
        <f t="shared" si="2"/>
        <v>310950</v>
      </c>
      <c r="K174" s="162"/>
    </row>
    <row r="175" spans="1:11">
      <c r="A175" t="s">
        <v>3773</v>
      </c>
      <c r="B175" s="148">
        <v>42670</v>
      </c>
      <c r="C175" t="s">
        <v>7632</v>
      </c>
      <c r="D175">
        <v>1</v>
      </c>
      <c r="E175" t="s">
        <v>7633</v>
      </c>
      <c r="F175" t="s">
        <v>1828</v>
      </c>
      <c r="G175" s="48" t="s">
        <v>840</v>
      </c>
      <c r="H175" s="48" t="s">
        <v>841</v>
      </c>
      <c r="I175" s="314">
        <v>27873.360000000001</v>
      </c>
      <c r="J175" s="133">
        <f t="shared" si="2"/>
        <v>174208.5</v>
      </c>
      <c r="K175" s="162"/>
    </row>
    <row r="176" spans="1:11">
      <c r="A176" t="s">
        <v>1389</v>
      </c>
      <c r="B176" s="148">
        <v>42670</v>
      </c>
      <c r="C176" t="s">
        <v>7638</v>
      </c>
      <c r="D176">
        <v>1</v>
      </c>
      <c r="E176" t="s">
        <v>7639</v>
      </c>
      <c r="F176" t="s">
        <v>1828</v>
      </c>
      <c r="G176" s="48" t="s">
        <v>840</v>
      </c>
      <c r="H176" s="48" t="s">
        <v>841</v>
      </c>
      <c r="I176" s="314">
        <v>27873.360000000001</v>
      </c>
      <c r="J176" s="133">
        <f t="shared" si="2"/>
        <v>174208.5</v>
      </c>
      <c r="K176" s="162"/>
    </row>
    <row r="177" spans="1:11">
      <c r="A177" t="s">
        <v>7672</v>
      </c>
      <c r="B177" s="148">
        <v>42671</v>
      </c>
      <c r="C177" t="s">
        <v>7673</v>
      </c>
      <c r="D177">
        <v>1</v>
      </c>
      <c r="E177" t="s">
        <v>7674</v>
      </c>
      <c r="F177" t="s">
        <v>1828</v>
      </c>
      <c r="G177" s="48" t="s">
        <v>840</v>
      </c>
      <c r="H177" s="48" t="s">
        <v>841</v>
      </c>
      <c r="I177" s="314">
        <v>65766.73</v>
      </c>
      <c r="J177" s="133">
        <f t="shared" si="2"/>
        <v>411042.06249999994</v>
      </c>
      <c r="K177" s="162"/>
    </row>
    <row r="178" spans="1:11">
      <c r="A178" t="s">
        <v>7661</v>
      </c>
      <c r="B178" s="148">
        <v>42671</v>
      </c>
      <c r="C178" t="s">
        <v>7662</v>
      </c>
      <c r="D178">
        <v>1</v>
      </c>
      <c r="E178" t="s">
        <v>7663</v>
      </c>
      <c r="F178" t="s">
        <v>1828</v>
      </c>
      <c r="G178" s="48" t="s">
        <v>840</v>
      </c>
      <c r="H178" s="48" t="s">
        <v>841</v>
      </c>
      <c r="I178" s="314">
        <v>27004.400000000001</v>
      </c>
      <c r="J178" s="133">
        <f t="shared" si="2"/>
        <v>168777.5</v>
      </c>
      <c r="K178" s="162"/>
    </row>
    <row r="179" spans="1:11">
      <c r="A179" t="s">
        <v>2448</v>
      </c>
      <c r="B179" s="148">
        <v>42671</v>
      </c>
      <c r="C179" t="s">
        <v>7664</v>
      </c>
      <c r="D179">
        <v>1</v>
      </c>
      <c r="E179" t="s">
        <v>7665</v>
      </c>
      <c r="F179" t="s">
        <v>1828</v>
      </c>
      <c r="G179" s="48" t="s">
        <v>840</v>
      </c>
      <c r="H179" s="48" t="s">
        <v>841</v>
      </c>
      <c r="I179" s="314">
        <v>27873.360000000001</v>
      </c>
      <c r="J179" s="133">
        <f t="shared" si="2"/>
        <v>174208.5</v>
      </c>
      <c r="K179" s="162"/>
    </row>
    <row r="180" spans="1:11">
      <c r="A180" t="s">
        <v>476</v>
      </c>
      <c r="B180" s="148">
        <v>42671</v>
      </c>
      <c r="C180" t="s">
        <v>7698</v>
      </c>
      <c r="D180">
        <v>1</v>
      </c>
      <c r="E180" t="s">
        <v>7699</v>
      </c>
      <c r="F180" t="s">
        <v>1828</v>
      </c>
      <c r="G180" s="48" t="s">
        <v>840</v>
      </c>
      <c r="H180" s="48" t="s">
        <v>841</v>
      </c>
      <c r="I180" s="314">
        <v>27873.360000000001</v>
      </c>
      <c r="J180" s="133">
        <f t="shared" si="2"/>
        <v>174208.5</v>
      </c>
      <c r="K180" s="162"/>
    </row>
    <row r="181" spans="1:11">
      <c r="A181" t="s">
        <v>478</v>
      </c>
      <c r="B181" s="148">
        <v>42671</v>
      </c>
      <c r="C181" t="s">
        <v>7700</v>
      </c>
      <c r="D181">
        <v>1</v>
      </c>
      <c r="E181" t="s">
        <v>7701</v>
      </c>
      <c r="F181" t="s">
        <v>1828</v>
      </c>
      <c r="G181" s="48" t="s">
        <v>840</v>
      </c>
      <c r="H181" s="48" t="s">
        <v>841</v>
      </c>
      <c r="I181" s="314">
        <v>27873.360000000001</v>
      </c>
      <c r="J181" s="133">
        <f t="shared" si="2"/>
        <v>174208.5</v>
      </c>
      <c r="K181" s="162"/>
    </row>
    <row r="182" spans="1:11">
      <c r="A182" t="s">
        <v>530</v>
      </c>
      <c r="B182" s="148">
        <v>42671</v>
      </c>
      <c r="C182" t="s">
        <v>7706</v>
      </c>
      <c r="D182">
        <v>1</v>
      </c>
      <c r="E182" t="s">
        <v>7707</v>
      </c>
      <c r="F182" t="s">
        <v>1828</v>
      </c>
      <c r="G182" s="164" t="s">
        <v>1775</v>
      </c>
      <c r="H182" t="s">
        <v>7708</v>
      </c>
      <c r="I182" s="314">
        <v>59025.52</v>
      </c>
      <c r="J182" s="133">
        <f t="shared" si="2"/>
        <v>368909.5</v>
      </c>
      <c r="K182" s="162"/>
    </row>
    <row r="183" spans="1:11">
      <c r="A183" t="s">
        <v>6975</v>
      </c>
      <c r="B183" s="148">
        <v>42674</v>
      </c>
      <c r="C183" t="s">
        <v>4070</v>
      </c>
      <c r="D183">
        <v>1</v>
      </c>
      <c r="E183" t="s">
        <v>7756</v>
      </c>
      <c r="F183" t="s">
        <v>1808</v>
      </c>
      <c r="G183" s="77" t="s">
        <v>996</v>
      </c>
      <c r="H183" s="19" t="s">
        <v>995</v>
      </c>
      <c r="I183" s="476">
        <v>13.44</v>
      </c>
      <c r="J183" s="133">
        <f t="shared" si="2"/>
        <v>84</v>
      </c>
      <c r="K183" s="162"/>
    </row>
    <row r="184" spans="1:11">
      <c r="A184" t="s">
        <v>2631</v>
      </c>
      <c r="B184" s="148">
        <v>42672</v>
      </c>
      <c r="C184" t="s">
        <v>7711</v>
      </c>
      <c r="D184">
        <v>1</v>
      </c>
      <c r="E184" t="s">
        <v>7712</v>
      </c>
      <c r="F184" t="s">
        <v>1828</v>
      </c>
      <c r="G184" s="178" t="s">
        <v>873</v>
      </c>
      <c r="H184" s="319" t="s">
        <v>7420</v>
      </c>
      <c r="I184" s="314">
        <v>27054.05</v>
      </c>
      <c r="J184" s="133">
        <f t="shared" si="2"/>
        <v>169087.8125</v>
      </c>
      <c r="K184" s="162"/>
    </row>
    <row r="185" spans="1:11">
      <c r="A185" t="s">
        <v>7760</v>
      </c>
      <c r="B185" s="148">
        <v>42674</v>
      </c>
      <c r="C185" t="s">
        <v>5754</v>
      </c>
      <c r="D185">
        <v>1</v>
      </c>
      <c r="E185" t="s">
        <v>7761</v>
      </c>
      <c r="F185" t="s">
        <v>1808</v>
      </c>
      <c r="G185" s="117" t="s">
        <v>979</v>
      </c>
      <c r="H185" s="154" t="s">
        <v>2913</v>
      </c>
      <c r="I185" s="476">
        <v>773.27</v>
      </c>
      <c r="J185" s="133">
        <f t="shared" si="2"/>
        <v>4832.9375</v>
      </c>
      <c r="K185" s="162"/>
    </row>
    <row r="186" spans="1:11" s="150" customFormat="1">
      <c r="A186" s="150" t="s">
        <v>7762</v>
      </c>
      <c r="B186" s="148">
        <v>42674</v>
      </c>
      <c r="C186" s="150" t="s">
        <v>3264</v>
      </c>
      <c r="D186" s="150">
        <v>1</v>
      </c>
      <c r="E186" s="150" t="s">
        <v>7763</v>
      </c>
      <c r="F186" s="150" t="s">
        <v>1808</v>
      </c>
      <c r="G186" s="150" t="s">
        <v>747</v>
      </c>
      <c r="H186" s="150" t="s">
        <v>3593</v>
      </c>
      <c r="I186" s="476">
        <f>49.25-0.52</f>
        <v>48.73</v>
      </c>
      <c r="J186" s="133">
        <f t="shared" si="2"/>
        <v>304.5625</v>
      </c>
      <c r="K186" s="162"/>
    </row>
    <row r="187" spans="1:11" s="150" customFormat="1">
      <c r="A187" s="150" t="s">
        <v>7762</v>
      </c>
      <c r="B187" s="148">
        <v>42674</v>
      </c>
      <c r="C187" s="150" t="s">
        <v>3264</v>
      </c>
      <c r="D187" s="150">
        <v>1</v>
      </c>
      <c r="E187" s="150" t="s">
        <v>7763</v>
      </c>
      <c r="F187" s="150" t="s">
        <v>1808</v>
      </c>
      <c r="G187" s="150" t="s">
        <v>8380</v>
      </c>
      <c r="H187" s="150" t="s">
        <v>8381</v>
      </c>
      <c r="I187" s="476">
        <v>24.14</v>
      </c>
      <c r="J187" s="133">
        <f t="shared" si="2"/>
        <v>150.875</v>
      </c>
      <c r="K187" s="162"/>
    </row>
    <row r="188" spans="1:11" s="150" customFormat="1">
      <c r="A188" s="150" t="s">
        <v>7762</v>
      </c>
      <c r="B188" s="148">
        <v>42674</v>
      </c>
      <c r="C188" s="150" t="s">
        <v>3264</v>
      </c>
      <c r="D188" s="150">
        <v>1</v>
      </c>
      <c r="E188" s="150" t="s">
        <v>7763</v>
      </c>
      <c r="F188" s="150" t="s">
        <v>1808</v>
      </c>
      <c r="G188" s="150" t="s">
        <v>1790</v>
      </c>
      <c r="H188" s="150" t="s">
        <v>8382</v>
      </c>
      <c r="I188" s="476">
        <v>8.83</v>
      </c>
      <c r="J188" s="133">
        <f t="shared" si="2"/>
        <v>55.1875</v>
      </c>
      <c r="K188" s="162"/>
    </row>
    <row r="189" spans="1:11" s="150" customFormat="1">
      <c r="A189" s="150" t="s">
        <v>7762</v>
      </c>
      <c r="B189" s="148">
        <v>42674</v>
      </c>
      <c r="C189" s="150" t="s">
        <v>3264</v>
      </c>
      <c r="D189" s="150">
        <v>1</v>
      </c>
      <c r="E189" s="150" t="s">
        <v>7763</v>
      </c>
      <c r="F189" s="150" t="s">
        <v>1808</v>
      </c>
      <c r="G189" s="150" t="s">
        <v>747</v>
      </c>
      <c r="H189" s="150" t="s">
        <v>3593</v>
      </c>
      <c r="I189" s="476">
        <v>45.25</v>
      </c>
      <c r="J189" s="133">
        <f t="shared" si="2"/>
        <v>282.8125</v>
      </c>
      <c r="K189" s="162"/>
    </row>
    <row r="190" spans="1:11" s="150" customFormat="1">
      <c r="A190" s="150" t="s">
        <v>7762</v>
      </c>
      <c r="B190" s="148">
        <v>42674</v>
      </c>
      <c r="C190" s="150" t="s">
        <v>3264</v>
      </c>
      <c r="D190" s="150">
        <v>1</v>
      </c>
      <c r="E190" s="150" t="s">
        <v>7763</v>
      </c>
      <c r="F190" s="150" t="s">
        <v>1808</v>
      </c>
      <c r="G190" s="150" t="s">
        <v>659</v>
      </c>
      <c r="H190" s="150" t="s">
        <v>717</v>
      </c>
      <c r="I190" s="476">
        <v>9.3800000000000008</v>
      </c>
      <c r="J190" s="133">
        <f t="shared" si="2"/>
        <v>58.625000000000007</v>
      </c>
      <c r="K190" s="162"/>
    </row>
    <row r="191" spans="1:11" s="150" customFormat="1">
      <c r="A191" s="150" t="s">
        <v>7762</v>
      </c>
      <c r="B191" s="148">
        <v>42674</v>
      </c>
      <c r="C191" s="150" t="s">
        <v>3264</v>
      </c>
      <c r="D191" s="150">
        <v>1</v>
      </c>
      <c r="E191" s="150" t="s">
        <v>7763</v>
      </c>
      <c r="F191" s="150" t="s">
        <v>1808</v>
      </c>
      <c r="G191" s="150" t="s">
        <v>8384</v>
      </c>
      <c r="H191" s="150" t="s">
        <v>8383</v>
      </c>
      <c r="I191" s="476">
        <v>15.17</v>
      </c>
      <c r="J191" s="133">
        <f t="shared" si="2"/>
        <v>94.8125</v>
      </c>
      <c r="K191" s="162"/>
    </row>
    <row r="192" spans="1:11" s="150" customFormat="1">
      <c r="A192" s="150" t="s">
        <v>7762</v>
      </c>
      <c r="B192" s="148">
        <v>42674</v>
      </c>
      <c r="C192" s="150" t="s">
        <v>3264</v>
      </c>
      <c r="D192" s="150">
        <v>1</v>
      </c>
      <c r="E192" s="150" t="s">
        <v>7763</v>
      </c>
      <c r="F192" s="150" t="s">
        <v>1808</v>
      </c>
      <c r="G192" s="150" t="s">
        <v>1780</v>
      </c>
      <c r="H192" s="150" t="s">
        <v>1781</v>
      </c>
      <c r="I192" s="476">
        <v>80.97</v>
      </c>
      <c r="J192" s="133">
        <f t="shared" si="2"/>
        <v>506.0625</v>
      </c>
      <c r="K192" s="162"/>
    </row>
    <row r="193" spans="1:11" s="150" customFormat="1">
      <c r="A193" s="150" t="s">
        <v>7762</v>
      </c>
      <c r="B193" s="148">
        <v>42674</v>
      </c>
      <c r="C193" s="150" t="s">
        <v>3264</v>
      </c>
      <c r="D193" s="150">
        <v>1</v>
      </c>
      <c r="E193" s="150" t="s">
        <v>7763</v>
      </c>
      <c r="F193" s="150" t="s">
        <v>1808</v>
      </c>
      <c r="G193" s="150" t="s">
        <v>1780</v>
      </c>
      <c r="H193" s="150" t="s">
        <v>1781</v>
      </c>
      <c r="I193" s="476">
        <v>250.85</v>
      </c>
      <c r="J193" s="133">
        <f t="shared" si="2"/>
        <v>1567.8125</v>
      </c>
      <c r="K193" s="162"/>
    </row>
    <row r="194" spans="1:11" s="150" customFormat="1">
      <c r="A194" s="150" t="s">
        <v>7764</v>
      </c>
      <c r="B194" s="148">
        <v>42674</v>
      </c>
      <c r="C194" s="150" t="s">
        <v>3264</v>
      </c>
      <c r="D194" s="150">
        <v>1</v>
      </c>
      <c r="E194" s="150" t="s">
        <v>7765</v>
      </c>
      <c r="F194" s="150" t="s">
        <v>1808</v>
      </c>
      <c r="G194" s="150" t="s">
        <v>8385</v>
      </c>
      <c r="H194" s="150" t="s">
        <v>8386</v>
      </c>
      <c r="I194" s="476">
        <v>196.3</v>
      </c>
      <c r="J194" s="133">
        <f t="shared" si="2"/>
        <v>1226.875</v>
      </c>
      <c r="K194" s="162"/>
    </row>
    <row r="195" spans="1:11" s="150" customFormat="1">
      <c r="A195" s="150" t="s">
        <v>7764</v>
      </c>
      <c r="B195" s="148">
        <v>42674</v>
      </c>
      <c r="C195" s="150" t="s">
        <v>3264</v>
      </c>
      <c r="D195" s="150">
        <v>1</v>
      </c>
      <c r="E195" s="150" t="s">
        <v>7765</v>
      </c>
      <c r="F195" s="150" t="s">
        <v>1808</v>
      </c>
      <c r="G195" s="150" t="s">
        <v>731</v>
      </c>
      <c r="H195" s="150" t="s">
        <v>2901</v>
      </c>
      <c r="I195" s="476">
        <v>30.35</v>
      </c>
      <c r="J195" s="133">
        <f t="shared" si="2"/>
        <v>189.6875</v>
      </c>
      <c r="K195" s="162"/>
    </row>
    <row r="196" spans="1:11" s="150" customFormat="1">
      <c r="A196" s="150" t="s">
        <v>7764</v>
      </c>
      <c r="B196" s="148">
        <v>42674</v>
      </c>
      <c r="C196" s="150" t="s">
        <v>3264</v>
      </c>
      <c r="D196" s="150">
        <v>1</v>
      </c>
      <c r="E196" s="150" t="s">
        <v>7765</v>
      </c>
      <c r="F196" s="150" t="s">
        <v>1808</v>
      </c>
      <c r="G196" s="150" t="s">
        <v>729</v>
      </c>
      <c r="H196" s="150" t="s">
        <v>730</v>
      </c>
      <c r="I196" s="476">
        <f>4.83+1.86</f>
        <v>6.69</v>
      </c>
      <c r="J196" s="133">
        <f t="shared" si="2"/>
        <v>41.8125</v>
      </c>
      <c r="K196" s="162"/>
    </row>
    <row r="197" spans="1:11" s="150" customFormat="1">
      <c r="A197" s="150" t="s">
        <v>7764</v>
      </c>
      <c r="B197" s="148">
        <v>42674</v>
      </c>
      <c r="C197" s="150" t="s">
        <v>3264</v>
      </c>
      <c r="D197" s="150">
        <v>1</v>
      </c>
      <c r="E197" s="150" t="s">
        <v>7765</v>
      </c>
      <c r="F197" s="150" t="s">
        <v>1808</v>
      </c>
      <c r="G197" s="150" t="s">
        <v>1728</v>
      </c>
      <c r="H197" s="150" t="s">
        <v>8387</v>
      </c>
      <c r="I197" s="476">
        <v>1.66</v>
      </c>
      <c r="J197" s="133">
        <f t="shared" si="2"/>
        <v>10.375</v>
      </c>
      <c r="K197" s="162"/>
    </row>
    <row r="198" spans="1:11" s="150" customFormat="1">
      <c r="A198" s="150" t="s">
        <v>7764</v>
      </c>
      <c r="B198" s="148">
        <v>42674</v>
      </c>
      <c r="C198" s="150" t="s">
        <v>3264</v>
      </c>
      <c r="D198" s="150">
        <v>1</v>
      </c>
      <c r="E198" s="150" t="s">
        <v>7765</v>
      </c>
      <c r="F198" s="150" t="s">
        <v>1808</v>
      </c>
      <c r="G198" s="150" t="s">
        <v>735</v>
      </c>
      <c r="H198" s="150" t="s">
        <v>8388</v>
      </c>
      <c r="I198" s="476">
        <v>127.48</v>
      </c>
      <c r="J198" s="133">
        <f t="shared" si="2"/>
        <v>796.75</v>
      </c>
      <c r="K198" s="162"/>
    </row>
    <row r="199" spans="1:11" s="150" customFormat="1">
      <c r="A199" s="150" t="s">
        <v>7764</v>
      </c>
      <c r="B199" s="148">
        <v>42674</v>
      </c>
      <c r="C199" s="150" t="s">
        <v>3264</v>
      </c>
      <c r="D199" s="150">
        <v>1</v>
      </c>
      <c r="E199" s="150" t="s">
        <v>7765</v>
      </c>
      <c r="F199" s="150" t="s">
        <v>1808</v>
      </c>
      <c r="G199" s="150" t="s">
        <v>8389</v>
      </c>
      <c r="H199" s="150" t="s">
        <v>8390</v>
      </c>
      <c r="I199" s="476">
        <v>70.75</v>
      </c>
      <c r="J199" s="133">
        <f t="shared" si="2"/>
        <v>442.1875</v>
      </c>
      <c r="K199" s="162"/>
    </row>
    <row r="200" spans="1:11" s="150" customFormat="1">
      <c r="A200" s="150" t="s">
        <v>7764</v>
      </c>
      <c r="B200" s="148">
        <v>42674</v>
      </c>
      <c r="C200" s="150" t="s">
        <v>3264</v>
      </c>
      <c r="D200" s="150">
        <v>1</v>
      </c>
      <c r="E200" s="150" t="s">
        <v>7765</v>
      </c>
      <c r="F200" s="150" t="s">
        <v>1808</v>
      </c>
      <c r="G200" s="150" t="s">
        <v>7324</v>
      </c>
      <c r="H200" s="150" t="s">
        <v>8391</v>
      </c>
      <c r="I200" s="476">
        <v>32.28</v>
      </c>
      <c r="J200" s="133">
        <f t="shared" ref="J200:J263" si="3">+I200/0.16</f>
        <v>201.75</v>
      </c>
      <c r="K200" s="162"/>
    </row>
    <row r="201" spans="1:11">
      <c r="A201" t="s">
        <v>7766</v>
      </c>
      <c r="B201" s="148">
        <v>42674</v>
      </c>
      <c r="C201" t="s">
        <v>3793</v>
      </c>
      <c r="D201">
        <v>1</v>
      </c>
      <c r="E201" t="s">
        <v>7767</v>
      </c>
      <c r="F201" t="s">
        <v>1808</v>
      </c>
      <c r="G201" s="117" t="s">
        <v>981</v>
      </c>
      <c r="H201" s="117" t="s">
        <v>982</v>
      </c>
      <c r="I201" s="476">
        <v>300.48</v>
      </c>
      <c r="J201" s="133">
        <f t="shared" si="3"/>
        <v>1878</v>
      </c>
      <c r="K201" s="162"/>
    </row>
    <row r="202" spans="1:11">
      <c r="A202" t="s">
        <v>7768</v>
      </c>
      <c r="B202" s="148">
        <v>42674</v>
      </c>
      <c r="C202" t="s">
        <v>7769</v>
      </c>
      <c r="D202">
        <v>1</v>
      </c>
      <c r="E202" t="s">
        <v>7770</v>
      </c>
      <c r="F202" t="s">
        <v>1808</v>
      </c>
      <c r="G202" t="str">
        <f>+H202</f>
        <v>MNE0409226K9</v>
      </c>
      <c r="H202" t="s">
        <v>701</v>
      </c>
      <c r="I202" s="476">
        <v>59.44</v>
      </c>
      <c r="J202" s="133">
        <f t="shared" si="3"/>
        <v>371.5</v>
      </c>
      <c r="K202" s="162"/>
    </row>
    <row r="203" spans="1:11">
      <c r="A203" t="s">
        <v>7771</v>
      </c>
      <c r="B203" s="148">
        <v>42674</v>
      </c>
      <c r="C203" t="s">
        <v>7772</v>
      </c>
      <c r="D203">
        <v>1</v>
      </c>
      <c r="E203" t="s">
        <v>7773</v>
      </c>
      <c r="F203" t="s">
        <v>1808</v>
      </c>
      <c r="G203" s="150" t="str">
        <f t="shared" ref="G203:G266" si="4">+H203</f>
        <v>MNE0409226K9</v>
      </c>
      <c r="H203" t="s">
        <v>701</v>
      </c>
      <c r="I203" s="476">
        <v>46.59</v>
      </c>
      <c r="J203" s="133">
        <f t="shared" si="3"/>
        <v>291.1875</v>
      </c>
      <c r="K203" s="162"/>
    </row>
    <row r="204" spans="1:11">
      <c r="A204" t="s">
        <v>7774</v>
      </c>
      <c r="B204" s="148">
        <v>42674</v>
      </c>
      <c r="C204" t="s">
        <v>7775</v>
      </c>
      <c r="D204">
        <v>1</v>
      </c>
      <c r="E204" t="s">
        <v>7776</v>
      </c>
      <c r="F204" t="s">
        <v>1808</v>
      </c>
      <c r="G204" s="150" t="str">
        <f t="shared" si="4"/>
        <v>MERL571216D49</v>
      </c>
      <c r="H204" t="s">
        <v>672</v>
      </c>
      <c r="I204" s="476">
        <v>229.29</v>
      </c>
      <c r="J204" s="133">
        <f t="shared" si="3"/>
        <v>1433.0625</v>
      </c>
      <c r="K204" s="162"/>
    </row>
    <row r="205" spans="1:11">
      <c r="A205" t="s">
        <v>7777</v>
      </c>
      <c r="B205" s="148">
        <v>42674</v>
      </c>
      <c r="C205" t="s">
        <v>7778</v>
      </c>
      <c r="D205">
        <v>1</v>
      </c>
      <c r="E205" t="s">
        <v>7779</v>
      </c>
      <c r="F205" t="s">
        <v>1808</v>
      </c>
      <c r="G205" s="150" t="str">
        <f t="shared" si="4"/>
        <v>NWM9709244W4</v>
      </c>
      <c r="H205" t="s">
        <v>683</v>
      </c>
      <c r="I205" s="476">
        <v>59.6</v>
      </c>
      <c r="J205" s="133">
        <f t="shared" si="3"/>
        <v>372.5</v>
      </c>
      <c r="K205" s="162"/>
    </row>
    <row r="206" spans="1:11">
      <c r="A206" t="s">
        <v>6993</v>
      </c>
      <c r="B206" s="148">
        <v>42674</v>
      </c>
      <c r="C206" t="s">
        <v>7780</v>
      </c>
      <c r="D206">
        <v>1</v>
      </c>
      <c r="E206" t="s">
        <v>7781</v>
      </c>
      <c r="F206" t="s">
        <v>1808</v>
      </c>
      <c r="G206" s="150" t="str">
        <f t="shared" si="4"/>
        <v>AAVN680517DJA</v>
      </c>
      <c r="H206" s="150" t="s">
        <v>5412</v>
      </c>
      <c r="I206" s="476">
        <v>38.619999999999997</v>
      </c>
      <c r="J206" s="133">
        <f t="shared" si="3"/>
        <v>241.37499999999997</v>
      </c>
      <c r="K206" s="162"/>
    </row>
    <row r="207" spans="1:11">
      <c r="A207" t="s">
        <v>6995</v>
      </c>
      <c r="B207" s="148">
        <v>42674</v>
      </c>
      <c r="C207" t="s">
        <v>7783</v>
      </c>
      <c r="D207">
        <v>1</v>
      </c>
      <c r="E207" t="s">
        <v>7784</v>
      </c>
      <c r="F207" t="s">
        <v>1808</v>
      </c>
      <c r="G207" s="150" t="str">
        <f t="shared" si="4"/>
        <v>LONA700127T42</v>
      </c>
      <c r="H207" t="s">
        <v>680</v>
      </c>
      <c r="I207" s="476">
        <v>51.49</v>
      </c>
      <c r="J207" s="133">
        <f t="shared" si="3"/>
        <v>321.8125</v>
      </c>
      <c r="K207" s="162"/>
    </row>
    <row r="208" spans="1:11">
      <c r="A208" t="s">
        <v>7785</v>
      </c>
      <c r="B208" s="148">
        <v>42674</v>
      </c>
      <c r="C208" t="s">
        <v>7786</v>
      </c>
      <c r="D208">
        <v>1</v>
      </c>
      <c r="E208" t="s">
        <v>7787</v>
      </c>
      <c r="F208" t="s">
        <v>1808</v>
      </c>
      <c r="G208" s="150" t="str">
        <f t="shared" si="4"/>
        <v>FMB871228QF7</v>
      </c>
      <c r="H208" t="s">
        <v>691</v>
      </c>
      <c r="I208" s="476">
        <v>6.02</v>
      </c>
      <c r="J208" s="133">
        <f t="shared" si="3"/>
        <v>37.625</v>
      </c>
      <c r="K208" s="162"/>
    </row>
    <row r="209" spans="1:11">
      <c r="A209" t="s">
        <v>7788</v>
      </c>
      <c r="B209" s="148">
        <v>42674</v>
      </c>
      <c r="C209" t="s">
        <v>7789</v>
      </c>
      <c r="D209">
        <v>1</v>
      </c>
      <c r="E209" t="s">
        <v>7790</v>
      </c>
      <c r="F209" t="s">
        <v>1808</v>
      </c>
      <c r="G209" s="150" t="str">
        <f t="shared" si="4"/>
        <v>FMB871228QF7</v>
      </c>
      <c r="H209" t="s">
        <v>691</v>
      </c>
      <c r="I209" s="476">
        <v>14.63</v>
      </c>
      <c r="J209" s="133">
        <f t="shared" si="3"/>
        <v>91.4375</v>
      </c>
      <c r="K209" s="162"/>
    </row>
    <row r="210" spans="1:11">
      <c r="A210" t="s">
        <v>7791</v>
      </c>
      <c r="B210" s="148">
        <v>42674</v>
      </c>
      <c r="C210" t="s">
        <v>7792</v>
      </c>
      <c r="D210">
        <v>1</v>
      </c>
      <c r="E210" t="s">
        <v>7793</v>
      </c>
      <c r="F210" t="s">
        <v>1808</v>
      </c>
      <c r="G210" s="150" t="str">
        <f t="shared" si="4"/>
        <v>ODM950324V2A</v>
      </c>
      <c r="H210" t="s">
        <v>685</v>
      </c>
      <c r="I210" s="476">
        <v>70.209999999999994</v>
      </c>
      <c r="J210" s="133">
        <f t="shared" si="3"/>
        <v>438.81249999999994</v>
      </c>
      <c r="K210" s="162"/>
    </row>
    <row r="211" spans="1:11">
      <c r="A211" t="s">
        <v>7794</v>
      </c>
      <c r="B211" s="148">
        <v>42674</v>
      </c>
      <c r="C211" t="s">
        <v>7795</v>
      </c>
      <c r="D211">
        <v>1</v>
      </c>
      <c r="E211" t="s">
        <v>7796</v>
      </c>
      <c r="F211" t="s">
        <v>1808</v>
      </c>
      <c r="G211" s="150" t="str">
        <f t="shared" si="4"/>
        <v>PEMM880826G25</v>
      </c>
      <c r="H211" t="s">
        <v>6021</v>
      </c>
      <c r="I211" s="476">
        <v>72</v>
      </c>
      <c r="J211" s="133">
        <f t="shared" si="3"/>
        <v>450</v>
      </c>
      <c r="K211" s="162"/>
    </row>
    <row r="212" spans="1:11">
      <c r="A212" t="s">
        <v>7797</v>
      </c>
      <c r="B212" s="148">
        <v>42674</v>
      </c>
      <c r="C212" t="s">
        <v>7798</v>
      </c>
      <c r="D212">
        <v>1</v>
      </c>
      <c r="E212" t="s">
        <v>7799</v>
      </c>
      <c r="F212" t="s">
        <v>1808</v>
      </c>
      <c r="G212" s="150" t="str">
        <f t="shared" si="4"/>
        <v>AME970109GW0</v>
      </c>
      <c r="H212" t="s">
        <v>668</v>
      </c>
      <c r="I212" s="476">
        <v>48.24</v>
      </c>
      <c r="J212" s="133">
        <f t="shared" si="3"/>
        <v>301.5</v>
      </c>
      <c r="K212" s="162"/>
    </row>
    <row r="213" spans="1:11">
      <c r="A213" t="s">
        <v>7800</v>
      </c>
      <c r="B213" s="148">
        <v>42674</v>
      </c>
      <c r="C213" t="s">
        <v>7801</v>
      </c>
      <c r="D213">
        <v>1</v>
      </c>
      <c r="E213" t="s">
        <v>7802</v>
      </c>
      <c r="F213" t="s">
        <v>1808</v>
      </c>
      <c r="G213" s="150" t="str">
        <f t="shared" si="4"/>
        <v>CAMM880825PU8</v>
      </c>
      <c r="H213" t="s">
        <v>7803</v>
      </c>
      <c r="I213" s="476">
        <v>7.59</v>
      </c>
      <c r="J213" s="133">
        <f t="shared" si="3"/>
        <v>47.4375</v>
      </c>
      <c r="K213" s="162"/>
    </row>
    <row r="214" spans="1:11">
      <c r="A214" t="s">
        <v>6999</v>
      </c>
      <c r="B214" s="148">
        <v>42674</v>
      </c>
      <c r="C214" t="s">
        <v>7804</v>
      </c>
      <c r="D214">
        <v>1</v>
      </c>
      <c r="E214" t="s">
        <v>7805</v>
      </c>
      <c r="F214" t="s">
        <v>1808</v>
      </c>
      <c r="G214" s="150" t="str">
        <f t="shared" si="4"/>
        <v>CME910715UB9</v>
      </c>
      <c r="H214" t="s">
        <v>1683</v>
      </c>
      <c r="I214" s="476">
        <v>48.01</v>
      </c>
      <c r="J214" s="133">
        <f t="shared" si="3"/>
        <v>300.0625</v>
      </c>
      <c r="K214" s="162"/>
    </row>
    <row r="215" spans="1:11">
      <c r="A215" t="s">
        <v>7806</v>
      </c>
      <c r="B215" s="148">
        <v>42674</v>
      </c>
      <c r="C215" t="s">
        <v>7807</v>
      </c>
      <c r="D215">
        <v>1</v>
      </c>
      <c r="E215" t="s">
        <v>7808</v>
      </c>
      <c r="F215" t="s">
        <v>1808</v>
      </c>
      <c r="G215" s="150" t="str">
        <f t="shared" si="4"/>
        <v>MELG671222EB0</v>
      </c>
      <c r="H215" t="s">
        <v>4790</v>
      </c>
      <c r="I215" s="476">
        <v>224</v>
      </c>
      <c r="J215" s="133">
        <f t="shared" si="3"/>
        <v>1400</v>
      </c>
      <c r="K215" s="162"/>
    </row>
    <row r="216" spans="1:11">
      <c r="A216" t="s">
        <v>7809</v>
      </c>
      <c r="B216" s="148">
        <v>42674</v>
      </c>
      <c r="C216" t="s">
        <v>7810</v>
      </c>
      <c r="D216">
        <v>1</v>
      </c>
      <c r="E216" t="s">
        <v>7811</v>
      </c>
      <c r="F216" t="s">
        <v>1808</v>
      </c>
      <c r="G216" s="150" t="str">
        <f t="shared" si="4"/>
        <v>CCO031104SZ2</v>
      </c>
      <c r="H216" s="150" t="s">
        <v>4857</v>
      </c>
      <c r="I216" s="476">
        <v>9.52</v>
      </c>
      <c r="J216" s="133">
        <f t="shared" si="3"/>
        <v>59.499999999999993</v>
      </c>
      <c r="K216" s="162"/>
    </row>
    <row r="217" spans="1:11">
      <c r="A217" t="s">
        <v>7809</v>
      </c>
      <c r="B217" s="148">
        <v>42674</v>
      </c>
      <c r="C217" t="s">
        <v>7810</v>
      </c>
      <c r="D217">
        <v>1</v>
      </c>
      <c r="E217" t="s">
        <v>7811</v>
      </c>
      <c r="F217" t="s">
        <v>1808</v>
      </c>
      <c r="G217" s="150" t="str">
        <f t="shared" si="4"/>
        <v>CME030219B64</v>
      </c>
      <c r="H217" s="150" t="s">
        <v>658</v>
      </c>
      <c r="I217" s="476">
        <v>8.69</v>
      </c>
      <c r="J217" s="133">
        <f t="shared" si="3"/>
        <v>54.312499999999993</v>
      </c>
      <c r="K217" s="162"/>
    </row>
    <row r="218" spans="1:11">
      <c r="A218" t="s">
        <v>7809</v>
      </c>
      <c r="B218" s="148">
        <v>42674</v>
      </c>
      <c r="C218" t="s">
        <v>7810</v>
      </c>
      <c r="D218">
        <v>1</v>
      </c>
      <c r="E218" t="s">
        <v>7811</v>
      </c>
      <c r="F218" t="s">
        <v>1808</v>
      </c>
      <c r="G218" s="150" t="str">
        <f t="shared" si="4"/>
        <v>CVT020930BY9</v>
      </c>
      <c r="H218" s="150" t="s">
        <v>3530</v>
      </c>
      <c r="I218" s="476">
        <v>9.93</v>
      </c>
      <c r="J218" s="133">
        <f t="shared" si="3"/>
        <v>62.0625</v>
      </c>
      <c r="K218" s="162"/>
    </row>
    <row r="219" spans="1:11">
      <c r="A219" t="s">
        <v>7809</v>
      </c>
      <c r="B219" s="148">
        <v>42674</v>
      </c>
      <c r="C219" t="s">
        <v>7810</v>
      </c>
      <c r="D219">
        <v>1</v>
      </c>
      <c r="E219" t="s">
        <v>7811</v>
      </c>
      <c r="F219" t="s">
        <v>1808</v>
      </c>
      <c r="G219" s="150" t="str">
        <f t="shared" si="4"/>
        <v>FMN9905248R8</v>
      </c>
      <c r="H219" s="150" t="s">
        <v>811</v>
      </c>
      <c r="I219" s="476">
        <v>5.0999999999999996</v>
      </c>
      <c r="J219" s="133">
        <f t="shared" si="3"/>
        <v>31.874999999999996</v>
      </c>
      <c r="K219" s="162"/>
    </row>
    <row r="220" spans="1:11">
      <c r="A220" t="s">
        <v>7809</v>
      </c>
      <c r="B220" s="148">
        <v>42674</v>
      </c>
      <c r="C220" t="s">
        <v>7810</v>
      </c>
      <c r="D220">
        <v>1</v>
      </c>
      <c r="E220" t="s">
        <v>7811</v>
      </c>
      <c r="F220" t="s">
        <v>1808</v>
      </c>
      <c r="G220" s="150" t="str">
        <f t="shared" si="4"/>
        <v>FNI970829JR9</v>
      </c>
      <c r="H220" s="150" t="s">
        <v>729</v>
      </c>
      <c r="I220" s="476">
        <v>18.63</v>
      </c>
      <c r="J220" s="133">
        <f t="shared" si="3"/>
        <v>116.43749999999999</v>
      </c>
      <c r="K220" s="162"/>
    </row>
    <row r="221" spans="1:11">
      <c r="A221" t="s">
        <v>7809</v>
      </c>
      <c r="B221" s="148">
        <v>42674</v>
      </c>
      <c r="C221" t="s">
        <v>7810</v>
      </c>
      <c r="D221">
        <v>1</v>
      </c>
      <c r="E221" t="s">
        <v>7811</v>
      </c>
      <c r="F221" t="s">
        <v>1808</v>
      </c>
      <c r="G221" s="150" t="str">
        <f t="shared" si="4"/>
        <v>OSE110824C75</v>
      </c>
      <c r="H221" s="150" t="s">
        <v>5444</v>
      </c>
      <c r="I221" s="476">
        <v>56.33</v>
      </c>
      <c r="J221" s="133">
        <f t="shared" si="3"/>
        <v>352.0625</v>
      </c>
      <c r="K221" s="162"/>
    </row>
    <row r="222" spans="1:11">
      <c r="A222" t="s">
        <v>7809</v>
      </c>
      <c r="B222" s="148">
        <v>42674</v>
      </c>
      <c r="C222" t="s">
        <v>7810</v>
      </c>
      <c r="D222">
        <v>1</v>
      </c>
      <c r="E222" t="s">
        <v>7811</v>
      </c>
      <c r="F222" t="s">
        <v>1808</v>
      </c>
      <c r="G222" s="150" t="str">
        <f t="shared" si="4"/>
        <v>PAC8907264G0</v>
      </c>
      <c r="H222" s="150" t="s">
        <v>8082</v>
      </c>
      <c r="I222" s="476">
        <v>5.0999999999999996</v>
      </c>
      <c r="J222" s="133">
        <f t="shared" si="3"/>
        <v>31.874999999999996</v>
      </c>
      <c r="K222" s="162"/>
    </row>
    <row r="223" spans="1:11">
      <c r="A223" t="s">
        <v>7809</v>
      </c>
      <c r="B223" s="148">
        <v>42674</v>
      </c>
      <c r="C223" t="s">
        <v>7810</v>
      </c>
      <c r="D223">
        <v>1</v>
      </c>
      <c r="E223" t="s">
        <v>7811</v>
      </c>
      <c r="F223" t="s">
        <v>1808</v>
      </c>
      <c r="G223" s="150" t="str">
        <f t="shared" si="4"/>
        <v>PAC8907264G0</v>
      </c>
      <c r="H223" s="150" t="s">
        <v>8082</v>
      </c>
      <c r="I223" s="476">
        <v>12.97</v>
      </c>
      <c r="J223" s="133">
        <f t="shared" si="3"/>
        <v>81.0625</v>
      </c>
      <c r="K223" s="162"/>
    </row>
    <row r="224" spans="1:11">
      <c r="A224" t="s">
        <v>7812</v>
      </c>
      <c r="B224" s="148">
        <v>42674</v>
      </c>
      <c r="C224" t="s">
        <v>7813</v>
      </c>
      <c r="D224">
        <v>1</v>
      </c>
      <c r="E224" t="s">
        <v>7814</v>
      </c>
      <c r="F224" t="s">
        <v>1808</v>
      </c>
      <c r="G224" s="150" t="str">
        <f t="shared" si="4"/>
        <v>API6609273E0</v>
      </c>
      <c r="H224" t="s">
        <v>659</v>
      </c>
      <c r="I224" s="476">
        <v>35.03</v>
      </c>
      <c r="J224" s="133">
        <f t="shared" si="3"/>
        <v>218.9375</v>
      </c>
      <c r="K224" s="162"/>
    </row>
    <row r="225" spans="1:11">
      <c r="A225" t="s">
        <v>7812</v>
      </c>
      <c r="B225" s="148">
        <v>42674</v>
      </c>
      <c r="C225" t="s">
        <v>7813</v>
      </c>
      <c r="D225">
        <v>1</v>
      </c>
      <c r="E225" t="s">
        <v>7814</v>
      </c>
      <c r="F225" t="s">
        <v>1808</v>
      </c>
      <c r="G225" s="150" t="str">
        <f t="shared" si="4"/>
        <v>FNI970829JR9</v>
      </c>
      <c r="H225" t="s">
        <v>729</v>
      </c>
      <c r="I225" s="476">
        <v>19.32</v>
      </c>
      <c r="J225" s="133">
        <f t="shared" si="3"/>
        <v>120.75</v>
      </c>
      <c r="K225" s="162"/>
    </row>
    <row r="226" spans="1:11">
      <c r="A226" t="s">
        <v>7812</v>
      </c>
      <c r="B226" s="148">
        <v>42674</v>
      </c>
      <c r="C226" t="s">
        <v>7813</v>
      </c>
      <c r="D226">
        <v>1</v>
      </c>
      <c r="E226" t="s">
        <v>7814</v>
      </c>
      <c r="F226" t="s">
        <v>1808</v>
      </c>
      <c r="G226" s="150" t="str">
        <f t="shared" si="4"/>
        <v>GBA060117351</v>
      </c>
      <c r="H226" t="s">
        <v>3527</v>
      </c>
      <c r="I226" s="476">
        <v>67.150000000000006</v>
      </c>
      <c r="J226" s="133">
        <f t="shared" si="3"/>
        <v>419.6875</v>
      </c>
      <c r="K226" s="162"/>
    </row>
    <row r="227" spans="1:11">
      <c r="A227" t="s">
        <v>7812</v>
      </c>
      <c r="B227" s="148">
        <v>42674</v>
      </c>
      <c r="C227" t="s">
        <v>7813</v>
      </c>
      <c r="D227">
        <v>1</v>
      </c>
      <c r="E227" t="s">
        <v>7814</v>
      </c>
      <c r="F227" t="s">
        <v>1808</v>
      </c>
      <c r="G227" s="150" t="str">
        <f t="shared" si="4"/>
        <v>TSC070907QS5</v>
      </c>
      <c r="H227" t="s">
        <v>727</v>
      </c>
      <c r="I227" s="476">
        <v>13.79</v>
      </c>
      <c r="J227" s="133">
        <f t="shared" si="3"/>
        <v>86.187499999999986</v>
      </c>
      <c r="K227" s="162"/>
    </row>
    <row r="228" spans="1:11">
      <c r="A228" t="s">
        <v>7062</v>
      </c>
      <c r="B228" s="148">
        <v>42674</v>
      </c>
      <c r="C228" t="s">
        <v>7815</v>
      </c>
      <c r="D228">
        <v>1</v>
      </c>
      <c r="E228" t="s">
        <v>7816</v>
      </c>
      <c r="F228" t="s">
        <v>1808</v>
      </c>
      <c r="G228" s="150" t="str">
        <f t="shared" si="4"/>
        <v>CIB110415R65</v>
      </c>
      <c r="H228" t="s">
        <v>731</v>
      </c>
      <c r="I228" s="476">
        <v>9.1</v>
      </c>
      <c r="J228" s="133">
        <f t="shared" si="3"/>
        <v>56.875</v>
      </c>
      <c r="K228" s="162"/>
    </row>
    <row r="229" spans="1:11">
      <c r="A229" t="s">
        <v>7062</v>
      </c>
      <c r="B229" s="148">
        <v>42674</v>
      </c>
      <c r="C229" t="s">
        <v>7815</v>
      </c>
      <c r="D229">
        <v>1</v>
      </c>
      <c r="E229" t="s">
        <v>7816</v>
      </c>
      <c r="F229" t="s">
        <v>1808</v>
      </c>
      <c r="G229" s="150" t="str">
        <f t="shared" si="4"/>
        <v>CPF6307036N8</v>
      </c>
      <c r="H229" t="s">
        <v>1700</v>
      </c>
      <c r="I229" s="476">
        <v>4.83</v>
      </c>
      <c r="J229" s="133">
        <f t="shared" si="3"/>
        <v>30.1875</v>
      </c>
      <c r="K229" s="162"/>
    </row>
    <row r="230" spans="1:11">
      <c r="A230" t="s">
        <v>7062</v>
      </c>
      <c r="B230" s="148">
        <v>42674</v>
      </c>
      <c r="C230" t="s">
        <v>7815</v>
      </c>
      <c r="D230">
        <v>1</v>
      </c>
      <c r="E230" t="s">
        <v>7816</v>
      </c>
      <c r="F230" t="s">
        <v>1808</v>
      </c>
      <c r="G230" s="150" t="str">
        <f t="shared" si="4"/>
        <v>GPR911122D69</v>
      </c>
      <c r="H230" t="s">
        <v>2758</v>
      </c>
      <c r="I230" s="476">
        <v>2.62</v>
      </c>
      <c r="J230" s="133">
        <f t="shared" si="3"/>
        <v>16.375</v>
      </c>
      <c r="K230" s="162"/>
    </row>
    <row r="231" spans="1:11">
      <c r="A231" t="s">
        <v>7062</v>
      </c>
      <c r="B231" s="148">
        <v>42674</v>
      </c>
      <c r="C231" t="s">
        <v>7815</v>
      </c>
      <c r="D231">
        <v>1</v>
      </c>
      <c r="E231" t="s">
        <v>7816</v>
      </c>
      <c r="F231" t="s">
        <v>1808</v>
      </c>
      <c r="G231" s="150" t="str">
        <f t="shared" si="4"/>
        <v>GPR911122D69</v>
      </c>
      <c r="H231" t="s">
        <v>2758</v>
      </c>
      <c r="I231" s="476">
        <v>4.55</v>
      </c>
      <c r="J231" s="133">
        <f t="shared" si="3"/>
        <v>28.4375</v>
      </c>
      <c r="K231" s="162"/>
    </row>
    <row r="232" spans="1:11">
      <c r="A232" t="s">
        <v>7062</v>
      </c>
      <c r="B232" s="148">
        <v>42674</v>
      </c>
      <c r="C232" t="s">
        <v>7815</v>
      </c>
      <c r="D232">
        <v>1</v>
      </c>
      <c r="E232" t="s">
        <v>7816</v>
      </c>
      <c r="F232" t="s">
        <v>1808</v>
      </c>
      <c r="G232" s="150" t="str">
        <f t="shared" si="4"/>
        <v>GPR911122D69</v>
      </c>
      <c r="H232" t="s">
        <v>2758</v>
      </c>
      <c r="I232" s="476">
        <v>5.66</v>
      </c>
      <c r="J232" s="133">
        <f t="shared" si="3"/>
        <v>35.375</v>
      </c>
      <c r="K232" s="162"/>
    </row>
    <row r="233" spans="1:11">
      <c r="A233" t="s">
        <v>7062</v>
      </c>
      <c r="B233" s="148">
        <v>42674</v>
      </c>
      <c r="C233" t="s">
        <v>7815</v>
      </c>
      <c r="D233">
        <v>1</v>
      </c>
      <c r="E233" t="s">
        <v>7816</v>
      </c>
      <c r="F233" t="s">
        <v>1808</v>
      </c>
      <c r="G233" s="150" t="str">
        <f t="shared" si="4"/>
        <v>JIPJ661011PD5</v>
      </c>
      <c r="H233" t="s">
        <v>799</v>
      </c>
      <c r="I233" s="476">
        <v>15.45</v>
      </c>
      <c r="J233" s="133">
        <f t="shared" si="3"/>
        <v>96.5625</v>
      </c>
      <c r="K233" s="162"/>
    </row>
    <row r="234" spans="1:11">
      <c r="A234" t="s">
        <v>7062</v>
      </c>
      <c r="B234" s="148">
        <v>42674</v>
      </c>
      <c r="C234" t="s">
        <v>7815</v>
      </c>
      <c r="D234">
        <v>1</v>
      </c>
      <c r="E234" t="s">
        <v>7816</v>
      </c>
      <c r="F234" t="s">
        <v>1808</v>
      </c>
      <c r="G234" s="150" t="str">
        <f t="shared" si="4"/>
        <v>OME561118AA8</v>
      </c>
      <c r="H234" t="s">
        <v>805</v>
      </c>
      <c r="I234" s="476">
        <v>116.55</v>
      </c>
      <c r="J234" s="133">
        <f t="shared" si="3"/>
        <v>728.4375</v>
      </c>
      <c r="K234" s="162"/>
    </row>
    <row r="235" spans="1:11">
      <c r="A235" t="s">
        <v>7062</v>
      </c>
      <c r="B235" s="148">
        <v>42674</v>
      </c>
      <c r="C235" t="s">
        <v>7815</v>
      </c>
      <c r="D235">
        <v>1</v>
      </c>
      <c r="E235" t="s">
        <v>7816</v>
      </c>
      <c r="F235" t="s">
        <v>1808</v>
      </c>
      <c r="G235" s="150" t="str">
        <f t="shared" si="4"/>
        <v>RCO0708136F7</v>
      </c>
      <c r="H235" t="s">
        <v>735</v>
      </c>
      <c r="I235" s="476">
        <v>35.590000000000003</v>
      </c>
      <c r="J235" s="133">
        <f t="shared" si="3"/>
        <v>222.43750000000003</v>
      </c>
      <c r="K235" s="162"/>
    </row>
    <row r="236" spans="1:11">
      <c r="A236" t="s">
        <v>7062</v>
      </c>
      <c r="B236" s="148">
        <v>42674</v>
      </c>
      <c r="C236" t="s">
        <v>7815</v>
      </c>
      <c r="D236">
        <v>1</v>
      </c>
      <c r="E236" t="s">
        <v>7816</v>
      </c>
      <c r="F236" t="s">
        <v>1808</v>
      </c>
      <c r="G236" s="150" t="str">
        <f t="shared" si="4"/>
        <v>SCI0804295X6</v>
      </c>
      <c r="H236" t="s">
        <v>5447</v>
      </c>
      <c r="I236" s="476">
        <v>131.43</v>
      </c>
      <c r="J236" s="133">
        <f t="shared" si="3"/>
        <v>821.4375</v>
      </c>
      <c r="K236" s="162"/>
    </row>
    <row r="237" spans="1:11">
      <c r="A237" t="s">
        <v>7062</v>
      </c>
      <c r="B237" s="148">
        <v>42674</v>
      </c>
      <c r="C237" t="s">
        <v>7815</v>
      </c>
      <c r="D237">
        <v>1</v>
      </c>
      <c r="E237" t="s">
        <v>7816</v>
      </c>
      <c r="F237" t="s">
        <v>1808</v>
      </c>
      <c r="G237" s="150" t="str">
        <f t="shared" si="4"/>
        <v>TGG070821IU8</v>
      </c>
      <c r="H237" t="s">
        <v>803</v>
      </c>
      <c r="I237" s="476">
        <v>67.150000000000006</v>
      </c>
      <c r="J237" s="133">
        <f t="shared" si="3"/>
        <v>419.6875</v>
      </c>
      <c r="K237" s="162"/>
    </row>
    <row r="238" spans="1:11">
      <c r="A238" t="s">
        <v>7083</v>
      </c>
      <c r="B238" s="148">
        <v>42674</v>
      </c>
      <c r="C238" t="s">
        <v>7817</v>
      </c>
      <c r="D238">
        <v>1</v>
      </c>
      <c r="E238" t="s">
        <v>7818</v>
      </c>
      <c r="F238" t="s">
        <v>1808</v>
      </c>
      <c r="G238" s="150" t="str">
        <f t="shared" si="4"/>
        <v>API6609273E0</v>
      </c>
      <c r="H238" t="s">
        <v>659</v>
      </c>
      <c r="I238" s="476">
        <v>35.03</v>
      </c>
      <c r="J238" s="133">
        <f t="shared" si="3"/>
        <v>218.9375</v>
      </c>
      <c r="K238" s="162"/>
    </row>
    <row r="239" spans="1:11">
      <c r="A239" t="s">
        <v>7083</v>
      </c>
      <c r="B239" s="148">
        <v>42674</v>
      </c>
      <c r="C239" t="s">
        <v>7817</v>
      </c>
      <c r="D239">
        <v>1</v>
      </c>
      <c r="E239" t="s">
        <v>7818</v>
      </c>
      <c r="F239" t="s">
        <v>1808</v>
      </c>
      <c r="G239" s="150" t="str">
        <f t="shared" si="4"/>
        <v>CME030219B64</v>
      </c>
      <c r="H239" t="s">
        <v>658</v>
      </c>
      <c r="I239" s="476">
        <v>11.59</v>
      </c>
      <c r="J239" s="133">
        <f t="shared" si="3"/>
        <v>72.4375</v>
      </c>
      <c r="K239" s="162"/>
    </row>
    <row r="240" spans="1:11">
      <c r="A240" t="s">
        <v>7083</v>
      </c>
      <c r="B240" s="148">
        <v>42674</v>
      </c>
      <c r="C240" t="s">
        <v>7817</v>
      </c>
      <c r="D240">
        <v>1</v>
      </c>
      <c r="E240" t="s">
        <v>7818</v>
      </c>
      <c r="F240" t="s">
        <v>1808</v>
      </c>
      <c r="G240" s="150" t="str">
        <f t="shared" si="4"/>
        <v>FNI970829JR9</v>
      </c>
      <c r="H240" t="s">
        <v>729</v>
      </c>
      <c r="I240" s="476">
        <v>9.66</v>
      </c>
      <c r="J240" s="133">
        <f t="shared" si="3"/>
        <v>60.375</v>
      </c>
      <c r="K240" s="162"/>
    </row>
    <row r="241" spans="1:11">
      <c r="A241" t="s">
        <v>7083</v>
      </c>
      <c r="B241" s="148">
        <v>42674</v>
      </c>
      <c r="C241" t="s">
        <v>7817</v>
      </c>
      <c r="D241">
        <v>1</v>
      </c>
      <c r="E241" t="s">
        <v>7818</v>
      </c>
      <c r="F241" t="s">
        <v>1808</v>
      </c>
      <c r="G241" s="150" t="str">
        <f t="shared" si="4"/>
        <v>HEGS6204255W7</v>
      </c>
      <c r="H241" t="s">
        <v>660</v>
      </c>
      <c r="I241" s="476">
        <v>11.03</v>
      </c>
      <c r="J241" s="133">
        <f t="shared" si="3"/>
        <v>68.9375</v>
      </c>
      <c r="K241" s="162"/>
    </row>
    <row r="242" spans="1:11">
      <c r="A242" t="s">
        <v>7083</v>
      </c>
      <c r="B242" s="148">
        <v>42674</v>
      </c>
      <c r="C242" t="s">
        <v>7817</v>
      </c>
      <c r="D242">
        <v>1</v>
      </c>
      <c r="E242" t="s">
        <v>7818</v>
      </c>
      <c r="F242" t="s">
        <v>1808</v>
      </c>
      <c r="G242" s="150" t="str">
        <f t="shared" si="4"/>
        <v>SUL601206R87</v>
      </c>
      <c r="H242" t="s">
        <v>661</v>
      </c>
      <c r="I242" s="476">
        <v>67.16</v>
      </c>
      <c r="J242" s="133">
        <f t="shared" si="3"/>
        <v>419.74999999999994</v>
      </c>
      <c r="K242" s="162"/>
    </row>
    <row r="243" spans="1:11">
      <c r="A243" t="s">
        <v>7090</v>
      </c>
      <c r="B243" s="148">
        <v>42674</v>
      </c>
      <c r="C243" t="s">
        <v>7819</v>
      </c>
      <c r="D243">
        <v>1</v>
      </c>
      <c r="E243" t="s">
        <v>7820</v>
      </c>
      <c r="F243" t="s">
        <v>1808</v>
      </c>
      <c r="G243" s="150" t="str">
        <f t="shared" si="4"/>
        <v>API6609273E0</v>
      </c>
      <c r="H243" t="s">
        <v>659</v>
      </c>
      <c r="I243" s="476">
        <v>35.03</v>
      </c>
      <c r="J243" s="133">
        <f t="shared" si="3"/>
        <v>218.9375</v>
      </c>
      <c r="K243" s="162"/>
    </row>
    <row r="244" spans="1:11">
      <c r="A244" t="s">
        <v>7090</v>
      </c>
      <c r="B244" s="148">
        <v>42674</v>
      </c>
      <c r="C244" t="s">
        <v>7819</v>
      </c>
      <c r="D244">
        <v>1</v>
      </c>
      <c r="E244" t="s">
        <v>7820</v>
      </c>
      <c r="F244" t="s">
        <v>1808</v>
      </c>
      <c r="G244" s="150" t="str">
        <f t="shared" si="4"/>
        <v>FNI970829JR9</v>
      </c>
      <c r="H244" t="s">
        <v>729</v>
      </c>
      <c r="I244" s="476">
        <v>19.32</v>
      </c>
      <c r="J244" s="133">
        <f t="shared" si="3"/>
        <v>120.75</v>
      </c>
      <c r="K244" s="162"/>
    </row>
    <row r="245" spans="1:11">
      <c r="A245" t="s">
        <v>7090</v>
      </c>
      <c r="B245" s="148">
        <v>42674</v>
      </c>
      <c r="C245" t="s">
        <v>7819</v>
      </c>
      <c r="D245">
        <v>1</v>
      </c>
      <c r="E245" t="s">
        <v>7820</v>
      </c>
      <c r="F245" t="s">
        <v>1808</v>
      </c>
      <c r="G245" s="150" t="str">
        <f t="shared" si="4"/>
        <v>OMC100818GZ7</v>
      </c>
      <c r="H245" t="s">
        <v>813</v>
      </c>
      <c r="I245" s="476">
        <v>67.16</v>
      </c>
      <c r="J245" s="133">
        <f t="shared" si="3"/>
        <v>419.74999999999994</v>
      </c>
      <c r="K245" s="162"/>
    </row>
    <row r="246" spans="1:11">
      <c r="A246" t="s">
        <v>7090</v>
      </c>
      <c r="B246" s="148">
        <v>42674</v>
      </c>
      <c r="C246" t="s">
        <v>7819</v>
      </c>
      <c r="D246">
        <v>1</v>
      </c>
      <c r="E246" t="s">
        <v>7820</v>
      </c>
      <c r="F246" t="s">
        <v>1808</v>
      </c>
      <c r="G246" s="150" t="str">
        <f t="shared" si="4"/>
        <v>TSC070907QS5</v>
      </c>
      <c r="H246" t="s">
        <v>727</v>
      </c>
      <c r="I246" s="476">
        <v>13.79</v>
      </c>
      <c r="J246" s="133">
        <f t="shared" si="3"/>
        <v>86.187499999999986</v>
      </c>
      <c r="K246" s="162"/>
    </row>
    <row r="247" spans="1:11">
      <c r="A247" t="s">
        <v>7093</v>
      </c>
      <c r="B247" s="148">
        <v>42674</v>
      </c>
      <c r="C247" t="s">
        <v>7821</v>
      </c>
      <c r="D247">
        <v>1</v>
      </c>
      <c r="E247" t="s">
        <v>7822</v>
      </c>
      <c r="F247" t="s">
        <v>1808</v>
      </c>
      <c r="G247" s="150" t="str">
        <f t="shared" si="4"/>
        <v>CLV0602102I4</v>
      </c>
      <c r="H247" t="s">
        <v>1724</v>
      </c>
      <c r="I247" s="476">
        <v>8</v>
      </c>
      <c r="J247" s="133">
        <f t="shared" si="3"/>
        <v>50</v>
      </c>
      <c r="K247" s="162"/>
    </row>
    <row r="248" spans="1:11">
      <c r="A248" t="s">
        <v>7097</v>
      </c>
      <c r="B248" s="148">
        <v>42674</v>
      </c>
      <c r="C248" t="s">
        <v>7823</v>
      </c>
      <c r="D248">
        <v>1</v>
      </c>
      <c r="E248" t="s">
        <v>7824</v>
      </c>
      <c r="F248" t="s">
        <v>1808</v>
      </c>
      <c r="G248" s="150" t="str">
        <f t="shared" si="4"/>
        <v>ASC1104193JA</v>
      </c>
      <c r="H248" t="s">
        <v>744</v>
      </c>
      <c r="I248" s="476">
        <v>12.41</v>
      </c>
      <c r="J248" s="133">
        <f t="shared" si="3"/>
        <v>77.5625</v>
      </c>
      <c r="K248" s="162"/>
    </row>
    <row r="249" spans="1:11">
      <c r="A249" t="s">
        <v>7097</v>
      </c>
      <c r="B249" s="148">
        <v>42674</v>
      </c>
      <c r="C249" t="s">
        <v>7823</v>
      </c>
      <c r="D249">
        <v>1</v>
      </c>
      <c r="E249" t="s">
        <v>7824</v>
      </c>
      <c r="F249" t="s">
        <v>1808</v>
      </c>
      <c r="G249" s="150" t="str">
        <f t="shared" si="4"/>
        <v>CPF6307036N8</v>
      </c>
      <c r="H249" t="s">
        <v>1700</v>
      </c>
      <c r="I249" s="476">
        <v>4.83</v>
      </c>
      <c r="J249" s="133">
        <f t="shared" si="3"/>
        <v>30.1875</v>
      </c>
      <c r="K249" s="162"/>
    </row>
    <row r="250" spans="1:11">
      <c r="A250" t="s">
        <v>7097</v>
      </c>
      <c r="B250" s="148">
        <v>42674</v>
      </c>
      <c r="C250" t="s">
        <v>7823</v>
      </c>
      <c r="D250">
        <v>1</v>
      </c>
      <c r="E250" t="s">
        <v>7824</v>
      </c>
      <c r="F250" t="s">
        <v>1808</v>
      </c>
      <c r="G250" s="150" t="str">
        <f t="shared" si="4"/>
        <v>FNI970829JR9</v>
      </c>
      <c r="H250" t="s">
        <v>729</v>
      </c>
      <c r="I250" s="476">
        <v>8.9700000000000006</v>
      </c>
      <c r="J250" s="133">
        <f t="shared" si="3"/>
        <v>56.0625</v>
      </c>
      <c r="K250" s="162"/>
    </row>
    <row r="251" spans="1:11">
      <c r="A251" t="s">
        <v>7097</v>
      </c>
      <c r="B251" s="148">
        <v>42674</v>
      </c>
      <c r="C251" t="s">
        <v>7823</v>
      </c>
      <c r="D251">
        <v>1</v>
      </c>
      <c r="E251" t="s">
        <v>7824</v>
      </c>
      <c r="F251" t="s">
        <v>1808</v>
      </c>
      <c r="G251" s="150" t="str">
        <f t="shared" si="4"/>
        <v>GPR911122D69</v>
      </c>
      <c r="H251" t="s">
        <v>2758</v>
      </c>
      <c r="I251" s="476">
        <v>2.62</v>
      </c>
      <c r="J251" s="133">
        <f t="shared" si="3"/>
        <v>16.375</v>
      </c>
      <c r="K251" s="162"/>
    </row>
    <row r="252" spans="1:11">
      <c r="A252" t="s">
        <v>7097</v>
      </c>
      <c r="B252" s="148">
        <v>42674</v>
      </c>
      <c r="C252" t="s">
        <v>7823</v>
      </c>
      <c r="D252">
        <v>1</v>
      </c>
      <c r="E252" t="s">
        <v>7824</v>
      </c>
      <c r="F252" t="s">
        <v>1808</v>
      </c>
      <c r="G252" s="150" t="str">
        <f t="shared" si="4"/>
        <v>GPR911122D69</v>
      </c>
      <c r="H252" t="s">
        <v>2758</v>
      </c>
      <c r="I252" s="476">
        <v>4.55</v>
      </c>
      <c r="J252" s="133">
        <f t="shared" si="3"/>
        <v>28.4375</v>
      </c>
      <c r="K252" s="162"/>
    </row>
    <row r="253" spans="1:11">
      <c r="A253" t="s">
        <v>7097</v>
      </c>
      <c r="B253" s="148">
        <v>42674</v>
      </c>
      <c r="C253" t="s">
        <v>7823</v>
      </c>
      <c r="D253">
        <v>1</v>
      </c>
      <c r="E253" t="s">
        <v>7824</v>
      </c>
      <c r="F253" t="s">
        <v>1808</v>
      </c>
      <c r="G253" s="150" t="str">
        <f t="shared" si="4"/>
        <v>GPR911122D69</v>
      </c>
      <c r="H253" t="s">
        <v>2758</v>
      </c>
      <c r="I253" s="476">
        <v>5.66</v>
      </c>
      <c r="J253" s="133">
        <f t="shared" si="3"/>
        <v>35.375</v>
      </c>
      <c r="K253" s="162"/>
    </row>
    <row r="254" spans="1:11">
      <c r="A254" t="s">
        <v>7097</v>
      </c>
      <c r="B254" s="148">
        <v>42674</v>
      </c>
      <c r="C254" t="s">
        <v>7823</v>
      </c>
      <c r="D254">
        <v>1</v>
      </c>
      <c r="E254" t="s">
        <v>7824</v>
      </c>
      <c r="F254" t="s">
        <v>1808</v>
      </c>
      <c r="G254" s="150" t="str">
        <f t="shared" si="4"/>
        <v>OME561118AA8</v>
      </c>
      <c r="H254" t="s">
        <v>805</v>
      </c>
      <c r="I254" s="476">
        <v>116.55</v>
      </c>
      <c r="J254" s="133">
        <f t="shared" si="3"/>
        <v>728.4375</v>
      </c>
      <c r="K254" s="162"/>
    </row>
    <row r="255" spans="1:11">
      <c r="A255" t="s">
        <v>7097</v>
      </c>
      <c r="B255" s="148">
        <v>42674</v>
      </c>
      <c r="C255" t="s">
        <v>7823</v>
      </c>
      <c r="D255">
        <v>1</v>
      </c>
      <c r="E255" t="s">
        <v>7824</v>
      </c>
      <c r="F255" t="s">
        <v>1808</v>
      </c>
      <c r="G255" s="150" t="str">
        <f t="shared" si="4"/>
        <v>RCO0708136F7</v>
      </c>
      <c r="H255" t="s">
        <v>735</v>
      </c>
      <c r="I255" s="476">
        <v>35.590000000000003</v>
      </c>
      <c r="J255" s="133">
        <f t="shared" si="3"/>
        <v>222.43750000000003</v>
      </c>
      <c r="K255" s="162"/>
    </row>
    <row r="256" spans="1:11">
      <c r="A256" t="s">
        <v>7097</v>
      </c>
      <c r="B256" s="148">
        <v>42674</v>
      </c>
      <c r="C256" t="s">
        <v>7823</v>
      </c>
      <c r="D256">
        <v>1</v>
      </c>
      <c r="E256" t="s">
        <v>7824</v>
      </c>
      <c r="F256" t="s">
        <v>1808</v>
      </c>
      <c r="G256" s="150" t="str">
        <f t="shared" si="4"/>
        <v>SJD070119PB4</v>
      </c>
      <c r="H256" t="s">
        <v>801</v>
      </c>
      <c r="I256" s="476">
        <v>145.06</v>
      </c>
      <c r="J256" s="133">
        <f t="shared" si="3"/>
        <v>906.625</v>
      </c>
      <c r="K256" s="162"/>
    </row>
    <row r="257" spans="1:11">
      <c r="A257" t="s">
        <v>7097</v>
      </c>
      <c r="B257" s="148">
        <v>42674</v>
      </c>
      <c r="C257" t="s">
        <v>7823</v>
      </c>
      <c r="D257">
        <v>1</v>
      </c>
      <c r="E257" t="s">
        <v>7824</v>
      </c>
      <c r="F257" t="s">
        <v>1808</v>
      </c>
      <c r="G257" s="150" t="str">
        <f t="shared" si="4"/>
        <v>TGG070821IU8</v>
      </c>
      <c r="H257" t="s">
        <v>803</v>
      </c>
      <c r="I257" s="476">
        <v>67.150000000000006</v>
      </c>
      <c r="J257" s="133">
        <f t="shared" si="3"/>
        <v>419.6875</v>
      </c>
      <c r="K257" s="162"/>
    </row>
    <row r="258" spans="1:11">
      <c r="A258" t="s">
        <v>7825</v>
      </c>
      <c r="B258" s="148">
        <v>42674</v>
      </c>
      <c r="C258" t="s">
        <v>7826</v>
      </c>
      <c r="D258">
        <v>1</v>
      </c>
      <c r="E258" t="s">
        <v>7827</v>
      </c>
      <c r="F258" t="s">
        <v>1808</v>
      </c>
      <c r="G258" s="150" t="str">
        <f t="shared" si="4"/>
        <v>API6609273E0</v>
      </c>
      <c r="H258" t="s">
        <v>659</v>
      </c>
      <c r="I258" s="476">
        <v>41.1</v>
      </c>
      <c r="J258" s="133">
        <f t="shared" si="3"/>
        <v>256.875</v>
      </c>
      <c r="K258" s="162"/>
    </row>
    <row r="259" spans="1:11">
      <c r="A259" t="s">
        <v>7825</v>
      </c>
      <c r="B259" s="148">
        <v>42674</v>
      </c>
      <c r="C259" t="s">
        <v>7826</v>
      </c>
      <c r="D259">
        <v>1</v>
      </c>
      <c r="E259" t="s">
        <v>7827</v>
      </c>
      <c r="F259" t="s">
        <v>1808</v>
      </c>
      <c r="G259" s="150" t="str">
        <f t="shared" si="4"/>
        <v>CAL980826GA3</v>
      </c>
      <c r="H259" t="s">
        <v>1751</v>
      </c>
      <c r="I259" s="476">
        <v>67.150000000000006</v>
      </c>
      <c r="J259" s="133">
        <f t="shared" si="3"/>
        <v>419.6875</v>
      </c>
      <c r="K259" s="162"/>
    </row>
    <row r="260" spans="1:11">
      <c r="A260" t="s">
        <v>7825</v>
      </c>
      <c r="B260" s="148">
        <v>42674</v>
      </c>
      <c r="C260" t="s">
        <v>7826</v>
      </c>
      <c r="D260">
        <v>1</v>
      </c>
      <c r="E260" t="s">
        <v>7827</v>
      </c>
      <c r="F260" t="s">
        <v>1808</v>
      </c>
      <c r="G260" s="150" t="str">
        <f t="shared" si="4"/>
        <v>CME030219B64</v>
      </c>
      <c r="H260" t="s">
        <v>658</v>
      </c>
      <c r="I260" s="476">
        <v>9.66</v>
      </c>
      <c r="J260" s="133">
        <f t="shared" si="3"/>
        <v>60.375</v>
      </c>
      <c r="K260" s="162"/>
    </row>
    <row r="261" spans="1:11">
      <c r="A261" t="s">
        <v>7825</v>
      </c>
      <c r="B261" s="148">
        <v>42674</v>
      </c>
      <c r="C261" t="s">
        <v>7826</v>
      </c>
      <c r="D261">
        <v>1</v>
      </c>
      <c r="E261" t="s">
        <v>7827</v>
      </c>
      <c r="F261" t="s">
        <v>1808</v>
      </c>
      <c r="G261" s="150" t="str">
        <f t="shared" si="4"/>
        <v>CME030219B64</v>
      </c>
      <c r="H261" t="s">
        <v>658</v>
      </c>
      <c r="I261" s="476">
        <v>28.41</v>
      </c>
      <c r="J261" s="133">
        <f t="shared" si="3"/>
        <v>177.5625</v>
      </c>
      <c r="K261" s="162"/>
    </row>
    <row r="262" spans="1:11">
      <c r="A262" t="s">
        <v>7825</v>
      </c>
      <c r="B262" s="148">
        <v>42674</v>
      </c>
      <c r="C262" t="s">
        <v>7826</v>
      </c>
      <c r="D262">
        <v>1</v>
      </c>
      <c r="E262" t="s">
        <v>7827</v>
      </c>
      <c r="F262" t="s">
        <v>1808</v>
      </c>
      <c r="G262" s="150" t="str">
        <f t="shared" si="4"/>
        <v>CPA930423AX5</v>
      </c>
      <c r="H262" t="s">
        <v>5450</v>
      </c>
      <c r="I262" s="476">
        <v>5.79</v>
      </c>
      <c r="J262" s="133">
        <f t="shared" si="3"/>
        <v>36.1875</v>
      </c>
      <c r="K262" s="162"/>
    </row>
    <row r="263" spans="1:11">
      <c r="A263" t="s">
        <v>7825</v>
      </c>
      <c r="B263" s="148">
        <v>42674</v>
      </c>
      <c r="C263" t="s">
        <v>7826</v>
      </c>
      <c r="D263">
        <v>1</v>
      </c>
      <c r="E263" t="s">
        <v>7827</v>
      </c>
      <c r="F263" t="s">
        <v>1808</v>
      </c>
      <c r="G263" s="150" t="str">
        <f t="shared" si="4"/>
        <v>TSC070907QS5</v>
      </c>
      <c r="H263" t="s">
        <v>727</v>
      </c>
      <c r="I263" s="476">
        <v>13.79</v>
      </c>
      <c r="J263" s="133">
        <f t="shared" si="3"/>
        <v>86.187499999999986</v>
      </c>
      <c r="K263" s="162"/>
    </row>
    <row r="264" spans="1:11">
      <c r="A264" t="s">
        <v>7100</v>
      </c>
      <c r="B264" s="148">
        <v>42674</v>
      </c>
      <c r="C264" t="s">
        <v>7828</v>
      </c>
      <c r="D264">
        <v>1</v>
      </c>
      <c r="E264" t="s">
        <v>7829</v>
      </c>
      <c r="F264" t="s">
        <v>1808</v>
      </c>
      <c r="G264" s="150" t="str">
        <f t="shared" si="4"/>
        <v>AMS050630CN3</v>
      </c>
      <c r="H264" t="s">
        <v>1728</v>
      </c>
      <c r="I264" s="476">
        <v>6.9</v>
      </c>
      <c r="J264" s="133">
        <f t="shared" ref="J264:J327" si="5">+I264/0.16</f>
        <v>43.125</v>
      </c>
      <c r="K264" s="162"/>
    </row>
    <row r="265" spans="1:11">
      <c r="A265" t="s">
        <v>7100</v>
      </c>
      <c r="B265" s="148">
        <v>42674</v>
      </c>
      <c r="C265" t="s">
        <v>7828</v>
      </c>
      <c r="D265">
        <v>1</v>
      </c>
      <c r="E265" t="s">
        <v>7829</v>
      </c>
      <c r="F265" t="s">
        <v>1808</v>
      </c>
      <c r="G265" s="150" t="str">
        <f t="shared" si="4"/>
        <v>API6609273E0</v>
      </c>
      <c r="H265" t="s">
        <v>659</v>
      </c>
      <c r="I265" s="476">
        <v>25.52</v>
      </c>
      <c r="J265" s="133">
        <f t="shared" si="5"/>
        <v>159.5</v>
      </c>
      <c r="K265" s="162"/>
    </row>
    <row r="266" spans="1:11">
      <c r="A266" t="s">
        <v>7100</v>
      </c>
      <c r="B266" s="148">
        <v>42674</v>
      </c>
      <c r="C266" t="s">
        <v>7828</v>
      </c>
      <c r="D266">
        <v>1</v>
      </c>
      <c r="E266" t="s">
        <v>7829</v>
      </c>
      <c r="F266" t="s">
        <v>1808</v>
      </c>
      <c r="G266" s="150" t="str">
        <f t="shared" si="4"/>
        <v>GOC9303301F4</v>
      </c>
      <c r="H266" t="s">
        <v>1729</v>
      </c>
      <c r="I266" s="476">
        <v>50.04</v>
      </c>
      <c r="J266" s="133">
        <f t="shared" si="5"/>
        <v>312.75</v>
      </c>
      <c r="K266" s="162"/>
    </row>
    <row r="267" spans="1:11">
      <c r="A267" t="s">
        <v>7100</v>
      </c>
      <c r="B267" s="148">
        <v>42674</v>
      </c>
      <c r="C267" t="s">
        <v>7828</v>
      </c>
      <c r="D267">
        <v>1</v>
      </c>
      <c r="E267" t="s">
        <v>7829</v>
      </c>
      <c r="F267" t="s">
        <v>1808</v>
      </c>
      <c r="G267" s="150" t="str">
        <f t="shared" ref="G267:G283" si="6">+H267</f>
        <v>RACM5912155U4</v>
      </c>
      <c r="H267" t="s">
        <v>4809</v>
      </c>
      <c r="I267" s="476">
        <v>14.88</v>
      </c>
      <c r="J267" s="133">
        <f t="shared" si="5"/>
        <v>93</v>
      </c>
      <c r="K267" s="162"/>
    </row>
    <row r="268" spans="1:11">
      <c r="A268" t="s">
        <v>7103</v>
      </c>
      <c r="B268" s="148">
        <v>42674</v>
      </c>
      <c r="C268" t="s">
        <v>7830</v>
      </c>
      <c r="D268">
        <v>1</v>
      </c>
      <c r="E268" t="s">
        <v>7831</v>
      </c>
      <c r="F268" t="s">
        <v>1808</v>
      </c>
      <c r="G268" s="150" t="str">
        <f t="shared" si="6"/>
        <v>GOSL640406QU6</v>
      </c>
      <c r="H268" t="s">
        <v>7832</v>
      </c>
      <c r="I268" s="476">
        <v>10.210000000000001</v>
      </c>
      <c r="J268" s="133">
        <f t="shared" si="5"/>
        <v>63.812500000000007</v>
      </c>
      <c r="K268" s="162"/>
    </row>
    <row r="269" spans="1:11">
      <c r="A269" t="s">
        <v>7106</v>
      </c>
      <c r="B269" s="148">
        <v>42674</v>
      </c>
      <c r="C269" t="s">
        <v>7833</v>
      </c>
      <c r="D269">
        <v>1</v>
      </c>
      <c r="E269" t="s">
        <v>7834</v>
      </c>
      <c r="F269" t="s">
        <v>1808</v>
      </c>
      <c r="G269" s="150" t="str">
        <f t="shared" si="6"/>
        <v>PFZ151106UC8</v>
      </c>
      <c r="H269" t="s">
        <v>7835</v>
      </c>
      <c r="I269" s="476">
        <v>20.149999999999999</v>
      </c>
      <c r="J269" s="133">
        <f t="shared" si="5"/>
        <v>125.93749999999999</v>
      </c>
      <c r="K269" s="162"/>
    </row>
    <row r="270" spans="1:11">
      <c r="A270" t="s">
        <v>7109</v>
      </c>
      <c r="B270" s="148">
        <v>42674</v>
      </c>
      <c r="C270" t="s">
        <v>7836</v>
      </c>
      <c r="D270">
        <v>1</v>
      </c>
      <c r="E270" t="s">
        <v>7837</v>
      </c>
      <c r="F270" t="s">
        <v>1808</v>
      </c>
      <c r="G270" s="150" t="str">
        <f t="shared" si="6"/>
        <v>API6609273E0</v>
      </c>
      <c r="H270" t="s">
        <v>659</v>
      </c>
      <c r="I270" s="476">
        <v>10.76</v>
      </c>
      <c r="J270" s="133">
        <f t="shared" si="5"/>
        <v>67.25</v>
      </c>
      <c r="K270" s="162"/>
    </row>
    <row r="271" spans="1:11">
      <c r="A271" t="s">
        <v>7109</v>
      </c>
      <c r="B271" s="148">
        <v>42674</v>
      </c>
      <c r="C271" t="s">
        <v>7836</v>
      </c>
      <c r="D271">
        <v>1</v>
      </c>
      <c r="E271" t="s">
        <v>7837</v>
      </c>
      <c r="F271" t="s">
        <v>1808</v>
      </c>
      <c r="G271" s="150" t="str">
        <f t="shared" si="6"/>
        <v>GIN970606Q58</v>
      </c>
      <c r="H271" t="s">
        <v>7838</v>
      </c>
      <c r="I271" s="476">
        <v>20.149999999999999</v>
      </c>
      <c r="J271" s="133">
        <f t="shared" si="5"/>
        <v>125.93749999999999</v>
      </c>
      <c r="K271" s="162"/>
    </row>
    <row r="272" spans="1:11">
      <c r="A272" t="s">
        <v>7109</v>
      </c>
      <c r="B272" s="148">
        <v>42674</v>
      </c>
      <c r="C272" t="s">
        <v>7836</v>
      </c>
      <c r="D272">
        <v>1</v>
      </c>
      <c r="E272" t="s">
        <v>7837</v>
      </c>
      <c r="F272" t="s">
        <v>1808</v>
      </c>
      <c r="G272" s="150" t="str">
        <f t="shared" si="6"/>
        <v>RATL7404121R6</v>
      </c>
      <c r="H272" t="s">
        <v>7839</v>
      </c>
      <c r="I272" s="476">
        <v>8</v>
      </c>
      <c r="J272" s="133">
        <f t="shared" si="5"/>
        <v>50</v>
      </c>
      <c r="K272" s="162"/>
    </row>
    <row r="273" spans="1:11">
      <c r="A273" t="s">
        <v>7112</v>
      </c>
      <c r="B273" s="148">
        <v>42674</v>
      </c>
      <c r="C273" t="s">
        <v>7840</v>
      </c>
      <c r="D273">
        <v>1</v>
      </c>
      <c r="E273" t="s">
        <v>7841</v>
      </c>
      <c r="F273" t="s">
        <v>1808</v>
      </c>
      <c r="G273" s="150" t="str">
        <f t="shared" si="6"/>
        <v>CPF6307036N8</v>
      </c>
      <c r="H273" t="s">
        <v>1700</v>
      </c>
      <c r="I273" s="476">
        <v>4.83</v>
      </c>
      <c r="J273" s="133">
        <f t="shared" si="5"/>
        <v>30.1875</v>
      </c>
      <c r="K273" s="162"/>
    </row>
    <row r="274" spans="1:11">
      <c r="A274" t="s">
        <v>7112</v>
      </c>
      <c r="B274" s="148">
        <v>42674</v>
      </c>
      <c r="C274" t="s">
        <v>7840</v>
      </c>
      <c r="D274">
        <v>1</v>
      </c>
      <c r="E274" t="s">
        <v>7841</v>
      </c>
      <c r="F274" t="s">
        <v>1808</v>
      </c>
      <c r="G274" s="150" t="str">
        <f t="shared" si="6"/>
        <v>MPL020607CX5</v>
      </c>
      <c r="H274" t="s">
        <v>1744</v>
      </c>
      <c r="I274" s="476">
        <v>138.94999999999999</v>
      </c>
      <c r="J274" s="133">
        <f t="shared" si="5"/>
        <v>868.43749999999989</v>
      </c>
      <c r="K274" s="162"/>
    </row>
    <row r="275" spans="1:11">
      <c r="A275" t="s">
        <v>7112</v>
      </c>
      <c r="B275" s="148">
        <v>42674</v>
      </c>
      <c r="C275" t="s">
        <v>7840</v>
      </c>
      <c r="D275">
        <v>1</v>
      </c>
      <c r="E275" t="s">
        <v>7841</v>
      </c>
      <c r="F275" t="s">
        <v>1808</v>
      </c>
      <c r="G275" s="150" t="str">
        <f t="shared" si="6"/>
        <v>OME561118AA8</v>
      </c>
      <c r="H275" t="s">
        <v>805</v>
      </c>
      <c r="I275" s="476">
        <v>73.790000000000006</v>
      </c>
      <c r="J275" s="133">
        <f t="shared" si="5"/>
        <v>461.18750000000006</v>
      </c>
      <c r="K275" s="162"/>
    </row>
    <row r="276" spans="1:11">
      <c r="A276" t="s">
        <v>7112</v>
      </c>
      <c r="B276" s="148">
        <v>42674</v>
      </c>
      <c r="C276" t="s">
        <v>7840</v>
      </c>
      <c r="D276">
        <v>1</v>
      </c>
      <c r="E276" t="s">
        <v>7841</v>
      </c>
      <c r="F276" t="s">
        <v>1808</v>
      </c>
      <c r="G276" s="150" t="str">
        <f t="shared" si="6"/>
        <v>RCO0708136F7</v>
      </c>
      <c r="H276" t="s">
        <v>735</v>
      </c>
      <c r="I276" s="476">
        <v>35.590000000000003</v>
      </c>
      <c r="J276" s="133">
        <f t="shared" si="5"/>
        <v>222.43750000000003</v>
      </c>
      <c r="K276" s="162"/>
    </row>
    <row r="277" spans="1:11">
      <c r="A277" t="s">
        <v>7112</v>
      </c>
      <c r="B277" s="148">
        <v>42674</v>
      </c>
      <c r="C277" t="s">
        <v>7840</v>
      </c>
      <c r="D277">
        <v>1</v>
      </c>
      <c r="E277" t="s">
        <v>7841</v>
      </c>
      <c r="F277" t="s">
        <v>1808</v>
      </c>
      <c r="G277" s="150" t="str">
        <f t="shared" si="6"/>
        <v>ROCM620808M6A</v>
      </c>
      <c r="H277" t="s">
        <v>793</v>
      </c>
      <c r="I277" s="476">
        <v>11.04</v>
      </c>
      <c r="J277" s="133">
        <f t="shared" si="5"/>
        <v>69</v>
      </c>
      <c r="K277" s="162"/>
    </row>
    <row r="278" spans="1:11">
      <c r="A278" t="s">
        <v>7842</v>
      </c>
      <c r="B278" s="148">
        <v>42674</v>
      </c>
      <c r="C278" t="s">
        <v>7843</v>
      </c>
      <c r="D278">
        <v>1</v>
      </c>
      <c r="E278" t="s">
        <v>7844</v>
      </c>
      <c r="F278" t="s">
        <v>1808</v>
      </c>
      <c r="G278" s="150" t="str">
        <f t="shared" si="6"/>
        <v>UAZ150319QKA</v>
      </c>
      <c r="H278" t="s">
        <v>882</v>
      </c>
      <c r="I278" s="476">
        <v>8.14</v>
      </c>
      <c r="J278" s="133">
        <f t="shared" si="5"/>
        <v>50.875</v>
      </c>
      <c r="K278" s="162"/>
    </row>
    <row r="279" spans="1:11">
      <c r="A279" t="s">
        <v>7115</v>
      </c>
      <c r="B279" s="148">
        <v>42674</v>
      </c>
      <c r="C279" t="s">
        <v>7845</v>
      </c>
      <c r="D279">
        <v>1</v>
      </c>
      <c r="E279" t="s">
        <v>7846</v>
      </c>
      <c r="F279" t="s">
        <v>1808</v>
      </c>
      <c r="G279" s="150" t="str">
        <f t="shared" si="6"/>
        <v>API6609273E0</v>
      </c>
      <c r="H279" s="150" t="s">
        <v>659</v>
      </c>
      <c r="I279" s="476">
        <v>41.1</v>
      </c>
      <c r="J279" s="133">
        <f t="shared" si="5"/>
        <v>256.875</v>
      </c>
      <c r="K279" s="162"/>
    </row>
    <row r="280" spans="1:11">
      <c r="A280" t="s">
        <v>7115</v>
      </c>
      <c r="B280" s="148">
        <v>42674</v>
      </c>
      <c r="C280" t="s">
        <v>7845</v>
      </c>
      <c r="D280">
        <v>1</v>
      </c>
      <c r="E280" t="s">
        <v>7846</v>
      </c>
      <c r="F280" t="s">
        <v>1808</v>
      </c>
      <c r="G280" s="150" t="str">
        <f t="shared" si="6"/>
        <v>CME030219B64</v>
      </c>
      <c r="H280" s="150" t="s">
        <v>658</v>
      </c>
      <c r="I280" s="476">
        <v>28.41</v>
      </c>
      <c r="J280" s="133">
        <f t="shared" si="5"/>
        <v>177.5625</v>
      </c>
      <c r="K280" s="162"/>
    </row>
    <row r="281" spans="1:11">
      <c r="A281" t="s">
        <v>7115</v>
      </c>
      <c r="B281" s="148">
        <v>42674</v>
      </c>
      <c r="C281" t="s">
        <v>7845</v>
      </c>
      <c r="D281">
        <v>1</v>
      </c>
      <c r="E281" t="s">
        <v>7846</v>
      </c>
      <c r="F281" t="s">
        <v>1808</v>
      </c>
      <c r="G281" s="150" t="str">
        <f t="shared" si="6"/>
        <v>CPA930423AX5</v>
      </c>
      <c r="H281" s="150" t="s">
        <v>5450</v>
      </c>
      <c r="I281" s="476">
        <v>5.79</v>
      </c>
      <c r="J281" s="133">
        <f t="shared" si="5"/>
        <v>36.1875</v>
      </c>
      <c r="K281" s="162"/>
    </row>
    <row r="282" spans="1:11">
      <c r="A282" t="s">
        <v>7115</v>
      </c>
      <c r="B282" s="148">
        <v>42674</v>
      </c>
      <c r="C282" t="s">
        <v>7845</v>
      </c>
      <c r="D282">
        <v>1</v>
      </c>
      <c r="E282" t="s">
        <v>7846</v>
      </c>
      <c r="F282" t="s">
        <v>1808</v>
      </c>
      <c r="G282" s="150" t="str">
        <f t="shared" si="6"/>
        <v>SFT021204LH4</v>
      </c>
      <c r="H282" s="150" t="s">
        <v>8374</v>
      </c>
      <c r="I282" s="476">
        <v>53.5</v>
      </c>
      <c r="J282" s="133">
        <f t="shared" si="5"/>
        <v>334.375</v>
      </c>
      <c r="K282" s="162"/>
    </row>
    <row r="283" spans="1:11">
      <c r="A283" t="s">
        <v>7115</v>
      </c>
      <c r="B283" s="148">
        <v>42674</v>
      </c>
      <c r="C283" t="s">
        <v>7845</v>
      </c>
      <c r="D283">
        <v>1</v>
      </c>
      <c r="E283" t="s">
        <v>7846</v>
      </c>
      <c r="F283" t="s">
        <v>1808</v>
      </c>
      <c r="G283" s="150" t="str">
        <f t="shared" si="6"/>
        <v>TSC070907QS5</v>
      </c>
      <c r="H283" s="150" t="s">
        <v>727</v>
      </c>
      <c r="I283" s="476">
        <v>13.79</v>
      </c>
      <c r="J283" s="133">
        <f t="shared" si="5"/>
        <v>86.187499999999986</v>
      </c>
      <c r="K283" s="162"/>
    </row>
    <row r="284" spans="1:11">
      <c r="A284" t="s">
        <v>7118</v>
      </c>
      <c r="B284" s="148">
        <v>42674</v>
      </c>
      <c r="C284">
        <v>16083</v>
      </c>
      <c r="D284">
        <v>1</v>
      </c>
      <c r="E284" t="s">
        <v>7847</v>
      </c>
      <c r="F284" t="s">
        <v>1808</v>
      </c>
      <c r="G284" t="str">
        <f>+H284</f>
        <v>API6609273E0</v>
      </c>
      <c r="H284" t="s">
        <v>659</v>
      </c>
      <c r="I284" s="476">
        <v>35.03</v>
      </c>
      <c r="J284" s="133">
        <f t="shared" si="5"/>
        <v>218.9375</v>
      </c>
      <c r="K284" s="162"/>
    </row>
    <row r="285" spans="1:11">
      <c r="A285" t="s">
        <v>7118</v>
      </c>
      <c r="B285" s="148">
        <v>42674</v>
      </c>
      <c r="C285">
        <v>16083</v>
      </c>
      <c r="D285">
        <v>1</v>
      </c>
      <c r="E285" t="s">
        <v>7847</v>
      </c>
      <c r="F285" t="s">
        <v>1808</v>
      </c>
      <c r="G285" s="150" t="str">
        <f t="shared" ref="G285:G287" si="7">+H285</f>
        <v>FNI970829JR9</v>
      </c>
      <c r="H285" t="s">
        <v>729</v>
      </c>
      <c r="I285" s="476">
        <v>28.29</v>
      </c>
      <c r="J285" s="133">
        <f t="shared" si="5"/>
        <v>176.8125</v>
      </c>
      <c r="K285" s="162"/>
    </row>
    <row r="286" spans="1:11">
      <c r="A286" t="s">
        <v>7118</v>
      </c>
      <c r="B286" s="148">
        <v>42674</v>
      </c>
      <c r="C286">
        <v>16083</v>
      </c>
      <c r="D286">
        <v>1</v>
      </c>
      <c r="E286" t="s">
        <v>7847</v>
      </c>
      <c r="F286" t="s">
        <v>1808</v>
      </c>
      <c r="G286" s="150" t="str">
        <f t="shared" si="7"/>
        <v>SUL601206R87</v>
      </c>
      <c r="H286" t="s">
        <v>661</v>
      </c>
      <c r="I286" s="476">
        <v>40.29</v>
      </c>
      <c r="J286" s="133">
        <f t="shared" si="5"/>
        <v>251.8125</v>
      </c>
      <c r="K286" s="162"/>
    </row>
    <row r="287" spans="1:11">
      <c r="A287" t="s">
        <v>7118</v>
      </c>
      <c r="B287" s="148">
        <v>42674</v>
      </c>
      <c r="C287">
        <v>16083</v>
      </c>
      <c r="D287">
        <v>1</v>
      </c>
      <c r="E287" t="s">
        <v>7847</v>
      </c>
      <c r="F287" t="s">
        <v>1808</v>
      </c>
      <c r="G287" s="150" t="str">
        <f t="shared" si="7"/>
        <v>TSC070907QS5</v>
      </c>
      <c r="H287" t="s">
        <v>727</v>
      </c>
      <c r="I287" s="476">
        <v>13.79</v>
      </c>
      <c r="J287" s="133">
        <f t="shared" si="5"/>
        <v>86.187499999999986</v>
      </c>
      <c r="K287" s="162"/>
    </row>
    <row r="288" spans="1:11">
      <c r="A288" t="s">
        <v>7121</v>
      </c>
      <c r="B288" s="148">
        <v>42674</v>
      </c>
      <c r="C288" t="s">
        <v>7848</v>
      </c>
      <c r="D288">
        <v>1</v>
      </c>
      <c r="E288" t="s">
        <v>7849</v>
      </c>
      <c r="F288" t="s">
        <v>1808</v>
      </c>
      <c r="G288" s="150" t="str">
        <f t="shared" ref="G288:G349" si="8">+H288</f>
        <v>API6609273E0</v>
      </c>
      <c r="H288" t="s">
        <v>659</v>
      </c>
      <c r="I288" s="476">
        <v>52.55</v>
      </c>
      <c r="J288" s="133">
        <f t="shared" si="5"/>
        <v>328.4375</v>
      </c>
      <c r="K288" s="162"/>
    </row>
    <row r="289" spans="1:11">
      <c r="A289" t="s">
        <v>7121</v>
      </c>
      <c r="B289" s="148">
        <v>42674</v>
      </c>
      <c r="C289" t="s">
        <v>7848</v>
      </c>
      <c r="D289">
        <v>1</v>
      </c>
      <c r="E289" t="s">
        <v>7849</v>
      </c>
      <c r="F289" t="s">
        <v>1808</v>
      </c>
      <c r="G289" s="150" t="str">
        <f t="shared" si="8"/>
        <v>FNI970829JR9</v>
      </c>
      <c r="H289" t="s">
        <v>729</v>
      </c>
      <c r="I289" s="476">
        <v>8.9700000000000006</v>
      </c>
      <c r="J289" s="133">
        <f t="shared" si="5"/>
        <v>56.0625</v>
      </c>
      <c r="K289" s="162"/>
    </row>
    <row r="290" spans="1:11">
      <c r="A290" t="s">
        <v>7121</v>
      </c>
      <c r="B290" s="148">
        <v>42674</v>
      </c>
      <c r="C290" t="s">
        <v>7848</v>
      </c>
      <c r="D290">
        <v>1</v>
      </c>
      <c r="E290" t="s">
        <v>7849</v>
      </c>
      <c r="F290" t="s">
        <v>1808</v>
      </c>
      <c r="G290" s="150" t="str">
        <f t="shared" si="8"/>
        <v>FNI970829JR9</v>
      </c>
      <c r="H290" t="s">
        <v>729</v>
      </c>
      <c r="I290" s="476">
        <v>19.32</v>
      </c>
      <c r="J290" s="133">
        <f t="shared" si="5"/>
        <v>120.75</v>
      </c>
      <c r="K290" s="162"/>
    </row>
    <row r="291" spans="1:11">
      <c r="A291" t="s">
        <v>7121</v>
      </c>
      <c r="B291" s="148">
        <v>42674</v>
      </c>
      <c r="C291" t="s">
        <v>7848</v>
      </c>
      <c r="D291">
        <v>1</v>
      </c>
      <c r="E291" t="s">
        <v>7849</v>
      </c>
      <c r="F291" t="s">
        <v>1808</v>
      </c>
      <c r="G291" s="150" t="str">
        <f t="shared" si="8"/>
        <v>IBD1003181I5</v>
      </c>
      <c r="H291" t="s">
        <v>1736</v>
      </c>
      <c r="I291" s="476">
        <v>40.29</v>
      </c>
      <c r="J291" s="133">
        <f t="shared" si="5"/>
        <v>251.8125</v>
      </c>
      <c r="K291" s="162"/>
    </row>
    <row r="292" spans="1:11">
      <c r="A292" t="s">
        <v>7121</v>
      </c>
      <c r="B292" s="148">
        <v>42674</v>
      </c>
      <c r="C292" t="s">
        <v>7848</v>
      </c>
      <c r="D292">
        <v>1</v>
      </c>
      <c r="E292" t="s">
        <v>7849</v>
      </c>
      <c r="F292" t="s">
        <v>1808</v>
      </c>
      <c r="G292" s="150" t="str">
        <f t="shared" si="8"/>
        <v>PRB100802H20</v>
      </c>
      <c r="H292" t="s">
        <v>1673</v>
      </c>
      <c r="I292" s="476">
        <v>13.66</v>
      </c>
      <c r="J292" s="133">
        <f t="shared" si="5"/>
        <v>85.375</v>
      </c>
      <c r="K292" s="162"/>
    </row>
    <row r="293" spans="1:11">
      <c r="A293" t="s">
        <v>7124</v>
      </c>
      <c r="B293" s="148">
        <v>42674</v>
      </c>
      <c r="C293" t="s">
        <v>7850</v>
      </c>
      <c r="D293">
        <v>1</v>
      </c>
      <c r="E293" t="s">
        <v>7851</v>
      </c>
      <c r="F293" t="s">
        <v>1808</v>
      </c>
      <c r="G293" s="150" t="str">
        <f t="shared" si="8"/>
        <v>API6609273E0</v>
      </c>
      <c r="H293" t="s">
        <v>659</v>
      </c>
      <c r="I293" s="476">
        <v>52.55</v>
      </c>
      <c r="J293" s="133">
        <f t="shared" si="5"/>
        <v>328.4375</v>
      </c>
      <c r="K293" s="162"/>
    </row>
    <row r="294" spans="1:11">
      <c r="A294" t="s">
        <v>7124</v>
      </c>
      <c r="B294" s="148">
        <v>42674</v>
      </c>
      <c r="C294" t="s">
        <v>7850</v>
      </c>
      <c r="D294">
        <v>1</v>
      </c>
      <c r="E294" t="s">
        <v>7851</v>
      </c>
      <c r="F294" t="s">
        <v>1808</v>
      </c>
      <c r="G294" s="150" t="str">
        <f t="shared" si="8"/>
        <v>FNI970829JR9</v>
      </c>
      <c r="H294" t="s">
        <v>729</v>
      </c>
      <c r="I294" s="476">
        <v>28.29</v>
      </c>
      <c r="J294" s="133">
        <f t="shared" si="5"/>
        <v>176.8125</v>
      </c>
      <c r="K294" s="162"/>
    </row>
    <row r="295" spans="1:11">
      <c r="A295" t="s">
        <v>7124</v>
      </c>
      <c r="B295" s="148">
        <v>42674</v>
      </c>
      <c r="C295" t="s">
        <v>7850</v>
      </c>
      <c r="D295">
        <v>1</v>
      </c>
      <c r="E295" t="s">
        <v>7851</v>
      </c>
      <c r="F295" t="s">
        <v>1808</v>
      </c>
      <c r="G295" s="150" t="str">
        <f t="shared" si="8"/>
        <v>GAL990420EZ4</v>
      </c>
      <c r="H295" t="s">
        <v>5448</v>
      </c>
      <c r="I295" s="476">
        <v>53.72</v>
      </c>
      <c r="J295" s="133">
        <f t="shared" si="5"/>
        <v>335.75</v>
      </c>
      <c r="K295" s="162"/>
    </row>
    <row r="296" spans="1:11">
      <c r="A296" t="s">
        <v>7124</v>
      </c>
      <c r="B296" s="148">
        <v>42674</v>
      </c>
      <c r="C296" t="s">
        <v>7850</v>
      </c>
      <c r="D296">
        <v>1</v>
      </c>
      <c r="E296" t="s">
        <v>7851</v>
      </c>
      <c r="F296" t="s">
        <v>1808</v>
      </c>
      <c r="G296" s="150" t="str">
        <f t="shared" si="8"/>
        <v>SPA930315Q24</v>
      </c>
      <c r="H296" t="s">
        <v>4158</v>
      </c>
      <c r="I296" s="476">
        <v>13.43</v>
      </c>
      <c r="J296" s="133">
        <f t="shared" si="5"/>
        <v>83.9375</v>
      </c>
      <c r="K296" s="162"/>
    </row>
    <row r="297" spans="1:11">
      <c r="A297" t="s">
        <v>7124</v>
      </c>
      <c r="B297" s="148">
        <v>42674</v>
      </c>
      <c r="C297" t="s">
        <v>7850</v>
      </c>
      <c r="D297">
        <v>1</v>
      </c>
      <c r="E297" t="s">
        <v>7851</v>
      </c>
      <c r="F297" t="s">
        <v>1808</v>
      </c>
      <c r="G297" s="150" t="str">
        <f t="shared" si="8"/>
        <v>TSC070907QS5</v>
      </c>
      <c r="H297" t="s">
        <v>727</v>
      </c>
      <c r="I297" s="476">
        <v>13.79</v>
      </c>
      <c r="J297" s="133">
        <f t="shared" si="5"/>
        <v>86.187499999999986</v>
      </c>
      <c r="K297" s="162"/>
    </row>
    <row r="298" spans="1:11">
      <c r="A298" t="s">
        <v>7852</v>
      </c>
      <c r="B298" s="148">
        <v>42674</v>
      </c>
      <c r="C298" t="s">
        <v>7853</v>
      </c>
      <c r="D298">
        <v>1</v>
      </c>
      <c r="E298" t="s">
        <v>7854</v>
      </c>
      <c r="F298" t="s">
        <v>1808</v>
      </c>
      <c r="G298" s="150" t="str">
        <f t="shared" si="8"/>
        <v>API6609273E0</v>
      </c>
      <c r="H298" t="s">
        <v>659</v>
      </c>
      <c r="I298" s="476">
        <v>31.71</v>
      </c>
      <c r="J298" s="133">
        <f t="shared" si="5"/>
        <v>198.1875</v>
      </c>
      <c r="K298" s="162"/>
    </row>
    <row r="299" spans="1:11">
      <c r="A299" t="s">
        <v>7852</v>
      </c>
      <c r="B299" s="148">
        <v>42674</v>
      </c>
      <c r="C299" t="s">
        <v>7853</v>
      </c>
      <c r="D299">
        <v>1</v>
      </c>
      <c r="E299" t="s">
        <v>7854</v>
      </c>
      <c r="F299" t="s">
        <v>1808</v>
      </c>
      <c r="G299" s="150" t="str">
        <f t="shared" si="8"/>
        <v>API6609273E0</v>
      </c>
      <c r="H299" t="s">
        <v>659</v>
      </c>
      <c r="I299" s="476">
        <v>37.93</v>
      </c>
      <c r="J299" s="133">
        <f t="shared" si="5"/>
        <v>237.0625</v>
      </c>
      <c r="K299" s="162"/>
    </row>
    <row r="300" spans="1:11">
      <c r="A300" t="s">
        <v>7852</v>
      </c>
      <c r="B300" s="148">
        <v>42674</v>
      </c>
      <c r="C300" t="s">
        <v>7853</v>
      </c>
      <c r="D300">
        <v>1</v>
      </c>
      <c r="E300" t="s">
        <v>7854</v>
      </c>
      <c r="F300" t="s">
        <v>1808</v>
      </c>
      <c r="G300" s="150" t="str">
        <f t="shared" si="8"/>
        <v>CCC120329S46</v>
      </c>
      <c r="H300" t="s">
        <v>7855</v>
      </c>
      <c r="I300" s="476">
        <v>150.19999999999999</v>
      </c>
      <c r="J300" s="133">
        <f t="shared" si="5"/>
        <v>938.74999999999989</v>
      </c>
      <c r="K300" s="162"/>
    </row>
    <row r="301" spans="1:11">
      <c r="A301" t="s">
        <v>7852</v>
      </c>
      <c r="B301" s="148">
        <v>42674</v>
      </c>
      <c r="C301" t="s">
        <v>7853</v>
      </c>
      <c r="D301">
        <v>1</v>
      </c>
      <c r="E301" t="s">
        <v>7854</v>
      </c>
      <c r="F301" t="s">
        <v>1808</v>
      </c>
      <c r="G301" s="150" t="str">
        <f t="shared" si="8"/>
        <v>FNI970829JR9</v>
      </c>
      <c r="H301" t="s">
        <v>729</v>
      </c>
      <c r="I301" s="476">
        <v>8.9700000000000006</v>
      </c>
      <c r="J301" s="133">
        <f t="shared" si="5"/>
        <v>56.0625</v>
      </c>
      <c r="K301" s="162"/>
    </row>
    <row r="302" spans="1:11">
      <c r="A302" t="s">
        <v>7852</v>
      </c>
      <c r="B302" s="148">
        <v>42674</v>
      </c>
      <c r="C302" t="s">
        <v>7853</v>
      </c>
      <c r="D302">
        <v>1</v>
      </c>
      <c r="E302" t="s">
        <v>7854</v>
      </c>
      <c r="F302" t="s">
        <v>1808</v>
      </c>
      <c r="G302" s="150" t="str">
        <f t="shared" si="8"/>
        <v>GESG611221RC9</v>
      </c>
      <c r="H302" t="s">
        <v>1718</v>
      </c>
      <c r="I302" s="476">
        <v>15.17</v>
      </c>
      <c r="J302" s="133">
        <f t="shared" si="5"/>
        <v>94.8125</v>
      </c>
      <c r="K302" s="162"/>
    </row>
    <row r="303" spans="1:11">
      <c r="A303" t="s">
        <v>7852</v>
      </c>
      <c r="B303" s="148">
        <v>42674</v>
      </c>
      <c r="C303" t="s">
        <v>7853</v>
      </c>
      <c r="D303">
        <v>1</v>
      </c>
      <c r="E303" t="s">
        <v>7854</v>
      </c>
      <c r="F303" t="s">
        <v>1808</v>
      </c>
      <c r="G303" s="150" t="str">
        <f t="shared" si="8"/>
        <v>RCO0708136F7</v>
      </c>
      <c r="H303" t="s">
        <v>735</v>
      </c>
      <c r="I303" s="476">
        <v>63.74</v>
      </c>
      <c r="J303" s="133">
        <f t="shared" si="5"/>
        <v>398.375</v>
      </c>
      <c r="K303" s="162"/>
    </row>
    <row r="304" spans="1:11">
      <c r="A304" t="s">
        <v>7852</v>
      </c>
      <c r="B304" s="148">
        <v>42674</v>
      </c>
      <c r="C304" t="s">
        <v>7853</v>
      </c>
      <c r="D304">
        <v>1</v>
      </c>
      <c r="E304" t="s">
        <v>7854</v>
      </c>
      <c r="F304" t="s">
        <v>1808</v>
      </c>
      <c r="G304" s="150" t="str">
        <f t="shared" si="8"/>
        <v>TCG870817Q74</v>
      </c>
      <c r="H304" t="s">
        <v>1721</v>
      </c>
      <c r="I304" s="476">
        <v>36.4</v>
      </c>
      <c r="J304" s="133">
        <f t="shared" si="5"/>
        <v>227.5</v>
      </c>
      <c r="K304" s="162"/>
    </row>
    <row r="305" spans="1:11">
      <c r="A305" t="s">
        <v>7131</v>
      </c>
      <c r="B305" s="148">
        <v>42674</v>
      </c>
      <c r="C305" t="s">
        <v>7856</v>
      </c>
      <c r="D305">
        <v>1</v>
      </c>
      <c r="E305" t="s">
        <v>7857</v>
      </c>
      <c r="F305" t="s">
        <v>1808</v>
      </c>
      <c r="G305" s="150" t="str">
        <f t="shared" si="8"/>
        <v>FNI970829JR9</v>
      </c>
      <c r="H305" t="s">
        <v>729</v>
      </c>
      <c r="I305" s="476">
        <v>9.25</v>
      </c>
      <c r="J305" s="133">
        <f t="shared" si="5"/>
        <v>57.8125</v>
      </c>
      <c r="K305" s="162"/>
    </row>
    <row r="306" spans="1:11">
      <c r="A306" t="s">
        <v>7131</v>
      </c>
      <c r="B306" s="148">
        <v>42674</v>
      </c>
      <c r="C306" t="s">
        <v>7856</v>
      </c>
      <c r="D306">
        <v>1</v>
      </c>
      <c r="E306" t="s">
        <v>7857</v>
      </c>
      <c r="F306" t="s">
        <v>1808</v>
      </c>
      <c r="G306" s="150" t="str">
        <f t="shared" si="8"/>
        <v>FNI970829JR9</v>
      </c>
      <c r="H306" t="s">
        <v>729</v>
      </c>
      <c r="I306" s="476">
        <v>11.72</v>
      </c>
      <c r="J306" s="133">
        <f t="shared" si="5"/>
        <v>73.25</v>
      </c>
      <c r="K306" s="162"/>
    </row>
    <row r="307" spans="1:11">
      <c r="A307" t="s">
        <v>7131</v>
      </c>
      <c r="B307" s="148">
        <v>42674</v>
      </c>
      <c r="C307" t="s">
        <v>7856</v>
      </c>
      <c r="D307">
        <v>1</v>
      </c>
      <c r="E307" t="s">
        <v>7857</v>
      </c>
      <c r="F307" t="s">
        <v>1808</v>
      </c>
      <c r="G307" s="150" t="str">
        <f t="shared" si="8"/>
        <v>GPA8010254LA</v>
      </c>
      <c r="H307" t="s">
        <v>5424</v>
      </c>
      <c r="I307" s="476">
        <v>70.64</v>
      </c>
      <c r="J307" s="133">
        <f t="shared" si="5"/>
        <v>441.5</v>
      </c>
      <c r="K307" s="162"/>
    </row>
    <row r="308" spans="1:11">
      <c r="A308" t="s">
        <v>7131</v>
      </c>
      <c r="B308" s="148">
        <v>42674</v>
      </c>
      <c r="C308" t="s">
        <v>7856</v>
      </c>
      <c r="D308">
        <v>1</v>
      </c>
      <c r="E308" t="s">
        <v>7857</v>
      </c>
      <c r="F308" t="s">
        <v>1808</v>
      </c>
      <c r="G308" s="150" t="str">
        <f t="shared" si="8"/>
        <v>ISL070720EK3</v>
      </c>
      <c r="H308" t="s">
        <v>5425</v>
      </c>
      <c r="I308" s="476">
        <v>18.07</v>
      </c>
      <c r="J308" s="133">
        <f t="shared" si="5"/>
        <v>112.9375</v>
      </c>
      <c r="K308" s="162"/>
    </row>
    <row r="309" spans="1:11">
      <c r="A309" t="s">
        <v>7131</v>
      </c>
      <c r="B309" s="148">
        <v>42674</v>
      </c>
      <c r="C309" t="s">
        <v>7856</v>
      </c>
      <c r="D309">
        <v>1</v>
      </c>
      <c r="E309" t="s">
        <v>7857</v>
      </c>
      <c r="F309" t="s">
        <v>1808</v>
      </c>
      <c r="G309" s="150" t="str">
        <f t="shared" si="8"/>
        <v>ISL070720EK3</v>
      </c>
      <c r="H309" t="s">
        <v>5425</v>
      </c>
      <c r="I309" s="476">
        <v>19.03</v>
      </c>
      <c r="J309" s="133">
        <f t="shared" si="5"/>
        <v>118.9375</v>
      </c>
      <c r="K309" s="162"/>
    </row>
    <row r="310" spans="1:11">
      <c r="A310" t="s">
        <v>7131</v>
      </c>
      <c r="B310" s="148">
        <v>42674</v>
      </c>
      <c r="C310" t="s">
        <v>7856</v>
      </c>
      <c r="D310">
        <v>1</v>
      </c>
      <c r="E310" t="s">
        <v>7857</v>
      </c>
      <c r="F310" t="s">
        <v>1808</v>
      </c>
      <c r="G310" s="150" t="str">
        <f t="shared" si="8"/>
        <v>MCI070720G67</v>
      </c>
      <c r="H310" t="s">
        <v>816</v>
      </c>
      <c r="I310" s="476">
        <v>17.93</v>
      </c>
      <c r="J310" s="133">
        <f t="shared" si="5"/>
        <v>112.0625</v>
      </c>
      <c r="K310" s="162"/>
    </row>
    <row r="311" spans="1:11">
      <c r="A311" t="s">
        <v>7131</v>
      </c>
      <c r="B311" s="148">
        <v>42674</v>
      </c>
      <c r="C311" t="s">
        <v>7856</v>
      </c>
      <c r="D311">
        <v>1</v>
      </c>
      <c r="E311" t="s">
        <v>7857</v>
      </c>
      <c r="F311" t="s">
        <v>1808</v>
      </c>
      <c r="G311" s="150" t="str">
        <f t="shared" si="8"/>
        <v>MTA900528FIA</v>
      </c>
      <c r="H311" t="s">
        <v>1693</v>
      </c>
      <c r="I311" s="476">
        <v>8.14</v>
      </c>
      <c r="J311" s="133">
        <f t="shared" si="5"/>
        <v>50.875</v>
      </c>
      <c r="K311" s="162"/>
    </row>
    <row r="312" spans="1:11">
      <c r="A312" t="s">
        <v>7131</v>
      </c>
      <c r="B312" s="148">
        <v>42674</v>
      </c>
      <c r="C312" t="s">
        <v>7856</v>
      </c>
      <c r="D312">
        <v>1</v>
      </c>
      <c r="E312" t="s">
        <v>7857</v>
      </c>
      <c r="F312" t="s">
        <v>1808</v>
      </c>
      <c r="G312" s="150" t="str">
        <f t="shared" si="8"/>
        <v>OME561118AA8</v>
      </c>
      <c r="H312" t="s">
        <v>805</v>
      </c>
      <c r="I312" s="476">
        <v>116.55</v>
      </c>
      <c r="J312" s="133">
        <f t="shared" si="5"/>
        <v>728.4375</v>
      </c>
      <c r="K312" s="162"/>
    </row>
    <row r="313" spans="1:11">
      <c r="A313" t="s">
        <v>7131</v>
      </c>
      <c r="B313" s="148">
        <v>42674</v>
      </c>
      <c r="C313" t="s">
        <v>7856</v>
      </c>
      <c r="D313">
        <v>1</v>
      </c>
      <c r="E313" t="s">
        <v>7857</v>
      </c>
      <c r="F313" t="s">
        <v>1808</v>
      </c>
      <c r="G313" s="150" t="str">
        <f t="shared" si="8"/>
        <v>SSR760906L2A</v>
      </c>
      <c r="H313" t="s">
        <v>4805</v>
      </c>
      <c r="I313" s="476">
        <v>67.5</v>
      </c>
      <c r="J313" s="133">
        <f t="shared" si="5"/>
        <v>421.875</v>
      </c>
      <c r="K313" s="162"/>
    </row>
    <row r="314" spans="1:11">
      <c r="A314" t="s">
        <v>7134</v>
      </c>
      <c r="B314" s="148">
        <v>42674</v>
      </c>
      <c r="C314" t="s">
        <v>7858</v>
      </c>
      <c r="D314">
        <v>1</v>
      </c>
      <c r="E314" t="s">
        <v>7859</v>
      </c>
      <c r="F314" t="s">
        <v>1808</v>
      </c>
      <c r="G314" s="150" t="str">
        <f t="shared" si="8"/>
        <v>CME030219B64</v>
      </c>
      <c r="H314" t="s">
        <v>658</v>
      </c>
      <c r="I314" s="476">
        <v>44.14</v>
      </c>
      <c r="J314" s="133">
        <f t="shared" si="5"/>
        <v>275.875</v>
      </c>
      <c r="K314" s="162"/>
    </row>
    <row r="315" spans="1:11">
      <c r="A315" t="s">
        <v>7134</v>
      </c>
      <c r="B315" s="148">
        <v>42674</v>
      </c>
      <c r="C315" t="s">
        <v>7858</v>
      </c>
      <c r="D315">
        <v>1</v>
      </c>
      <c r="E315" t="s">
        <v>7859</v>
      </c>
      <c r="F315" t="s">
        <v>1808</v>
      </c>
      <c r="G315" s="150" t="str">
        <f t="shared" si="8"/>
        <v>FNI970829JR9</v>
      </c>
      <c r="H315" t="s">
        <v>729</v>
      </c>
      <c r="I315" s="476">
        <v>19.32</v>
      </c>
      <c r="J315" s="133">
        <f t="shared" si="5"/>
        <v>120.75</v>
      </c>
      <c r="K315" s="162"/>
    </row>
    <row r="316" spans="1:11">
      <c r="A316" t="s">
        <v>7134</v>
      </c>
      <c r="B316" s="148">
        <v>42674</v>
      </c>
      <c r="C316" t="s">
        <v>7858</v>
      </c>
      <c r="D316">
        <v>1</v>
      </c>
      <c r="E316" t="s">
        <v>7859</v>
      </c>
      <c r="F316" t="s">
        <v>1808</v>
      </c>
      <c r="G316" s="150" t="str">
        <f t="shared" si="8"/>
        <v>TSC070907QS5</v>
      </c>
      <c r="H316" t="s">
        <v>727</v>
      </c>
      <c r="I316" s="476">
        <v>13.79</v>
      </c>
      <c r="J316" s="133">
        <f t="shared" si="5"/>
        <v>86.187499999999986</v>
      </c>
      <c r="K316" s="162"/>
    </row>
    <row r="317" spans="1:11">
      <c r="A317" t="s">
        <v>7138</v>
      </c>
      <c r="B317" s="148">
        <v>42674</v>
      </c>
      <c r="C317" t="s">
        <v>7860</v>
      </c>
      <c r="D317">
        <v>1</v>
      </c>
      <c r="E317" t="s">
        <v>7861</v>
      </c>
      <c r="F317" t="s">
        <v>1808</v>
      </c>
      <c r="G317" s="150" t="str">
        <f t="shared" si="8"/>
        <v>API6609273E0</v>
      </c>
      <c r="H317" t="s">
        <v>659</v>
      </c>
      <c r="I317" s="476">
        <v>8</v>
      </c>
      <c r="J317" s="133">
        <f t="shared" si="5"/>
        <v>50</v>
      </c>
      <c r="K317" s="162"/>
    </row>
    <row r="318" spans="1:11">
      <c r="A318" t="s">
        <v>7862</v>
      </c>
      <c r="B318" s="148">
        <v>42674</v>
      </c>
      <c r="C318" t="s">
        <v>7863</v>
      </c>
      <c r="D318">
        <v>1</v>
      </c>
      <c r="E318" t="s">
        <v>7864</v>
      </c>
      <c r="F318" t="s">
        <v>1808</v>
      </c>
      <c r="G318" s="150" t="str">
        <f t="shared" si="8"/>
        <v>CAO140923TC5</v>
      </c>
      <c r="H318" t="s">
        <v>1679</v>
      </c>
      <c r="I318" s="476">
        <v>3.45</v>
      </c>
      <c r="J318" s="133">
        <f t="shared" si="5"/>
        <v>21.5625</v>
      </c>
      <c r="K318" s="162"/>
    </row>
    <row r="319" spans="1:11">
      <c r="A319" t="s">
        <v>7141</v>
      </c>
      <c r="B319" s="148">
        <v>42674</v>
      </c>
      <c r="C319" t="s">
        <v>7865</v>
      </c>
      <c r="D319">
        <v>1</v>
      </c>
      <c r="E319" t="s">
        <v>7866</v>
      </c>
      <c r="F319" t="s">
        <v>1808</v>
      </c>
      <c r="G319" s="150" t="str">
        <f t="shared" si="8"/>
        <v>CAO140923TC5</v>
      </c>
      <c r="H319" t="s">
        <v>1679</v>
      </c>
      <c r="I319" s="476">
        <v>8.14</v>
      </c>
      <c r="J319" s="133">
        <f t="shared" si="5"/>
        <v>50.875</v>
      </c>
      <c r="K319" s="162"/>
    </row>
    <row r="320" spans="1:11">
      <c r="A320" t="s">
        <v>7144</v>
      </c>
      <c r="B320" s="148">
        <v>42674</v>
      </c>
      <c r="C320" t="s">
        <v>7867</v>
      </c>
      <c r="D320">
        <v>1</v>
      </c>
      <c r="E320" t="s">
        <v>7868</v>
      </c>
      <c r="F320" t="s">
        <v>1808</v>
      </c>
      <c r="G320" s="150" t="str">
        <f t="shared" si="8"/>
        <v>API6609273E0</v>
      </c>
      <c r="H320" t="s">
        <v>659</v>
      </c>
      <c r="I320" s="476">
        <v>8</v>
      </c>
      <c r="J320" s="133">
        <f t="shared" si="5"/>
        <v>50</v>
      </c>
      <c r="K320" s="162"/>
    </row>
    <row r="321" spans="1:11">
      <c r="A321" t="s">
        <v>7147</v>
      </c>
      <c r="B321" s="148">
        <v>42674</v>
      </c>
      <c r="C321" t="s">
        <v>7869</v>
      </c>
      <c r="D321">
        <v>1</v>
      </c>
      <c r="E321" t="s">
        <v>7870</v>
      </c>
      <c r="F321" t="s">
        <v>1808</v>
      </c>
      <c r="G321" s="150" t="str">
        <f t="shared" si="8"/>
        <v>API6609273E0</v>
      </c>
      <c r="H321" t="s">
        <v>659</v>
      </c>
      <c r="I321" s="476">
        <v>16</v>
      </c>
      <c r="J321" s="133">
        <f t="shared" si="5"/>
        <v>100</v>
      </c>
      <c r="K321" s="162"/>
    </row>
    <row r="322" spans="1:11">
      <c r="A322" t="s">
        <v>7871</v>
      </c>
      <c r="B322" s="148">
        <v>42674</v>
      </c>
      <c r="C322" t="s">
        <v>7872</v>
      </c>
      <c r="D322">
        <v>1</v>
      </c>
      <c r="E322" t="s">
        <v>7873</v>
      </c>
      <c r="F322" t="s">
        <v>1808</v>
      </c>
      <c r="G322" s="150" t="str">
        <f t="shared" si="8"/>
        <v>PMV800209PT4</v>
      </c>
      <c r="H322" t="s">
        <v>709</v>
      </c>
      <c r="I322" s="476">
        <v>245.16</v>
      </c>
      <c r="J322" s="133">
        <f t="shared" si="5"/>
        <v>1532.25</v>
      </c>
      <c r="K322" s="162"/>
    </row>
    <row r="323" spans="1:11">
      <c r="A323" t="s">
        <v>7874</v>
      </c>
      <c r="B323" s="148">
        <v>42674</v>
      </c>
      <c r="C323" t="s">
        <v>7875</v>
      </c>
      <c r="D323">
        <v>1</v>
      </c>
      <c r="E323" t="s">
        <v>7876</v>
      </c>
      <c r="F323" t="s">
        <v>1808</v>
      </c>
      <c r="G323" s="150" t="str">
        <f t="shared" si="8"/>
        <v>ODM950324V2A</v>
      </c>
      <c r="H323" t="s">
        <v>685</v>
      </c>
      <c r="I323" s="476">
        <v>82.48</v>
      </c>
      <c r="J323" s="133">
        <f t="shared" si="5"/>
        <v>515.5</v>
      </c>
      <c r="K323" s="162"/>
    </row>
    <row r="324" spans="1:11">
      <c r="A324" t="s">
        <v>7150</v>
      </c>
      <c r="B324" s="148">
        <v>42674</v>
      </c>
      <c r="C324" t="s">
        <v>7877</v>
      </c>
      <c r="D324">
        <v>1</v>
      </c>
      <c r="E324" t="s">
        <v>7878</v>
      </c>
      <c r="F324" t="s">
        <v>1808</v>
      </c>
      <c r="G324" s="150" t="str">
        <f t="shared" si="8"/>
        <v>AAVN680517DJA</v>
      </c>
      <c r="H324" t="s">
        <v>5412</v>
      </c>
      <c r="I324" s="476">
        <v>77.52</v>
      </c>
      <c r="J324" s="133">
        <f t="shared" si="5"/>
        <v>484.49999999999994</v>
      </c>
      <c r="K324" s="162"/>
    </row>
    <row r="325" spans="1:11">
      <c r="A325" t="s">
        <v>7153</v>
      </c>
      <c r="B325" s="148">
        <v>42674</v>
      </c>
      <c r="C325" t="s">
        <v>7879</v>
      </c>
      <c r="D325">
        <v>1</v>
      </c>
      <c r="E325" t="s">
        <v>7880</v>
      </c>
      <c r="F325" t="s">
        <v>1808</v>
      </c>
      <c r="G325" s="150" t="str">
        <f t="shared" si="8"/>
        <v>TEX9302097F3</v>
      </c>
      <c r="H325" s="150" t="s">
        <v>2484</v>
      </c>
      <c r="I325" s="476">
        <v>11.04</v>
      </c>
      <c r="J325" s="133">
        <f t="shared" si="5"/>
        <v>69</v>
      </c>
      <c r="K325" s="162"/>
    </row>
    <row r="326" spans="1:11">
      <c r="A326" t="s">
        <v>7156</v>
      </c>
      <c r="B326" s="148">
        <v>42674</v>
      </c>
      <c r="C326" t="s">
        <v>7881</v>
      </c>
      <c r="D326">
        <v>1</v>
      </c>
      <c r="E326" t="s">
        <v>7882</v>
      </c>
      <c r="F326" t="s">
        <v>1808</v>
      </c>
      <c r="G326" s="150" t="str">
        <f t="shared" si="8"/>
        <v>FMB871228QF7</v>
      </c>
      <c r="H326" t="s">
        <v>691</v>
      </c>
      <c r="I326" s="476">
        <v>48.64</v>
      </c>
      <c r="J326" s="133">
        <f t="shared" si="5"/>
        <v>304</v>
      </c>
      <c r="K326" s="162"/>
    </row>
    <row r="327" spans="1:11">
      <c r="A327" t="s">
        <v>7159</v>
      </c>
      <c r="B327" s="148">
        <v>42674</v>
      </c>
      <c r="C327" t="s">
        <v>7883</v>
      </c>
      <c r="D327">
        <v>1</v>
      </c>
      <c r="E327" t="s">
        <v>7884</v>
      </c>
      <c r="F327" t="s">
        <v>1808</v>
      </c>
      <c r="G327" s="150" t="str">
        <f t="shared" si="8"/>
        <v>AME970109GW0</v>
      </c>
      <c r="H327" t="s">
        <v>668</v>
      </c>
      <c r="I327" s="476">
        <v>27.58</v>
      </c>
      <c r="J327" s="133">
        <f t="shared" si="5"/>
        <v>172.37499999999997</v>
      </c>
      <c r="K327" s="162"/>
    </row>
    <row r="328" spans="1:11">
      <c r="A328" t="s">
        <v>7885</v>
      </c>
      <c r="B328" s="148">
        <v>42674</v>
      </c>
      <c r="C328" t="s">
        <v>7886</v>
      </c>
      <c r="D328">
        <v>1</v>
      </c>
      <c r="E328" t="s">
        <v>7887</v>
      </c>
      <c r="F328" t="s">
        <v>1808</v>
      </c>
      <c r="G328" s="150" t="str">
        <f t="shared" si="8"/>
        <v>FOLG740227MW7</v>
      </c>
      <c r="H328" t="s">
        <v>7888</v>
      </c>
      <c r="I328" s="476">
        <v>124.11</v>
      </c>
      <c r="J328" s="133">
        <f t="shared" ref="J328:J391" si="9">+I328/0.16</f>
        <v>775.6875</v>
      </c>
      <c r="K328" s="162"/>
    </row>
    <row r="329" spans="1:11">
      <c r="A329" t="s">
        <v>7889</v>
      </c>
      <c r="B329" s="148">
        <v>42674</v>
      </c>
      <c r="C329" t="s">
        <v>7890</v>
      </c>
      <c r="D329">
        <v>1</v>
      </c>
      <c r="E329" t="s">
        <v>7891</v>
      </c>
      <c r="F329" t="s">
        <v>1808</v>
      </c>
      <c r="G329" s="150" t="str">
        <f t="shared" si="8"/>
        <v>GAJA530403QE7</v>
      </c>
      <c r="H329" t="s">
        <v>674</v>
      </c>
      <c r="I329" s="476">
        <v>113.94</v>
      </c>
      <c r="J329" s="133">
        <f t="shared" si="9"/>
        <v>712.125</v>
      </c>
      <c r="K329" s="162"/>
    </row>
    <row r="330" spans="1:11">
      <c r="A330" t="s">
        <v>7207</v>
      </c>
      <c r="B330" s="148">
        <v>42674</v>
      </c>
      <c r="C330" t="s">
        <v>7892</v>
      </c>
      <c r="D330">
        <v>1</v>
      </c>
      <c r="E330" t="s">
        <v>7893</v>
      </c>
      <c r="F330" t="s">
        <v>1808</v>
      </c>
      <c r="G330" s="150" t="str">
        <f t="shared" si="8"/>
        <v>GAJA530403QE7</v>
      </c>
      <c r="H330" t="s">
        <v>674</v>
      </c>
      <c r="I330" s="476">
        <v>28.96</v>
      </c>
      <c r="J330" s="133">
        <f t="shared" si="9"/>
        <v>181</v>
      </c>
      <c r="K330" s="162"/>
    </row>
    <row r="331" spans="1:11">
      <c r="A331" t="s">
        <v>7894</v>
      </c>
      <c r="B331" s="148">
        <v>42674</v>
      </c>
      <c r="C331" t="s">
        <v>7895</v>
      </c>
      <c r="D331">
        <v>1</v>
      </c>
      <c r="E331" t="s">
        <v>7896</v>
      </c>
      <c r="F331" t="s">
        <v>1808</v>
      </c>
      <c r="G331" s="150" t="str">
        <f t="shared" si="8"/>
        <v>FGU830930PD3</v>
      </c>
      <c r="H331" t="s">
        <v>7897</v>
      </c>
      <c r="I331" s="476">
        <v>10.98</v>
      </c>
      <c r="J331" s="133">
        <f t="shared" si="9"/>
        <v>68.625</v>
      </c>
      <c r="K331" s="162"/>
    </row>
    <row r="332" spans="1:11">
      <c r="A332" t="s">
        <v>7210</v>
      </c>
      <c r="B332" s="148">
        <v>42674</v>
      </c>
      <c r="C332" t="s">
        <v>7898</v>
      </c>
      <c r="D332">
        <v>1</v>
      </c>
      <c r="E332" t="s">
        <v>7899</v>
      </c>
      <c r="F332" t="s">
        <v>1808</v>
      </c>
      <c r="G332" s="150" t="str">
        <f t="shared" si="8"/>
        <v>FNM000504R36</v>
      </c>
      <c r="H332" t="s">
        <v>1678</v>
      </c>
      <c r="I332" s="476">
        <v>39.31</v>
      </c>
      <c r="J332" s="133">
        <f t="shared" si="9"/>
        <v>245.6875</v>
      </c>
      <c r="K332" s="162"/>
    </row>
    <row r="333" spans="1:11">
      <c r="A333" t="s">
        <v>7214</v>
      </c>
      <c r="B333" s="148">
        <v>42674</v>
      </c>
      <c r="C333" t="s">
        <v>7900</v>
      </c>
      <c r="D333">
        <v>1</v>
      </c>
      <c r="E333" t="s">
        <v>7901</v>
      </c>
      <c r="F333" t="s">
        <v>1808</v>
      </c>
      <c r="G333" s="150" t="str">
        <f t="shared" si="8"/>
        <v>CFC110121742</v>
      </c>
      <c r="H333" t="s">
        <v>3532</v>
      </c>
      <c r="I333" s="476">
        <v>30.9</v>
      </c>
      <c r="J333" s="133">
        <f t="shared" si="9"/>
        <v>193.125</v>
      </c>
      <c r="K333" s="162"/>
    </row>
    <row r="334" spans="1:11">
      <c r="A334" t="s">
        <v>7902</v>
      </c>
      <c r="B334" s="148">
        <v>42674</v>
      </c>
      <c r="C334" t="s">
        <v>7903</v>
      </c>
      <c r="D334">
        <v>1</v>
      </c>
      <c r="E334" t="s">
        <v>7904</v>
      </c>
      <c r="F334" t="s">
        <v>1808</v>
      </c>
      <c r="G334" s="150" t="str">
        <f t="shared" si="8"/>
        <v>AME970109GW0</v>
      </c>
      <c r="H334" t="s">
        <v>668</v>
      </c>
      <c r="I334" s="476">
        <v>44.09</v>
      </c>
      <c r="J334" s="133">
        <f t="shared" si="9"/>
        <v>275.5625</v>
      </c>
      <c r="K334" s="162"/>
    </row>
    <row r="335" spans="1:11">
      <c r="A335" t="s">
        <v>7905</v>
      </c>
      <c r="B335" s="148">
        <v>42674</v>
      </c>
      <c r="C335" t="s">
        <v>7906</v>
      </c>
      <c r="D335">
        <v>1</v>
      </c>
      <c r="E335" t="s">
        <v>7907</v>
      </c>
      <c r="F335" t="s">
        <v>1808</v>
      </c>
      <c r="G335" s="150" t="str">
        <f t="shared" si="8"/>
        <v>HDM001017AS1</v>
      </c>
      <c r="H335" t="s">
        <v>2476</v>
      </c>
      <c r="I335" s="476">
        <v>10.57</v>
      </c>
      <c r="J335" s="133">
        <f t="shared" si="9"/>
        <v>66.0625</v>
      </c>
      <c r="K335" s="162"/>
    </row>
    <row r="336" spans="1:11">
      <c r="A336" t="s">
        <v>7908</v>
      </c>
      <c r="B336" s="148">
        <v>42674</v>
      </c>
      <c r="C336" t="s">
        <v>7909</v>
      </c>
      <c r="D336">
        <v>1</v>
      </c>
      <c r="E336" t="s">
        <v>7910</v>
      </c>
      <c r="F336" t="s">
        <v>1808</v>
      </c>
      <c r="G336" s="150" t="str">
        <f t="shared" si="8"/>
        <v>TRA060703EB4</v>
      </c>
      <c r="H336" t="s">
        <v>676</v>
      </c>
      <c r="I336" s="476">
        <v>56</v>
      </c>
      <c r="J336" s="133">
        <f t="shared" si="9"/>
        <v>350</v>
      </c>
      <c r="K336" s="162"/>
    </row>
    <row r="337" spans="1:11">
      <c r="A337" t="s">
        <v>7232</v>
      </c>
      <c r="B337" s="148">
        <v>42674</v>
      </c>
      <c r="C337" t="s">
        <v>7911</v>
      </c>
      <c r="D337">
        <v>1</v>
      </c>
      <c r="E337" t="s">
        <v>7912</v>
      </c>
      <c r="F337" t="s">
        <v>1808</v>
      </c>
      <c r="G337" s="150" t="str">
        <f t="shared" si="8"/>
        <v>TEX9302097F3</v>
      </c>
      <c r="H337" t="s">
        <v>2484</v>
      </c>
      <c r="I337" s="476">
        <v>8.9700000000000006</v>
      </c>
      <c r="J337" s="133">
        <f t="shared" si="9"/>
        <v>56.0625</v>
      </c>
      <c r="K337" s="162"/>
    </row>
    <row r="338" spans="1:11">
      <c r="A338" t="s">
        <v>7913</v>
      </c>
      <c r="B338" s="148">
        <v>42674</v>
      </c>
      <c r="C338" t="s">
        <v>7914</v>
      </c>
      <c r="D338">
        <v>1</v>
      </c>
      <c r="E338" t="s">
        <v>7915</v>
      </c>
      <c r="F338" t="s">
        <v>1808</v>
      </c>
      <c r="G338" s="150" t="str">
        <f t="shared" si="8"/>
        <v>CME910715UB9</v>
      </c>
      <c r="H338" t="s">
        <v>1683</v>
      </c>
      <c r="I338" s="476">
        <v>48.01</v>
      </c>
      <c r="J338" s="133">
        <f t="shared" si="9"/>
        <v>300.0625</v>
      </c>
      <c r="K338" s="162"/>
    </row>
    <row r="339" spans="1:11">
      <c r="A339" t="s">
        <v>7236</v>
      </c>
      <c r="B339" s="148">
        <v>42674</v>
      </c>
      <c r="C339" t="s">
        <v>7916</v>
      </c>
      <c r="D339">
        <v>1</v>
      </c>
      <c r="E339" t="s">
        <v>7917</v>
      </c>
      <c r="F339" t="s">
        <v>1808</v>
      </c>
      <c r="G339" s="150" t="str">
        <f t="shared" si="8"/>
        <v>CAOF491027BV6</v>
      </c>
      <c r="H339" s="150" t="s">
        <v>8031</v>
      </c>
      <c r="I339" s="476">
        <v>135.59</v>
      </c>
      <c r="J339" s="133">
        <f t="shared" si="9"/>
        <v>847.4375</v>
      </c>
      <c r="K339" s="162"/>
    </row>
    <row r="340" spans="1:11">
      <c r="A340" t="s">
        <v>7239</v>
      </c>
      <c r="B340" s="148">
        <v>42674</v>
      </c>
      <c r="C340" t="s">
        <v>7919</v>
      </c>
      <c r="D340">
        <v>1</v>
      </c>
      <c r="E340" t="s">
        <v>7920</v>
      </c>
      <c r="F340" t="s">
        <v>1808</v>
      </c>
      <c r="G340" s="150" t="str">
        <f t="shared" si="8"/>
        <v>FMB871228QF7</v>
      </c>
      <c r="H340" t="s">
        <v>691</v>
      </c>
      <c r="I340" s="476">
        <v>37.840000000000003</v>
      </c>
      <c r="J340" s="133">
        <f t="shared" si="9"/>
        <v>236.50000000000003</v>
      </c>
      <c r="K340" s="162"/>
    </row>
    <row r="341" spans="1:11">
      <c r="A341" t="s">
        <v>7243</v>
      </c>
      <c r="B341" s="148">
        <v>42674</v>
      </c>
      <c r="C341" t="s">
        <v>7921</v>
      </c>
      <c r="D341">
        <v>1</v>
      </c>
      <c r="E341" t="s">
        <v>7922</v>
      </c>
      <c r="F341" t="s">
        <v>1808</v>
      </c>
      <c r="G341" s="150" t="str">
        <f t="shared" si="8"/>
        <v>HEBM781017UQ1</v>
      </c>
      <c r="H341" t="s">
        <v>1008</v>
      </c>
      <c r="I341" s="476">
        <v>14.29</v>
      </c>
      <c r="J341" s="133">
        <f t="shared" si="9"/>
        <v>89.312499999999986</v>
      </c>
      <c r="K341" s="162"/>
    </row>
    <row r="342" spans="1:11">
      <c r="A342" t="s">
        <v>7247</v>
      </c>
      <c r="B342" s="148">
        <v>42674</v>
      </c>
      <c r="C342" t="s">
        <v>7923</v>
      </c>
      <c r="D342">
        <v>1</v>
      </c>
      <c r="E342" t="s">
        <v>7924</v>
      </c>
      <c r="F342" t="s">
        <v>1808</v>
      </c>
      <c r="G342" s="150" t="str">
        <f t="shared" si="8"/>
        <v>FNM000504R36</v>
      </c>
      <c r="H342" t="s">
        <v>1678</v>
      </c>
      <c r="I342" s="476">
        <v>23.17</v>
      </c>
      <c r="J342" s="133">
        <f t="shared" si="9"/>
        <v>144.8125</v>
      </c>
      <c r="K342" s="162"/>
    </row>
    <row r="343" spans="1:11">
      <c r="A343" t="s">
        <v>7251</v>
      </c>
      <c r="B343" s="148">
        <v>42674</v>
      </c>
      <c r="C343" t="s">
        <v>7925</v>
      </c>
      <c r="D343">
        <v>1</v>
      </c>
      <c r="E343" t="s">
        <v>7926</v>
      </c>
      <c r="F343" t="s">
        <v>1808</v>
      </c>
      <c r="G343" s="150" t="str">
        <f t="shared" si="8"/>
        <v>API6609273E0</v>
      </c>
      <c r="H343" t="s">
        <v>659</v>
      </c>
      <c r="I343" s="476">
        <v>8</v>
      </c>
      <c r="J343" s="133">
        <f t="shared" si="9"/>
        <v>50</v>
      </c>
      <c r="K343" s="162"/>
    </row>
    <row r="344" spans="1:11">
      <c r="A344" t="s">
        <v>7253</v>
      </c>
      <c r="B344" s="148">
        <v>42674</v>
      </c>
      <c r="C344" t="s">
        <v>7927</v>
      </c>
      <c r="D344">
        <v>1</v>
      </c>
      <c r="E344" t="s">
        <v>7928</v>
      </c>
      <c r="F344" t="s">
        <v>1808</v>
      </c>
      <c r="G344" s="150" t="str">
        <f t="shared" si="8"/>
        <v>CDO0509296I9</v>
      </c>
      <c r="H344" s="150" t="s">
        <v>2536</v>
      </c>
      <c r="I344" s="476">
        <v>120.41</v>
      </c>
      <c r="J344" s="133">
        <f t="shared" si="9"/>
        <v>752.5625</v>
      </c>
      <c r="K344" s="162"/>
    </row>
    <row r="345" spans="1:11">
      <c r="A345" t="s">
        <v>7259</v>
      </c>
      <c r="B345" s="148">
        <v>42674</v>
      </c>
      <c r="C345" t="s">
        <v>7929</v>
      </c>
      <c r="D345">
        <v>1</v>
      </c>
      <c r="E345" t="s">
        <v>7930</v>
      </c>
      <c r="F345" t="s">
        <v>1808</v>
      </c>
      <c r="G345" s="150" t="str">
        <f t="shared" si="8"/>
        <v>CDO0509296I9</v>
      </c>
      <c r="H345" s="150" t="s">
        <v>2536</v>
      </c>
      <c r="I345" s="476">
        <v>63.86</v>
      </c>
      <c r="J345" s="133">
        <f t="shared" si="9"/>
        <v>399.125</v>
      </c>
      <c r="K345" s="162"/>
    </row>
    <row r="346" spans="1:11">
      <c r="A346" t="s">
        <v>7262</v>
      </c>
      <c r="B346" s="148">
        <v>42674</v>
      </c>
      <c r="C346" t="s">
        <v>7931</v>
      </c>
      <c r="D346">
        <v>1</v>
      </c>
      <c r="E346" t="s">
        <v>7932</v>
      </c>
      <c r="F346" t="s">
        <v>1808</v>
      </c>
      <c r="G346" s="150" t="str">
        <f t="shared" si="8"/>
        <v>CDO0509296I9</v>
      </c>
      <c r="H346" s="150" t="s">
        <v>2536</v>
      </c>
      <c r="I346" s="476">
        <v>77.239999999999995</v>
      </c>
      <c r="J346" s="133">
        <f t="shared" si="9"/>
        <v>482.74999999999994</v>
      </c>
      <c r="K346" s="162"/>
    </row>
    <row r="347" spans="1:11">
      <c r="A347" t="s">
        <v>7933</v>
      </c>
      <c r="B347" s="148">
        <v>42674</v>
      </c>
      <c r="C347" t="s">
        <v>7934</v>
      </c>
      <c r="D347">
        <v>1</v>
      </c>
      <c r="E347" t="s">
        <v>7935</v>
      </c>
      <c r="F347" t="s">
        <v>1808</v>
      </c>
      <c r="G347" s="150" t="str">
        <f t="shared" si="8"/>
        <v>DUMA580801KN5</v>
      </c>
      <c r="H347" t="s">
        <v>670</v>
      </c>
      <c r="I347" s="476">
        <v>40</v>
      </c>
      <c r="J347" s="133">
        <f t="shared" si="9"/>
        <v>250</v>
      </c>
      <c r="K347" s="162"/>
    </row>
    <row r="348" spans="1:11">
      <c r="A348" t="s">
        <v>7936</v>
      </c>
      <c r="B348" s="148">
        <v>42674</v>
      </c>
      <c r="C348" t="s">
        <v>7937</v>
      </c>
      <c r="D348">
        <v>1</v>
      </c>
      <c r="E348" t="s">
        <v>7938</v>
      </c>
      <c r="F348" t="s">
        <v>1808</v>
      </c>
      <c r="G348" s="150" t="str">
        <f t="shared" si="8"/>
        <v>DUMA580801KN5</v>
      </c>
      <c r="H348" t="s">
        <v>670</v>
      </c>
      <c r="I348" s="476">
        <v>40</v>
      </c>
      <c r="J348" s="133">
        <f t="shared" si="9"/>
        <v>250</v>
      </c>
      <c r="K348" s="162"/>
    </row>
    <row r="349" spans="1:11">
      <c r="A349" t="s">
        <v>7939</v>
      </c>
      <c r="B349" s="148">
        <v>42674</v>
      </c>
      <c r="C349" t="s">
        <v>7940</v>
      </c>
      <c r="D349">
        <v>1</v>
      </c>
      <c r="E349" t="s">
        <v>7941</v>
      </c>
      <c r="F349" t="s">
        <v>1808</v>
      </c>
      <c r="G349" s="150" t="str">
        <f t="shared" si="8"/>
        <v>CDO0509296I9</v>
      </c>
      <c r="H349" t="s">
        <v>2536</v>
      </c>
      <c r="I349" s="476">
        <v>37.79</v>
      </c>
      <c r="J349" s="133">
        <f t="shared" si="9"/>
        <v>236.1875</v>
      </c>
      <c r="K349" s="162"/>
    </row>
    <row r="350" spans="1:11">
      <c r="A350" t="s">
        <v>7942</v>
      </c>
      <c r="B350" s="148">
        <v>42674</v>
      </c>
      <c r="C350" t="s">
        <v>7943</v>
      </c>
      <c r="D350">
        <v>1</v>
      </c>
      <c r="E350" t="s">
        <v>7944</v>
      </c>
      <c r="F350" t="s">
        <v>1808</v>
      </c>
      <c r="G350" s="150" t="str">
        <f t="shared" ref="G350:G406" si="10">+H350</f>
        <v>ACA141112PP4</v>
      </c>
      <c r="H350" t="s">
        <v>5756</v>
      </c>
      <c r="I350" s="476">
        <v>60.44</v>
      </c>
      <c r="J350" s="133">
        <f t="shared" si="9"/>
        <v>377.75</v>
      </c>
      <c r="K350" s="162"/>
    </row>
    <row r="351" spans="1:11">
      <c r="A351" t="s">
        <v>7942</v>
      </c>
      <c r="B351" s="148">
        <v>42674</v>
      </c>
      <c r="C351" t="s">
        <v>7943</v>
      </c>
      <c r="D351">
        <v>1</v>
      </c>
      <c r="E351" t="s">
        <v>7944</v>
      </c>
      <c r="F351" t="s">
        <v>1808</v>
      </c>
      <c r="G351" s="150" t="str">
        <f t="shared" si="10"/>
        <v>AEB611030SN7</v>
      </c>
      <c r="H351" t="s">
        <v>747</v>
      </c>
      <c r="I351" s="476">
        <v>49.38</v>
      </c>
      <c r="J351" s="133">
        <f t="shared" si="9"/>
        <v>308.625</v>
      </c>
      <c r="K351" s="162"/>
    </row>
    <row r="352" spans="1:11">
      <c r="A352" t="s">
        <v>7942</v>
      </c>
      <c r="B352" s="148">
        <v>42674</v>
      </c>
      <c r="C352" t="s">
        <v>7943</v>
      </c>
      <c r="D352">
        <v>1</v>
      </c>
      <c r="E352" t="s">
        <v>7944</v>
      </c>
      <c r="F352" t="s">
        <v>1808</v>
      </c>
      <c r="G352" s="150" t="str">
        <f t="shared" si="10"/>
        <v>API6609273E0</v>
      </c>
      <c r="H352" t="s">
        <v>659</v>
      </c>
      <c r="I352" s="476">
        <v>9.3800000000000008</v>
      </c>
      <c r="J352" s="133">
        <f t="shared" si="9"/>
        <v>58.625000000000007</v>
      </c>
      <c r="K352" s="162"/>
    </row>
    <row r="353" spans="1:11">
      <c r="A353" t="s">
        <v>7942</v>
      </c>
      <c r="B353" s="148">
        <v>42674</v>
      </c>
      <c r="C353" t="s">
        <v>7943</v>
      </c>
      <c r="D353">
        <v>1</v>
      </c>
      <c r="E353" t="s">
        <v>7944</v>
      </c>
      <c r="F353" t="s">
        <v>1808</v>
      </c>
      <c r="G353" s="150" t="str">
        <f t="shared" si="10"/>
        <v>ESE050603S47</v>
      </c>
      <c r="H353" t="s">
        <v>7945</v>
      </c>
      <c r="I353" s="476">
        <v>33.58</v>
      </c>
      <c r="J353" s="133">
        <f t="shared" si="9"/>
        <v>209.87499999999997</v>
      </c>
      <c r="K353" s="162"/>
    </row>
    <row r="354" spans="1:11">
      <c r="A354" t="s">
        <v>7946</v>
      </c>
      <c r="B354" s="148">
        <v>42674</v>
      </c>
      <c r="C354" t="s">
        <v>7947</v>
      </c>
      <c r="D354">
        <v>1</v>
      </c>
      <c r="E354" t="s">
        <v>7948</v>
      </c>
      <c r="F354" t="s">
        <v>1808</v>
      </c>
      <c r="G354" s="150" t="str">
        <f t="shared" si="10"/>
        <v>FNI970829JR9</v>
      </c>
      <c r="H354" t="s">
        <v>729</v>
      </c>
      <c r="I354" s="476">
        <v>17.940000000000001</v>
      </c>
      <c r="J354" s="133">
        <f t="shared" si="9"/>
        <v>112.125</v>
      </c>
      <c r="K354" s="162"/>
    </row>
    <row r="355" spans="1:11">
      <c r="A355" t="s">
        <v>7946</v>
      </c>
      <c r="B355" s="148">
        <v>42674</v>
      </c>
      <c r="C355" t="s">
        <v>7947</v>
      </c>
      <c r="D355">
        <v>1</v>
      </c>
      <c r="E355" t="s">
        <v>7948</v>
      </c>
      <c r="F355" t="s">
        <v>1808</v>
      </c>
      <c r="G355" s="150" t="str">
        <f t="shared" si="10"/>
        <v>MOPV770820AD5</v>
      </c>
      <c r="H355" t="s">
        <v>7949</v>
      </c>
      <c r="I355" s="476">
        <v>13.79</v>
      </c>
      <c r="J355" s="133">
        <f t="shared" si="9"/>
        <v>86.187499999999986</v>
      </c>
      <c r="K355" s="162"/>
    </row>
    <row r="356" spans="1:11">
      <c r="A356" t="s">
        <v>7950</v>
      </c>
      <c r="B356" s="148">
        <v>42674</v>
      </c>
      <c r="C356" t="s">
        <v>7951</v>
      </c>
      <c r="D356">
        <v>1</v>
      </c>
      <c r="E356" t="s">
        <v>7952</v>
      </c>
      <c r="F356" t="s">
        <v>1808</v>
      </c>
      <c r="G356" s="150" t="str">
        <f t="shared" si="10"/>
        <v>AME970109GW0</v>
      </c>
      <c r="H356" t="s">
        <v>668</v>
      </c>
      <c r="I356" s="476">
        <v>11.03</v>
      </c>
      <c r="J356" s="133">
        <f t="shared" si="9"/>
        <v>68.9375</v>
      </c>
      <c r="K356" s="162"/>
    </row>
    <row r="357" spans="1:11">
      <c r="A357" t="s">
        <v>7953</v>
      </c>
      <c r="B357" s="148">
        <v>42674</v>
      </c>
      <c r="C357" t="s">
        <v>7954</v>
      </c>
      <c r="D357">
        <v>1</v>
      </c>
      <c r="E357" t="s">
        <v>7955</v>
      </c>
      <c r="F357" t="s">
        <v>1808</v>
      </c>
      <c r="G357" s="150" t="str">
        <f t="shared" si="10"/>
        <v>HEBM781017UQ1</v>
      </c>
      <c r="H357" t="s">
        <v>1008</v>
      </c>
      <c r="I357" s="476">
        <v>10.08</v>
      </c>
      <c r="J357" s="133">
        <f t="shared" si="9"/>
        <v>63</v>
      </c>
      <c r="K357" s="162"/>
    </row>
    <row r="358" spans="1:11">
      <c r="A358" t="s">
        <v>7956</v>
      </c>
      <c r="B358" s="148">
        <v>42674</v>
      </c>
      <c r="C358" t="s">
        <v>7957</v>
      </c>
      <c r="D358">
        <v>1</v>
      </c>
      <c r="E358" t="s">
        <v>7958</v>
      </c>
      <c r="F358" t="s">
        <v>1808</v>
      </c>
      <c r="G358" s="150" t="str">
        <f t="shared" si="10"/>
        <v>FNM000504R36</v>
      </c>
      <c r="H358" t="s">
        <v>1678</v>
      </c>
      <c r="I358" s="476">
        <v>20.69</v>
      </c>
      <c r="J358" s="133">
        <f t="shared" si="9"/>
        <v>129.3125</v>
      </c>
      <c r="K358" s="162"/>
    </row>
    <row r="359" spans="1:11">
      <c r="A359" t="s">
        <v>7959</v>
      </c>
      <c r="B359" s="148">
        <v>42674</v>
      </c>
      <c r="C359" t="s">
        <v>7960</v>
      </c>
      <c r="D359">
        <v>1</v>
      </c>
      <c r="E359" t="s">
        <v>7961</v>
      </c>
      <c r="F359" t="s">
        <v>1808</v>
      </c>
      <c r="G359" s="150" t="str">
        <f t="shared" si="10"/>
        <v>FOLG740527MW7</v>
      </c>
      <c r="H359" t="s">
        <v>4137</v>
      </c>
      <c r="I359" s="476">
        <v>41.37</v>
      </c>
      <c r="J359" s="133">
        <f t="shared" si="9"/>
        <v>258.5625</v>
      </c>
      <c r="K359" s="162"/>
    </row>
    <row r="360" spans="1:11">
      <c r="A360" t="s">
        <v>7962</v>
      </c>
      <c r="B360" s="148">
        <v>42674</v>
      </c>
      <c r="C360" t="s">
        <v>7963</v>
      </c>
      <c r="D360">
        <v>1</v>
      </c>
      <c r="E360" t="s">
        <v>7964</v>
      </c>
      <c r="F360" t="s">
        <v>1808</v>
      </c>
      <c r="G360" s="150" t="str">
        <f t="shared" si="10"/>
        <v>FOLG740527MW7</v>
      </c>
      <c r="H360" t="s">
        <v>4137</v>
      </c>
      <c r="I360" s="476">
        <v>41.37</v>
      </c>
      <c r="J360" s="133">
        <f t="shared" si="9"/>
        <v>258.5625</v>
      </c>
      <c r="K360" s="162"/>
    </row>
    <row r="361" spans="1:11">
      <c r="A361" t="s">
        <v>7965</v>
      </c>
      <c r="B361" s="148">
        <v>42674</v>
      </c>
      <c r="C361" t="s">
        <v>7966</v>
      </c>
      <c r="D361">
        <v>1</v>
      </c>
      <c r="E361" t="s">
        <v>7967</v>
      </c>
      <c r="F361" t="s">
        <v>1808</v>
      </c>
      <c r="G361" s="150" t="str">
        <f t="shared" si="10"/>
        <v>MNE0409226K9</v>
      </c>
      <c r="H361" t="s">
        <v>701</v>
      </c>
      <c r="I361" s="476">
        <v>93.94</v>
      </c>
      <c r="J361" s="133">
        <f t="shared" si="9"/>
        <v>587.125</v>
      </c>
      <c r="K361" s="162"/>
    </row>
    <row r="362" spans="1:11">
      <c r="A362" t="s">
        <v>7968</v>
      </c>
      <c r="B362" s="148">
        <v>42674</v>
      </c>
      <c r="C362" t="s">
        <v>7969</v>
      </c>
      <c r="D362">
        <v>1</v>
      </c>
      <c r="E362" t="s">
        <v>7970</v>
      </c>
      <c r="F362" t="s">
        <v>1808</v>
      </c>
      <c r="G362" s="150" t="str">
        <f t="shared" si="10"/>
        <v>MNE0409226K9</v>
      </c>
      <c r="H362" t="s">
        <v>701</v>
      </c>
      <c r="I362" s="476">
        <v>68.680000000000007</v>
      </c>
      <c r="J362" s="133">
        <f t="shared" si="9"/>
        <v>429.25000000000006</v>
      </c>
      <c r="K362" s="162"/>
    </row>
    <row r="363" spans="1:11">
      <c r="A363" t="s">
        <v>7971</v>
      </c>
      <c r="B363" s="148">
        <v>42674</v>
      </c>
      <c r="C363" t="s">
        <v>7972</v>
      </c>
      <c r="D363">
        <v>1</v>
      </c>
      <c r="E363" t="s">
        <v>7973</v>
      </c>
      <c r="F363" t="s">
        <v>1808</v>
      </c>
      <c r="G363" s="150" t="str">
        <f t="shared" si="10"/>
        <v>GORS710801PU6</v>
      </c>
      <c r="H363" t="s">
        <v>7974</v>
      </c>
      <c r="I363" s="476">
        <v>105.6</v>
      </c>
      <c r="J363" s="133">
        <f t="shared" si="9"/>
        <v>660</v>
      </c>
      <c r="K363" s="162"/>
    </row>
    <row r="364" spans="1:11">
      <c r="A364" t="s">
        <v>7975</v>
      </c>
      <c r="B364" s="148">
        <v>42674</v>
      </c>
      <c r="C364" t="s">
        <v>7976</v>
      </c>
      <c r="D364">
        <v>1</v>
      </c>
      <c r="E364" t="s">
        <v>7977</v>
      </c>
      <c r="F364" t="s">
        <v>1808</v>
      </c>
      <c r="G364" s="150" t="str">
        <f t="shared" si="10"/>
        <v>CME910715UB9</v>
      </c>
      <c r="H364" t="s">
        <v>1683</v>
      </c>
      <c r="I364" s="476">
        <v>48.01</v>
      </c>
      <c r="J364" s="133">
        <f t="shared" si="9"/>
        <v>300.0625</v>
      </c>
      <c r="K364" s="162"/>
    </row>
    <row r="365" spans="1:11">
      <c r="A365" t="s">
        <v>7978</v>
      </c>
      <c r="B365" s="148">
        <v>42674</v>
      </c>
      <c r="C365" t="s">
        <v>7979</v>
      </c>
      <c r="D365">
        <v>1</v>
      </c>
      <c r="E365" t="s">
        <v>7980</v>
      </c>
      <c r="F365" t="s">
        <v>1808</v>
      </c>
      <c r="G365" s="150" t="str">
        <f t="shared" si="10"/>
        <v>FNI970829JR9</v>
      </c>
      <c r="H365" t="s">
        <v>729</v>
      </c>
      <c r="I365" s="476">
        <v>8.9700000000000006</v>
      </c>
      <c r="J365" s="133">
        <f t="shared" si="9"/>
        <v>56.0625</v>
      </c>
      <c r="K365" s="162"/>
    </row>
    <row r="366" spans="1:11">
      <c r="A366" t="s">
        <v>7981</v>
      </c>
      <c r="B366" s="148">
        <v>42674</v>
      </c>
      <c r="C366" t="s">
        <v>7982</v>
      </c>
      <c r="D366">
        <v>1</v>
      </c>
      <c r="E366" t="s">
        <v>7983</v>
      </c>
      <c r="F366" t="s">
        <v>1808</v>
      </c>
      <c r="G366" s="150" t="str">
        <f t="shared" si="10"/>
        <v>OGW1208313Z3</v>
      </c>
      <c r="H366" t="s">
        <v>7984</v>
      </c>
      <c r="I366" s="476">
        <v>116.96</v>
      </c>
      <c r="J366" s="133">
        <f t="shared" si="9"/>
        <v>731</v>
      </c>
      <c r="K366" s="162"/>
    </row>
    <row r="367" spans="1:11">
      <c r="A367" t="s">
        <v>7985</v>
      </c>
      <c r="B367" s="148">
        <v>42674</v>
      </c>
      <c r="C367" t="s">
        <v>7986</v>
      </c>
      <c r="D367">
        <v>1</v>
      </c>
      <c r="E367" t="s">
        <v>7987</v>
      </c>
      <c r="F367" t="s">
        <v>1808</v>
      </c>
      <c r="G367" s="150" t="str">
        <f t="shared" si="10"/>
        <v>MAMR740915UN2</v>
      </c>
      <c r="H367" t="s">
        <v>3510</v>
      </c>
      <c r="I367" s="476">
        <v>16</v>
      </c>
      <c r="J367" s="133">
        <f t="shared" si="9"/>
        <v>100</v>
      </c>
      <c r="K367" s="162"/>
    </row>
    <row r="368" spans="1:11">
      <c r="A368" t="s">
        <v>7988</v>
      </c>
      <c r="B368" s="148">
        <v>42674</v>
      </c>
      <c r="C368" t="s">
        <v>7989</v>
      </c>
      <c r="D368">
        <v>1</v>
      </c>
      <c r="E368" t="s">
        <v>7990</v>
      </c>
      <c r="F368" t="s">
        <v>1808</v>
      </c>
      <c r="G368" s="150" t="str">
        <f t="shared" si="10"/>
        <v>FNM000504R36</v>
      </c>
      <c r="H368" t="s">
        <v>1678</v>
      </c>
      <c r="I368" s="476">
        <v>13.38</v>
      </c>
      <c r="J368" s="133">
        <f t="shared" si="9"/>
        <v>83.625</v>
      </c>
      <c r="K368" s="162"/>
    </row>
    <row r="369" spans="1:11">
      <c r="A369" t="s">
        <v>7991</v>
      </c>
      <c r="B369" s="148">
        <v>42674</v>
      </c>
      <c r="C369" t="s">
        <v>7992</v>
      </c>
      <c r="D369">
        <v>1</v>
      </c>
      <c r="E369" t="s">
        <v>7993</v>
      </c>
      <c r="F369" t="s">
        <v>1808</v>
      </c>
      <c r="G369" s="150" t="str">
        <f t="shared" si="10"/>
        <v>RIHA691010CX2</v>
      </c>
      <c r="H369" t="s">
        <v>4141</v>
      </c>
      <c r="I369" s="476">
        <v>7.59</v>
      </c>
      <c r="J369" s="133">
        <f t="shared" si="9"/>
        <v>47.4375</v>
      </c>
      <c r="K369" s="162"/>
    </row>
    <row r="370" spans="1:11">
      <c r="A370" t="s">
        <v>7994</v>
      </c>
      <c r="B370" s="148">
        <v>42674</v>
      </c>
      <c r="C370" t="s">
        <v>7995</v>
      </c>
      <c r="D370">
        <v>1</v>
      </c>
      <c r="E370" t="s">
        <v>7996</v>
      </c>
      <c r="F370" t="s">
        <v>1808</v>
      </c>
      <c r="G370" s="150" t="str">
        <f t="shared" si="10"/>
        <v>PCQ1506026P9</v>
      </c>
      <c r="H370" t="s">
        <v>7997</v>
      </c>
      <c r="I370" s="476">
        <v>33.65</v>
      </c>
      <c r="J370" s="133">
        <f t="shared" si="9"/>
        <v>210.3125</v>
      </c>
      <c r="K370" s="162"/>
    </row>
    <row r="371" spans="1:11">
      <c r="A371" t="s">
        <v>7998</v>
      </c>
      <c r="B371" s="148">
        <v>42674</v>
      </c>
      <c r="C371" t="s">
        <v>7999</v>
      </c>
      <c r="D371">
        <v>1</v>
      </c>
      <c r="E371" t="s">
        <v>8000</v>
      </c>
      <c r="F371" t="s">
        <v>1808</v>
      </c>
      <c r="G371" s="150" t="str">
        <f t="shared" si="10"/>
        <v>AME970109GW0</v>
      </c>
      <c r="H371" t="s">
        <v>668</v>
      </c>
      <c r="I371" s="476">
        <v>27.56</v>
      </c>
      <c r="J371" s="133">
        <f t="shared" si="9"/>
        <v>172.25</v>
      </c>
      <c r="K371" s="162"/>
    </row>
    <row r="372" spans="1:11">
      <c r="A372" t="s">
        <v>8001</v>
      </c>
      <c r="B372" s="148">
        <v>42674</v>
      </c>
      <c r="C372" t="s">
        <v>8002</v>
      </c>
      <c r="D372">
        <v>1</v>
      </c>
      <c r="E372" t="s">
        <v>8003</v>
      </c>
      <c r="F372" t="s">
        <v>1808</v>
      </c>
      <c r="G372" s="150" t="str">
        <f t="shared" si="10"/>
        <v>CAR690416420</v>
      </c>
      <c r="H372" s="150" t="s">
        <v>1675</v>
      </c>
      <c r="I372" s="476">
        <v>129</v>
      </c>
      <c r="J372" s="133">
        <f t="shared" si="9"/>
        <v>806.25</v>
      </c>
      <c r="K372" s="162"/>
    </row>
    <row r="373" spans="1:11">
      <c r="A373" t="s">
        <v>8005</v>
      </c>
      <c r="B373" s="148">
        <v>42674</v>
      </c>
      <c r="C373" t="s">
        <v>8006</v>
      </c>
      <c r="D373">
        <v>1</v>
      </c>
      <c r="E373" t="s">
        <v>8007</v>
      </c>
      <c r="F373" t="s">
        <v>1808</v>
      </c>
      <c r="G373" s="150" t="str">
        <f t="shared" si="10"/>
        <v>GEC091223SN6</v>
      </c>
      <c r="H373" t="s">
        <v>905</v>
      </c>
      <c r="I373" s="476">
        <v>31.66</v>
      </c>
      <c r="J373" s="133">
        <f t="shared" si="9"/>
        <v>197.875</v>
      </c>
      <c r="K373" s="162"/>
    </row>
    <row r="374" spans="1:11">
      <c r="A374" t="s">
        <v>8008</v>
      </c>
      <c r="B374" s="148">
        <v>42674</v>
      </c>
      <c r="C374" t="s">
        <v>8009</v>
      </c>
      <c r="D374">
        <v>1</v>
      </c>
      <c r="E374" t="s">
        <v>8010</v>
      </c>
      <c r="F374" t="s">
        <v>1808</v>
      </c>
      <c r="G374" s="150" t="str">
        <f t="shared" si="10"/>
        <v>CME910715UB9</v>
      </c>
      <c r="H374" t="s">
        <v>1683</v>
      </c>
      <c r="I374" s="476">
        <v>48.01</v>
      </c>
      <c r="J374" s="133">
        <f t="shared" si="9"/>
        <v>300.0625</v>
      </c>
      <c r="K374" s="162"/>
    </row>
    <row r="375" spans="1:11">
      <c r="A375" t="s">
        <v>8011</v>
      </c>
      <c r="B375" s="148">
        <v>42674</v>
      </c>
      <c r="C375" t="s">
        <v>7954</v>
      </c>
      <c r="D375">
        <v>1</v>
      </c>
      <c r="E375" t="s">
        <v>8012</v>
      </c>
      <c r="F375" t="s">
        <v>1808</v>
      </c>
      <c r="G375" s="150" t="str">
        <f t="shared" si="10"/>
        <v>FOLG740527MW7</v>
      </c>
      <c r="H375" t="s">
        <v>4137</v>
      </c>
      <c r="I375" s="476">
        <v>82.74</v>
      </c>
      <c r="J375" s="133">
        <f t="shared" si="9"/>
        <v>517.125</v>
      </c>
      <c r="K375" s="162"/>
    </row>
    <row r="376" spans="1:11">
      <c r="A376" t="s">
        <v>8013</v>
      </c>
      <c r="B376" s="148">
        <v>42674</v>
      </c>
      <c r="C376" t="s">
        <v>8014</v>
      </c>
      <c r="D376">
        <v>1</v>
      </c>
      <c r="E376" t="s">
        <v>8015</v>
      </c>
      <c r="F376" t="s">
        <v>1808</v>
      </c>
      <c r="G376" s="150" t="str">
        <f t="shared" si="10"/>
        <v>CFC110121742</v>
      </c>
      <c r="H376" t="s">
        <v>3532</v>
      </c>
      <c r="I376" s="476">
        <v>15.24</v>
      </c>
      <c r="J376" s="133">
        <f t="shared" si="9"/>
        <v>95.25</v>
      </c>
      <c r="K376" s="162"/>
    </row>
    <row r="377" spans="1:11">
      <c r="A377" t="s">
        <v>8016</v>
      </c>
      <c r="B377" s="148">
        <v>42674</v>
      </c>
      <c r="C377" t="s">
        <v>8017</v>
      </c>
      <c r="D377">
        <v>1</v>
      </c>
      <c r="E377" t="s">
        <v>8018</v>
      </c>
      <c r="F377" t="s">
        <v>1808</v>
      </c>
      <c r="G377" s="150" t="str">
        <f t="shared" si="10"/>
        <v>FNM000504R36</v>
      </c>
      <c r="H377" t="s">
        <v>1678</v>
      </c>
      <c r="I377" s="476">
        <v>17.239999999999998</v>
      </c>
      <c r="J377" s="133">
        <f t="shared" si="9"/>
        <v>107.74999999999999</v>
      </c>
      <c r="K377" s="162"/>
    </row>
    <row r="378" spans="1:11">
      <c r="A378" t="s">
        <v>8019</v>
      </c>
      <c r="B378" s="148">
        <v>42674</v>
      </c>
      <c r="C378" t="s">
        <v>8020</v>
      </c>
      <c r="D378">
        <v>1</v>
      </c>
      <c r="E378" t="s">
        <v>8021</v>
      </c>
      <c r="F378" t="s">
        <v>1808</v>
      </c>
      <c r="G378" s="150" t="str">
        <f t="shared" si="10"/>
        <v>DEM8801152E9</v>
      </c>
      <c r="H378" t="s">
        <v>3535</v>
      </c>
      <c r="I378" s="476">
        <v>39.01</v>
      </c>
      <c r="J378" s="133">
        <f t="shared" si="9"/>
        <v>243.81249999999997</v>
      </c>
      <c r="K378" s="162"/>
    </row>
    <row r="379" spans="1:11">
      <c r="A379" t="s">
        <v>8022</v>
      </c>
      <c r="B379" s="148">
        <v>42674</v>
      </c>
      <c r="C379" t="s">
        <v>8023</v>
      </c>
      <c r="D379">
        <v>1</v>
      </c>
      <c r="E379" t="s">
        <v>8024</v>
      </c>
      <c r="F379" t="s">
        <v>1808</v>
      </c>
      <c r="G379" s="150" t="str">
        <f t="shared" si="10"/>
        <v>PEMM880826G25</v>
      </c>
      <c r="H379" t="s">
        <v>6021</v>
      </c>
      <c r="I379" s="476">
        <v>48</v>
      </c>
      <c r="J379" s="133">
        <f t="shared" si="9"/>
        <v>300</v>
      </c>
      <c r="K379" s="162"/>
    </row>
    <row r="380" spans="1:11">
      <c r="A380" t="s">
        <v>8025</v>
      </c>
      <c r="B380" s="148">
        <v>42674</v>
      </c>
      <c r="C380" t="s">
        <v>8026</v>
      </c>
      <c r="D380">
        <v>1</v>
      </c>
      <c r="E380" t="s">
        <v>8027</v>
      </c>
      <c r="F380" t="s">
        <v>1808</v>
      </c>
      <c r="G380" s="150" t="str">
        <f t="shared" si="10"/>
        <v>FOLG740527MW7</v>
      </c>
      <c r="H380" t="s">
        <v>4137</v>
      </c>
      <c r="I380" s="476">
        <v>41.37</v>
      </c>
      <c r="J380" s="133">
        <f t="shared" si="9"/>
        <v>258.5625</v>
      </c>
      <c r="K380" s="162"/>
    </row>
    <row r="381" spans="1:11">
      <c r="A381" t="s">
        <v>8028</v>
      </c>
      <c r="B381" s="148">
        <v>42674</v>
      </c>
      <c r="C381" t="s">
        <v>8029</v>
      </c>
      <c r="D381">
        <v>1</v>
      </c>
      <c r="E381" t="s">
        <v>8030</v>
      </c>
      <c r="F381" t="s">
        <v>1808</v>
      </c>
      <c r="G381" s="150" t="str">
        <f t="shared" si="10"/>
        <v>CAOF491027BV6</v>
      </c>
      <c r="H381" t="s">
        <v>8031</v>
      </c>
      <c r="I381" s="476">
        <v>355.82</v>
      </c>
      <c r="J381" s="133">
        <f t="shared" si="9"/>
        <v>2223.875</v>
      </c>
      <c r="K381" s="162"/>
    </row>
    <row r="382" spans="1:11">
      <c r="A382" t="s">
        <v>8032</v>
      </c>
      <c r="B382" s="148">
        <v>42674</v>
      </c>
      <c r="C382" t="s">
        <v>8033</v>
      </c>
      <c r="D382">
        <v>1</v>
      </c>
      <c r="E382" t="s">
        <v>8034</v>
      </c>
      <c r="F382" t="s">
        <v>1808</v>
      </c>
      <c r="G382" s="150" t="str">
        <f t="shared" si="10"/>
        <v>CAOF491027BV6</v>
      </c>
      <c r="H382" t="s">
        <v>8031</v>
      </c>
      <c r="I382" s="476">
        <v>177.93</v>
      </c>
      <c r="J382" s="133">
        <f t="shared" si="9"/>
        <v>1112.0625</v>
      </c>
      <c r="K382" s="162"/>
    </row>
    <row r="383" spans="1:11">
      <c r="A383" t="s">
        <v>8035</v>
      </c>
      <c r="B383" s="148">
        <v>42674</v>
      </c>
      <c r="C383" t="s">
        <v>8036</v>
      </c>
      <c r="D383">
        <v>1</v>
      </c>
      <c r="E383" t="s">
        <v>8037</v>
      </c>
      <c r="F383" t="s">
        <v>1808</v>
      </c>
      <c r="G383" s="150" t="str">
        <f t="shared" si="10"/>
        <v>SEB1108093N7</v>
      </c>
      <c r="H383" t="s">
        <v>8038</v>
      </c>
      <c r="I383" s="476">
        <v>13.43</v>
      </c>
      <c r="J383" s="133">
        <f t="shared" si="9"/>
        <v>83.9375</v>
      </c>
      <c r="K383" s="162"/>
    </row>
    <row r="384" spans="1:11">
      <c r="A384" t="s">
        <v>8039</v>
      </c>
      <c r="B384" s="148">
        <v>42674</v>
      </c>
      <c r="C384" t="s">
        <v>8040</v>
      </c>
      <c r="D384">
        <v>1</v>
      </c>
      <c r="E384" t="s">
        <v>8041</v>
      </c>
      <c r="F384" t="s">
        <v>1808</v>
      </c>
      <c r="G384" s="150" t="str">
        <f t="shared" si="10"/>
        <v>ELE011009716</v>
      </c>
      <c r="H384" t="s">
        <v>664</v>
      </c>
      <c r="I384" s="476">
        <v>24</v>
      </c>
      <c r="J384" s="133">
        <f t="shared" si="9"/>
        <v>150</v>
      </c>
      <c r="K384" s="162"/>
    </row>
    <row r="385" spans="1:11">
      <c r="A385" t="s">
        <v>8042</v>
      </c>
      <c r="B385" s="148">
        <v>42674</v>
      </c>
      <c r="C385" t="s">
        <v>8043</v>
      </c>
      <c r="D385">
        <v>1</v>
      </c>
      <c r="E385" t="s">
        <v>8044</v>
      </c>
      <c r="F385" t="s">
        <v>1808</v>
      </c>
      <c r="G385" s="150" t="str">
        <f t="shared" si="10"/>
        <v>RIHA691010CX2</v>
      </c>
      <c r="H385" t="s">
        <v>4141</v>
      </c>
      <c r="I385" s="476">
        <v>47.45</v>
      </c>
      <c r="J385" s="133">
        <f t="shared" si="9"/>
        <v>296.5625</v>
      </c>
      <c r="K385" s="162"/>
    </row>
    <row r="386" spans="1:11">
      <c r="A386" t="s">
        <v>8045</v>
      </c>
      <c r="B386" s="148">
        <v>42674</v>
      </c>
      <c r="C386" t="s">
        <v>8046</v>
      </c>
      <c r="D386">
        <v>1</v>
      </c>
      <c r="E386" t="s">
        <v>8047</v>
      </c>
      <c r="F386" t="s">
        <v>1808</v>
      </c>
      <c r="G386" s="150" t="str">
        <f t="shared" si="10"/>
        <v>FMB871228QF7</v>
      </c>
      <c r="H386" t="s">
        <v>691</v>
      </c>
      <c r="I386" s="476">
        <v>10.44</v>
      </c>
      <c r="J386" s="133">
        <f t="shared" si="9"/>
        <v>65.25</v>
      </c>
      <c r="K386" s="162"/>
    </row>
    <row r="387" spans="1:11">
      <c r="A387" t="s">
        <v>8048</v>
      </c>
      <c r="B387" s="148">
        <v>42674</v>
      </c>
      <c r="C387" t="s">
        <v>8040</v>
      </c>
      <c r="D387">
        <v>1</v>
      </c>
      <c r="E387" t="s">
        <v>8049</v>
      </c>
      <c r="F387" t="s">
        <v>1808</v>
      </c>
      <c r="G387" s="150" t="str">
        <f t="shared" si="10"/>
        <v>PMV800209PT4</v>
      </c>
      <c r="H387" t="s">
        <v>709</v>
      </c>
      <c r="I387" s="476">
        <v>71.09</v>
      </c>
      <c r="J387" s="133">
        <f t="shared" si="9"/>
        <v>444.3125</v>
      </c>
      <c r="K387" s="162"/>
    </row>
    <row r="388" spans="1:11">
      <c r="A388" t="s">
        <v>8050</v>
      </c>
      <c r="B388" s="148">
        <v>42674</v>
      </c>
      <c r="C388" t="s">
        <v>8051</v>
      </c>
      <c r="D388">
        <v>1</v>
      </c>
      <c r="E388" t="s">
        <v>8052</v>
      </c>
      <c r="F388" t="s">
        <v>1808</v>
      </c>
      <c r="G388" s="150" t="str">
        <f t="shared" si="10"/>
        <v>CAOF491027BV6</v>
      </c>
      <c r="H388" t="s">
        <v>8031</v>
      </c>
      <c r="I388" s="476">
        <v>474.48</v>
      </c>
      <c r="J388" s="133">
        <f t="shared" si="9"/>
        <v>2965.5</v>
      </c>
      <c r="K388" s="162"/>
    </row>
    <row r="389" spans="1:11">
      <c r="A389" t="s">
        <v>8053</v>
      </c>
      <c r="B389" s="148">
        <v>42674</v>
      </c>
      <c r="C389" t="s">
        <v>8054</v>
      </c>
      <c r="D389">
        <v>1</v>
      </c>
      <c r="E389" t="s">
        <v>8055</v>
      </c>
      <c r="F389" t="s">
        <v>1808</v>
      </c>
      <c r="G389" s="150" t="str">
        <f t="shared" si="10"/>
        <v>LONA700127T42</v>
      </c>
      <c r="H389" t="s">
        <v>680</v>
      </c>
      <c r="I389" s="476">
        <v>30.83</v>
      </c>
      <c r="J389" s="133">
        <f t="shared" si="9"/>
        <v>192.68749999999997</v>
      </c>
      <c r="K389" s="162"/>
    </row>
    <row r="390" spans="1:11">
      <c r="A390" t="s">
        <v>8056</v>
      </c>
      <c r="B390" s="148">
        <v>42674</v>
      </c>
      <c r="C390" t="s">
        <v>8057</v>
      </c>
      <c r="D390">
        <v>1</v>
      </c>
      <c r="E390" t="s">
        <v>8058</v>
      </c>
      <c r="F390" t="s">
        <v>1808</v>
      </c>
      <c r="G390" s="150" t="str">
        <f t="shared" si="10"/>
        <v>GADE4012025L6</v>
      </c>
      <c r="H390" t="s">
        <v>699</v>
      </c>
      <c r="I390" s="476">
        <v>216</v>
      </c>
      <c r="J390" s="133">
        <f t="shared" si="9"/>
        <v>1350</v>
      </c>
      <c r="K390" s="162"/>
    </row>
    <row r="391" spans="1:11">
      <c r="A391" t="s">
        <v>8059</v>
      </c>
      <c r="B391" s="148">
        <v>42674</v>
      </c>
      <c r="C391" t="s">
        <v>8060</v>
      </c>
      <c r="D391">
        <v>1</v>
      </c>
      <c r="E391" t="s">
        <v>8061</v>
      </c>
      <c r="F391" t="s">
        <v>1808</v>
      </c>
      <c r="G391" s="150" t="str">
        <f t="shared" si="10"/>
        <v>ODM950324V2A</v>
      </c>
      <c r="H391" t="s">
        <v>685</v>
      </c>
      <c r="I391" s="476">
        <v>38.340000000000003</v>
      </c>
      <c r="J391" s="133">
        <f t="shared" si="9"/>
        <v>239.62500000000003</v>
      </c>
      <c r="K391" s="162"/>
    </row>
    <row r="392" spans="1:11">
      <c r="A392" t="s">
        <v>8062</v>
      </c>
      <c r="B392" s="148">
        <v>42674</v>
      </c>
      <c r="C392" t="s">
        <v>8063</v>
      </c>
      <c r="D392">
        <v>1</v>
      </c>
      <c r="E392" t="s">
        <v>8064</v>
      </c>
      <c r="F392" t="s">
        <v>1808</v>
      </c>
      <c r="G392" s="150" t="str">
        <f t="shared" si="10"/>
        <v>ODM950324V2A</v>
      </c>
      <c r="H392" t="s">
        <v>685</v>
      </c>
      <c r="I392" s="476">
        <v>60.69</v>
      </c>
      <c r="J392" s="133">
        <f t="shared" ref="J392:J454" si="11">+I392/0.16</f>
        <v>379.3125</v>
      </c>
      <c r="K392" s="162"/>
    </row>
    <row r="393" spans="1:11">
      <c r="A393" t="s">
        <v>8065</v>
      </c>
      <c r="B393" s="148">
        <v>42674</v>
      </c>
      <c r="C393" t="s">
        <v>8066</v>
      </c>
      <c r="D393">
        <v>1</v>
      </c>
      <c r="E393" t="s">
        <v>8067</v>
      </c>
      <c r="F393" t="s">
        <v>1808</v>
      </c>
      <c r="G393" s="150" t="str">
        <f t="shared" si="10"/>
        <v>JMA840106356</v>
      </c>
      <c r="H393" s="150" t="s">
        <v>968</v>
      </c>
      <c r="I393" s="476">
        <v>35.39</v>
      </c>
      <c r="J393" s="133">
        <f t="shared" si="11"/>
        <v>221.1875</v>
      </c>
      <c r="K393" s="162"/>
    </row>
    <row r="394" spans="1:11">
      <c r="A394" t="s">
        <v>8068</v>
      </c>
      <c r="B394" s="148">
        <v>42674</v>
      </c>
      <c r="C394" t="s">
        <v>8069</v>
      </c>
      <c r="D394">
        <v>1</v>
      </c>
      <c r="E394" t="s">
        <v>8070</v>
      </c>
      <c r="F394" t="s">
        <v>1808</v>
      </c>
      <c r="G394" s="150" t="str">
        <f t="shared" si="10"/>
        <v>NWM9709244W4</v>
      </c>
      <c r="H394" s="150" t="s">
        <v>683</v>
      </c>
      <c r="I394" s="476">
        <v>14.48</v>
      </c>
      <c r="J394" s="133">
        <f t="shared" si="11"/>
        <v>90.5</v>
      </c>
      <c r="K394" s="162"/>
    </row>
    <row r="395" spans="1:11">
      <c r="A395" t="s">
        <v>8071</v>
      </c>
      <c r="B395" s="148">
        <v>42674</v>
      </c>
      <c r="C395" t="s">
        <v>8072</v>
      </c>
      <c r="D395">
        <v>1</v>
      </c>
      <c r="E395" t="s">
        <v>8073</v>
      </c>
      <c r="F395" t="s">
        <v>1808</v>
      </c>
      <c r="G395" s="150" t="str">
        <f t="shared" si="10"/>
        <v>MAMR740915UN2</v>
      </c>
      <c r="H395" t="s">
        <v>3510</v>
      </c>
      <c r="I395" s="476">
        <v>16</v>
      </c>
      <c r="J395" s="133">
        <f t="shared" si="11"/>
        <v>100</v>
      </c>
      <c r="K395" s="162"/>
    </row>
    <row r="396" spans="1:11">
      <c r="A396" t="s">
        <v>8074</v>
      </c>
      <c r="B396" s="148">
        <v>42674</v>
      </c>
      <c r="C396" t="s">
        <v>8075</v>
      </c>
      <c r="D396">
        <v>1</v>
      </c>
      <c r="E396" t="s">
        <v>8076</v>
      </c>
      <c r="F396" t="s">
        <v>1808</v>
      </c>
      <c r="G396" s="150" t="str">
        <f t="shared" si="10"/>
        <v>COSL9411143M3</v>
      </c>
      <c r="H396" t="s">
        <v>8077</v>
      </c>
      <c r="I396" s="476">
        <v>55.17</v>
      </c>
      <c r="J396" s="133">
        <f t="shared" si="11"/>
        <v>344.8125</v>
      </c>
      <c r="K396" s="162"/>
    </row>
    <row r="397" spans="1:11">
      <c r="A397" t="s">
        <v>8078</v>
      </c>
      <c r="B397" s="148">
        <v>42674</v>
      </c>
      <c r="C397" t="s">
        <v>8079</v>
      </c>
      <c r="D397">
        <v>1</v>
      </c>
      <c r="E397" t="s">
        <v>8080</v>
      </c>
      <c r="F397" t="s">
        <v>1808</v>
      </c>
      <c r="G397" s="150" t="str">
        <f t="shared" si="10"/>
        <v>CBE9107237PA</v>
      </c>
      <c r="H397" t="s">
        <v>8081</v>
      </c>
      <c r="I397" s="476">
        <v>53.73</v>
      </c>
      <c r="J397" s="133">
        <f t="shared" si="11"/>
        <v>335.8125</v>
      </c>
      <c r="K397" s="162"/>
    </row>
    <row r="398" spans="1:11">
      <c r="A398" t="s">
        <v>8078</v>
      </c>
      <c r="B398" s="148">
        <v>42674</v>
      </c>
      <c r="C398" t="s">
        <v>8079</v>
      </c>
      <c r="D398">
        <v>1</v>
      </c>
      <c r="E398" t="s">
        <v>8080</v>
      </c>
      <c r="F398" t="s">
        <v>1808</v>
      </c>
      <c r="G398" s="150" t="str">
        <f t="shared" si="10"/>
        <v>CCO031104SZ2</v>
      </c>
      <c r="H398" t="s">
        <v>4857</v>
      </c>
      <c r="I398" s="476">
        <v>9.52</v>
      </c>
      <c r="J398" s="133">
        <f t="shared" si="11"/>
        <v>59.499999999999993</v>
      </c>
      <c r="K398" s="162"/>
    </row>
    <row r="399" spans="1:11">
      <c r="A399" t="s">
        <v>8078</v>
      </c>
      <c r="B399" s="148">
        <v>42674</v>
      </c>
      <c r="C399" t="s">
        <v>8079</v>
      </c>
      <c r="D399">
        <v>1</v>
      </c>
      <c r="E399" t="s">
        <v>8080</v>
      </c>
      <c r="F399" t="s">
        <v>1808</v>
      </c>
      <c r="G399" s="150" t="str">
        <f t="shared" si="10"/>
        <v>CME030219B64</v>
      </c>
      <c r="H399" t="s">
        <v>658</v>
      </c>
      <c r="I399" s="476">
        <v>11.59</v>
      </c>
      <c r="J399" s="133">
        <f t="shared" si="11"/>
        <v>72.4375</v>
      </c>
      <c r="K399" s="162"/>
    </row>
    <row r="400" spans="1:11">
      <c r="A400" t="s">
        <v>8078</v>
      </c>
      <c r="B400" s="148">
        <v>42674</v>
      </c>
      <c r="C400" t="s">
        <v>8079</v>
      </c>
      <c r="D400">
        <v>1</v>
      </c>
      <c r="E400" t="s">
        <v>8080</v>
      </c>
      <c r="F400" t="s">
        <v>1808</v>
      </c>
      <c r="G400" s="150" t="str">
        <f t="shared" si="10"/>
        <v>FMN9905248R8</v>
      </c>
      <c r="H400" t="s">
        <v>811</v>
      </c>
      <c r="I400" s="476">
        <v>5.0999999999999996</v>
      </c>
      <c r="J400" s="133">
        <f t="shared" si="11"/>
        <v>31.874999999999996</v>
      </c>
      <c r="K400" s="162"/>
    </row>
    <row r="401" spans="1:11">
      <c r="A401" t="s">
        <v>8078</v>
      </c>
      <c r="B401" s="148">
        <v>42674</v>
      </c>
      <c r="C401" t="s">
        <v>8079</v>
      </c>
      <c r="D401">
        <v>1</v>
      </c>
      <c r="E401" t="s">
        <v>8080</v>
      </c>
      <c r="F401" t="s">
        <v>1808</v>
      </c>
      <c r="G401" s="150" t="str">
        <f t="shared" si="10"/>
        <v>FMN9905248R8</v>
      </c>
      <c r="H401" t="s">
        <v>811</v>
      </c>
      <c r="I401" s="476">
        <v>5.0999999999999996</v>
      </c>
      <c r="J401" s="133">
        <f t="shared" si="11"/>
        <v>31.874999999999996</v>
      </c>
      <c r="K401" s="162"/>
    </row>
    <row r="402" spans="1:11">
      <c r="A402" t="s">
        <v>8078</v>
      </c>
      <c r="B402" s="148">
        <v>42674</v>
      </c>
      <c r="C402" t="s">
        <v>8079</v>
      </c>
      <c r="D402">
        <v>1</v>
      </c>
      <c r="E402" t="s">
        <v>8080</v>
      </c>
      <c r="F402" t="s">
        <v>1808</v>
      </c>
      <c r="G402" s="150" t="str">
        <f t="shared" si="10"/>
        <v>FNI970829JR9</v>
      </c>
      <c r="H402" t="s">
        <v>729</v>
      </c>
      <c r="I402" s="476">
        <v>8.9700000000000006</v>
      </c>
      <c r="J402" s="133">
        <f t="shared" si="11"/>
        <v>56.0625</v>
      </c>
      <c r="K402" s="162"/>
    </row>
    <row r="403" spans="1:11">
      <c r="A403" t="s">
        <v>8078</v>
      </c>
      <c r="B403" s="148">
        <v>42674</v>
      </c>
      <c r="C403" t="s">
        <v>8079</v>
      </c>
      <c r="D403">
        <v>1</v>
      </c>
      <c r="E403" t="s">
        <v>8080</v>
      </c>
      <c r="F403" t="s">
        <v>1808</v>
      </c>
      <c r="G403" s="150" t="str">
        <f t="shared" si="10"/>
        <v>FNI970829JR9</v>
      </c>
      <c r="H403" t="s">
        <v>729</v>
      </c>
      <c r="I403" s="476">
        <v>9.66</v>
      </c>
      <c r="J403" s="133">
        <f t="shared" si="11"/>
        <v>60.375</v>
      </c>
      <c r="K403" s="162"/>
    </row>
    <row r="404" spans="1:11">
      <c r="A404" t="s">
        <v>8078</v>
      </c>
      <c r="B404" s="148">
        <v>42674</v>
      </c>
      <c r="C404" t="s">
        <v>8079</v>
      </c>
      <c r="D404">
        <v>1</v>
      </c>
      <c r="E404" t="s">
        <v>8080</v>
      </c>
      <c r="F404" t="s">
        <v>1808</v>
      </c>
      <c r="G404" s="150" t="str">
        <f t="shared" si="10"/>
        <v>FNI970829JR9</v>
      </c>
      <c r="H404" t="s">
        <v>729</v>
      </c>
      <c r="I404" s="476">
        <v>9.66</v>
      </c>
      <c r="J404" s="133">
        <f t="shared" si="11"/>
        <v>60.375</v>
      </c>
      <c r="K404" s="162"/>
    </row>
    <row r="405" spans="1:11">
      <c r="A405" t="s">
        <v>8078</v>
      </c>
      <c r="B405" s="148">
        <v>42674</v>
      </c>
      <c r="C405" t="s">
        <v>8079</v>
      </c>
      <c r="D405">
        <v>1</v>
      </c>
      <c r="E405" t="s">
        <v>8080</v>
      </c>
      <c r="F405" t="s">
        <v>1808</v>
      </c>
      <c r="G405" s="150" t="str">
        <f t="shared" si="10"/>
        <v>PAC8907264G0</v>
      </c>
      <c r="H405" t="s">
        <v>8082</v>
      </c>
      <c r="I405" s="476">
        <v>10.210000000000001</v>
      </c>
      <c r="J405" s="133">
        <f t="shared" si="11"/>
        <v>63.812500000000007</v>
      </c>
      <c r="K405" s="162"/>
    </row>
    <row r="406" spans="1:11">
      <c r="A406" t="s">
        <v>8078</v>
      </c>
      <c r="B406" s="148">
        <v>42674</v>
      </c>
      <c r="C406" t="s">
        <v>8079</v>
      </c>
      <c r="D406">
        <v>1</v>
      </c>
      <c r="E406" t="s">
        <v>8080</v>
      </c>
      <c r="F406" t="s">
        <v>1808</v>
      </c>
      <c r="G406" s="150" t="str">
        <f t="shared" si="10"/>
        <v>PAC8907264G0</v>
      </c>
      <c r="H406" t="s">
        <v>8082</v>
      </c>
      <c r="I406" s="476">
        <v>12.97</v>
      </c>
      <c r="J406" s="133">
        <f t="shared" si="11"/>
        <v>81.0625</v>
      </c>
      <c r="K406" s="162"/>
    </row>
    <row r="407" spans="1:11">
      <c r="A407" t="s">
        <v>1809</v>
      </c>
      <c r="B407" s="148">
        <v>42646</v>
      </c>
      <c r="C407" t="s">
        <v>8083</v>
      </c>
      <c r="D407">
        <v>1</v>
      </c>
      <c r="E407" t="s">
        <v>8084</v>
      </c>
      <c r="F407" t="s">
        <v>1812</v>
      </c>
      <c r="G407" s="150" t="s">
        <v>2530</v>
      </c>
      <c r="H407" s="150" t="s">
        <v>4826</v>
      </c>
      <c r="I407" s="476">
        <v>22.44</v>
      </c>
      <c r="J407" s="133">
        <f t="shared" si="11"/>
        <v>140.25</v>
      </c>
      <c r="K407" s="162"/>
    </row>
    <row r="408" spans="1:11" s="150" customFormat="1">
      <c r="A408" s="150" t="s">
        <v>1809</v>
      </c>
      <c r="B408" s="148">
        <v>42646</v>
      </c>
      <c r="C408" s="150" t="s">
        <v>8083</v>
      </c>
      <c r="D408" s="150">
        <v>1</v>
      </c>
      <c r="E408" s="150" t="s">
        <v>8084</v>
      </c>
      <c r="F408" s="150" t="s">
        <v>1812</v>
      </c>
      <c r="G408" s="150" t="s">
        <v>2846</v>
      </c>
      <c r="H408" s="150" t="s">
        <v>2847</v>
      </c>
      <c r="I408" s="476">
        <v>604.41</v>
      </c>
      <c r="J408" s="133">
        <f t="shared" si="11"/>
        <v>3777.5624999999995</v>
      </c>
      <c r="K408" s="162"/>
    </row>
    <row r="409" spans="1:11">
      <c r="A409" t="s">
        <v>21</v>
      </c>
      <c r="B409" s="148">
        <v>42646</v>
      </c>
      <c r="C409" t="s">
        <v>8085</v>
      </c>
      <c r="D409">
        <v>1</v>
      </c>
      <c r="E409" t="s">
        <v>8086</v>
      </c>
      <c r="F409" t="s">
        <v>1812</v>
      </c>
      <c r="G409" s="150" t="s">
        <v>8354</v>
      </c>
      <c r="H409" s="150" t="s">
        <v>8355</v>
      </c>
      <c r="I409" s="314">
        <v>45517.24</v>
      </c>
      <c r="J409" s="133">
        <f t="shared" si="11"/>
        <v>284482.75</v>
      </c>
      <c r="K409" s="162"/>
    </row>
    <row r="410" spans="1:11">
      <c r="A410" t="s">
        <v>4609</v>
      </c>
      <c r="B410" s="148">
        <v>42646</v>
      </c>
      <c r="C410" t="s">
        <v>8087</v>
      </c>
      <c r="D410">
        <v>1</v>
      </c>
      <c r="E410" t="s">
        <v>8088</v>
      </c>
      <c r="F410" t="s">
        <v>1822</v>
      </c>
      <c r="G410" s="150" t="s">
        <v>4171</v>
      </c>
      <c r="H410" t="s">
        <v>4154</v>
      </c>
      <c r="I410" s="476">
        <v>58.55</v>
      </c>
      <c r="J410" s="133">
        <f t="shared" si="11"/>
        <v>365.9375</v>
      </c>
      <c r="K410" s="162"/>
    </row>
    <row r="411" spans="1:11">
      <c r="A411" t="s">
        <v>2933</v>
      </c>
      <c r="B411" s="148">
        <v>42647</v>
      </c>
      <c r="C411" t="s">
        <v>8089</v>
      </c>
      <c r="D411">
        <v>1</v>
      </c>
      <c r="E411" t="s">
        <v>8090</v>
      </c>
      <c r="F411" t="s">
        <v>1812</v>
      </c>
      <c r="G411" s="150" t="s">
        <v>960</v>
      </c>
      <c r="H411" t="s">
        <v>961</v>
      </c>
      <c r="I411" s="314">
        <v>3202.76</v>
      </c>
      <c r="J411" s="133">
        <f t="shared" si="11"/>
        <v>20017.25</v>
      </c>
      <c r="K411" s="162"/>
    </row>
    <row r="412" spans="1:11" ht="13.5" customHeight="1">
      <c r="A412" t="s">
        <v>2935</v>
      </c>
      <c r="B412" s="148">
        <v>42647</v>
      </c>
      <c r="C412" t="s">
        <v>8091</v>
      </c>
      <c r="D412">
        <v>1</v>
      </c>
      <c r="E412" t="s">
        <v>8092</v>
      </c>
      <c r="F412" t="s">
        <v>1822</v>
      </c>
      <c r="G412" s="150" t="s">
        <v>4171</v>
      </c>
      <c r="H412" t="s">
        <v>4154</v>
      </c>
      <c r="I412" s="314">
        <v>40365.53</v>
      </c>
      <c r="J412" s="133">
        <f t="shared" si="11"/>
        <v>252284.5625</v>
      </c>
      <c r="K412" s="162"/>
    </row>
    <row r="413" spans="1:11">
      <c r="A413" t="s">
        <v>1882</v>
      </c>
      <c r="B413" s="148">
        <v>42647</v>
      </c>
      <c r="C413" t="s">
        <v>8093</v>
      </c>
      <c r="D413">
        <v>1</v>
      </c>
      <c r="E413" t="s">
        <v>8094</v>
      </c>
      <c r="F413" t="s">
        <v>1822</v>
      </c>
      <c r="G413" s="150" t="s">
        <v>957</v>
      </c>
      <c r="H413" t="s">
        <v>1813</v>
      </c>
      <c r="I413" s="314">
        <v>7919.1</v>
      </c>
      <c r="J413" s="133">
        <f t="shared" si="11"/>
        <v>49494.375</v>
      </c>
      <c r="K413" s="162"/>
    </row>
    <row r="414" spans="1:11">
      <c r="A414" t="s">
        <v>33</v>
      </c>
      <c r="B414" s="148">
        <v>42647</v>
      </c>
      <c r="C414" t="s">
        <v>8095</v>
      </c>
      <c r="D414">
        <v>1</v>
      </c>
      <c r="E414" t="s">
        <v>8096</v>
      </c>
      <c r="F414" t="s">
        <v>1822</v>
      </c>
      <c r="G414" s="150" t="s">
        <v>957</v>
      </c>
      <c r="H414" t="s">
        <v>1813</v>
      </c>
      <c r="I414" s="314">
        <v>32102.75</v>
      </c>
      <c r="J414" s="133">
        <f t="shared" si="11"/>
        <v>200642.1875</v>
      </c>
      <c r="K414" s="162"/>
    </row>
    <row r="415" spans="1:11">
      <c r="A415" t="s">
        <v>35</v>
      </c>
      <c r="B415" s="148">
        <v>42648</v>
      </c>
      <c r="C415" t="s">
        <v>8097</v>
      </c>
      <c r="D415">
        <v>1</v>
      </c>
      <c r="E415" t="s">
        <v>8098</v>
      </c>
      <c r="F415" t="s">
        <v>1812</v>
      </c>
      <c r="G415" s="150" t="s">
        <v>957</v>
      </c>
      <c r="H415" t="s">
        <v>1813</v>
      </c>
      <c r="I415" s="314">
        <v>2394.2600000000002</v>
      </c>
      <c r="J415" s="133">
        <f t="shared" si="11"/>
        <v>14964.125000000002</v>
      </c>
      <c r="K415" s="162"/>
    </row>
    <row r="416" spans="1:11">
      <c r="A416" t="s">
        <v>37</v>
      </c>
      <c r="B416" s="148">
        <v>42648</v>
      </c>
      <c r="C416" t="s">
        <v>8099</v>
      </c>
      <c r="D416">
        <v>1</v>
      </c>
      <c r="E416" t="s">
        <v>8100</v>
      </c>
      <c r="F416" t="s">
        <v>1812</v>
      </c>
      <c r="G416" s="150" t="s">
        <v>957</v>
      </c>
      <c r="H416" t="s">
        <v>1813</v>
      </c>
      <c r="I416" s="476">
        <v>890.71</v>
      </c>
      <c r="J416" s="133">
        <f t="shared" si="11"/>
        <v>5566.9375</v>
      </c>
      <c r="K416" s="162"/>
    </row>
    <row r="417" spans="1:11">
      <c r="A417" t="s">
        <v>1914</v>
      </c>
      <c r="B417" s="148">
        <v>42648</v>
      </c>
      <c r="C417" t="s">
        <v>8101</v>
      </c>
      <c r="D417">
        <v>2</v>
      </c>
      <c r="E417" t="s">
        <v>8102</v>
      </c>
      <c r="F417" t="s">
        <v>1822</v>
      </c>
      <c r="G417" s="150" t="s">
        <v>893</v>
      </c>
      <c r="H417" s="150" t="s">
        <v>8359</v>
      </c>
      <c r="I417" s="476">
        <v>651.04</v>
      </c>
      <c r="J417" s="133">
        <f t="shared" si="11"/>
        <v>4068.9999999999995</v>
      </c>
      <c r="K417" s="162"/>
    </row>
    <row r="418" spans="1:11">
      <c r="A418" t="s">
        <v>39</v>
      </c>
      <c r="B418" s="148">
        <v>42648</v>
      </c>
      <c r="C418" t="s">
        <v>8103</v>
      </c>
      <c r="D418">
        <v>2</v>
      </c>
      <c r="E418" t="s">
        <v>8104</v>
      </c>
      <c r="F418" t="s">
        <v>1822</v>
      </c>
      <c r="G418" s="150" t="s">
        <v>6032</v>
      </c>
      <c r="H418" t="s">
        <v>5943</v>
      </c>
      <c r="I418" s="476">
        <v>144</v>
      </c>
      <c r="J418" s="133">
        <f t="shared" si="11"/>
        <v>900</v>
      </c>
      <c r="K418" s="162"/>
    </row>
    <row r="419" spans="1:11">
      <c r="A419" t="s">
        <v>3009</v>
      </c>
      <c r="B419" s="148">
        <v>42648</v>
      </c>
      <c r="C419" t="s">
        <v>8105</v>
      </c>
      <c r="D419">
        <v>2</v>
      </c>
      <c r="E419" t="s">
        <v>8106</v>
      </c>
      <c r="F419" t="s">
        <v>1822</v>
      </c>
      <c r="G419" s="150" t="s">
        <v>904</v>
      </c>
      <c r="H419" t="s">
        <v>903</v>
      </c>
      <c r="I419" s="476">
        <v>767.2</v>
      </c>
      <c r="J419" s="133">
        <f t="shared" si="11"/>
        <v>4795</v>
      </c>
      <c r="K419" s="162"/>
    </row>
    <row r="420" spans="1:11">
      <c r="A420" t="s">
        <v>85</v>
      </c>
      <c r="B420" s="148">
        <v>42648</v>
      </c>
      <c r="C420" t="s">
        <v>8107</v>
      </c>
      <c r="D420">
        <v>2</v>
      </c>
      <c r="E420" t="s">
        <v>8108</v>
      </c>
      <c r="F420" t="s">
        <v>1822</v>
      </c>
      <c r="G420" s="150" t="s">
        <v>822</v>
      </c>
      <c r="H420" t="s">
        <v>902</v>
      </c>
      <c r="I420" s="476">
        <v>739.42</v>
      </c>
      <c r="J420" s="133">
        <f t="shared" si="11"/>
        <v>4621.375</v>
      </c>
      <c r="K420" s="162"/>
    </row>
    <row r="421" spans="1:11">
      <c r="A421" t="s">
        <v>1035</v>
      </c>
      <c r="B421" s="148">
        <v>42648</v>
      </c>
      <c r="C421" t="s">
        <v>8109</v>
      </c>
      <c r="D421">
        <v>2</v>
      </c>
      <c r="E421" t="s">
        <v>8110</v>
      </c>
      <c r="F421" t="s">
        <v>1822</v>
      </c>
      <c r="G421" s="150" t="s">
        <v>826</v>
      </c>
      <c r="H421" t="s">
        <v>1620</v>
      </c>
      <c r="I421" s="476">
        <v>160</v>
      </c>
      <c r="J421" s="133">
        <f t="shared" si="11"/>
        <v>1000</v>
      </c>
      <c r="K421" s="162"/>
    </row>
    <row r="422" spans="1:11">
      <c r="A422" t="s">
        <v>1037</v>
      </c>
      <c r="B422" s="148">
        <v>42648</v>
      </c>
      <c r="C422" t="s">
        <v>8111</v>
      </c>
      <c r="D422">
        <v>2</v>
      </c>
      <c r="E422" t="s">
        <v>8112</v>
      </c>
      <c r="F422" t="s">
        <v>1822</v>
      </c>
      <c r="G422" s="150" t="s">
        <v>6032</v>
      </c>
      <c r="H422" t="s">
        <v>5943</v>
      </c>
      <c r="I422" s="476">
        <v>176</v>
      </c>
      <c r="J422" s="133">
        <f t="shared" si="11"/>
        <v>1100</v>
      </c>
      <c r="K422" s="162"/>
    </row>
    <row r="423" spans="1:11">
      <c r="A423" t="s">
        <v>1039</v>
      </c>
      <c r="B423" s="148">
        <v>42648</v>
      </c>
      <c r="C423" t="s">
        <v>8113</v>
      </c>
      <c r="D423">
        <v>2</v>
      </c>
      <c r="E423" t="s">
        <v>8114</v>
      </c>
      <c r="F423" t="s">
        <v>1822</v>
      </c>
      <c r="G423" s="150" t="s">
        <v>3573</v>
      </c>
      <c r="H423" t="s">
        <v>5994</v>
      </c>
      <c r="I423" s="476">
        <v>880</v>
      </c>
      <c r="J423" s="133">
        <f t="shared" si="11"/>
        <v>5500</v>
      </c>
      <c r="K423" s="162"/>
    </row>
    <row r="424" spans="1:11">
      <c r="A424" t="s">
        <v>1041</v>
      </c>
      <c r="B424" s="148">
        <v>42648</v>
      </c>
      <c r="C424" t="s">
        <v>8115</v>
      </c>
      <c r="D424">
        <v>2</v>
      </c>
      <c r="E424" t="s">
        <v>8116</v>
      </c>
      <c r="F424" t="s">
        <v>1822</v>
      </c>
      <c r="G424" s="150" t="s">
        <v>6033</v>
      </c>
      <c r="H424" t="s">
        <v>5950</v>
      </c>
      <c r="I424" s="314">
        <v>1280</v>
      </c>
      <c r="J424" s="133">
        <f t="shared" si="11"/>
        <v>8000</v>
      </c>
      <c r="K424" s="162"/>
    </row>
    <row r="425" spans="1:11">
      <c r="A425" t="s">
        <v>1043</v>
      </c>
      <c r="B425" s="148">
        <v>42648</v>
      </c>
      <c r="C425" t="s">
        <v>8117</v>
      </c>
      <c r="D425">
        <v>2</v>
      </c>
      <c r="E425" t="s">
        <v>8118</v>
      </c>
      <c r="F425" t="s">
        <v>1822</v>
      </c>
      <c r="G425" s="150" t="s">
        <v>5481</v>
      </c>
      <c r="H425" t="s">
        <v>5462</v>
      </c>
      <c r="I425" s="476">
        <v>192</v>
      </c>
      <c r="J425" s="133">
        <f t="shared" si="11"/>
        <v>1200</v>
      </c>
      <c r="K425" s="162"/>
    </row>
    <row r="426" spans="1:11">
      <c r="A426" t="s">
        <v>1845</v>
      </c>
      <c r="B426" s="148">
        <v>42648</v>
      </c>
      <c r="C426" t="s">
        <v>8119</v>
      </c>
      <c r="D426">
        <v>2</v>
      </c>
      <c r="E426" t="s">
        <v>8120</v>
      </c>
      <c r="F426" t="s">
        <v>1822</v>
      </c>
      <c r="G426" s="150" t="s">
        <v>3511</v>
      </c>
      <c r="H426" t="s">
        <v>3485</v>
      </c>
      <c r="I426" s="476">
        <v>649.6</v>
      </c>
      <c r="J426" s="133">
        <f t="shared" si="11"/>
        <v>4060</v>
      </c>
      <c r="K426" s="162"/>
    </row>
    <row r="427" spans="1:11">
      <c r="A427" t="s">
        <v>1848</v>
      </c>
      <c r="B427" s="148">
        <v>42648</v>
      </c>
      <c r="C427" t="s">
        <v>8121</v>
      </c>
      <c r="D427">
        <v>1</v>
      </c>
      <c r="E427" t="s">
        <v>8122</v>
      </c>
      <c r="F427" t="s">
        <v>1822</v>
      </c>
      <c r="G427" s="150" t="s">
        <v>723</v>
      </c>
      <c r="H427" t="s">
        <v>917</v>
      </c>
      <c r="I427" s="314">
        <v>1552</v>
      </c>
      <c r="J427" s="133">
        <f t="shared" si="11"/>
        <v>9700</v>
      </c>
      <c r="K427" s="162"/>
    </row>
    <row r="428" spans="1:11">
      <c r="A428" t="s">
        <v>105</v>
      </c>
      <c r="B428" s="148">
        <v>42648</v>
      </c>
      <c r="C428" t="s">
        <v>8123</v>
      </c>
      <c r="D428">
        <v>2</v>
      </c>
      <c r="E428" t="s">
        <v>8124</v>
      </c>
      <c r="F428" t="s">
        <v>1822</v>
      </c>
      <c r="G428" s="150" t="s">
        <v>723</v>
      </c>
      <c r="H428" t="s">
        <v>917</v>
      </c>
      <c r="I428" s="314">
        <v>1408</v>
      </c>
      <c r="J428" s="133">
        <f t="shared" si="11"/>
        <v>8800</v>
      </c>
      <c r="K428" s="162"/>
    </row>
    <row r="429" spans="1:11">
      <c r="A429" t="s">
        <v>107</v>
      </c>
      <c r="B429" s="148">
        <v>42648</v>
      </c>
      <c r="C429" t="s">
        <v>8125</v>
      </c>
      <c r="D429">
        <v>2</v>
      </c>
      <c r="E429" t="s">
        <v>8126</v>
      </c>
      <c r="F429" t="s">
        <v>1822</v>
      </c>
      <c r="G429" s="150" t="s">
        <v>8360</v>
      </c>
      <c r="H429" t="s">
        <v>6666</v>
      </c>
      <c r="I429" s="476">
        <v>560</v>
      </c>
      <c r="J429" s="133">
        <f t="shared" si="11"/>
        <v>3500</v>
      </c>
      <c r="K429" s="162"/>
    </row>
    <row r="430" spans="1:11">
      <c r="A430" t="s">
        <v>109</v>
      </c>
      <c r="B430" s="148">
        <v>42648</v>
      </c>
      <c r="C430" t="s">
        <v>8127</v>
      </c>
      <c r="D430">
        <v>1</v>
      </c>
      <c r="E430" t="s">
        <v>8128</v>
      </c>
      <c r="F430" t="s">
        <v>1822</v>
      </c>
      <c r="G430" s="150" t="s">
        <v>8360</v>
      </c>
      <c r="H430" t="s">
        <v>6666</v>
      </c>
      <c r="I430" s="314">
        <v>1600</v>
      </c>
      <c r="J430" s="133">
        <f t="shared" si="11"/>
        <v>10000</v>
      </c>
      <c r="K430" s="162"/>
    </row>
    <row r="431" spans="1:11">
      <c r="A431" t="s">
        <v>111</v>
      </c>
      <c r="B431" s="148">
        <v>42648</v>
      </c>
      <c r="C431" t="s">
        <v>8129</v>
      </c>
      <c r="D431">
        <v>1</v>
      </c>
      <c r="E431" t="s">
        <v>8130</v>
      </c>
      <c r="F431" t="s">
        <v>1822</v>
      </c>
      <c r="G431" s="150" t="s">
        <v>718</v>
      </c>
      <c r="H431" t="s">
        <v>719</v>
      </c>
      <c r="I431" s="476">
        <v>188.04</v>
      </c>
      <c r="J431" s="133">
        <f t="shared" si="11"/>
        <v>1175.25</v>
      </c>
      <c r="K431" s="162"/>
    </row>
    <row r="432" spans="1:11">
      <c r="A432" t="s">
        <v>1860</v>
      </c>
      <c r="B432" s="148">
        <v>42648</v>
      </c>
      <c r="C432" t="s">
        <v>8131</v>
      </c>
      <c r="D432">
        <v>1</v>
      </c>
      <c r="E432" t="s">
        <v>8132</v>
      </c>
      <c r="F432" t="s">
        <v>1822</v>
      </c>
      <c r="G432" s="150" t="s">
        <v>918</v>
      </c>
      <c r="H432" t="s">
        <v>954</v>
      </c>
      <c r="I432" s="314">
        <v>2688</v>
      </c>
      <c r="J432" s="133">
        <f t="shared" si="11"/>
        <v>16800</v>
      </c>
      <c r="K432" s="162"/>
    </row>
    <row r="433" spans="1:11">
      <c r="A433" t="s">
        <v>1863</v>
      </c>
      <c r="B433" s="148">
        <v>42648</v>
      </c>
      <c r="C433" t="s">
        <v>8133</v>
      </c>
      <c r="D433">
        <v>1</v>
      </c>
      <c r="E433" t="s">
        <v>8134</v>
      </c>
      <c r="F433" t="s">
        <v>1822</v>
      </c>
      <c r="G433" s="150" t="s">
        <v>924</v>
      </c>
      <c r="H433" t="s">
        <v>925</v>
      </c>
      <c r="I433" s="476">
        <v>640</v>
      </c>
      <c r="J433" s="133">
        <f t="shared" si="11"/>
        <v>4000</v>
      </c>
      <c r="K433" s="162"/>
    </row>
    <row r="434" spans="1:11">
      <c r="A434" t="s">
        <v>41</v>
      </c>
      <c r="B434" s="148">
        <v>42648</v>
      </c>
      <c r="C434" t="s">
        <v>8135</v>
      </c>
      <c r="D434">
        <v>1</v>
      </c>
      <c r="E434" t="s">
        <v>8136</v>
      </c>
      <c r="F434" t="s">
        <v>1822</v>
      </c>
      <c r="G434" s="150" t="s">
        <v>905</v>
      </c>
      <c r="H434" t="s">
        <v>906</v>
      </c>
      <c r="I434" s="476">
        <v>746.41</v>
      </c>
      <c r="J434" s="133">
        <f t="shared" si="11"/>
        <v>4665.0625</v>
      </c>
      <c r="K434" s="162"/>
    </row>
    <row r="435" spans="1:11">
      <c r="A435" t="s">
        <v>43</v>
      </c>
      <c r="B435" s="148">
        <v>42648</v>
      </c>
      <c r="C435" t="s">
        <v>8137</v>
      </c>
      <c r="D435">
        <v>1</v>
      </c>
      <c r="E435" t="s">
        <v>8138</v>
      </c>
      <c r="F435" t="s">
        <v>1822</v>
      </c>
      <c r="G435" s="150" t="s">
        <v>953</v>
      </c>
      <c r="H435" t="s">
        <v>1920</v>
      </c>
      <c r="I435" s="476">
        <v>308.44</v>
      </c>
      <c r="J435" s="133">
        <f t="shared" si="11"/>
        <v>1927.75</v>
      </c>
      <c r="K435" s="162"/>
    </row>
    <row r="436" spans="1:11">
      <c r="A436" t="s">
        <v>45</v>
      </c>
      <c r="B436" s="148">
        <v>42648</v>
      </c>
      <c r="C436" t="s">
        <v>8139</v>
      </c>
      <c r="D436">
        <v>1</v>
      </c>
      <c r="E436" t="s">
        <v>8140</v>
      </c>
      <c r="F436" t="s">
        <v>1822</v>
      </c>
      <c r="G436" s="150" t="s">
        <v>907</v>
      </c>
      <c r="H436" t="s">
        <v>908</v>
      </c>
      <c r="I436" s="314">
        <v>3003.01</v>
      </c>
      <c r="J436" s="133">
        <f t="shared" si="11"/>
        <v>18768.8125</v>
      </c>
      <c r="K436" s="162"/>
    </row>
    <row r="437" spans="1:11">
      <c r="A437" t="s">
        <v>47</v>
      </c>
      <c r="B437" s="148">
        <v>42648</v>
      </c>
      <c r="C437" t="s">
        <v>8141</v>
      </c>
      <c r="D437">
        <v>1</v>
      </c>
      <c r="E437" t="s">
        <v>8142</v>
      </c>
      <c r="F437" t="s">
        <v>1822</v>
      </c>
      <c r="G437" s="150" t="s">
        <v>5480</v>
      </c>
      <c r="H437" t="s">
        <v>940</v>
      </c>
      <c r="I437" s="314">
        <v>1447.72</v>
      </c>
      <c r="J437" s="133">
        <f t="shared" si="11"/>
        <v>9048.25</v>
      </c>
      <c r="K437" s="162"/>
    </row>
    <row r="438" spans="1:11">
      <c r="A438" t="s">
        <v>1927</v>
      </c>
      <c r="B438" s="148">
        <v>42648</v>
      </c>
      <c r="C438" t="s">
        <v>8143</v>
      </c>
      <c r="D438">
        <v>1</v>
      </c>
      <c r="E438" t="s">
        <v>8144</v>
      </c>
      <c r="F438" t="s">
        <v>1822</v>
      </c>
      <c r="G438" s="150" t="s">
        <v>685</v>
      </c>
      <c r="H438" t="s">
        <v>899</v>
      </c>
      <c r="I438" s="476">
        <v>277.92</v>
      </c>
      <c r="J438" s="133">
        <f t="shared" si="11"/>
        <v>1737</v>
      </c>
      <c r="K438" s="162"/>
    </row>
    <row r="439" spans="1:11">
      <c r="A439" t="s">
        <v>49</v>
      </c>
      <c r="B439" s="148">
        <v>42648</v>
      </c>
      <c r="C439" t="s">
        <v>8145</v>
      </c>
      <c r="D439">
        <v>1</v>
      </c>
      <c r="E439" t="s">
        <v>8146</v>
      </c>
      <c r="F439" t="s">
        <v>1822</v>
      </c>
      <c r="G439" s="150" t="s">
        <v>8361</v>
      </c>
      <c r="H439" t="s">
        <v>6522</v>
      </c>
      <c r="I439" s="476">
        <v>420.03</v>
      </c>
      <c r="J439" s="133">
        <f t="shared" si="11"/>
        <v>2625.1875</v>
      </c>
      <c r="K439" s="162"/>
    </row>
    <row r="440" spans="1:11">
      <c r="A440" t="s">
        <v>51</v>
      </c>
      <c r="B440" s="148">
        <v>42648</v>
      </c>
      <c r="C440" t="s">
        <v>8147</v>
      </c>
      <c r="D440">
        <v>1</v>
      </c>
      <c r="E440" t="s">
        <v>8148</v>
      </c>
      <c r="F440" t="s">
        <v>1822</v>
      </c>
      <c r="G440" s="150" t="s">
        <v>6035</v>
      </c>
      <c r="H440" t="s">
        <v>6004</v>
      </c>
      <c r="I440" s="476">
        <v>62.78</v>
      </c>
      <c r="J440" s="133">
        <f t="shared" si="11"/>
        <v>392.375</v>
      </c>
      <c r="K440" s="162"/>
    </row>
    <row r="441" spans="1:11">
      <c r="A441" t="s">
        <v>55</v>
      </c>
      <c r="B441" s="148">
        <v>42649</v>
      </c>
      <c r="C441" t="s">
        <v>8149</v>
      </c>
      <c r="D441">
        <v>1</v>
      </c>
      <c r="E441" t="s">
        <v>8150</v>
      </c>
      <c r="F441" t="s">
        <v>1822</v>
      </c>
      <c r="G441" s="150" t="s">
        <v>1000</v>
      </c>
      <c r="H441" t="s">
        <v>6237</v>
      </c>
      <c r="I441" s="314">
        <v>3734.91</v>
      </c>
      <c r="J441" s="133">
        <f t="shared" si="11"/>
        <v>23343.1875</v>
      </c>
      <c r="K441" s="162"/>
    </row>
    <row r="442" spans="1:11">
      <c r="A442" t="s">
        <v>65</v>
      </c>
      <c r="B442" s="148">
        <v>42650</v>
      </c>
      <c r="C442" t="s">
        <v>8151</v>
      </c>
      <c r="D442">
        <v>1</v>
      </c>
      <c r="E442" t="s">
        <v>8152</v>
      </c>
      <c r="F442" t="s">
        <v>1812</v>
      </c>
      <c r="G442" s="150" t="s">
        <v>693</v>
      </c>
      <c r="H442" s="150" t="s">
        <v>694</v>
      </c>
      <c r="I442" s="476">
        <v>459.59</v>
      </c>
      <c r="J442" s="133">
        <f t="shared" si="11"/>
        <v>2872.4375</v>
      </c>
      <c r="K442" s="162"/>
    </row>
    <row r="443" spans="1:11">
      <c r="A443" t="s">
        <v>1067</v>
      </c>
      <c r="B443" s="148">
        <v>42650</v>
      </c>
      <c r="C443" t="s">
        <v>8153</v>
      </c>
      <c r="D443">
        <v>1</v>
      </c>
      <c r="E443" t="s">
        <v>8154</v>
      </c>
      <c r="F443" t="s">
        <v>1812</v>
      </c>
      <c r="G443" s="150" t="s">
        <v>7284</v>
      </c>
      <c r="H443" s="150" t="s">
        <v>7298</v>
      </c>
      <c r="I443" s="314">
        <v>23448.28</v>
      </c>
      <c r="J443" s="133">
        <f t="shared" si="11"/>
        <v>146551.75</v>
      </c>
      <c r="K443" s="162"/>
    </row>
    <row r="444" spans="1:11">
      <c r="A444" t="s">
        <v>3945</v>
      </c>
      <c r="B444" s="148">
        <v>42650</v>
      </c>
      <c r="C444" t="s">
        <v>8155</v>
      </c>
      <c r="D444">
        <v>1</v>
      </c>
      <c r="E444" t="s">
        <v>8156</v>
      </c>
      <c r="F444" t="s">
        <v>1822</v>
      </c>
      <c r="G444" s="150" t="s">
        <v>4171</v>
      </c>
      <c r="H444" t="s">
        <v>4154</v>
      </c>
      <c r="I444" s="314">
        <v>7243.62</v>
      </c>
      <c r="J444" s="133">
        <f t="shared" si="11"/>
        <v>45272.625</v>
      </c>
      <c r="K444" s="162"/>
    </row>
    <row r="445" spans="1:11">
      <c r="A445" t="s">
        <v>3947</v>
      </c>
      <c r="B445" s="148">
        <v>42650</v>
      </c>
      <c r="C445" t="s">
        <v>8157</v>
      </c>
      <c r="D445">
        <v>1</v>
      </c>
      <c r="E445" t="s">
        <v>8158</v>
      </c>
      <c r="F445" t="s">
        <v>1822</v>
      </c>
      <c r="G445" s="150" t="s">
        <v>4171</v>
      </c>
      <c r="H445" t="s">
        <v>4154</v>
      </c>
      <c r="I445" s="314">
        <v>12434.98</v>
      </c>
      <c r="J445" s="133">
        <f t="shared" si="11"/>
        <v>77718.625</v>
      </c>
      <c r="K445" s="162"/>
    </row>
    <row r="446" spans="1:11">
      <c r="A446" t="s">
        <v>3949</v>
      </c>
      <c r="B446" s="148">
        <v>42650</v>
      </c>
      <c r="C446" t="s">
        <v>8159</v>
      </c>
      <c r="D446">
        <v>1</v>
      </c>
      <c r="E446" t="s">
        <v>8160</v>
      </c>
      <c r="F446" t="s">
        <v>1822</v>
      </c>
      <c r="G446" s="150" t="s">
        <v>4171</v>
      </c>
      <c r="H446" t="s">
        <v>4154</v>
      </c>
      <c r="I446" s="476">
        <v>714.18</v>
      </c>
      <c r="J446" s="133">
        <f t="shared" si="11"/>
        <v>4463.625</v>
      </c>
      <c r="K446" s="162"/>
    </row>
    <row r="447" spans="1:11">
      <c r="A447" t="s">
        <v>3956</v>
      </c>
      <c r="B447" s="148">
        <v>42653</v>
      </c>
      <c r="C447" t="s">
        <v>8161</v>
      </c>
      <c r="D447">
        <v>1</v>
      </c>
      <c r="E447" t="s">
        <v>8162</v>
      </c>
      <c r="F447" t="s">
        <v>1822</v>
      </c>
      <c r="G447" s="150" t="s">
        <v>8363</v>
      </c>
      <c r="H447" s="150" t="s">
        <v>8364</v>
      </c>
      <c r="I447" s="314">
        <v>16689.66</v>
      </c>
      <c r="J447" s="133">
        <f t="shared" si="11"/>
        <v>104310.375</v>
      </c>
      <c r="K447" s="162"/>
    </row>
    <row r="448" spans="1:11">
      <c r="A448" t="s">
        <v>183</v>
      </c>
      <c r="B448" s="148">
        <v>42654</v>
      </c>
      <c r="C448" t="s">
        <v>8163</v>
      </c>
      <c r="D448">
        <v>1</v>
      </c>
      <c r="E448" t="s">
        <v>8164</v>
      </c>
      <c r="F448" t="s">
        <v>1812</v>
      </c>
      <c r="G448" s="108" t="s">
        <v>971</v>
      </c>
      <c r="H448" t="s">
        <v>970</v>
      </c>
      <c r="I448" s="314">
        <v>21428.57</v>
      </c>
      <c r="J448" s="133">
        <f t="shared" si="11"/>
        <v>133928.5625</v>
      </c>
      <c r="K448" s="150">
        <v>14285.72</v>
      </c>
    </row>
    <row r="449" spans="1:11">
      <c r="A449" t="s">
        <v>185</v>
      </c>
      <c r="B449" s="148">
        <v>42654</v>
      </c>
      <c r="C449" t="s">
        <v>8165</v>
      </c>
      <c r="D449">
        <v>1</v>
      </c>
      <c r="E449" t="s">
        <v>8166</v>
      </c>
      <c r="F449" t="s">
        <v>1812</v>
      </c>
      <c r="G449" s="150" t="s">
        <v>972</v>
      </c>
      <c r="H449" t="s">
        <v>1642</v>
      </c>
      <c r="I449" s="314">
        <v>21427.57</v>
      </c>
      <c r="J449" s="133">
        <f t="shared" si="11"/>
        <v>133922.3125</v>
      </c>
      <c r="K449" s="150">
        <v>14285.72</v>
      </c>
    </row>
    <row r="450" spans="1:11">
      <c r="A450" t="s">
        <v>191</v>
      </c>
      <c r="B450" s="148">
        <v>42654</v>
      </c>
      <c r="C450" t="s">
        <v>8167</v>
      </c>
      <c r="D450">
        <v>1</v>
      </c>
      <c r="E450" t="s">
        <v>8168</v>
      </c>
      <c r="F450" t="s">
        <v>1822</v>
      </c>
      <c r="G450" s="150" t="s">
        <v>6021</v>
      </c>
      <c r="H450" t="s">
        <v>5894</v>
      </c>
      <c r="I450" s="476">
        <v>708.96</v>
      </c>
      <c r="J450" s="133">
        <f t="shared" si="11"/>
        <v>4431</v>
      </c>
      <c r="K450" s="162"/>
    </row>
    <row r="451" spans="1:11">
      <c r="A451" t="s">
        <v>199</v>
      </c>
      <c r="B451" s="148">
        <v>42655</v>
      </c>
      <c r="C451" t="s">
        <v>8169</v>
      </c>
      <c r="D451">
        <v>1</v>
      </c>
      <c r="E451" t="s">
        <v>8170</v>
      </c>
      <c r="F451" t="s">
        <v>1812</v>
      </c>
      <c r="G451" s="150" t="s">
        <v>957</v>
      </c>
      <c r="H451" t="s">
        <v>1813</v>
      </c>
      <c r="I451" s="476">
        <v>383.99</v>
      </c>
      <c r="J451" s="133">
        <f t="shared" si="11"/>
        <v>2399.9375</v>
      </c>
      <c r="K451" s="162"/>
    </row>
    <row r="452" spans="1:11">
      <c r="A452" t="s">
        <v>201</v>
      </c>
      <c r="B452" s="148">
        <v>42655</v>
      </c>
      <c r="C452" t="s">
        <v>8171</v>
      </c>
      <c r="D452">
        <v>2</v>
      </c>
      <c r="E452" t="s">
        <v>8172</v>
      </c>
      <c r="F452" t="s">
        <v>1822</v>
      </c>
      <c r="G452" s="150" t="s">
        <v>826</v>
      </c>
      <c r="H452" t="s">
        <v>1620</v>
      </c>
      <c r="I452" s="314">
        <v>1664</v>
      </c>
      <c r="J452" s="133">
        <f t="shared" si="11"/>
        <v>10400</v>
      </c>
      <c r="K452" s="162"/>
    </row>
    <row r="453" spans="1:11">
      <c r="A453" t="s">
        <v>203</v>
      </c>
      <c r="B453" s="148">
        <v>42655</v>
      </c>
      <c r="C453" t="s">
        <v>8173</v>
      </c>
      <c r="D453">
        <v>1</v>
      </c>
      <c r="E453" t="s">
        <v>8174</v>
      </c>
      <c r="F453" t="s">
        <v>1822</v>
      </c>
      <c r="G453" s="150" t="s">
        <v>826</v>
      </c>
      <c r="H453" t="s">
        <v>1620</v>
      </c>
      <c r="I453" s="314">
        <v>2928</v>
      </c>
      <c r="J453" s="133">
        <f t="shared" si="11"/>
        <v>18300</v>
      </c>
      <c r="K453" s="162"/>
    </row>
    <row r="454" spans="1:11">
      <c r="A454" t="s">
        <v>205</v>
      </c>
      <c r="B454" s="148">
        <v>42655</v>
      </c>
      <c r="C454" t="s">
        <v>8175</v>
      </c>
      <c r="D454">
        <v>2</v>
      </c>
      <c r="E454" t="s">
        <v>8176</v>
      </c>
      <c r="F454" t="s">
        <v>1822</v>
      </c>
      <c r="G454" s="150" t="s">
        <v>723</v>
      </c>
      <c r="H454" t="s">
        <v>917</v>
      </c>
      <c r="I454" s="314">
        <v>2320</v>
      </c>
      <c r="J454" s="133">
        <f t="shared" si="11"/>
        <v>14500</v>
      </c>
      <c r="K454" s="162"/>
    </row>
    <row r="455" spans="1:11">
      <c r="A455" t="s">
        <v>207</v>
      </c>
      <c r="B455" s="148">
        <v>42655</v>
      </c>
      <c r="C455" t="s">
        <v>8177</v>
      </c>
      <c r="D455">
        <v>1</v>
      </c>
      <c r="E455" t="s">
        <v>8178</v>
      </c>
      <c r="F455" t="s">
        <v>1822</v>
      </c>
      <c r="G455" s="150" t="s">
        <v>723</v>
      </c>
      <c r="H455" t="s">
        <v>917</v>
      </c>
      <c r="I455" s="476">
        <v>880</v>
      </c>
      <c r="J455" s="133">
        <f t="shared" ref="J455:J518" si="12">+I455/0.16</f>
        <v>5500</v>
      </c>
      <c r="K455" s="162"/>
    </row>
    <row r="456" spans="1:11">
      <c r="A456" t="s">
        <v>1115</v>
      </c>
      <c r="B456" s="148">
        <v>42655</v>
      </c>
      <c r="C456" t="s">
        <v>8179</v>
      </c>
      <c r="D456">
        <v>2</v>
      </c>
      <c r="E456" t="s">
        <v>8180</v>
      </c>
      <c r="F456" t="s">
        <v>1822</v>
      </c>
      <c r="G456" s="150" t="s">
        <v>8360</v>
      </c>
      <c r="H456" t="s">
        <v>6666</v>
      </c>
      <c r="I456" s="476">
        <v>480</v>
      </c>
      <c r="J456" s="133">
        <f t="shared" si="12"/>
        <v>3000</v>
      </c>
      <c r="K456" s="162"/>
    </row>
    <row r="457" spans="1:11">
      <c r="A457" t="s">
        <v>2027</v>
      </c>
      <c r="B457" s="148">
        <v>42655</v>
      </c>
      <c r="C457" t="s">
        <v>8181</v>
      </c>
      <c r="D457">
        <v>1</v>
      </c>
      <c r="E457" t="s">
        <v>8182</v>
      </c>
      <c r="F457" t="s">
        <v>1822</v>
      </c>
      <c r="G457" s="150" t="s">
        <v>8360</v>
      </c>
      <c r="H457" t="s">
        <v>6666</v>
      </c>
      <c r="I457" s="314">
        <v>1200</v>
      </c>
      <c r="J457" s="133">
        <f t="shared" si="12"/>
        <v>7500</v>
      </c>
      <c r="K457" s="162"/>
    </row>
    <row r="458" spans="1:11">
      <c r="A458" t="s">
        <v>1117</v>
      </c>
      <c r="B458" s="148">
        <v>42655</v>
      </c>
      <c r="C458" t="s">
        <v>8183</v>
      </c>
      <c r="D458">
        <v>1</v>
      </c>
      <c r="E458" t="s">
        <v>8184</v>
      </c>
      <c r="F458" t="s">
        <v>1822</v>
      </c>
      <c r="G458" s="150" t="s">
        <v>947</v>
      </c>
      <c r="H458" t="s">
        <v>948</v>
      </c>
      <c r="I458" s="314">
        <v>1294.08</v>
      </c>
      <c r="J458" s="133">
        <f t="shared" si="12"/>
        <v>8087.9999999999991</v>
      </c>
      <c r="K458" s="162"/>
    </row>
    <row r="459" spans="1:11">
      <c r="A459" t="s">
        <v>1119</v>
      </c>
      <c r="B459" s="148">
        <v>42655</v>
      </c>
      <c r="C459" t="s">
        <v>8185</v>
      </c>
      <c r="D459">
        <v>1</v>
      </c>
      <c r="E459" t="s">
        <v>8186</v>
      </c>
      <c r="F459" t="s">
        <v>1822</v>
      </c>
      <c r="G459" s="150" t="s">
        <v>685</v>
      </c>
      <c r="H459" t="s">
        <v>899</v>
      </c>
      <c r="I459" s="476">
        <v>282.77</v>
      </c>
      <c r="J459" s="133">
        <f t="shared" si="12"/>
        <v>1767.3124999999998</v>
      </c>
      <c r="K459" s="162"/>
    </row>
    <row r="460" spans="1:11">
      <c r="A460" t="s">
        <v>213</v>
      </c>
      <c r="B460" s="148">
        <v>42655</v>
      </c>
      <c r="C460" t="s">
        <v>8187</v>
      </c>
      <c r="D460">
        <v>1</v>
      </c>
      <c r="E460" t="s">
        <v>8188</v>
      </c>
      <c r="F460" t="s">
        <v>1822</v>
      </c>
      <c r="G460" s="150" t="s">
        <v>6027</v>
      </c>
      <c r="H460" t="s">
        <v>5997</v>
      </c>
      <c r="I460" s="314">
        <v>2868.53</v>
      </c>
      <c r="J460" s="133">
        <f t="shared" si="12"/>
        <v>17928.3125</v>
      </c>
      <c r="K460" s="162">
        <v>717.13</v>
      </c>
    </row>
    <row r="461" spans="1:11">
      <c r="A461" t="s">
        <v>1122</v>
      </c>
      <c r="B461" s="148">
        <v>42655</v>
      </c>
      <c r="C461" t="s">
        <v>8189</v>
      </c>
      <c r="D461">
        <v>1</v>
      </c>
      <c r="E461" t="s">
        <v>8190</v>
      </c>
      <c r="F461" t="s">
        <v>1822</v>
      </c>
      <c r="G461" s="150" t="s">
        <v>718</v>
      </c>
      <c r="H461" t="s">
        <v>719</v>
      </c>
      <c r="I461" s="476">
        <v>93.63</v>
      </c>
      <c r="J461" s="133">
        <f t="shared" si="12"/>
        <v>585.1875</v>
      </c>
      <c r="K461" s="162"/>
    </row>
    <row r="462" spans="1:11">
      <c r="A462" t="s">
        <v>1124</v>
      </c>
      <c r="B462" s="148">
        <v>42655</v>
      </c>
      <c r="C462" t="s">
        <v>8191</v>
      </c>
      <c r="D462">
        <v>1</v>
      </c>
      <c r="E462" t="s">
        <v>8192</v>
      </c>
      <c r="F462" t="s">
        <v>1822</v>
      </c>
      <c r="G462" s="150" t="s">
        <v>907</v>
      </c>
      <c r="H462" t="s">
        <v>908</v>
      </c>
      <c r="I462" s="314">
        <v>6423.63</v>
      </c>
      <c r="J462" s="133">
        <f t="shared" si="12"/>
        <v>40147.6875</v>
      </c>
      <c r="K462" s="162"/>
    </row>
    <row r="463" spans="1:11">
      <c r="A463" t="s">
        <v>3076</v>
      </c>
      <c r="B463" s="148">
        <v>42655</v>
      </c>
      <c r="C463" t="s">
        <v>8193</v>
      </c>
      <c r="D463">
        <v>1</v>
      </c>
      <c r="E463" t="s">
        <v>8194</v>
      </c>
      <c r="F463" t="s">
        <v>1822</v>
      </c>
      <c r="G463" s="150" t="s">
        <v>918</v>
      </c>
      <c r="H463" t="s">
        <v>954</v>
      </c>
      <c r="I463" s="314">
        <v>1360</v>
      </c>
      <c r="J463" s="133">
        <f t="shared" si="12"/>
        <v>8500</v>
      </c>
      <c r="K463" s="162"/>
    </row>
    <row r="464" spans="1:11">
      <c r="A464" t="s">
        <v>1126</v>
      </c>
      <c r="B464" s="148">
        <v>42655</v>
      </c>
      <c r="C464" t="s">
        <v>8195</v>
      </c>
      <c r="D464">
        <v>1</v>
      </c>
      <c r="E464" t="s">
        <v>8196</v>
      </c>
      <c r="F464" t="s">
        <v>1822</v>
      </c>
      <c r="G464" s="150" t="s">
        <v>1775</v>
      </c>
      <c r="H464" t="s">
        <v>8197</v>
      </c>
      <c r="I464" s="476">
        <v>411.2</v>
      </c>
      <c r="J464" s="133">
        <f t="shared" si="12"/>
        <v>2570</v>
      </c>
      <c r="K464" s="162"/>
    </row>
    <row r="465" spans="1:11">
      <c r="A465" t="s">
        <v>231</v>
      </c>
      <c r="B465" s="148">
        <v>42655</v>
      </c>
      <c r="C465" t="s">
        <v>8198</v>
      </c>
      <c r="D465">
        <v>1</v>
      </c>
      <c r="E465" t="s">
        <v>8199</v>
      </c>
      <c r="F465" t="s">
        <v>1822</v>
      </c>
      <c r="G465" s="150" t="s">
        <v>962</v>
      </c>
      <c r="H465" t="s">
        <v>963</v>
      </c>
      <c r="I465" s="476">
        <v>806.62</v>
      </c>
      <c r="J465" s="133">
        <f t="shared" si="12"/>
        <v>5041.375</v>
      </c>
      <c r="K465" s="162"/>
    </row>
    <row r="466" spans="1:11">
      <c r="A466" t="s">
        <v>1149</v>
      </c>
      <c r="B466" s="148">
        <v>42655</v>
      </c>
      <c r="C466" t="s">
        <v>8200</v>
      </c>
      <c r="D466">
        <v>1</v>
      </c>
      <c r="E466" t="s">
        <v>8201</v>
      </c>
      <c r="F466" t="s">
        <v>1822</v>
      </c>
      <c r="G466" s="150" t="s">
        <v>1766</v>
      </c>
      <c r="H466" t="s">
        <v>1638</v>
      </c>
      <c r="I466" s="314">
        <v>7609.2</v>
      </c>
      <c r="J466" s="133">
        <f t="shared" si="12"/>
        <v>47557.5</v>
      </c>
      <c r="K466" s="162"/>
    </row>
    <row r="467" spans="1:11">
      <c r="A467" t="s">
        <v>3049</v>
      </c>
      <c r="B467" s="148">
        <v>42655</v>
      </c>
      <c r="C467" t="s">
        <v>8202</v>
      </c>
      <c r="D467">
        <v>2</v>
      </c>
      <c r="E467" t="s">
        <v>8203</v>
      </c>
      <c r="F467" t="s">
        <v>1822</v>
      </c>
      <c r="G467" s="150" t="s">
        <v>904</v>
      </c>
      <c r="H467" t="s">
        <v>903</v>
      </c>
      <c r="I467" s="314">
        <v>2212.8000000000002</v>
      </c>
      <c r="J467" s="133">
        <f t="shared" si="12"/>
        <v>13830</v>
      </c>
      <c r="K467" s="162"/>
    </row>
    <row r="468" spans="1:11">
      <c r="A468" t="s">
        <v>3051</v>
      </c>
      <c r="B468" s="148">
        <v>42655</v>
      </c>
      <c r="C468" t="s">
        <v>8204</v>
      </c>
      <c r="D468">
        <v>2</v>
      </c>
      <c r="E468" t="s">
        <v>8205</v>
      </c>
      <c r="F468" t="s">
        <v>1822</v>
      </c>
      <c r="G468" s="150" t="s">
        <v>822</v>
      </c>
      <c r="H468" t="s">
        <v>902</v>
      </c>
      <c r="I468" s="476">
        <v>369.71</v>
      </c>
      <c r="J468" s="133">
        <f t="shared" si="12"/>
        <v>2310.6875</v>
      </c>
      <c r="K468" s="162"/>
    </row>
    <row r="469" spans="1:11">
      <c r="A469" t="s">
        <v>1159</v>
      </c>
      <c r="B469" s="148">
        <v>42656</v>
      </c>
      <c r="C469" t="s">
        <v>8206</v>
      </c>
      <c r="D469">
        <v>2</v>
      </c>
      <c r="E469" t="s">
        <v>8207</v>
      </c>
      <c r="F469" t="s">
        <v>1822</v>
      </c>
      <c r="G469" s="150" t="s">
        <v>6032</v>
      </c>
      <c r="H469" t="s">
        <v>5943</v>
      </c>
      <c r="I469" s="476">
        <v>416</v>
      </c>
      <c r="J469" s="133">
        <f t="shared" si="12"/>
        <v>2600</v>
      </c>
      <c r="K469" s="162"/>
    </row>
    <row r="470" spans="1:11">
      <c r="A470" t="s">
        <v>1161</v>
      </c>
      <c r="B470" s="148">
        <v>42655</v>
      </c>
      <c r="C470" t="s">
        <v>8208</v>
      </c>
      <c r="D470">
        <v>2</v>
      </c>
      <c r="E470" t="s">
        <v>8209</v>
      </c>
      <c r="F470" t="s">
        <v>1822</v>
      </c>
      <c r="G470" s="150" t="s">
        <v>893</v>
      </c>
      <c r="H470" t="s">
        <v>892</v>
      </c>
      <c r="I470" s="476">
        <v>282.76</v>
      </c>
      <c r="J470" s="133">
        <f t="shared" si="12"/>
        <v>1767.25</v>
      </c>
      <c r="K470" s="162"/>
    </row>
    <row r="471" spans="1:11">
      <c r="A471" t="s">
        <v>3055</v>
      </c>
      <c r="B471" s="148">
        <v>42655</v>
      </c>
      <c r="C471" t="s">
        <v>8210</v>
      </c>
      <c r="D471">
        <v>2</v>
      </c>
      <c r="E471" t="s">
        <v>8211</v>
      </c>
      <c r="F471" t="s">
        <v>1822</v>
      </c>
      <c r="G471" s="150" t="s">
        <v>5481</v>
      </c>
      <c r="H471" t="s">
        <v>5462</v>
      </c>
      <c r="I471" s="476">
        <v>56</v>
      </c>
      <c r="J471" s="133">
        <f t="shared" si="12"/>
        <v>350</v>
      </c>
      <c r="K471" s="162"/>
    </row>
    <row r="472" spans="1:11">
      <c r="A472" t="s">
        <v>1163</v>
      </c>
      <c r="B472" s="148">
        <v>42655</v>
      </c>
      <c r="C472" t="s">
        <v>8212</v>
      </c>
      <c r="D472">
        <v>2</v>
      </c>
      <c r="E472" t="s">
        <v>8213</v>
      </c>
      <c r="F472" t="s">
        <v>1822</v>
      </c>
      <c r="G472" s="150" t="s">
        <v>3511</v>
      </c>
      <c r="H472" t="s">
        <v>3485</v>
      </c>
      <c r="I472" s="476">
        <v>192</v>
      </c>
      <c r="J472" s="133">
        <f t="shared" si="12"/>
        <v>1200</v>
      </c>
      <c r="K472" s="162"/>
    </row>
    <row r="473" spans="1:11">
      <c r="A473" t="s">
        <v>3058</v>
      </c>
      <c r="B473" s="148">
        <v>42655</v>
      </c>
      <c r="C473" t="s">
        <v>8214</v>
      </c>
      <c r="D473">
        <v>2</v>
      </c>
      <c r="E473" t="s">
        <v>8215</v>
      </c>
      <c r="F473" t="s">
        <v>1822</v>
      </c>
      <c r="G473" s="150" t="s">
        <v>915</v>
      </c>
      <c r="H473" t="s">
        <v>916</v>
      </c>
      <c r="I473" s="476">
        <v>250.88</v>
      </c>
      <c r="J473" s="133">
        <f t="shared" si="12"/>
        <v>1568</v>
      </c>
      <c r="K473" s="162"/>
    </row>
    <row r="474" spans="1:11">
      <c r="A474" t="s">
        <v>8216</v>
      </c>
      <c r="B474" s="148">
        <v>42657</v>
      </c>
      <c r="C474" t="s">
        <v>8217</v>
      </c>
      <c r="D474">
        <v>1</v>
      </c>
      <c r="E474" t="s">
        <v>8218</v>
      </c>
      <c r="F474" t="s">
        <v>1812</v>
      </c>
      <c r="G474" s="150" t="s">
        <v>8356</v>
      </c>
      <c r="H474" t="s">
        <v>8219</v>
      </c>
      <c r="I474" s="476">
        <v>15408.64</v>
      </c>
      <c r="J474" s="133">
        <f t="shared" si="12"/>
        <v>96304</v>
      </c>
    </row>
    <row r="475" spans="1:11">
      <c r="A475" t="s">
        <v>252</v>
      </c>
      <c r="B475" s="148">
        <v>42656</v>
      </c>
      <c r="C475" t="s">
        <v>8220</v>
      </c>
      <c r="D475">
        <v>1</v>
      </c>
      <c r="E475" t="s">
        <v>8221</v>
      </c>
      <c r="F475" t="s">
        <v>1822</v>
      </c>
      <c r="G475" s="150" t="s">
        <v>4208</v>
      </c>
      <c r="H475" t="s">
        <v>4156</v>
      </c>
      <c r="I475" s="476">
        <v>209.76</v>
      </c>
      <c r="J475" s="133">
        <f t="shared" si="12"/>
        <v>1311</v>
      </c>
      <c r="K475" s="162"/>
    </row>
    <row r="476" spans="1:11">
      <c r="A476" t="s">
        <v>2106</v>
      </c>
      <c r="B476" s="148">
        <v>42657</v>
      </c>
      <c r="C476" t="s">
        <v>8222</v>
      </c>
      <c r="D476">
        <v>1</v>
      </c>
      <c r="E476" t="s">
        <v>8223</v>
      </c>
      <c r="F476" t="s">
        <v>1822</v>
      </c>
      <c r="G476" s="150" t="s">
        <v>4171</v>
      </c>
      <c r="H476" t="s">
        <v>4154</v>
      </c>
      <c r="I476" s="314">
        <v>45847.71</v>
      </c>
      <c r="J476" s="133">
        <f t="shared" si="12"/>
        <v>286548.1875</v>
      </c>
      <c r="K476" s="162"/>
    </row>
    <row r="477" spans="1:11">
      <c r="A477" t="s">
        <v>2109</v>
      </c>
      <c r="B477" s="148">
        <v>42657</v>
      </c>
      <c r="C477" t="s">
        <v>8224</v>
      </c>
      <c r="D477">
        <v>1</v>
      </c>
      <c r="E477" t="s">
        <v>8225</v>
      </c>
      <c r="F477" t="s">
        <v>1822</v>
      </c>
      <c r="G477" s="150" t="s">
        <v>4171</v>
      </c>
      <c r="H477" t="s">
        <v>4154</v>
      </c>
      <c r="I477" s="314">
        <v>68760.05</v>
      </c>
      <c r="J477" s="133">
        <f t="shared" si="12"/>
        <v>429750.3125</v>
      </c>
      <c r="K477" s="162"/>
    </row>
    <row r="478" spans="1:11">
      <c r="A478" t="s">
        <v>2112</v>
      </c>
      <c r="B478" s="148">
        <v>42657</v>
      </c>
      <c r="C478" t="s">
        <v>8226</v>
      </c>
      <c r="D478">
        <v>1</v>
      </c>
      <c r="E478" t="s">
        <v>8227</v>
      </c>
      <c r="F478" t="s">
        <v>1822</v>
      </c>
      <c r="G478" s="150" t="s">
        <v>4171</v>
      </c>
      <c r="H478" t="s">
        <v>4154</v>
      </c>
      <c r="I478" s="314">
        <v>7534.65</v>
      </c>
      <c r="J478" s="133">
        <f t="shared" si="12"/>
        <v>47091.5625</v>
      </c>
      <c r="K478" s="162"/>
    </row>
    <row r="479" spans="1:11">
      <c r="A479" t="s">
        <v>3979</v>
      </c>
      <c r="B479" s="148">
        <v>42657</v>
      </c>
      <c r="C479" t="s">
        <v>8228</v>
      </c>
      <c r="D479">
        <v>1</v>
      </c>
      <c r="E479" t="s">
        <v>8229</v>
      </c>
      <c r="F479" t="s">
        <v>1822</v>
      </c>
      <c r="G479" s="150" t="s">
        <v>4171</v>
      </c>
      <c r="H479" t="s">
        <v>4154</v>
      </c>
      <c r="I479" s="314">
        <v>19928.66</v>
      </c>
      <c r="J479" s="133">
        <f t="shared" si="12"/>
        <v>124554.125</v>
      </c>
      <c r="K479" s="162"/>
    </row>
    <row r="480" spans="1:11">
      <c r="A480" t="s">
        <v>3981</v>
      </c>
      <c r="B480" s="148">
        <v>42657</v>
      </c>
      <c r="C480" t="s">
        <v>8230</v>
      </c>
      <c r="D480">
        <v>1</v>
      </c>
      <c r="E480" t="s">
        <v>8231</v>
      </c>
      <c r="F480" t="s">
        <v>1822</v>
      </c>
      <c r="G480" s="150" t="s">
        <v>4171</v>
      </c>
      <c r="H480" t="s">
        <v>4154</v>
      </c>
      <c r="I480" s="476">
        <v>352</v>
      </c>
      <c r="J480" s="133">
        <f t="shared" si="12"/>
        <v>2200</v>
      </c>
      <c r="K480" s="162"/>
    </row>
    <row r="481" spans="1:11">
      <c r="A481" t="s">
        <v>1917</v>
      </c>
      <c r="B481" s="148">
        <v>42660</v>
      </c>
      <c r="C481" t="s">
        <v>8232</v>
      </c>
      <c r="D481">
        <v>1</v>
      </c>
      <c r="E481" t="s">
        <v>8233</v>
      </c>
      <c r="F481" t="s">
        <v>1812</v>
      </c>
      <c r="G481" s="150" t="s">
        <v>966</v>
      </c>
      <c r="H481" t="s">
        <v>967</v>
      </c>
      <c r="I481" s="314">
        <v>1756.07</v>
      </c>
      <c r="J481" s="133">
        <f t="shared" si="12"/>
        <v>10975.4375</v>
      </c>
      <c r="K481" s="162"/>
    </row>
    <row r="482" spans="1:11">
      <c r="A482" t="s">
        <v>254</v>
      </c>
      <c r="B482" s="148">
        <v>42660</v>
      </c>
      <c r="C482" t="s">
        <v>8234</v>
      </c>
      <c r="D482">
        <v>1</v>
      </c>
      <c r="E482" t="s">
        <v>8235</v>
      </c>
      <c r="F482" t="s">
        <v>1812</v>
      </c>
      <c r="G482" s="150" t="s">
        <v>966</v>
      </c>
      <c r="H482" t="s">
        <v>967</v>
      </c>
      <c r="I482" s="314">
        <v>1031.2</v>
      </c>
      <c r="J482" s="133">
        <f t="shared" si="12"/>
        <v>6445</v>
      </c>
      <c r="K482" s="162"/>
    </row>
    <row r="483" spans="1:11">
      <c r="A483" t="s">
        <v>267</v>
      </c>
      <c r="B483" s="148">
        <v>42660</v>
      </c>
      <c r="C483" t="s">
        <v>8236</v>
      </c>
      <c r="D483">
        <v>1</v>
      </c>
      <c r="E483" t="s">
        <v>8237</v>
      </c>
      <c r="F483" t="s">
        <v>1812</v>
      </c>
      <c r="G483" s="150" t="s">
        <v>8357</v>
      </c>
      <c r="H483" t="s">
        <v>8238</v>
      </c>
      <c r="I483" s="476">
        <v>551.72</v>
      </c>
      <c r="J483" s="133">
        <f t="shared" si="12"/>
        <v>3448.25</v>
      </c>
      <c r="K483" s="162"/>
    </row>
    <row r="484" spans="1:11">
      <c r="A484" t="s">
        <v>275</v>
      </c>
      <c r="B484" s="148">
        <v>42660</v>
      </c>
      <c r="C484" t="s">
        <v>8239</v>
      </c>
      <c r="D484">
        <v>1</v>
      </c>
      <c r="E484" t="s">
        <v>8240</v>
      </c>
      <c r="F484" t="s">
        <v>1822</v>
      </c>
      <c r="G484" s="150" t="s">
        <v>4171</v>
      </c>
      <c r="H484" t="s">
        <v>4154</v>
      </c>
      <c r="I484" s="314">
        <v>13644.65</v>
      </c>
      <c r="J484" s="133">
        <f t="shared" si="12"/>
        <v>85279.0625</v>
      </c>
      <c r="K484" s="162"/>
    </row>
    <row r="485" spans="1:11">
      <c r="A485" t="s">
        <v>283</v>
      </c>
      <c r="B485" s="148">
        <v>42661</v>
      </c>
      <c r="C485" t="s">
        <v>8241</v>
      </c>
      <c r="D485">
        <v>1</v>
      </c>
      <c r="E485" t="s">
        <v>8242</v>
      </c>
      <c r="F485" t="s">
        <v>1822</v>
      </c>
      <c r="G485" s="150" t="s">
        <v>4171</v>
      </c>
      <c r="H485" t="s">
        <v>4154</v>
      </c>
      <c r="I485" s="314">
        <v>4927.59</v>
      </c>
      <c r="J485" s="133">
        <f t="shared" si="12"/>
        <v>30797.4375</v>
      </c>
      <c r="K485" s="162"/>
    </row>
    <row r="486" spans="1:11">
      <c r="A486" t="s">
        <v>285</v>
      </c>
      <c r="B486" s="148">
        <v>42661</v>
      </c>
      <c r="C486" t="s">
        <v>8243</v>
      </c>
      <c r="D486">
        <v>1</v>
      </c>
      <c r="E486" t="s">
        <v>8244</v>
      </c>
      <c r="F486" t="s">
        <v>1822</v>
      </c>
      <c r="G486" s="150" t="s">
        <v>4171</v>
      </c>
      <c r="H486" t="s">
        <v>4154</v>
      </c>
      <c r="I486" s="314">
        <v>1262.46</v>
      </c>
      <c r="J486" s="133">
        <f t="shared" si="12"/>
        <v>7890.375</v>
      </c>
      <c r="K486" s="162"/>
    </row>
    <row r="487" spans="1:11">
      <c r="A487" t="s">
        <v>287</v>
      </c>
      <c r="B487" s="148">
        <v>42661</v>
      </c>
      <c r="C487" t="s">
        <v>8245</v>
      </c>
      <c r="D487">
        <v>1</v>
      </c>
      <c r="E487" t="s">
        <v>8246</v>
      </c>
      <c r="F487" t="s">
        <v>1822</v>
      </c>
      <c r="G487" s="150" t="s">
        <v>4171</v>
      </c>
      <c r="H487" t="s">
        <v>4154</v>
      </c>
      <c r="I487" s="476">
        <v>394.6</v>
      </c>
      <c r="J487" s="133">
        <f t="shared" si="12"/>
        <v>2466.25</v>
      </c>
      <c r="K487" s="162"/>
    </row>
    <row r="488" spans="1:11">
      <c r="A488" t="s">
        <v>4678</v>
      </c>
      <c r="B488" s="148">
        <v>42661</v>
      </c>
      <c r="C488" t="s">
        <v>8247</v>
      </c>
      <c r="D488">
        <v>1</v>
      </c>
      <c r="E488" t="s">
        <v>8248</v>
      </c>
      <c r="F488" t="s">
        <v>1822</v>
      </c>
      <c r="G488" s="150" t="s">
        <v>4171</v>
      </c>
      <c r="H488" t="s">
        <v>4154</v>
      </c>
      <c r="I488" s="314">
        <v>3757.28</v>
      </c>
      <c r="J488" s="133">
        <f t="shared" si="12"/>
        <v>23483</v>
      </c>
      <c r="K488" s="162"/>
    </row>
    <row r="489" spans="1:11">
      <c r="A489" t="s">
        <v>293</v>
      </c>
      <c r="B489" s="148">
        <v>42662</v>
      </c>
      <c r="C489" t="s">
        <v>8249</v>
      </c>
      <c r="D489">
        <v>1</v>
      </c>
      <c r="E489" t="s">
        <v>8250</v>
      </c>
      <c r="F489" t="s">
        <v>1822</v>
      </c>
      <c r="G489" s="150" t="s">
        <v>8365</v>
      </c>
      <c r="H489" t="s">
        <v>8251</v>
      </c>
      <c r="I489" s="314">
        <v>33793.1</v>
      </c>
      <c r="J489" s="133">
        <f t="shared" si="12"/>
        <v>211206.875</v>
      </c>
      <c r="K489" s="162"/>
    </row>
    <row r="490" spans="1:11">
      <c r="A490" t="s">
        <v>1215</v>
      </c>
      <c r="B490" s="148">
        <v>42662</v>
      </c>
      <c r="C490" t="s">
        <v>8252</v>
      </c>
      <c r="D490">
        <v>2</v>
      </c>
      <c r="E490" t="s">
        <v>8253</v>
      </c>
      <c r="F490" t="s">
        <v>1822</v>
      </c>
      <c r="G490" s="150" t="s">
        <v>6032</v>
      </c>
      <c r="H490" t="s">
        <v>5943</v>
      </c>
      <c r="I490" s="476">
        <v>144</v>
      </c>
      <c r="J490" s="133">
        <f t="shared" si="12"/>
        <v>900</v>
      </c>
      <c r="K490" s="162"/>
    </row>
    <row r="491" spans="1:11">
      <c r="A491" t="s">
        <v>1217</v>
      </c>
      <c r="B491" s="148">
        <v>42662</v>
      </c>
      <c r="C491" t="s">
        <v>8254</v>
      </c>
      <c r="D491">
        <v>2</v>
      </c>
      <c r="E491" t="s">
        <v>8255</v>
      </c>
      <c r="F491" t="s">
        <v>1822</v>
      </c>
      <c r="G491" s="150" t="s">
        <v>822</v>
      </c>
      <c r="H491" t="s">
        <v>902</v>
      </c>
      <c r="I491" s="476">
        <v>610.54999999999995</v>
      </c>
      <c r="J491" s="133">
        <f t="shared" si="12"/>
        <v>3815.9374999999995</v>
      </c>
      <c r="K491" s="162"/>
    </row>
    <row r="492" spans="1:11">
      <c r="A492" t="s">
        <v>1219</v>
      </c>
      <c r="B492" s="148">
        <v>42662</v>
      </c>
      <c r="C492" t="s">
        <v>8256</v>
      </c>
      <c r="D492">
        <v>2</v>
      </c>
      <c r="E492" t="s">
        <v>8257</v>
      </c>
      <c r="F492" t="s">
        <v>1822</v>
      </c>
      <c r="G492" s="150" t="s">
        <v>723</v>
      </c>
      <c r="H492" t="s">
        <v>917</v>
      </c>
      <c r="I492" s="476">
        <v>368</v>
      </c>
      <c r="J492" s="133">
        <f t="shared" si="12"/>
        <v>2300</v>
      </c>
      <c r="K492" s="162"/>
    </row>
    <row r="493" spans="1:11">
      <c r="A493" t="s">
        <v>1221</v>
      </c>
      <c r="B493" s="148">
        <v>42662</v>
      </c>
      <c r="C493" t="s">
        <v>8258</v>
      </c>
      <c r="D493">
        <v>2</v>
      </c>
      <c r="E493" t="s">
        <v>8259</v>
      </c>
      <c r="F493" t="s">
        <v>1822</v>
      </c>
      <c r="G493" s="150" t="s">
        <v>891</v>
      </c>
      <c r="H493" t="s">
        <v>890</v>
      </c>
      <c r="I493" s="314">
        <v>1091.2</v>
      </c>
      <c r="J493" s="133">
        <f t="shared" si="12"/>
        <v>6820</v>
      </c>
      <c r="K493" s="162"/>
    </row>
    <row r="494" spans="1:11">
      <c r="A494" t="s">
        <v>1223</v>
      </c>
      <c r="B494" s="148">
        <v>42662</v>
      </c>
      <c r="C494" t="s">
        <v>8260</v>
      </c>
      <c r="D494">
        <v>2</v>
      </c>
      <c r="E494" t="s">
        <v>8261</v>
      </c>
      <c r="F494" t="s">
        <v>1822</v>
      </c>
      <c r="G494" s="150" t="s">
        <v>6033</v>
      </c>
      <c r="H494" t="s">
        <v>5950</v>
      </c>
      <c r="I494" s="314">
        <v>1280</v>
      </c>
      <c r="J494" s="133">
        <f t="shared" si="12"/>
        <v>8000</v>
      </c>
      <c r="K494" s="162"/>
    </row>
    <row r="495" spans="1:11">
      <c r="A495" t="s">
        <v>1225</v>
      </c>
      <c r="B495" s="148">
        <v>42662</v>
      </c>
      <c r="C495" t="s">
        <v>8262</v>
      </c>
      <c r="D495">
        <v>2</v>
      </c>
      <c r="E495" t="s">
        <v>8263</v>
      </c>
      <c r="F495" t="s">
        <v>1822</v>
      </c>
      <c r="G495" s="150" t="s">
        <v>8360</v>
      </c>
      <c r="H495" t="s">
        <v>6666</v>
      </c>
      <c r="I495" s="476">
        <v>144</v>
      </c>
      <c r="J495" s="133">
        <f t="shared" si="12"/>
        <v>900</v>
      </c>
      <c r="K495" s="162"/>
    </row>
    <row r="496" spans="1:11">
      <c r="A496" t="s">
        <v>1227</v>
      </c>
      <c r="B496" s="148">
        <v>42662</v>
      </c>
      <c r="C496" t="s">
        <v>8264</v>
      </c>
      <c r="D496">
        <v>1</v>
      </c>
      <c r="E496" t="s">
        <v>8265</v>
      </c>
      <c r="F496" t="s">
        <v>1822</v>
      </c>
      <c r="G496" s="150" t="s">
        <v>926</v>
      </c>
      <c r="H496" t="s">
        <v>927</v>
      </c>
      <c r="I496" s="476">
        <v>296</v>
      </c>
      <c r="J496" s="133">
        <f t="shared" si="12"/>
        <v>1850</v>
      </c>
      <c r="K496" s="162"/>
    </row>
    <row r="497" spans="1:11">
      <c r="A497" t="s">
        <v>2177</v>
      </c>
      <c r="B497" s="148">
        <v>42663</v>
      </c>
      <c r="C497" t="s">
        <v>8266</v>
      </c>
      <c r="D497">
        <v>1</v>
      </c>
      <c r="E497" t="s">
        <v>8267</v>
      </c>
      <c r="F497" t="s">
        <v>1822</v>
      </c>
      <c r="G497" s="150" t="s">
        <v>8366</v>
      </c>
      <c r="H497" t="s">
        <v>8268</v>
      </c>
      <c r="I497" s="314">
        <v>15862.07</v>
      </c>
      <c r="J497" s="133">
        <f t="shared" si="12"/>
        <v>99137.9375</v>
      </c>
      <c r="K497" s="162"/>
    </row>
    <row r="498" spans="1:11">
      <c r="A498" t="s">
        <v>2181</v>
      </c>
      <c r="B498" s="148">
        <v>42662</v>
      </c>
      <c r="C498" t="s">
        <v>8269</v>
      </c>
      <c r="D498">
        <v>1</v>
      </c>
      <c r="E498" t="s">
        <v>8270</v>
      </c>
      <c r="F498" t="s">
        <v>1822</v>
      </c>
      <c r="G498" s="150" t="s">
        <v>922</v>
      </c>
      <c r="H498" t="s">
        <v>923</v>
      </c>
      <c r="I498" s="476">
        <v>878.99</v>
      </c>
      <c r="J498" s="133">
        <f t="shared" si="12"/>
        <v>5493.6875</v>
      </c>
      <c r="K498" s="162"/>
    </row>
    <row r="499" spans="1:11">
      <c r="A499" t="s">
        <v>334</v>
      </c>
      <c r="B499" s="148">
        <v>42662</v>
      </c>
      <c r="C499" t="s">
        <v>8271</v>
      </c>
      <c r="D499">
        <v>1</v>
      </c>
      <c r="E499" t="s">
        <v>8272</v>
      </c>
      <c r="F499" t="s">
        <v>1822</v>
      </c>
      <c r="G499" s="150" t="s">
        <v>930</v>
      </c>
      <c r="H499" t="s">
        <v>931</v>
      </c>
      <c r="I499" s="314">
        <v>24000</v>
      </c>
      <c r="J499" s="133">
        <f t="shared" si="12"/>
        <v>150000</v>
      </c>
      <c r="K499" s="162"/>
    </row>
    <row r="500" spans="1:11">
      <c r="A500" t="s">
        <v>3154</v>
      </c>
      <c r="B500" s="148">
        <v>42662</v>
      </c>
      <c r="C500" t="s">
        <v>8273</v>
      </c>
      <c r="D500">
        <v>1</v>
      </c>
      <c r="E500" t="s">
        <v>8274</v>
      </c>
      <c r="F500" t="s">
        <v>1822</v>
      </c>
      <c r="G500" s="150" t="s">
        <v>947</v>
      </c>
      <c r="H500" t="s">
        <v>948</v>
      </c>
      <c r="I500" s="476">
        <v>296.48</v>
      </c>
      <c r="J500" s="133">
        <f t="shared" si="12"/>
        <v>1853</v>
      </c>
      <c r="K500" s="162"/>
    </row>
    <row r="501" spans="1:11">
      <c r="A501" t="s">
        <v>1241</v>
      </c>
      <c r="B501" s="148">
        <v>42662</v>
      </c>
      <c r="C501" t="s">
        <v>8275</v>
      </c>
      <c r="D501">
        <v>1</v>
      </c>
      <c r="E501" t="s">
        <v>8276</v>
      </c>
      <c r="F501" t="s">
        <v>1822</v>
      </c>
      <c r="G501" s="150" t="s">
        <v>918</v>
      </c>
      <c r="H501" t="s">
        <v>954</v>
      </c>
      <c r="I501" s="314">
        <v>1120</v>
      </c>
      <c r="J501" s="133">
        <f t="shared" si="12"/>
        <v>7000</v>
      </c>
      <c r="K501" s="162"/>
    </row>
    <row r="502" spans="1:11">
      <c r="A502" t="s">
        <v>1233</v>
      </c>
      <c r="B502" s="148">
        <v>42662</v>
      </c>
      <c r="C502" t="s">
        <v>8277</v>
      </c>
      <c r="D502">
        <v>1</v>
      </c>
      <c r="E502" t="s">
        <v>8278</v>
      </c>
      <c r="F502" t="s">
        <v>1822</v>
      </c>
      <c r="G502" s="150" t="s">
        <v>8367</v>
      </c>
      <c r="H502" t="s">
        <v>8279</v>
      </c>
      <c r="I502" s="476">
        <v>652.79999999999995</v>
      </c>
      <c r="J502" s="133">
        <f t="shared" si="12"/>
        <v>4079.9999999999995</v>
      </c>
      <c r="K502" s="162"/>
    </row>
    <row r="503" spans="1:11">
      <c r="A503" t="s">
        <v>2241</v>
      </c>
      <c r="B503" s="148">
        <v>42662</v>
      </c>
      <c r="C503" t="s">
        <v>8280</v>
      </c>
      <c r="D503">
        <v>1</v>
      </c>
      <c r="E503" t="s">
        <v>8281</v>
      </c>
      <c r="F503" t="s">
        <v>1822</v>
      </c>
      <c r="G503" s="150" t="s">
        <v>907</v>
      </c>
      <c r="H503" t="s">
        <v>908</v>
      </c>
      <c r="I503" s="314">
        <v>4765.2299999999996</v>
      </c>
      <c r="J503" s="133">
        <f t="shared" si="12"/>
        <v>29782.687499999996</v>
      </c>
      <c r="K503" s="162"/>
    </row>
    <row r="504" spans="1:11">
      <c r="A504" t="s">
        <v>3127</v>
      </c>
      <c r="B504" s="148">
        <v>42662</v>
      </c>
      <c r="C504" t="s">
        <v>8282</v>
      </c>
      <c r="D504">
        <v>1</v>
      </c>
      <c r="E504" t="s">
        <v>8283</v>
      </c>
      <c r="F504" t="s">
        <v>1822</v>
      </c>
      <c r="G504" s="150" t="s">
        <v>6027</v>
      </c>
      <c r="H504" t="s">
        <v>5997</v>
      </c>
      <c r="I504" s="314">
        <v>2330</v>
      </c>
      <c r="J504" s="133">
        <f t="shared" si="12"/>
        <v>14562.5</v>
      </c>
      <c r="K504" s="162">
        <v>582.5</v>
      </c>
    </row>
    <row r="505" spans="1:11">
      <c r="A505" t="s">
        <v>2325</v>
      </c>
      <c r="B505" s="148">
        <v>42662</v>
      </c>
      <c r="C505" t="s">
        <v>8284</v>
      </c>
      <c r="D505">
        <v>1</v>
      </c>
      <c r="E505" t="s">
        <v>8285</v>
      </c>
      <c r="F505" t="s">
        <v>1822</v>
      </c>
      <c r="G505" s="150" t="s">
        <v>4830</v>
      </c>
      <c r="H505" t="s">
        <v>4821</v>
      </c>
      <c r="I505" s="314">
        <v>2652</v>
      </c>
      <c r="J505" s="133">
        <f t="shared" si="12"/>
        <v>16575</v>
      </c>
      <c r="K505" s="162"/>
    </row>
    <row r="506" spans="1:11">
      <c r="A506" t="s">
        <v>4689</v>
      </c>
      <c r="B506" s="148">
        <v>42662</v>
      </c>
      <c r="C506" t="s">
        <v>8286</v>
      </c>
      <c r="D506">
        <v>1</v>
      </c>
      <c r="E506" t="s">
        <v>8287</v>
      </c>
      <c r="F506" t="s">
        <v>1822</v>
      </c>
      <c r="G506" s="150" t="s">
        <v>718</v>
      </c>
      <c r="H506" t="s">
        <v>719</v>
      </c>
      <c r="I506" s="476">
        <v>355.16</v>
      </c>
      <c r="J506" s="133">
        <f t="shared" si="12"/>
        <v>2219.75</v>
      </c>
      <c r="K506" s="162"/>
    </row>
    <row r="507" spans="1:11">
      <c r="A507" t="s">
        <v>356</v>
      </c>
      <c r="B507" s="148">
        <v>42662</v>
      </c>
      <c r="C507" t="s">
        <v>8288</v>
      </c>
      <c r="D507">
        <v>1</v>
      </c>
      <c r="E507" t="s">
        <v>8289</v>
      </c>
      <c r="F507" t="s">
        <v>1822</v>
      </c>
      <c r="G507" s="150" t="s">
        <v>4845</v>
      </c>
      <c r="H507" t="s">
        <v>4815</v>
      </c>
      <c r="I507" s="476">
        <v>605.76</v>
      </c>
      <c r="J507" s="133">
        <f t="shared" si="12"/>
        <v>3786</v>
      </c>
      <c r="K507" s="162"/>
    </row>
    <row r="508" spans="1:11">
      <c r="A508" t="s">
        <v>1202</v>
      </c>
      <c r="B508" s="148">
        <v>42662</v>
      </c>
      <c r="C508" t="s">
        <v>8290</v>
      </c>
      <c r="D508">
        <v>1</v>
      </c>
      <c r="E508" t="s">
        <v>8291</v>
      </c>
      <c r="F508" t="s">
        <v>1822</v>
      </c>
      <c r="G508" s="150" t="s">
        <v>7279</v>
      </c>
      <c r="H508" t="s">
        <v>8292</v>
      </c>
      <c r="I508" s="314">
        <v>6400</v>
      </c>
      <c r="J508" s="133">
        <f t="shared" si="12"/>
        <v>40000</v>
      </c>
      <c r="K508" s="162"/>
    </row>
    <row r="509" spans="1:11">
      <c r="A509" t="s">
        <v>4017</v>
      </c>
      <c r="B509" s="148">
        <v>42662</v>
      </c>
      <c r="C509" t="s">
        <v>8293</v>
      </c>
      <c r="D509">
        <v>1</v>
      </c>
      <c r="E509" t="s">
        <v>8294</v>
      </c>
      <c r="F509" t="s">
        <v>1822</v>
      </c>
      <c r="G509" s="150" t="s">
        <v>8361</v>
      </c>
      <c r="H509" t="s">
        <v>6522</v>
      </c>
      <c r="I509" s="476">
        <v>457.25</v>
      </c>
      <c r="J509" s="133">
        <f t="shared" si="12"/>
        <v>2857.8125</v>
      </c>
      <c r="K509" s="162"/>
    </row>
    <row r="510" spans="1:11">
      <c r="A510" t="s">
        <v>3172</v>
      </c>
      <c r="B510" s="148">
        <v>42662</v>
      </c>
      <c r="C510" t="s">
        <v>8295</v>
      </c>
      <c r="D510">
        <v>1</v>
      </c>
      <c r="E510" t="s">
        <v>8296</v>
      </c>
      <c r="F510" t="s">
        <v>1822</v>
      </c>
      <c r="G510" s="150" t="s">
        <v>697</v>
      </c>
      <c r="H510" t="s">
        <v>896</v>
      </c>
      <c r="I510" s="476">
        <v>749.54</v>
      </c>
      <c r="J510" s="133">
        <f t="shared" si="12"/>
        <v>4684.625</v>
      </c>
      <c r="K510" s="162"/>
    </row>
    <row r="511" spans="1:11">
      <c r="A511" t="s">
        <v>358</v>
      </c>
      <c r="B511" s="148">
        <v>42663</v>
      </c>
      <c r="C511" t="s">
        <v>8297</v>
      </c>
      <c r="D511">
        <v>1</v>
      </c>
      <c r="E511" t="s">
        <v>8298</v>
      </c>
      <c r="F511" t="s">
        <v>1812</v>
      </c>
      <c r="G511" s="150" t="s">
        <v>8358</v>
      </c>
      <c r="H511" t="s">
        <v>8299</v>
      </c>
      <c r="I511" s="476">
        <v>256</v>
      </c>
      <c r="J511" s="133">
        <f t="shared" si="12"/>
        <v>1600</v>
      </c>
      <c r="K511" s="162"/>
    </row>
    <row r="512" spans="1:11">
      <c r="A512" t="s">
        <v>378</v>
      </c>
      <c r="B512" s="148">
        <v>42664</v>
      </c>
      <c r="C512" t="s">
        <v>8300</v>
      </c>
      <c r="D512">
        <v>1</v>
      </c>
      <c r="E512" t="s">
        <v>8301</v>
      </c>
      <c r="F512" t="s">
        <v>1822</v>
      </c>
      <c r="G512" s="150" t="s">
        <v>4171</v>
      </c>
      <c r="H512" t="s">
        <v>4154</v>
      </c>
      <c r="I512" s="314">
        <v>7591.9</v>
      </c>
      <c r="J512" s="133">
        <f t="shared" si="12"/>
        <v>47449.375</v>
      </c>
      <c r="K512" s="162"/>
    </row>
    <row r="513" spans="1:11">
      <c r="A513" t="s">
        <v>380</v>
      </c>
      <c r="B513" s="148">
        <v>42664</v>
      </c>
      <c r="C513" t="s">
        <v>8302</v>
      </c>
      <c r="D513">
        <v>1</v>
      </c>
      <c r="E513" t="s">
        <v>8303</v>
      </c>
      <c r="F513" t="s">
        <v>1822</v>
      </c>
      <c r="G513" s="150" t="s">
        <v>4171</v>
      </c>
      <c r="H513" t="s">
        <v>4154</v>
      </c>
      <c r="I513" s="314">
        <v>26196.33</v>
      </c>
      <c r="J513" s="133">
        <f t="shared" si="12"/>
        <v>163727.0625</v>
      </c>
      <c r="K513" s="162"/>
    </row>
    <row r="514" spans="1:11">
      <c r="A514" t="s">
        <v>388</v>
      </c>
      <c r="B514" s="148">
        <v>42667</v>
      </c>
      <c r="C514" t="s">
        <v>8304</v>
      </c>
      <c r="D514">
        <v>1</v>
      </c>
      <c r="E514" t="s">
        <v>8305</v>
      </c>
      <c r="F514" t="s">
        <v>1812</v>
      </c>
      <c r="G514" s="150" t="s">
        <v>4158</v>
      </c>
      <c r="H514" s="150" t="s">
        <v>4157</v>
      </c>
      <c r="I514" s="476">
        <v>67.88</v>
      </c>
      <c r="J514" s="133">
        <f t="shared" si="12"/>
        <v>424.24999999999994</v>
      </c>
      <c r="K514" s="162"/>
    </row>
    <row r="515" spans="1:11">
      <c r="A515" t="s">
        <v>2391</v>
      </c>
      <c r="B515" s="148">
        <v>42668</v>
      </c>
      <c r="C515" t="s">
        <v>8306</v>
      </c>
      <c r="D515">
        <v>1</v>
      </c>
      <c r="E515" t="s">
        <v>8307</v>
      </c>
      <c r="F515" t="s">
        <v>1812</v>
      </c>
      <c r="G515" s="150" t="s">
        <v>8354</v>
      </c>
      <c r="H515" s="150" t="s">
        <v>8355</v>
      </c>
      <c r="I515" s="314">
        <v>40689.660000000003</v>
      </c>
      <c r="J515" s="133">
        <f t="shared" si="12"/>
        <v>254310.37500000003</v>
      </c>
      <c r="K515" s="162"/>
    </row>
    <row r="516" spans="1:11">
      <c r="A516" t="s">
        <v>2397</v>
      </c>
      <c r="B516" s="148">
        <v>42668</v>
      </c>
      <c r="C516" t="s">
        <v>8308</v>
      </c>
      <c r="D516">
        <v>1</v>
      </c>
      <c r="E516" t="s">
        <v>8309</v>
      </c>
      <c r="F516" t="s">
        <v>1812</v>
      </c>
      <c r="G516" s="150" t="s">
        <v>957</v>
      </c>
      <c r="H516" t="s">
        <v>1813</v>
      </c>
      <c r="I516" s="314">
        <v>1040</v>
      </c>
      <c r="J516" s="133">
        <f t="shared" si="12"/>
        <v>6500</v>
      </c>
      <c r="K516" s="162"/>
    </row>
    <row r="517" spans="1:11">
      <c r="A517" t="s">
        <v>1303</v>
      </c>
      <c r="B517" s="148">
        <v>42668</v>
      </c>
      <c r="C517" t="s">
        <v>8310</v>
      </c>
      <c r="D517">
        <v>1</v>
      </c>
      <c r="E517" t="s">
        <v>8311</v>
      </c>
      <c r="F517" t="s">
        <v>1822</v>
      </c>
      <c r="G517" s="150" t="s">
        <v>4171</v>
      </c>
      <c r="H517" t="s">
        <v>4154</v>
      </c>
      <c r="I517" s="314">
        <v>1209.1199999999999</v>
      </c>
      <c r="J517" s="133">
        <f t="shared" si="12"/>
        <v>7556.9999999999991</v>
      </c>
      <c r="K517" s="162"/>
    </row>
    <row r="518" spans="1:11">
      <c r="A518" t="s">
        <v>2424</v>
      </c>
      <c r="B518" s="148">
        <v>42669</v>
      </c>
      <c r="C518" t="s">
        <v>8312</v>
      </c>
      <c r="D518">
        <v>1</v>
      </c>
      <c r="E518" t="s">
        <v>8313</v>
      </c>
      <c r="F518" t="s">
        <v>1822</v>
      </c>
      <c r="G518" s="150" t="s">
        <v>4171</v>
      </c>
      <c r="H518" t="s">
        <v>4154</v>
      </c>
      <c r="I518" s="314">
        <v>8092.92</v>
      </c>
      <c r="J518" s="133">
        <f t="shared" si="12"/>
        <v>50580.75</v>
      </c>
      <c r="K518" s="162"/>
    </row>
    <row r="519" spans="1:11">
      <c r="A519" t="s">
        <v>440</v>
      </c>
      <c r="B519" s="148">
        <v>42670</v>
      </c>
      <c r="C519" t="s">
        <v>8314</v>
      </c>
      <c r="D519">
        <v>1</v>
      </c>
      <c r="E519" t="s">
        <v>8315</v>
      </c>
      <c r="F519" t="s">
        <v>1822</v>
      </c>
      <c r="G519" s="150" t="s">
        <v>4171</v>
      </c>
      <c r="H519" t="s">
        <v>4154</v>
      </c>
      <c r="I519" s="314">
        <v>1294.8699999999999</v>
      </c>
      <c r="J519" s="133">
        <f t="shared" ref="J519:J539" si="13">+I519/0.16</f>
        <v>8092.9374999999991</v>
      </c>
      <c r="K519" s="162"/>
    </row>
    <row r="520" spans="1:11">
      <c r="A520" t="s">
        <v>450</v>
      </c>
      <c r="B520" s="148">
        <v>42669</v>
      </c>
      <c r="C520" t="s">
        <v>8316</v>
      </c>
      <c r="D520">
        <v>2</v>
      </c>
      <c r="E520" t="s">
        <v>8317</v>
      </c>
      <c r="F520" t="s">
        <v>1822</v>
      </c>
      <c r="G520" s="150" t="s">
        <v>6032</v>
      </c>
      <c r="H520" t="s">
        <v>5943</v>
      </c>
      <c r="I520" s="476">
        <v>176</v>
      </c>
      <c r="J520" s="133">
        <f t="shared" si="13"/>
        <v>1100</v>
      </c>
      <c r="K520" s="162"/>
    </row>
    <row r="521" spans="1:11">
      <c r="A521" t="s">
        <v>646</v>
      </c>
      <c r="B521" s="148">
        <v>42669</v>
      </c>
      <c r="C521" t="s">
        <v>8318</v>
      </c>
      <c r="D521">
        <v>2</v>
      </c>
      <c r="E521" t="s">
        <v>8319</v>
      </c>
      <c r="F521" t="s">
        <v>1822</v>
      </c>
      <c r="G521" s="150" t="s">
        <v>5481</v>
      </c>
      <c r="H521" t="s">
        <v>5462</v>
      </c>
      <c r="I521" s="476">
        <v>112</v>
      </c>
      <c r="J521" s="133">
        <f t="shared" si="13"/>
        <v>700</v>
      </c>
      <c r="K521" s="162"/>
    </row>
    <row r="522" spans="1:11" s="150" customFormat="1">
      <c r="A522" s="150" t="s">
        <v>8368</v>
      </c>
      <c r="B522" s="148">
        <v>42669</v>
      </c>
      <c r="C522" s="150" t="s">
        <v>8369</v>
      </c>
      <c r="D522" s="150">
        <v>2</v>
      </c>
      <c r="E522" s="150" t="s">
        <v>8319</v>
      </c>
      <c r="F522" s="150" t="s">
        <v>1822</v>
      </c>
      <c r="G522" s="150" t="s">
        <v>4209</v>
      </c>
      <c r="H522" s="150" t="s">
        <v>8370</v>
      </c>
      <c r="I522" s="476">
        <f>4.4+28.34</f>
        <v>32.74</v>
      </c>
      <c r="J522" s="133">
        <f t="shared" si="13"/>
        <v>204.625</v>
      </c>
      <c r="K522" s="162"/>
    </row>
    <row r="523" spans="1:11">
      <c r="A523" t="s">
        <v>2839</v>
      </c>
      <c r="B523" s="148">
        <v>42669</v>
      </c>
      <c r="C523" t="s">
        <v>8320</v>
      </c>
      <c r="D523">
        <v>1</v>
      </c>
      <c r="E523" t="s">
        <v>8321</v>
      </c>
      <c r="F523" t="s">
        <v>1822</v>
      </c>
      <c r="G523" s="150" t="s">
        <v>942</v>
      </c>
      <c r="H523" t="s">
        <v>941</v>
      </c>
      <c r="I523" s="314">
        <v>7598.59</v>
      </c>
      <c r="J523" s="133">
        <f t="shared" si="13"/>
        <v>47491.1875</v>
      </c>
      <c r="K523" s="162">
        <v>5065.7299999999996</v>
      </c>
    </row>
    <row r="524" spans="1:11">
      <c r="A524" t="s">
        <v>451</v>
      </c>
      <c r="B524" s="148">
        <v>42669</v>
      </c>
      <c r="C524" t="s">
        <v>8322</v>
      </c>
      <c r="D524">
        <v>1</v>
      </c>
      <c r="E524" t="s">
        <v>8323</v>
      </c>
      <c r="F524" t="s">
        <v>1822</v>
      </c>
      <c r="G524" s="150" t="s">
        <v>907</v>
      </c>
      <c r="H524" t="s">
        <v>908</v>
      </c>
      <c r="I524" s="314">
        <v>3957.21</v>
      </c>
      <c r="J524" s="133">
        <f t="shared" si="13"/>
        <v>24732.5625</v>
      </c>
      <c r="K524" s="162"/>
    </row>
    <row r="525" spans="1:11">
      <c r="A525" t="s">
        <v>5387</v>
      </c>
      <c r="B525" s="148">
        <v>42669</v>
      </c>
      <c r="C525" t="s">
        <v>8324</v>
      </c>
      <c r="D525">
        <v>1</v>
      </c>
      <c r="E525" t="s">
        <v>8325</v>
      </c>
      <c r="F525" t="s">
        <v>1822</v>
      </c>
      <c r="G525" s="150" t="s">
        <v>937</v>
      </c>
      <c r="H525" t="s">
        <v>938</v>
      </c>
      <c r="I525" s="476">
        <v>720</v>
      </c>
      <c r="J525" s="133">
        <f t="shared" si="13"/>
        <v>4500</v>
      </c>
      <c r="K525" s="162"/>
    </row>
    <row r="526" spans="1:11">
      <c r="A526" t="s">
        <v>5947</v>
      </c>
      <c r="B526" s="148">
        <v>42669</v>
      </c>
      <c r="C526" t="s">
        <v>8326</v>
      </c>
      <c r="D526">
        <v>1</v>
      </c>
      <c r="E526" t="s">
        <v>8327</v>
      </c>
      <c r="F526" t="s">
        <v>1822</v>
      </c>
      <c r="G526" s="150" t="s">
        <v>1761</v>
      </c>
      <c r="H526" t="s">
        <v>1617</v>
      </c>
      <c r="I526" s="314">
        <v>1176</v>
      </c>
      <c r="J526" s="133">
        <f t="shared" si="13"/>
        <v>7350</v>
      </c>
      <c r="K526" s="162"/>
    </row>
    <row r="527" spans="1:11">
      <c r="A527" t="s">
        <v>1307</v>
      </c>
      <c r="B527" s="148">
        <v>42669</v>
      </c>
      <c r="C527" t="s">
        <v>8328</v>
      </c>
      <c r="D527">
        <v>1</v>
      </c>
      <c r="E527" t="s">
        <v>8329</v>
      </c>
      <c r="F527" t="s">
        <v>1822</v>
      </c>
      <c r="G527" s="150" t="s">
        <v>905</v>
      </c>
      <c r="H527" t="s">
        <v>906</v>
      </c>
      <c r="I527" s="476">
        <v>89.65</v>
      </c>
      <c r="J527" s="133">
        <f t="shared" si="13"/>
        <v>560.3125</v>
      </c>
      <c r="K527" s="162"/>
    </row>
    <row r="528" spans="1:11">
      <c r="A528" t="s">
        <v>1309</v>
      </c>
      <c r="B528" s="148">
        <v>42669</v>
      </c>
      <c r="C528" t="s">
        <v>8330</v>
      </c>
      <c r="D528">
        <v>1</v>
      </c>
      <c r="E528" t="s">
        <v>8331</v>
      </c>
      <c r="F528" t="s">
        <v>1822</v>
      </c>
      <c r="G528" s="150" t="s">
        <v>8360</v>
      </c>
      <c r="H528" t="s">
        <v>6666</v>
      </c>
      <c r="I528" s="314">
        <v>1888</v>
      </c>
      <c r="J528" s="133">
        <f t="shared" si="13"/>
        <v>11800</v>
      </c>
      <c r="K528" s="162"/>
    </row>
    <row r="529" spans="1:11">
      <c r="A529" t="s">
        <v>1311</v>
      </c>
      <c r="B529" s="148">
        <v>42669</v>
      </c>
      <c r="C529" t="s">
        <v>8332</v>
      </c>
      <c r="D529">
        <v>1</v>
      </c>
      <c r="E529" t="s">
        <v>8333</v>
      </c>
      <c r="F529" t="s">
        <v>1822</v>
      </c>
      <c r="G529" s="150" t="s">
        <v>4171</v>
      </c>
      <c r="H529" t="s">
        <v>4154</v>
      </c>
      <c r="I529" s="476">
        <v>914.28</v>
      </c>
      <c r="J529" s="133">
        <f t="shared" si="13"/>
        <v>5714.25</v>
      </c>
      <c r="K529" s="162"/>
    </row>
    <row r="530" spans="1:11">
      <c r="A530" t="s">
        <v>1359</v>
      </c>
      <c r="B530" s="148">
        <v>42669</v>
      </c>
      <c r="C530" t="s">
        <v>8334</v>
      </c>
      <c r="D530">
        <v>1</v>
      </c>
      <c r="E530" t="s">
        <v>8335</v>
      </c>
      <c r="F530" t="s">
        <v>1822</v>
      </c>
      <c r="G530" s="150" t="s">
        <v>8371</v>
      </c>
      <c r="H530" t="s">
        <v>8336</v>
      </c>
      <c r="I530" s="314">
        <v>1558.35</v>
      </c>
      <c r="J530" s="133">
        <f t="shared" si="13"/>
        <v>9739.6875</v>
      </c>
      <c r="K530" s="162"/>
    </row>
    <row r="531" spans="1:11">
      <c r="A531" t="s">
        <v>648</v>
      </c>
      <c r="B531" s="148">
        <v>42670</v>
      </c>
      <c r="C531" t="s">
        <v>8337</v>
      </c>
      <c r="D531">
        <v>1</v>
      </c>
      <c r="E531" t="s">
        <v>8338</v>
      </c>
      <c r="F531" t="s">
        <v>1822</v>
      </c>
      <c r="G531" s="150" t="s">
        <v>4171</v>
      </c>
      <c r="H531" t="s">
        <v>4154</v>
      </c>
      <c r="I531" s="314">
        <v>3264</v>
      </c>
      <c r="J531" s="133">
        <f t="shared" si="13"/>
        <v>20400</v>
      </c>
      <c r="K531" s="162"/>
    </row>
    <row r="532" spans="1:11">
      <c r="A532" t="s">
        <v>4040</v>
      </c>
      <c r="B532" s="148">
        <v>42671</v>
      </c>
      <c r="C532" t="s">
        <v>8339</v>
      </c>
      <c r="D532">
        <v>1</v>
      </c>
      <c r="E532" t="s">
        <v>8340</v>
      </c>
      <c r="F532" t="s">
        <v>1822</v>
      </c>
      <c r="G532" s="150" t="s">
        <v>4171</v>
      </c>
      <c r="H532" t="s">
        <v>4154</v>
      </c>
      <c r="I532" s="314">
        <v>41831</v>
      </c>
      <c r="J532" s="133">
        <f t="shared" si="13"/>
        <v>261443.75</v>
      </c>
      <c r="K532" s="162"/>
    </row>
    <row r="533" spans="1:11">
      <c r="A533" t="s">
        <v>3214</v>
      </c>
      <c r="B533" s="148">
        <v>42671</v>
      </c>
      <c r="C533" t="s">
        <v>8341</v>
      </c>
      <c r="D533">
        <v>1</v>
      </c>
      <c r="E533" t="s">
        <v>8342</v>
      </c>
      <c r="F533" t="s">
        <v>1822</v>
      </c>
      <c r="G533" s="150" t="s">
        <v>4171</v>
      </c>
      <c r="H533" t="s">
        <v>4154</v>
      </c>
      <c r="I533" s="314">
        <v>6103.21</v>
      </c>
      <c r="J533" s="133">
        <f t="shared" si="13"/>
        <v>38145.0625</v>
      </c>
      <c r="K533" s="162"/>
    </row>
    <row r="534" spans="1:11">
      <c r="A534" t="s">
        <v>3460</v>
      </c>
      <c r="B534" s="148">
        <v>42671</v>
      </c>
      <c r="C534" t="s">
        <v>8343</v>
      </c>
      <c r="D534">
        <v>1</v>
      </c>
      <c r="E534" t="s">
        <v>8344</v>
      </c>
      <c r="F534" t="s">
        <v>1822</v>
      </c>
      <c r="G534" s="150" t="s">
        <v>4171</v>
      </c>
      <c r="H534" t="s">
        <v>4154</v>
      </c>
      <c r="I534" s="314">
        <v>7749.59</v>
      </c>
      <c r="J534" s="133">
        <f t="shared" si="13"/>
        <v>48434.9375</v>
      </c>
      <c r="K534" s="162"/>
    </row>
    <row r="535" spans="1:11">
      <c r="A535" t="s">
        <v>3461</v>
      </c>
      <c r="B535" s="148">
        <v>42671</v>
      </c>
      <c r="C535" t="s">
        <v>8345</v>
      </c>
      <c r="D535">
        <v>1</v>
      </c>
      <c r="E535" t="s">
        <v>8346</v>
      </c>
      <c r="F535" t="s">
        <v>1822</v>
      </c>
      <c r="G535" s="150" t="s">
        <v>4171</v>
      </c>
      <c r="H535" t="s">
        <v>4154</v>
      </c>
      <c r="I535" s="314">
        <v>57910.11</v>
      </c>
      <c r="J535" s="133">
        <f t="shared" si="13"/>
        <v>361938.1875</v>
      </c>
      <c r="K535" s="162"/>
    </row>
    <row r="536" spans="1:11">
      <c r="A536" t="s">
        <v>1361</v>
      </c>
      <c r="B536" s="148">
        <v>42671</v>
      </c>
      <c r="C536" t="s">
        <v>8347</v>
      </c>
      <c r="D536">
        <v>1</v>
      </c>
      <c r="E536" t="s">
        <v>8348</v>
      </c>
      <c r="F536" t="s">
        <v>1822</v>
      </c>
      <c r="G536" s="150" t="s">
        <v>4171</v>
      </c>
      <c r="H536" t="s">
        <v>4154</v>
      </c>
      <c r="I536" s="476">
        <v>646.46</v>
      </c>
      <c r="J536" s="133">
        <f t="shared" si="13"/>
        <v>4040.375</v>
      </c>
      <c r="K536" s="162"/>
    </row>
    <row r="537" spans="1:11">
      <c r="A537" t="s">
        <v>1363</v>
      </c>
      <c r="B537" s="148">
        <v>42671</v>
      </c>
      <c r="C537" t="s">
        <v>8349</v>
      </c>
      <c r="D537">
        <v>1</v>
      </c>
      <c r="E537" t="s">
        <v>8350</v>
      </c>
      <c r="F537" t="s">
        <v>1822</v>
      </c>
      <c r="G537" s="150" t="s">
        <v>4171</v>
      </c>
      <c r="H537" t="s">
        <v>4154</v>
      </c>
      <c r="I537" s="476">
        <v>352</v>
      </c>
      <c r="J537" s="133">
        <f t="shared" si="13"/>
        <v>2200</v>
      </c>
      <c r="K537" s="162"/>
    </row>
    <row r="538" spans="1:11">
      <c r="A538" t="s">
        <v>1365</v>
      </c>
      <c r="B538" s="148">
        <v>42671</v>
      </c>
      <c r="C538" t="s">
        <v>8351</v>
      </c>
      <c r="D538">
        <v>1</v>
      </c>
      <c r="E538" t="s">
        <v>8352</v>
      </c>
      <c r="F538" t="s">
        <v>1822</v>
      </c>
      <c r="G538" s="150" t="s">
        <v>4171</v>
      </c>
      <c r="H538" t="s">
        <v>4154</v>
      </c>
      <c r="I538" s="314">
        <v>1060.8</v>
      </c>
      <c r="J538" s="133">
        <f t="shared" si="13"/>
        <v>6630</v>
      </c>
      <c r="K538" s="162"/>
    </row>
    <row r="539" spans="1:11" s="319" customFormat="1">
      <c r="A539" s="319" t="s">
        <v>10911</v>
      </c>
      <c r="B539" s="320">
        <v>42674</v>
      </c>
      <c r="C539" s="319" t="s">
        <v>6353</v>
      </c>
      <c r="D539" s="319">
        <v>1</v>
      </c>
      <c r="E539" s="319" t="s">
        <v>10912</v>
      </c>
      <c r="F539" s="319" t="s">
        <v>1808</v>
      </c>
      <c r="G539" s="464" t="s">
        <v>998</v>
      </c>
      <c r="H539" s="464" t="s">
        <v>5493</v>
      </c>
      <c r="I539" s="460">
        <v>393.97</v>
      </c>
      <c r="J539" s="133">
        <f t="shared" si="13"/>
        <v>2462.3125</v>
      </c>
      <c r="K539" s="316"/>
    </row>
    <row r="540" spans="1:11">
      <c r="H540" s="150"/>
    </row>
    <row r="541" spans="1:11">
      <c r="I541" s="23">
        <f>+SUM(I9:I540)</f>
        <v>7458446.8600000041</v>
      </c>
      <c r="J541" s="23">
        <f t="shared" ref="J541:K541" si="14">+SUM(J9:J540)</f>
        <v>46615292.875</v>
      </c>
      <c r="K541" s="23">
        <f t="shared" si="14"/>
        <v>34936.800000000003</v>
      </c>
    </row>
    <row r="542" spans="1:11">
      <c r="H542" s="24" t="s">
        <v>999</v>
      </c>
      <c r="I542" s="319">
        <f>8154646.22-749580.79</f>
        <v>7405065.4299999997</v>
      </c>
      <c r="J542" s="162">
        <f>+I542/0.16</f>
        <v>46281658.9375</v>
      </c>
    </row>
    <row r="543" spans="1:11" s="150" customFormat="1">
      <c r="H543" s="319" t="s">
        <v>1002</v>
      </c>
      <c r="I543" s="162">
        <f>+I541-I542</f>
        <v>53381.430000004359</v>
      </c>
      <c r="J543" s="162">
        <f>+J541-J542</f>
        <v>333633.9375</v>
      </c>
    </row>
    <row r="544" spans="1:11" s="150" customFormat="1">
      <c r="J544" s="162"/>
    </row>
    <row r="545" spans="1:11">
      <c r="A545" s="443" t="s">
        <v>5067</v>
      </c>
      <c r="B545" s="389">
        <v>42668</v>
      </c>
      <c r="C545" s="443" t="s">
        <v>1201</v>
      </c>
      <c r="D545" s="443">
        <v>1</v>
      </c>
      <c r="E545" s="443" t="s">
        <v>7531</v>
      </c>
      <c r="F545" s="443" t="s">
        <v>1872</v>
      </c>
      <c r="G545" s="384" t="s">
        <v>870</v>
      </c>
      <c r="H545" s="443" t="s">
        <v>1637</v>
      </c>
      <c r="I545" s="418">
        <v>-53331.78</v>
      </c>
      <c r="J545" s="382">
        <f t="shared" ref="J545:J546" si="15">+I545/0.16</f>
        <v>-333323.625</v>
      </c>
      <c r="K545" s="102" t="s">
        <v>10977</v>
      </c>
    </row>
    <row r="546" spans="1:11">
      <c r="A546" s="484" t="s">
        <v>10908</v>
      </c>
      <c r="B546" s="290">
        <v>42674</v>
      </c>
      <c r="C546" s="484" t="s">
        <v>10909</v>
      </c>
      <c r="D546" s="484">
        <v>1</v>
      </c>
      <c r="E546" s="484" t="s">
        <v>10910</v>
      </c>
      <c r="F546" s="484" t="s">
        <v>1808</v>
      </c>
      <c r="G546" s="384" t="s">
        <v>3558</v>
      </c>
      <c r="H546" s="384" t="s">
        <v>10913</v>
      </c>
      <c r="I546" s="484">
        <v>-49.65</v>
      </c>
      <c r="J546" s="167">
        <f t="shared" si="15"/>
        <v>-310.3125</v>
      </c>
      <c r="K546" s="54" t="s">
        <v>10980</v>
      </c>
    </row>
    <row r="547" spans="1:11" s="473" customFormat="1">
      <c r="H547" s="477" t="s">
        <v>10957</v>
      </c>
      <c r="I547" s="101">
        <f>+I545+I546</f>
        <v>-53381.43</v>
      </c>
      <c r="J547" s="101">
        <f>+J545+J546</f>
        <v>-333633.9375</v>
      </c>
      <c r="K547" s="133"/>
    </row>
    <row r="548" spans="1:11" s="473" customFormat="1">
      <c r="H548" s="477" t="s">
        <v>1002</v>
      </c>
      <c r="I548" s="101">
        <f>+I543+I547</f>
        <v>4.3582986108958721E-9</v>
      </c>
      <c r="J548" s="54"/>
      <c r="K548" s="133"/>
    </row>
    <row r="549" spans="1:11" s="473" customFormat="1">
      <c r="I549" s="474"/>
      <c r="K549" s="133"/>
    </row>
    <row r="551" spans="1:11">
      <c r="A551" s="2"/>
      <c r="B551" s="1"/>
      <c r="C551" s="1"/>
      <c r="D551" s="1"/>
      <c r="E551" s="1"/>
      <c r="F551" s="1"/>
      <c r="G551" s="46" t="s">
        <v>0</v>
      </c>
      <c r="H551" s="1"/>
      <c r="I551" s="1"/>
      <c r="J551" s="132"/>
      <c r="K551" s="150"/>
    </row>
    <row r="552" spans="1:11">
      <c r="A552" s="2"/>
      <c r="B552" s="1"/>
      <c r="C552" s="1"/>
      <c r="D552" s="1"/>
      <c r="E552" s="1"/>
      <c r="F552" s="1"/>
      <c r="G552" s="46" t="s">
        <v>8353</v>
      </c>
      <c r="H552" s="1"/>
      <c r="I552" s="1"/>
      <c r="J552" s="5"/>
      <c r="K552" s="150"/>
    </row>
    <row r="553" spans="1:11">
      <c r="A553" s="2"/>
      <c r="B553" s="1"/>
      <c r="C553" s="1"/>
      <c r="D553" s="1"/>
      <c r="E553" s="1"/>
      <c r="F553" s="1"/>
      <c r="G553" s="46" t="s">
        <v>1</v>
      </c>
      <c r="H553" s="1"/>
      <c r="I553" s="1"/>
      <c r="J553" s="5"/>
      <c r="K553" s="150"/>
    </row>
    <row r="554" spans="1:11">
      <c r="A554" s="1"/>
      <c r="B554" s="1"/>
      <c r="C554" s="1"/>
      <c r="D554" s="1"/>
      <c r="E554" s="1"/>
      <c r="F554" s="1"/>
      <c r="G554" s="327" t="s">
        <v>10779</v>
      </c>
      <c r="H554" s="1"/>
      <c r="I554" s="1"/>
      <c r="J554" s="1"/>
      <c r="K554" s="150"/>
    </row>
    <row r="555" spans="1:11">
      <c r="A555" s="1"/>
      <c r="B555" s="1"/>
      <c r="C555" s="1"/>
      <c r="D555" s="1"/>
      <c r="E555" s="1"/>
      <c r="F555" s="1"/>
      <c r="G555" s="6"/>
      <c r="H555" s="4"/>
      <c r="I555" s="4"/>
      <c r="J555" s="4"/>
      <c r="K555" s="150"/>
    </row>
    <row r="556" spans="1:11" ht="17.25" thickBot="1">
      <c r="A556" s="41"/>
      <c r="B556" s="41"/>
      <c r="C556" s="41" t="s">
        <v>4</v>
      </c>
      <c r="D556" s="41"/>
      <c r="E556" s="41"/>
      <c r="F556" s="41"/>
      <c r="G556" s="42" t="s">
        <v>5</v>
      </c>
      <c r="H556" s="43" t="s">
        <v>6</v>
      </c>
      <c r="I556" s="45" t="s">
        <v>1004</v>
      </c>
      <c r="J556" s="45" t="s">
        <v>8</v>
      </c>
      <c r="K556" s="45" t="s">
        <v>1005</v>
      </c>
    </row>
    <row r="557" spans="1:11">
      <c r="A557" s="527" t="s">
        <v>1006</v>
      </c>
      <c r="B557" s="31">
        <v>85</v>
      </c>
      <c r="G557" s="473" t="s">
        <v>5412</v>
      </c>
      <c r="H557" s="473" t="s">
        <v>5412</v>
      </c>
      <c r="I557">
        <f>+J557/0.16</f>
        <v>725.87499999999989</v>
      </c>
      <c r="J557" s="150">
        <f t="shared" ref="J557:J588" si="16">+SUMIF($G$9:$G$539,G557,$I$9:$I$539)</f>
        <v>116.13999999999999</v>
      </c>
      <c r="K557">
        <f t="shared" ref="K557:K588" si="17">+SUMIF($G$9:$G$539,G557,$K$9:$K$539)</f>
        <v>0</v>
      </c>
    </row>
    <row r="558" spans="1:11">
      <c r="A558" s="527" t="s">
        <v>1006</v>
      </c>
      <c r="B558" s="31">
        <v>85</v>
      </c>
      <c r="G558" s="473" t="s">
        <v>5756</v>
      </c>
      <c r="H558" s="473" t="s">
        <v>5756</v>
      </c>
      <c r="I558" s="473">
        <f t="shared" ref="I558:I620" si="18">+J558/0.16</f>
        <v>377.75</v>
      </c>
      <c r="J558" s="473">
        <f t="shared" si="16"/>
        <v>60.44</v>
      </c>
      <c r="K558" s="473">
        <f t="shared" si="17"/>
        <v>0</v>
      </c>
    </row>
    <row r="559" spans="1:11">
      <c r="A559" s="527" t="s">
        <v>1006</v>
      </c>
      <c r="B559" s="31">
        <v>85</v>
      </c>
      <c r="G559" s="479" t="s">
        <v>2859</v>
      </c>
      <c r="H559" s="473" t="s">
        <v>7520</v>
      </c>
      <c r="I559" s="473">
        <f t="shared" si="18"/>
        <v>405036.6875</v>
      </c>
      <c r="J559" s="473">
        <f t="shared" si="16"/>
        <v>64805.87</v>
      </c>
      <c r="K559" s="473">
        <f t="shared" si="17"/>
        <v>0</v>
      </c>
    </row>
    <row r="560" spans="1:11">
      <c r="A560" s="527" t="s">
        <v>1006</v>
      </c>
      <c r="B560" s="31">
        <v>85</v>
      </c>
      <c r="G560" s="473" t="s">
        <v>747</v>
      </c>
      <c r="H560" s="473" t="s">
        <v>3593</v>
      </c>
      <c r="I560" s="473">
        <f t="shared" si="18"/>
        <v>895.99999999999989</v>
      </c>
      <c r="J560" s="473">
        <f t="shared" si="16"/>
        <v>143.35999999999999</v>
      </c>
      <c r="K560" s="473">
        <f t="shared" si="17"/>
        <v>0</v>
      </c>
    </row>
    <row r="561" spans="1:11">
      <c r="A561" s="527" t="s">
        <v>1006</v>
      </c>
      <c r="B561" s="31">
        <v>85</v>
      </c>
      <c r="G561" s="483" t="s">
        <v>981</v>
      </c>
      <c r="H561" s="483" t="s">
        <v>982</v>
      </c>
      <c r="I561" s="473">
        <f t="shared" si="18"/>
        <v>1878</v>
      </c>
      <c r="J561" s="473">
        <f t="shared" si="16"/>
        <v>300.48</v>
      </c>
      <c r="K561" s="473">
        <f t="shared" si="17"/>
        <v>0</v>
      </c>
    </row>
    <row r="562" spans="1:11">
      <c r="A562" s="527" t="s">
        <v>1006</v>
      </c>
      <c r="B562" s="31">
        <v>85</v>
      </c>
      <c r="G562" s="473" t="s">
        <v>8366</v>
      </c>
      <c r="H562" s="473" t="s">
        <v>8268</v>
      </c>
      <c r="I562" s="473">
        <f t="shared" si="18"/>
        <v>99137.9375</v>
      </c>
      <c r="J562" s="473">
        <f t="shared" si="16"/>
        <v>15862.07</v>
      </c>
      <c r="K562" s="473">
        <f t="shared" si="17"/>
        <v>0</v>
      </c>
    </row>
    <row r="563" spans="1:11">
      <c r="A563" s="527" t="s">
        <v>1006</v>
      </c>
      <c r="B563" s="31">
        <v>85</v>
      </c>
      <c r="G563" s="473" t="s">
        <v>4208</v>
      </c>
      <c r="H563" s="473" t="s">
        <v>4156</v>
      </c>
      <c r="I563" s="473">
        <f t="shared" si="18"/>
        <v>1311</v>
      </c>
      <c r="J563" s="473">
        <f t="shared" si="16"/>
        <v>209.76</v>
      </c>
      <c r="K563" s="473">
        <f t="shared" si="17"/>
        <v>0</v>
      </c>
    </row>
    <row r="564" spans="1:11">
      <c r="A564" s="527" t="s">
        <v>1006</v>
      </c>
      <c r="B564" s="31">
        <v>85</v>
      </c>
      <c r="G564" s="473" t="s">
        <v>668</v>
      </c>
      <c r="H564" s="473" t="s">
        <v>668</v>
      </c>
      <c r="I564" s="473">
        <f t="shared" si="18"/>
        <v>990.625</v>
      </c>
      <c r="J564" s="473">
        <f t="shared" si="16"/>
        <v>158.5</v>
      </c>
      <c r="K564" s="473">
        <f t="shared" si="17"/>
        <v>0</v>
      </c>
    </row>
    <row r="565" spans="1:11">
      <c r="A565" s="527" t="s">
        <v>1006</v>
      </c>
      <c r="B565" s="31">
        <v>85</v>
      </c>
      <c r="G565" s="473" t="s">
        <v>1728</v>
      </c>
      <c r="H565" s="473" t="s">
        <v>8387</v>
      </c>
      <c r="I565" s="473">
        <f t="shared" si="18"/>
        <v>53.5</v>
      </c>
      <c r="J565" s="473">
        <f t="shared" si="16"/>
        <v>8.56</v>
      </c>
      <c r="K565" s="473">
        <f t="shared" si="17"/>
        <v>0</v>
      </c>
    </row>
    <row r="566" spans="1:11">
      <c r="A566" s="527" t="s">
        <v>1006</v>
      </c>
      <c r="B566" s="31">
        <v>85</v>
      </c>
      <c r="G566" s="479" t="s">
        <v>659</v>
      </c>
      <c r="H566" s="473" t="s">
        <v>717</v>
      </c>
      <c r="I566" s="473">
        <f t="shared" si="18"/>
        <v>3868.75</v>
      </c>
      <c r="J566" s="473">
        <f t="shared" si="16"/>
        <v>619</v>
      </c>
      <c r="K566" s="473">
        <f t="shared" si="17"/>
        <v>0</v>
      </c>
    </row>
    <row r="567" spans="1:11">
      <c r="A567" s="527" t="s">
        <v>1006</v>
      </c>
      <c r="B567" s="31">
        <v>85</v>
      </c>
      <c r="G567" s="473" t="s">
        <v>953</v>
      </c>
      <c r="H567" s="473" t="s">
        <v>1920</v>
      </c>
      <c r="I567" s="473">
        <f t="shared" si="18"/>
        <v>1927.75</v>
      </c>
      <c r="J567" s="473">
        <f t="shared" si="16"/>
        <v>308.44</v>
      </c>
      <c r="K567" s="473">
        <f t="shared" si="17"/>
        <v>0</v>
      </c>
    </row>
    <row r="568" spans="1:11">
      <c r="A568" s="527" t="s">
        <v>1006</v>
      </c>
      <c r="B568" s="31">
        <v>85</v>
      </c>
      <c r="G568" s="479" t="s">
        <v>877</v>
      </c>
      <c r="H568" s="473" t="s">
        <v>7431</v>
      </c>
      <c r="I568" s="473">
        <f t="shared" si="18"/>
        <v>328699.3125</v>
      </c>
      <c r="J568" s="473">
        <f t="shared" si="16"/>
        <v>52591.89</v>
      </c>
      <c r="K568" s="473">
        <f t="shared" si="17"/>
        <v>0</v>
      </c>
    </row>
    <row r="569" spans="1:11">
      <c r="A569" s="527" t="s">
        <v>1006</v>
      </c>
      <c r="B569" s="31">
        <v>85</v>
      </c>
      <c r="G569" s="473" t="s">
        <v>744</v>
      </c>
      <c r="H569" s="473" t="s">
        <v>744</v>
      </c>
      <c r="I569" s="473">
        <f t="shared" si="18"/>
        <v>77.5625</v>
      </c>
      <c r="J569" s="473">
        <f t="shared" si="16"/>
        <v>12.41</v>
      </c>
      <c r="K569" s="473">
        <f t="shared" si="17"/>
        <v>0</v>
      </c>
    </row>
    <row r="570" spans="1:11">
      <c r="A570" s="527" t="s">
        <v>1006</v>
      </c>
      <c r="B570" s="31">
        <v>85</v>
      </c>
      <c r="G570" s="479" t="s">
        <v>1775</v>
      </c>
      <c r="H570" s="473" t="s">
        <v>7708</v>
      </c>
      <c r="I570" s="473">
        <f t="shared" si="18"/>
        <v>371479.49999999994</v>
      </c>
      <c r="J570" s="473">
        <f t="shared" si="16"/>
        <v>59436.719999999994</v>
      </c>
      <c r="K570" s="473">
        <f t="shared" si="17"/>
        <v>0</v>
      </c>
    </row>
    <row r="571" spans="1:11">
      <c r="A571" s="527" t="s">
        <v>1006</v>
      </c>
      <c r="B571" s="31">
        <v>85</v>
      </c>
      <c r="G571" s="479" t="s">
        <v>884</v>
      </c>
      <c r="H571" s="473" t="s">
        <v>7340</v>
      </c>
      <c r="I571" s="473">
        <f t="shared" si="18"/>
        <v>328699.3125</v>
      </c>
      <c r="J571" s="473">
        <f t="shared" si="16"/>
        <v>52591.89</v>
      </c>
      <c r="K571" s="473">
        <f t="shared" si="17"/>
        <v>0</v>
      </c>
    </row>
    <row r="572" spans="1:11">
      <c r="A572" s="527" t="s">
        <v>1006</v>
      </c>
      <c r="B572" s="31">
        <v>85</v>
      </c>
      <c r="G572" s="483" t="s">
        <v>998</v>
      </c>
      <c r="H572" s="473" t="s">
        <v>8379</v>
      </c>
      <c r="I572" s="473">
        <f t="shared" si="18"/>
        <v>31413.437500000004</v>
      </c>
      <c r="J572" s="473">
        <f t="shared" si="16"/>
        <v>5026.1500000000005</v>
      </c>
      <c r="K572" s="473">
        <f t="shared" si="17"/>
        <v>0</v>
      </c>
    </row>
    <row r="573" spans="1:11">
      <c r="A573" s="527" t="s">
        <v>1006</v>
      </c>
      <c r="B573" s="31">
        <v>85</v>
      </c>
      <c r="G573" s="481" t="s">
        <v>996</v>
      </c>
      <c r="H573" s="480" t="s">
        <v>995</v>
      </c>
      <c r="I573" s="473">
        <f t="shared" si="18"/>
        <v>84</v>
      </c>
      <c r="J573" s="473">
        <f t="shared" si="16"/>
        <v>13.44</v>
      </c>
      <c r="K573" s="473">
        <f t="shared" si="17"/>
        <v>0</v>
      </c>
    </row>
    <row r="574" spans="1:11">
      <c r="A574" s="527" t="s">
        <v>1006</v>
      </c>
      <c r="B574" s="31">
        <v>85</v>
      </c>
      <c r="G574" s="483" t="s">
        <v>979</v>
      </c>
      <c r="H574" s="485" t="s">
        <v>2913</v>
      </c>
      <c r="I574" s="473">
        <f t="shared" si="18"/>
        <v>4832.9375</v>
      </c>
      <c r="J574" s="473">
        <f t="shared" si="16"/>
        <v>773.27</v>
      </c>
      <c r="K574" s="473">
        <f t="shared" si="17"/>
        <v>0</v>
      </c>
    </row>
    <row r="575" spans="1:11">
      <c r="A575" s="527" t="s">
        <v>1006</v>
      </c>
      <c r="B575" s="527" t="s">
        <v>1007</v>
      </c>
      <c r="G575" s="473" t="s">
        <v>942</v>
      </c>
      <c r="H575" s="473" t="s">
        <v>941</v>
      </c>
      <c r="I575" s="473">
        <f t="shared" si="18"/>
        <v>47491.1875</v>
      </c>
      <c r="J575" s="473">
        <f t="shared" si="16"/>
        <v>7598.59</v>
      </c>
      <c r="K575" s="473">
        <f t="shared" si="17"/>
        <v>5065.7299999999996</v>
      </c>
    </row>
    <row r="576" spans="1:11">
      <c r="A576" s="527" t="s">
        <v>1006</v>
      </c>
      <c r="B576" s="31">
        <v>85</v>
      </c>
      <c r="G576" s="473" t="s">
        <v>8363</v>
      </c>
      <c r="H576" s="473" t="s">
        <v>8364</v>
      </c>
      <c r="I576" s="473">
        <f t="shared" si="18"/>
        <v>104310.375</v>
      </c>
      <c r="J576" s="473">
        <f t="shared" si="16"/>
        <v>16689.66</v>
      </c>
      <c r="K576" s="473">
        <f t="shared" si="17"/>
        <v>0</v>
      </c>
    </row>
    <row r="577" spans="1:11">
      <c r="A577" s="527" t="s">
        <v>1006</v>
      </c>
      <c r="B577" s="31">
        <v>85</v>
      </c>
      <c r="G577" s="473" t="s">
        <v>1751</v>
      </c>
      <c r="H577" s="473" t="s">
        <v>1751</v>
      </c>
      <c r="I577" s="473">
        <f t="shared" si="18"/>
        <v>419.6875</v>
      </c>
      <c r="J577" s="473">
        <f t="shared" si="16"/>
        <v>67.150000000000006</v>
      </c>
      <c r="K577" s="473">
        <f t="shared" si="17"/>
        <v>0</v>
      </c>
    </row>
    <row r="578" spans="1:11">
      <c r="A578" s="527" t="s">
        <v>1006</v>
      </c>
      <c r="B578" s="31">
        <v>85</v>
      </c>
      <c r="G578" s="473" t="s">
        <v>7803</v>
      </c>
      <c r="H578" s="473" t="s">
        <v>7803</v>
      </c>
      <c r="I578" s="473">
        <f t="shared" si="18"/>
        <v>47.4375</v>
      </c>
      <c r="J578" s="473">
        <f t="shared" si="16"/>
        <v>7.59</v>
      </c>
      <c r="K578" s="473">
        <f t="shared" si="17"/>
        <v>0</v>
      </c>
    </row>
    <row r="579" spans="1:11">
      <c r="A579" s="527" t="s">
        <v>1006</v>
      </c>
      <c r="B579" s="31">
        <v>85</v>
      </c>
      <c r="G579" s="473" t="s">
        <v>1679</v>
      </c>
      <c r="H579" s="473" t="s">
        <v>1679</v>
      </c>
      <c r="I579" s="473">
        <f t="shared" si="18"/>
        <v>72.4375</v>
      </c>
      <c r="J579" s="473">
        <f t="shared" si="16"/>
        <v>11.59</v>
      </c>
      <c r="K579" s="473">
        <f t="shared" si="17"/>
        <v>0</v>
      </c>
    </row>
    <row r="580" spans="1:11">
      <c r="A580" s="527" t="s">
        <v>1006</v>
      </c>
      <c r="B580" s="31">
        <v>85</v>
      </c>
      <c r="G580" s="473" t="s">
        <v>8031</v>
      </c>
      <c r="H580" s="473" t="s">
        <v>8031</v>
      </c>
      <c r="I580" s="473">
        <f t="shared" si="18"/>
        <v>7148.8749999999991</v>
      </c>
      <c r="J580" s="473">
        <f t="shared" si="16"/>
        <v>1143.82</v>
      </c>
      <c r="K580" s="473">
        <f t="shared" si="17"/>
        <v>0</v>
      </c>
    </row>
    <row r="581" spans="1:11">
      <c r="A581" s="527" t="s">
        <v>1006</v>
      </c>
      <c r="B581" s="31">
        <v>85</v>
      </c>
      <c r="G581" s="479" t="s">
        <v>858</v>
      </c>
      <c r="H581" s="473" t="s">
        <v>7524</v>
      </c>
      <c r="I581" s="473">
        <f t="shared" si="18"/>
        <v>604294.125</v>
      </c>
      <c r="J581" s="473">
        <f t="shared" si="16"/>
        <v>96687.06</v>
      </c>
      <c r="K581" s="473">
        <f t="shared" si="17"/>
        <v>0</v>
      </c>
    </row>
    <row r="582" spans="1:11">
      <c r="A582" s="527" t="s">
        <v>1006</v>
      </c>
      <c r="B582" s="31">
        <v>85</v>
      </c>
      <c r="G582" s="473" t="s">
        <v>1675</v>
      </c>
      <c r="H582" s="473" t="s">
        <v>1675</v>
      </c>
      <c r="I582" s="473">
        <f t="shared" si="18"/>
        <v>806.25</v>
      </c>
      <c r="J582" s="473">
        <f t="shared" si="16"/>
        <v>129</v>
      </c>
      <c r="K582" s="473">
        <f t="shared" si="17"/>
        <v>0</v>
      </c>
    </row>
    <row r="583" spans="1:11">
      <c r="A583" s="527" t="s">
        <v>1006</v>
      </c>
      <c r="B583" s="31">
        <v>85</v>
      </c>
      <c r="G583" s="473" t="s">
        <v>8081</v>
      </c>
      <c r="H583" s="473" t="s">
        <v>8081</v>
      </c>
      <c r="I583" s="473">
        <f t="shared" si="18"/>
        <v>335.8125</v>
      </c>
      <c r="J583" s="473">
        <f t="shared" si="16"/>
        <v>53.73</v>
      </c>
      <c r="K583" s="473">
        <f t="shared" si="17"/>
        <v>0</v>
      </c>
    </row>
    <row r="584" spans="1:11">
      <c r="A584" s="527" t="s">
        <v>1006</v>
      </c>
      <c r="B584" s="31">
        <v>85</v>
      </c>
      <c r="G584" s="473" t="s">
        <v>7855</v>
      </c>
      <c r="H584" s="473" t="s">
        <v>7855</v>
      </c>
      <c r="I584" s="473">
        <f t="shared" si="18"/>
        <v>938.74999999999989</v>
      </c>
      <c r="J584" s="473">
        <f t="shared" si="16"/>
        <v>150.19999999999999</v>
      </c>
      <c r="K584" s="473">
        <f t="shared" si="17"/>
        <v>0</v>
      </c>
    </row>
    <row r="585" spans="1:11">
      <c r="A585" s="527" t="s">
        <v>1006</v>
      </c>
      <c r="B585" s="31">
        <v>85</v>
      </c>
      <c r="G585" s="473" t="s">
        <v>8356</v>
      </c>
      <c r="H585" s="473" t="s">
        <v>8219</v>
      </c>
      <c r="I585" s="473">
        <f t="shared" si="18"/>
        <v>96304</v>
      </c>
      <c r="J585" s="473">
        <f t="shared" si="16"/>
        <v>15408.64</v>
      </c>
      <c r="K585" s="473">
        <f t="shared" si="17"/>
        <v>0</v>
      </c>
    </row>
    <row r="586" spans="1:11">
      <c r="A586" s="527" t="s">
        <v>1006</v>
      </c>
      <c r="B586" s="31">
        <v>85</v>
      </c>
      <c r="G586" s="473" t="s">
        <v>4857</v>
      </c>
      <c r="H586" s="473" t="s">
        <v>4857</v>
      </c>
      <c r="I586" s="473">
        <f t="shared" si="18"/>
        <v>118.99999999999999</v>
      </c>
      <c r="J586" s="473">
        <f t="shared" si="16"/>
        <v>19.04</v>
      </c>
      <c r="K586" s="473">
        <f t="shared" si="17"/>
        <v>0</v>
      </c>
    </row>
    <row r="587" spans="1:11">
      <c r="A587" s="527" t="s">
        <v>1006</v>
      </c>
      <c r="B587" s="31">
        <v>85</v>
      </c>
      <c r="G587" s="473" t="s">
        <v>2536</v>
      </c>
      <c r="H587" s="473" t="s">
        <v>2536</v>
      </c>
      <c r="I587" s="473">
        <f t="shared" si="18"/>
        <v>1870.625</v>
      </c>
      <c r="J587" s="473">
        <f t="shared" si="16"/>
        <v>299.3</v>
      </c>
      <c r="K587" s="473">
        <f t="shared" si="17"/>
        <v>0</v>
      </c>
    </row>
    <row r="588" spans="1:11">
      <c r="A588" s="527" t="s">
        <v>1006</v>
      </c>
      <c r="B588" s="31">
        <v>85</v>
      </c>
      <c r="G588" s="473" t="s">
        <v>893</v>
      </c>
      <c r="H588" s="473" t="s">
        <v>8359</v>
      </c>
      <c r="I588" s="473">
        <f t="shared" si="18"/>
        <v>5836.25</v>
      </c>
      <c r="J588" s="473">
        <f t="shared" si="16"/>
        <v>933.8</v>
      </c>
      <c r="K588" s="473">
        <f t="shared" si="17"/>
        <v>0</v>
      </c>
    </row>
    <row r="589" spans="1:11">
      <c r="A589" s="527" t="s">
        <v>1006</v>
      </c>
      <c r="B589" s="31">
        <v>85</v>
      </c>
      <c r="G589" s="473" t="s">
        <v>3532</v>
      </c>
      <c r="H589" s="473" t="s">
        <v>3532</v>
      </c>
      <c r="I589" s="473">
        <f t="shared" si="18"/>
        <v>288.375</v>
      </c>
      <c r="J589" s="473">
        <f t="shared" ref="J589:J620" si="19">+SUMIF($G$9:$G$539,G589,$I$9:$I$539)</f>
        <v>46.14</v>
      </c>
      <c r="K589" s="473">
        <f t="shared" ref="K589:K620" si="20">+SUMIF($G$9:$G$539,G589,$K$9:$K$539)</f>
        <v>0</v>
      </c>
    </row>
    <row r="590" spans="1:11">
      <c r="A590" s="527" t="s">
        <v>1006</v>
      </c>
      <c r="B590" s="31">
        <v>85</v>
      </c>
      <c r="G590" s="473" t="s">
        <v>960</v>
      </c>
      <c r="H590" s="473" t="s">
        <v>961</v>
      </c>
      <c r="I590" s="473">
        <f t="shared" si="18"/>
        <v>20017.25</v>
      </c>
      <c r="J590" s="473">
        <f t="shared" si="19"/>
        <v>3202.76</v>
      </c>
      <c r="K590" s="473">
        <f t="shared" si="20"/>
        <v>0</v>
      </c>
    </row>
    <row r="591" spans="1:11">
      <c r="A591" s="527" t="s">
        <v>1006</v>
      </c>
      <c r="B591" s="31">
        <v>85</v>
      </c>
      <c r="G591" s="473" t="s">
        <v>731</v>
      </c>
      <c r="H591" s="473" t="s">
        <v>2901</v>
      </c>
      <c r="I591" s="473">
        <f t="shared" si="18"/>
        <v>246.5625</v>
      </c>
      <c r="J591" s="473">
        <f t="shared" si="19"/>
        <v>39.450000000000003</v>
      </c>
      <c r="K591" s="473">
        <f t="shared" si="20"/>
        <v>0</v>
      </c>
    </row>
    <row r="592" spans="1:11">
      <c r="A592" s="527" t="s">
        <v>1006</v>
      </c>
      <c r="B592" s="31">
        <v>85</v>
      </c>
      <c r="G592" s="479" t="s">
        <v>1724</v>
      </c>
      <c r="H592" s="473" t="s">
        <v>7360</v>
      </c>
      <c r="I592" s="473">
        <f t="shared" si="18"/>
        <v>959894.25000000012</v>
      </c>
      <c r="J592" s="473">
        <f t="shared" si="19"/>
        <v>153583.08000000002</v>
      </c>
      <c r="K592" s="473">
        <f t="shared" si="20"/>
        <v>0</v>
      </c>
    </row>
    <row r="593" spans="1:11">
      <c r="A593" s="527" t="s">
        <v>1006</v>
      </c>
      <c r="B593" s="31">
        <v>85</v>
      </c>
      <c r="G593" s="473" t="s">
        <v>658</v>
      </c>
      <c r="H593" s="473" t="s">
        <v>658</v>
      </c>
      <c r="I593" s="473">
        <f t="shared" si="18"/>
        <v>890.5625</v>
      </c>
      <c r="J593" s="473">
        <f t="shared" si="19"/>
        <v>142.49</v>
      </c>
      <c r="K593" s="473">
        <f t="shared" si="20"/>
        <v>0</v>
      </c>
    </row>
    <row r="594" spans="1:11">
      <c r="A594" s="527" t="s">
        <v>1006</v>
      </c>
      <c r="B594" s="31">
        <v>85</v>
      </c>
      <c r="G594" s="473" t="s">
        <v>8361</v>
      </c>
      <c r="H594" s="473" t="s">
        <v>6522</v>
      </c>
      <c r="I594" s="473">
        <f t="shared" si="18"/>
        <v>5483</v>
      </c>
      <c r="J594" s="473">
        <f t="shared" si="19"/>
        <v>877.28</v>
      </c>
      <c r="K594" s="473">
        <f t="shared" si="20"/>
        <v>0</v>
      </c>
    </row>
    <row r="595" spans="1:11">
      <c r="A595" s="527" t="s">
        <v>1006</v>
      </c>
      <c r="B595" s="31">
        <v>85</v>
      </c>
      <c r="G595" s="473" t="s">
        <v>1683</v>
      </c>
      <c r="H595" s="473" t="s">
        <v>1683</v>
      </c>
      <c r="I595" s="473">
        <f t="shared" si="18"/>
        <v>1200.25</v>
      </c>
      <c r="J595" s="473">
        <f t="shared" si="19"/>
        <v>192.04</v>
      </c>
      <c r="K595" s="473">
        <f t="shared" si="20"/>
        <v>0</v>
      </c>
    </row>
    <row r="596" spans="1:11">
      <c r="A596" s="527" t="s">
        <v>1006</v>
      </c>
      <c r="B596" s="31">
        <v>85</v>
      </c>
      <c r="G596" s="473" t="s">
        <v>8077</v>
      </c>
      <c r="H596" s="473" t="s">
        <v>8077</v>
      </c>
      <c r="I596" s="473">
        <f t="shared" si="18"/>
        <v>344.8125</v>
      </c>
      <c r="J596" s="473">
        <f t="shared" si="19"/>
        <v>55.17</v>
      </c>
      <c r="K596" s="473">
        <f t="shared" si="20"/>
        <v>0</v>
      </c>
    </row>
    <row r="597" spans="1:11">
      <c r="A597" s="527" t="s">
        <v>1006</v>
      </c>
      <c r="B597" s="31">
        <v>85</v>
      </c>
      <c r="G597" s="473" t="s">
        <v>5450</v>
      </c>
      <c r="H597" s="473" t="s">
        <v>5450</v>
      </c>
      <c r="I597" s="473">
        <f t="shared" si="18"/>
        <v>72.375</v>
      </c>
      <c r="J597" s="473">
        <f t="shared" si="19"/>
        <v>11.58</v>
      </c>
      <c r="K597" s="473">
        <f t="shared" si="20"/>
        <v>0</v>
      </c>
    </row>
    <row r="598" spans="1:11">
      <c r="A598" s="527" t="s">
        <v>1006</v>
      </c>
      <c r="B598" s="31">
        <v>85</v>
      </c>
      <c r="G598" s="473" t="s">
        <v>1700</v>
      </c>
      <c r="H598" s="473" t="s">
        <v>1700</v>
      </c>
      <c r="I598" s="473">
        <f t="shared" si="18"/>
        <v>90.5625</v>
      </c>
      <c r="J598" s="473">
        <f t="shared" si="19"/>
        <v>14.49</v>
      </c>
      <c r="K598" s="473">
        <f t="shared" si="20"/>
        <v>0</v>
      </c>
    </row>
    <row r="599" spans="1:11">
      <c r="A599" s="527" t="s">
        <v>1006</v>
      </c>
      <c r="B599" s="31">
        <v>85</v>
      </c>
      <c r="G599" s="473" t="s">
        <v>8354</v>
      </c>
      <c r="H599" s="473" t="s">
        <v>8355</v>
      </c>
      <c r="I599" s="473">
        <f t="shared" si="18"/>
        <v>538793.125</v>
      </c>
      <c r="J599" s="473">
        <f t="shared" si="19"/>
        <v>86206.9</v>
      </c>
      <c r="K599" s="473">
        <f t="shared" si="20"/>
        <v>0</v>
      </c>
    </row>
    <row r="600" spans="1:11">
      <c r="A600" s="527" t="s">
        <v>1006</v>
      </c>
      <c r="B600" s="31">
        <v>85</v>
      </c>
      <c r="G600" s="473" t="s">
        <v>3530</v>
      </c>
      <c r="H600" s="473" t="s">
        <v>3530</v>
      </c>
      <c r="I600" s="473">
        <f t="shared" si="18"/>
        <v>62.0625</v>
      </c>
      <c r="J600" s="473">
        <f t="shared" si="19"/>
        <v>9.93</v>
      </c>
      <c r="K600" s="473">
        <f t="shared" si="20"/>
        <v>0</v>
      </c>
    </row>
    <row r="601" spans="1:11">
      <c r="A601" s="527" t="s">
        <v>1006</v>
      </c>
      <c r="B601" s="31">
        <v>85</v>
      </c>
      <c r="G601" s="479" t="s">
        <v>866</v>
      </c>
      <c r="H601" s="473" t="s">
        <v>7530</v>
      </c>
      <c r="I601" s="473">
        <f t="shared" si="18"/>
        <v>371696.4375</v>
      </c>
      <c r="J601" s="473">
        <f t="shared" si="19"/>
        <v>59471.43</v>
      </c>
      <c r="K601" s="473">
        <f t="shared" si="20"/>
        <v>0</v>
      </c>
    </row>
    <row r="602" spans="1:11">
      <c r="A602" s="527" t="s">
        <v>1006</v>
      </c>
      <c r="B602" s="31">
        <v>85</v>
      </c>
      <c r="G602" s="473" t="s">
        <v>4830</v>
      </c>
      <c r="H602" s="473" t="s">
        <v>4821</v>
      </c>
      <c r="I602" s="473">
        <f t="shared" si="18"/>
        <v>16575</v>
      </c>
      <c r="J602" s="473">
        <f t="shared" si="19"/>
        <v>2652</v>
      </c>
      <c r="K602" s="473">
        <f t="shared" si="20"/>
        <v>0</v>
      </c>
    </row>
    <row r="603" spans="1:11">
      <c r="A603" s="527" t="s">
        <v>1006</v>
      </c>
      <c r="B603" s="31">
        <v>85</v>
      </c>
      <c r="G603" s="473" t="s">
        <v>3535</v>
      </c>
      <c r="H603" s="473" t="s">
        <v>3535</v>
      </c>
      <c r="I603" s="473">
        <f t="shared" si="18"/>
        <v>243.81249999999997</v>
      </c>
      <c r="J603" s="473">
        <f t="shared" si="19"/>
        <v>39.01</v>
      </c>
      <c r="K603" s="473">
        <f t="shared" si="20"/>
        <v>0</v>
      </c>
    </row>
    <row r="604" spans="1:11">
      <c r="A604" s="527" t="s">
        <v>1006</v>
      </c>
      <c r="B604" s="31">
        <v>85</v>
      </c>
      <c r="G604" s="473" t="s">
        <v>930</v>
      </c>
      <c r="H604" s="473" t="s">
        <v>931</v>
      </c>
      <c r="I604" s="473">
        <f t="shared" si="18"/>
        <v>150000</v>
      </c>
      <c r="J604" s="473">
        <f t="shared" si="19"/>
        <v>24000</v>
      </c>
      <c r="K604" s="473">
        <f t="shared" si="20"/>
        <v>0</v>
      </c>
    </row>
    <row r="605" spans="1:11">
      <c r="A605" s="527" t="s">
        <v>1006</v>
      </c>
      <c r="B605" s="31">
        <v>85</v>
      </c>
      <c r="G605" s="473" t="s">
        <v>670</v>
      </c>
      <c r="H605" s="473" t="s">
        <v>670</v>
      </c>
      <c r="I605" s="473">
        <f t="shared" si="18"/>
        <v>500</v>
      </c>
      <c r="J605" s="473">
        <f t="shared" si="19"/>
        <v>80</v>
      </c>
      <c r="K605" s="473">
        <f t="shared" si="20"/>
        <v>0</v>
      </c>
    </row>
    <row r="606" spans="1:11">
      <c r="A606" s="527" t="s">
        <v>1006</v>
      </c>
      <c r="B606" s="31">
        <v>85</v>
      </c>
      <c r="G606" s="473" t="s">
        <v>664</v>
      </c>
      <c r="H606" s="473" t="s">
        <v>664</v>
      </c>
      <c r="I606" s="473">
        <f t="shared" si="18"/>
        <v>150</v>
      </c>
      <c r="J606" s="473">
        <f t="shared" si="19"/>
        <v>24</v>
      </c>
      <c r="K606" s="473">
        <f t="shared" si="20"/>
        <v>0</v>
      </c>
    </row>
    <row r="607" spans="1:11">
      <c r="A607" s="527" t="s">
        <v>1006</v>
      </c>
      <c r="B607" s="31">
        <v>85</v>
      </c>
      <c r="G607" s="473" t="s">
        <v>7945</v>
      </c>
      <c r="H607" s="473" t="s">
        <v>7945</v>
      </c>
      <c r="I607" s="473">
        <f t="shared" si="18"/>
        <v>209.87499999999997</v>
      </c>
      <c r="J607" s="473">
        <f t="shared" si="19"/>
        <v>33.58</v>
      </c>
      <c r="K607" s="473">
        <f t="shared" si="20"/>
        <v>0</v>
      </c>
    </row>
    <row r="608" spans="1:11">
      <c r="A608" s="527" t="s">
        <v>1006</v>
      </c>
      <c r="B608" s="31">
        <v>85</v>
      </c>
      <c r="G608" s="473" t="s">
        <v>962</v>
      </c>
      <c r="H608" s="473" t="s">
        <v>963</v>
      </c>
      <c r="I608" s="473">
        <f t="shared" si="18"/>
        <v>5041.375</v>
      </c>
      <c r="J608" s="473">
        <f t="shared" si="19"/>
        <v>806.62</v>
      </c>
      <c r="K608" s="473">
        <f t="shared" si="20"/>
        <v>0</v>
      </c>
    </row>
    <row r="609" spans="1:11">
      <c r="A609" s="527" t="s">
        <v>1006</v>
      </c>
      <c r="B609" s="31">
        <v>85</v>
      </c>
      <c r="G609" s="473" t="s">
        <v>7897</v>
      </c>
      <c r="H609" s="473" t="s">
        <v>7897</v>
      </c>
      <c r="I609" s="473">
        <f t="shared" si="18"/>
        <v>68.625</v>
      </c>
      <c r="J609" s="473">
        <f t="shared" si="19"/>
        <v>10.98</v>
      </c>
      <c r="K609" s="473">
        <f t="shared" si="20"/>
        <v>0</v>
      </c>
    </row>
    <row r="610" spans="1:11">
      <c r="A610" s="527" t="s">
        <v>1006</v>
      </c>
      <c r="B610" s="31">
        <v>85</v>
      </c>
      <c r="G610" s="473" t="s">
        <v>691</v>
      </c>
      <c r="H610" s="473" t="s">
        <v>691</v>
      </c>
      <c r="I610" s="473">
        <f t="shared" si="18"/>
        <v>734.81249999999989</v>
      </c>
      <c r="J610" s="473">
        <f t="shared" si="19"/>
        <v>117.57</v>
      </c>
      <c r="K610" s="473">
        <f t="shared" si="20"/>
        <v>0</v>
      </c>
    </row>
    <row r="611" spans="1:11">
      <c r="A611" s="527" t="s">
        <v>1006</v>
      </c>
      <c r="B611" s="31">
        <v>85</v>
      </c>
      <c r="G611" s="473" t="s">
        <v>7279</v>
      </c>
      <c r="H611" s="473" t="s">
        <v>8292</v>
      </c>
      <c r="I611" s="473">
        <f t="shared" si="18"/>
        <v>40000</v>
      </c>
      <c r="J611" s="473">
        <f t="shared" si="19"/>
        <v>6400</v>
      </c>
      <c r="K611" s="473">
        <f t="shared" si="20"/>
        <v>0</v>
      </c>
    </row>
    <row r="612" spans="1:11">
      <c r="A612" s="527" t="s">
        <v>1006</v>
      </c>
      <c r="B612" s="31">
        <v>85</v>
      </c>
      <c r="G612" s="473" t="s">
        <v>811</v>
      </c>
      <c r="H612" s="473" t="s">
        <v>811</v>
      </c>
      <c r="I612" s="473">
        <f t="shared" si="18"/>
        <v>95.624999999999986</v>
      </c>
      <c r="J612" s="473">
        <f t="shared" si="19"/>
        <v>15.299999999999999</v>
      </c>
      <c r="K612" s="473">
        <f t="shared" si="20"/>
        <v>0</v>
      </c>
    </row>
    <row r="613" spans="1:11">
      <c r="A613" s="527" t="s">
        <v>1006</v>
      </c>
      <c r="B613" s="31">
        <v>85</v>
      </c>
      <c r="G613" s="473" t="s">
        <v>729</v>
      </c>
      <c r="H613" s="473" t="s">
        <v>730</v>
      </c>
      <c r="I613" s="473">
        <f t="shared" si="18"/>
        <v>1699.5</v>
      </c>
      <c r="J613" s="473">
        <f t="shared" si="19"/>
        <v>271.92</v>
      </c>
      <c r="K613" s="473">
        <f t="shared" si="20"/>
        <v>0</v>
      </c>
    </row>
    <row r="614" spans="1:11">
      <c r="A614" s="527" t="s">
        <v>1006</v>
      </c>
      <c r="B614" s="31">
        <v>85</v>
      </c>
      <c r="G614" s="473" t="s">
        <v>1678</v>
      </c>
      <c r="H614" s="473" t="s">
        <v>1678</v>
      </c>
      <c r="I614" s="473">
        <f t="shared" si="18"/>
        <v>711.18749999999989</v>
      </c>
      <c r="J614" s="473">
        <f t="shared" si="19"/>
        <v>113.78999999999999</v>
      </c>
      <c r="K614" s="473">
        <f t="shared" si="20"/>
        <v>0</v>
      </c>
    </row>
    <row r="615" spans="1:11">
      <c r="A615" s="527" t="s">
        <v>1006</v>
      </c>
      <c r="B615" s="31">
        <v>85</v>
      </c>
      <c r="G615" s="473" t="s">
        <v>7888</v>
      </c>
      <c r="H615" s="473" t="s">
        <v>7888</v>
      </c>
      <c r="I615" s="473">
        <f t="shared" si="18"/>
        <v>775.6875</v>
      </c>
      <c r="J615" s="473">
        <f t="shared" si="19"/>
        <v>124.11</v>
      </c>
      <c r="K615" s="473">
        <f t="shared" si="20"/>
        <v>0</v>
      </c>
    </row>
    <row r="616" spans="1:11">
      <c r="A616" s="527" t="s">
        <v>1006</v>
      </c>
      <c r="B616" s="31">
        <v>85</v>
      </c>
      <c r="G616" s="473" t="s">
        <v>4137</v>
      </c>
      <c r="H616" s="473" t="s">
        <v>4137</v>
      </c>
      <c r="I616" s="473">
        <f t="shared" si="18"/>
        <v>1292.8125</v>
      </c>
      <c r="J616" s="473">
        <f t="shared" si="19"/>
        <v>206.85</v>
      </c>
      <c r="K616" s="473">
        <f t="shared" si="20"/>
        <v>0</v>
      </c>
    </row>
    <row r="617" spans="1:11">
      <c r="A617" s="527" t="s">
        <v>1006</v>
      </c>
      <c r="B617" s="31">
        <v>85</v>
      </c>
      <c r="G617" s="479" t="s">
        <v>863</v>
      </c>
      <c r="H617" s="473" t="s">
        <v>7516</v>
      </c>
      <c r="I617" s="473">
        <f t="shared" si="18"/>
        <v>679420.625</v>
      </c>
      <c r="J617" s="473">
        <f t="shared" si="19"/>
        <v>108707.3</v>
      </c>
      <c r="K617" s="473">
        <f t="shared" si="20"/>
        <v>0</v>
      </c>
    </row>
    <row r="618" spans="1:11">
      <c r="A618" s="527" t="s">
        <v>1006</v>
      </c>
      <c r="B618" s="31">
        <v>85</v>
      </c>
      <c r="G618" s="473" t="s">
        <v>8371</v>
      </c>
      <c r="H618" s="473" t="s">
        <v>8336</v>
      </c>
      <c r="I618" s="473">
        <f t="shared" si="18"/>
        <v>9739.6875</v>
      </c>
      <c r="J618" s="473">
        <f t="shared" si="19"/>
        <v>1558.35</v>
      </c>
      <c r="K618" s="473">
        <f t="shared" si="20"/>
        <v>0</v>
      </c>
    </row>
    <row r="619" spans="1:11">
      <c r="A619" s="527" t="s">
        <v>1006</v>
      </c>
      <c r="B619" s="31">
        <v>85</v>
      </c>
      <c r="G619" s="473" t="s">
        <v>699</v>
      </c>
      <c r="H619" s="473" t="s">
        <v>699</v>
      </c>
      <c r="I619" s="473">
        <f t="shared" si="18"/>
        <v>1350</v>
      </c>
      <c r="J619" s="473">
        <f t="shared" si="19"/>
        <v>216</v>
      </c>
      <c r="K619" s="473">
        <f t="shared" si="20"/>
        <v>0</v>
      </c>
    </row>
    <row r="620" spans="1:11">
      <c r="A620" s="527" t="s">
        <v>1006</v>
      </c>
      <c r="B620" s="31">
        <v>85</v>
      </c>
      <c r="G620" s="473" t="s">
        <v>674</v>
      </c>
      <c r="H620" s="473" t="s">
        <v>674</v>
      </c>
      <c r="I620" s="473">
        <f t="shared" si="18"/>
        <v>893.125</v>
      </c>
      <c r="J620" s="473">
        <f t="shared" si="19"/>
        <v>142.9</v>
      </c>
      <c r="K620" s="473">
        <f t="shared" si="20"/>
        <v>0</v>
      </c>
    </row>
    <row r="621" spans="1:11">
      <c r="A621" s="527" t="s">
        <v>1006</v>
      </c>
      <c r="B621" s="31">
        <v>85</v>
      </c>
      <c r="G621" s="473" t="s">
        <v>5448</v>
      </c>
      <c r="H621" s="473" t="s">
        <v>5448</v>
      </c>
      <c r="I621" s="473">
        <f t="shared" ref="I621:I683" si="21">+J621/0.16</f>
        <v>335.75</v>
      </c>
      <c r="J621" s="473">
        <f t="shared" ref="J621:J652" si="22">+SUMIF($G$9:$G$539,G621,$I$9:$I$539)</f>
        <v>53.72</v>
      </c>
      <c r="K621" s="473">
        <f t="shared" ref="K621:K652" si="23">+SUMIF($G$9:$G$539,G621,$K$9:$K$539)</f>
        <v>0</v>
      </c>
    </row>
    <row r="622" spans="1:11">
      <c r="A622" s="527" t="s">
        <v>1006</v>
      </c>
      <c r="B622" s="31">
        <v>85</v>
      </c>
      <c r="G622" s="473" t="s">
        <v>947</v>
      </c>
      <c r="H622" s="473" t="s">
        <v>948</v>
      </c>
      <c r="I622" s="473">
        <f t="shared" si="21"/>
        <v>9941</v>
      </c>
      <c r="J622" s="473">
        <f t="shared" si="22"/>
        <v>1590.56</v>
      </c>
      <c r="K622" s="473">
        <f t="shared" si="23"/>
        <v>0</v>
      </c>
    </row>
    <row r="623" spans="1:11">
      <c r="A623" s="527" t="s">
        <v>1006</v>
      </c>
      <c r="B623" s="31">
        <v>85</v>
      </c>
      <c r="G623" s="473" t="s">
        <v>3527</v>
      </c>
      <c r="H623" s="473" t="s">
        <v>3527</v>
      </c>
      <c r="I623" s="473">
        <f t="shared" si="21"/>
        <v>419.6875</v>
      </c>
      <c r="J623" s="473">
        <f t="shared" si="22"/>
        <v>67.150000000000006</v>
      </c>
      <c r="K623" s="473">
        <f t="shared" si="23"/>
        <v>0</v>
      </c>
    </row>
    <row r="624" spans="1:11">
      <c r="A624" s="527" t="s">
        <v>1006</v>
      </c>
      <c r="B624" s="31">
        <v>85</v>
      </c>
      <c r="G624" s="473" t="s">
        <v>905</v>
      </c>
      <c r="H624" s="473" t="s">
        <v>905</v>
      </c>
      <c r="I624" s="473">
        <f t="shared" si="21"/>
        <v>5423.2499999999991</v>
      </c>
      <c r="J624" s="473">
        <f t="shared" si="22"/>
        <v>867.71999999999991</v>
      </c>
      <c r="K624" s="473">
        <f t="shared" si="23"/>
        <v>0</v>
      </c>
    </row>
    <row r="625" spans="1:11">
      <c r="A625" s="527" t="s">
        <v>1006</v>
      </c>
      <c r="B625" s="31">
        <v>85</v>
      </c>
      <c r="G625" s="473" t="s">
        <v>1718</v>
      </c>
      <c r="H625" s="473" t="s">
        <v>1718</v>
      </c>
      <c r="I625" s="473">
        <f t="shared" si="21"/>
        <v>94.8125</v>
      </c>
      <c r="J625" s="473">
        <f t="shared" si="22"/>
        <v>15.17</v>
      </c>
      <c r="K625" s="473">
        <f t="shared" si="23"/>
        <v>0</v>
      </c>
    </row>
    <row r="626" spans="1:11">
      <c r="A626" s="527" t="s">
        <v>1006</v>
      </c>
      <c r="B626" s="31">
        <v>85</v>
      </c>
      <c r="G626" s="473" t="s">
        <v>7838</v>
      </c>
      <c r="H626" s="473" t="s">
        <v>7838</v>
      </c>
      <c r="I626" s="473">
        <f t="shared" si="21"/>
        <v>125.93749999999999</v>
      </c>
      <c r="J626" s="473">
        <f t="shared" si="22"/>
        <v>20.149999999999999</v>
      </c>
      <c r="K626" s="473">
        <f t="shared" si="23"/>
        <v>0</v>
      </c>
    </row>
    <row r="627" spans="1:11">
      <c r="A627" s="527" t="s">
        <v>1006</v>
      </c>
      <c r="B627" s="31">
        <v>85</v>
      </c>
      <c r="G627" s="473" t="s">
        <v>8389</v>
      </c>
      <c r="H627" s="473" t="s">
        <v>8390</v>
      </c>
      <c r="I627" s="473">
        <f t="shared" si="21"/>
        <v>442.1875</v>
      </c>
      <c r="J627" s="473">
        <f t="shared" si="22"/>
        <v>70.75</v>
      </c>
      <c r="K627" s="473">
        <f t="shared" si="23"/>
        <v>0</v>
      </c>
    </row>
    <row r="628" spans="1:11">
      <c r="A628" s="527" t="s">
        <v>1006</v>
      </c>
      <c r="B628" s="31">
        <v>85</v>
      </c>
      <c r="G628" s="473" t="s">
        <v>2846</v>
      </c>
      <c r="H628" s="473" t="s">
        <v>2847</v>
      </c>
      <c r="I628" s="473">
        <f t="shared" si="21"/>
        <v>3777.5624999999995</v>
      </c>
      <c r="J628" s="473">
        <f t="shared" si="22"/>
        <v>604.41</v>
      </c>
      <c r="K628" s="473">
        <f t="shared" si="23"/>
        <v>0</v>
      </c>
    </row>
    <row r="629" spans="1:11">
      <c r="A629" s="527" t="s">
        <v>1006</v>
      </c>
      <c r="B629" s="31">
        <v>85</v>
      </c>
      <c r="G629" s="473" t="s">
        <v>1000</v>
      </c>
      <c r="H629" s="473" t="s">
        <v>6237</v>
      </c>
      <c r="I629" s="473">
        <f t="shared" si="21"/>
        <v>23343.1875</v>
      </c>
      <c r="J629" s="473">
        <f t="shared" si="22"/>
        <v>3734.91</v>
      </c>
      <c r="K629" s="473">
        <f t="shared" si="23"/>
        <v>0</v>
      </c>
    </row>
    <row r="630" spans="1:11">
      <c r="A630" s="527" t="s">
        <v>1006</v>
      </c>
      <c r="B630" s="31">
        <v>85</v>
      </c>
      <c r="G630" s="473" t="s">
        <v>1729</v>
      </c>
      <c r="H630" s="473" t="s">
        <v>1729</v>
      </c>
      <c r="I630" s="473">
        <f t="shared" si="21"/>
        <v>312.75</v>
      </c>
      <c r="J630" s="473">
        <f t="shared" si="22"/>
        <v>50.04</v>
      </c>
      <c r="K630" s="473">
        <f t="shared" si="23"/>
        <v>0</v>
      </c>
    </row>
    <row r="631" spans="1:11">
      <c r="A631" s="527" t="s">
        <v>1006</v>
      </c>
      <c r="B631" s="31">
        <v>85</v>
      </c>
      <c r="G631" s="473" t="s">
        <v>826</v>
      </c>
      <c r="H631" s="473" t="s">
        <v>1620</v>
      </c>
      <c r="I631" s="473">
        <f t="shared" si="21"/>
        <v>29700</v>
      </c>
      <c r="J631" s="473">
        <f t="shared" si="22"/>
        <v>4752</v>
      </c>
      <c r="K631" s="473">
        <f t="shared" si="23"/>
        <v>0</v>
      </c>
    </row>
    <row r="632" spans="1:11">
      <c r="A632" s="527" t="s">
        <v>1006</v>
      </c>
      <c r="B632" s="31">
        <v>85</v>
      </c>
      <c r="G632" s="473" t="s">
        <v>7974</v>
      </c>
      <c r="H632" s="473" t="s">
        <v>7974</v>
      </c>
      <c r="I632" s="473">
        <f t="shared" si="21"/>
        <v>660</v>
      </c>
      <c r="J632" s="473">
        <f t="shared" si="22"/>
        <v>105.6</v>
      </c>
      <c r="K632" s="473">
        <f t="shared" si="23"/>
        <v>0</v>
      </c>
    </row>
    <row r="633" spans="1:11">
      <c r="A633" s="527" t="s">
        <v>1006</v>
      </c>
      <c r="B633" s="31">
        <v>85</v>
      </c>
      <c r="G633" s="473" t="s">
        <v>7832</v>
      </c>
      <c r="H633" s="473" t="s">
        <v>7832</v>
      </c>
      <c r="I633" s="473">
        <f t="shared" si="21"/>
        <v>63.812500000000007</v>
      </c>
      <c r="J633" s="473">
        <f t="shared" si="22"/>
        <v>10.210000000000001</v>
      </c>
      <c r="K633" s="473">
        <f t="shared" si="23"/>
        <v>0</v>
      </c>
    </row>
    <row r="634" spans="1:11">
      <c r="A634" s="527" t="s">
        <v>1006</v>
      </c>
      <c r="B634" s="31">
        <v>85</v>
      </c>
      <c r="G634" s="473" t="s">
        <v>5424</v>
      </c>
      <c r="H634" s="473" t="s">
        <v>5424</v>
      </c>
      <c r="I634" s="473">
        <f t="shared" si="21"/>
        <v>441.5</v>
      </c>
      <c r="J634" s="473">
        <f t="shared" si="22"/>
        <v>70.64</v>
      </c>
      <c r="K634" s="473">
        <f t="shared" si="23"/>
        <v>0</v>
      </c>
    </row>
    <row r="635" spans="1:11">
      <c r="A635" s="527" t="s">
        <v>1006</v>
      </c>
      <c r="B635" s="31">
        <v>85</v>
      </c>
      <c r="G635" s="479" t="s">
        <v>865</v>
      </c>
      <c r="H635" s="473" t="s">
        <v>7717</v>
      </c>
      <c r="I635" s="473">
        <f t="shared" si="21"/>
        <v>372741.125</v>
      </c>
      <c r="J635" s="473">
        <f t="shared" si="22"/>
        <v>59638.58</v>
      </c>
      <c r="K635" s="473">
        <f t="shared" si="23"/>
        <v>0</v>
      </c>
    </row>
    <row r="636" spans="1:11">
      <c r="A636" s="527" t="s">
        <v>1006</v>
      </c>
      <c r="B636" s="31">
        <v>85</v>
      </c>
      <c r="G636" s="473" t="s">
        <v>2758</v>
      </c>
      <c r="H636" s="473" t="s">
        <v>2758</v>
      </c>
      <c r="I636" s="473">
        <f t="shared" si="21"/>
        <v>160.375</v>
      </c>
      <c r="J636" s="473">
        <f t="shared" si="22"/>
        <v>25.66</v>
      </c>
      <c r="K636" s="473">
        <f t="shared" si="23"/>
        <v>0</v>
      </c>
    </row>
    <row r="637" spans="1:11">
      <c r="A637" s="527" t="s">
        <v>1006</v>
      </c>
      <c r="B637" s="31">
        <v>85</v>
      </c>
      <c r="G637" s="473" t="s">
        <v>8380</v>
      </c>
      <c r="H637" s="473" t="s">
        <v>8381</v>
      </c>
      <c r="I637" s="473">
        <f t="shared" si="21"/>
        <v>150.875</v>
      </c>
      <c r="J637" s="473">
        <f t="shared" si="22"/>
        <v>24.14</v>
      </c>
      <c r="K637" s="473">
        <f t="shared" si="23"/>
        <v>0</v>
      </c>
    </row>
    <row r="638" spans="1:11">
      <c r="A638" s="527" t="s">
        <v>1006</v>
      </c>
      <c r="B638" s="31">
        <v>85</v>
      </c>
      <c r="G638" s="473" t="s">
        <v>1766</v>
      </c>
      <c r="H638" s="473" t="s">
        <v>1638</v>
      </c>
      <c r="I638" s="473">
        <f t="shared" si="21"/>
        <v>47557.5</v>
      </c>
      <c r="J638" s="473">
        <f t="shared" si="22"/>
        <v>7609.2</v>
      </c>
      <c r="K638" s="473">
        <f t="shared" si="23"/>
        <v>0</v>
      </c>
    </row>
    <row r="639" spans="1:11">
      <c r="A639" s="527" t="s">
        <v>1006</v>
      </c>
      <c r="B639" s="31">
        <v>85</v>
      </c>
      <c r="G639" s="473" t="s">
        <v>2476</v>
      </c>
      <c r="H639" s="473" t="s">
        <v>2476</v>
      </c>
      <c r="I639" s="473">
        <f t="shared" si="21"/>
        <v>66.0625</v>
      </c>
      <c r="J639" s="473">
        <f t="shared" si="22"/>
        <v>10.57</v>
      </c>
      <c r="K639" s="473">
        <f t="shared" si="23"/>
        <v>0</v>
      </c>
    </row>
    <row r="640" spans="1:11">
      <c r="A640" s="527" t="s">
        <v>1006</v>
      </c>
      <c r="B640" s="31">
        <v>85</v>
      </c>
      <c r="G640" s="473" t="s">
        <v>1008</v>
      </c>
      <c r="H640" s="473" t="s">
        <v>1008</v>
      </c>
      <c r="I640" s="473">
        <f t="shared" si="21"/>
        <v>152.31249999999997</v>
      </c>
      <c r="J640" s="473">
        <f t="shared" si="22"/>
        <v>24.369999999999997</v>
      </c>
      <c r="K640" s="473">
        <f t="shared" si="23"/>
        <v>0</v>
      </c>
    </row>
    <row r="641" spans="1:11">
      <c r="A641" s="527" t="s">
        <v>1006</v>
      </c>
      <c r="B641" s="31">
        <v>85</v>
      </c>
      <c r="G641" s="473" t="s">
        <v>660</v>
      </c>
      <c r="H641" s="473" t="s">
        <v>660</v>
      </c>
      <c r="I641" s="473">
        <f t="shared" si="21"/>
        <v>68.9375</v>
      </c>
      <c r="J641" s="473">
        <f t="shared" si="22"/>
        <v>11.03</v>
      </c>
      <c r="K641" s="473">
        <f t="shared" si="23"/>
        <v>0</v>
      </c>
    </row>
    <row r="642" spans="1:11">
      <c r="A642" s="527" t="s">
        <v>1006</v>
      </c>
      <c r="B642" s="31">
        <v>85</v>
      </c>
      <c r="G642" s="473" t="s">
        <v>8385</v>
      </c>
      <c r="H642" s="473" t="s">
        <v>8386</v>
      </c>
      <c r="I642" s="473">
        <f t="shared" si="21"/>
        <v>1226.875</v>
      </c>
      <c r="J642" s="473">
        <f t="shared" si="22"/>
        <v>196.3</v>
      </c>
      <c r="K642" s="473">
        <f t="shared" si="23"/>
        <v>0</v>
      </c>
    </row>
    <row r="643" spans="1:11">
      <c r="A643" s="527" t="s">
        <v>1006</v>
      </c>
      <c r="B643" s="31">
        <v>85</v>
      </c>
      <c r="G643" s="473" t="s">
        <v>8376</v>
      </c>
      <c r="H643" s="473" t="s">
        <v>8377</v>
      </c>
      <c r="I643" s="473">
        <f t="shared" si="21"/>
        <v>1326.0000000000002</v>
      </c>
      <c r="J643" s="473">
        <f t="shared" si="22"/>
        <v>212.16000000000003</v>
      </c>
      <c r="K643" s="473">
        <f t="shared" si="23"/>
        <v>0</v>
      </c>
    </row>
    <row r="644" spans="1:11">
      <c r="A644" s="527" t="s">
        <v>1006</v>
      </c>
      <c r="B644" s="31">
        <v>85</v>
      </c>
      <c r="G644" s="473" t="s">
        <v>1780</v>
      </c>
      <c r="H644" s="473" t="s">
        <v>1781</v>
      </c>
      <c r="I644" s="473">
        <f t="shared" si="21"/>
        <v>2073.875</v>
      </c>
      <c r="J644" s="473">
        <f t="shared" si="22"/>
        <v>331.82</v>
      </c>
      <c r="K644" s="473">
        <f t="shared" si="23"/>
        <v>0</v>
      </c>
    </row>
    <row r="645" spans="1:11">
      <c r="A645" s="527" t="s">
        <v>1006</v>
      </c>
      <c r="B645" s="31">
        <v>85</v>
      </c>
      <c r="G645" s="473" t="s">
        <v>1736</v>
      </c>
      <c r="H645" s="473" t="s">
        <v>1736</v>
      </c>
      <c r="I645" s="473">
        <f t="shared" si="21"/>
        <v>251.8125</v>
      </c>
      <c r="J645" s="473">
        <f t="shared" si="22"/>
        <v>40.29</v>
      </c>
      <c r="K645" s="473">
        <f t="shared" si="23"/>
        <v>0</v>
      </c>
    </row>
    <row r="646" spans="1:11">
      <c r="A646" s="527" t="s">
        <v>1006</v>
      </c>
      <c r="B646" s="31">
        <v>85</v>
      </c>
      <c r="G646" s="473" t="s">
        <v>822</v>
      </c>
      <c r="H646" s="473" t="s">
        <v>902</v>
      </c>
      <c r="I646" s="473">
        <f t="shared" si="21"/>
        <v>10747.999999999998</v>
      </c>
      <c r="J646" s="473">
        <f t="shared" si="22"/>
        <v>1719.6799999999998</v>
      </c>
      <c r="K646" s="473">
        <f t="shared" si="23"/>
        <v>0</v>
      </c>
    </row>
    <row r="647" spans="1:11">
      <c r="A647" s="527" t="s">
        <v>1006</v>
      </c>
      <c r="B647" s="31">
        <v>85</v>
      </c>
      <c r="G647" s="473" t="s">
        <v>926</v>
      </c>
      <c r="H647" s="473" t="s">
        <v>927</v>
      </c>
      <c r="I647" s="473">
        <f t="shared" si="21"/>
        <v>1850</v>
      </c>
      <c r="J647" s="473">
        <f t="shared" si="22"/>
        <v>296</v>
      </c>
      <c r="K647" s="473">
        <f t="shared" si="23"/>
        <v>0</v>
      </c>
    </row>
    <row r="648" spans="1:11">
      <c r="A648" s="527" t="s">
        <v>1006</v>
      </c>
      <c r="B648" s="31">
        <v>85</v>
      </c>
      <c r="G648" s="473" t="s">
        <v>4171</v>
      </c>
      <c r="H648" s="473" t="s">
        <v>4154</v>
      </c>
      <c r="I648" s="473">
        <f t="shared" si="21"/>
        <v>2446519.375</v>
      </c>
      <c r="J648" s="473">
        <f t="shared" si="22"/>
        <v>391443.10000000003</v>
      </c>
      <c r="K648" s="473">
        <f t="shared" si="23"/>
        <v>0</v>
      </c>
    </row>
    <row r="649" spans="1:11">
      <c r="A649" s="527" t="s">
        <v>1006</v>
      </c>
      <c r="B649" s="31">
        <v>85</v>
      </c>
      <c r="G649" s="473" t="s">
        <v>5425</v>
      </c>
      <c r="H649" s="473" t="s">
        <v>5425</v>
      </c>
      <c r="I649" s="473">
        <f t="shared" si="21"/>
        <v>231.875</v>
      </c>
      <c r="J649" s="473">
        <f t="shared" si="22"/>
        <v>37.1</v>
      </c>
      <c r="K649" s="473">
        <f t="shared" si="23"/>
        <v>0</v>
      </c>
    </row>
    <row r="650" spans="1:11">
      <c r="A650" s="527" t="s">
        <v>1006</v>
      </c>
      <c r="B650" s="31">
        <v>85</v>
      </c>
      <c r="G650" s="473" t="s">
        <v>7284</v>
      </c>
      <c r="H650" s="473" t="s">
        <v>7298</v>
      </c>
      <c r="I650" s="473">
        <f t="shared" si="21"/>
        <v>146551.75</v>
      </c>
      <c r="J650" s="473">
        <f t="shared" si="22"/>
        <v>23448.28</v>
      </c>
      <c r="K650" s="473">
        <f t="shared" si="23"/>
        <v>0</v>
      </c>
    </row>
    <row r="651" spans="1:11">
      <c r="A651" s="527" t="s">
        <v>1006</v>
      </c>
      <c r="B651" s="31">
        <v>85</v>
      </c>
      <c r="G651" s="473" t="s">
        <v>915</v>
      </c>
      <c r="H651" s="473" t="s">
        <v>916</v>
      </c>
      <c r="I651" s="473">
        <f t="shared" si="21"/>
        <v>1568</v>
      </c>
      <c r="J651" s="473">
        <f t="shared" si="22"/>
        <v>250.88</v>
      </c>
      <c r="K651" s="473">
        <f t="shared" si="23"/>
        <v>0</v>
      </c>
    </row>
    <row r="652" spans="1:11">
      <c r="A652" s="527" t="s">
        <v>1006</v>
      </c>
      <c r="B652" s="31">
        <v>85</v>
      </c>
      <c r="G652" s="473" t="s">
        <v>799</v>
      </c>
      <c r="H652" s="473" t="s">
        <v>799</v>
      </c>
      <c r="I652" s="473">
        <f t="shared" si="21"/>
        <v>96.5625</v>
      </c>
      <c r="J652" s="473">
        <f t="shared" si="22"/>
        <v>15.45</v>
      </c>
      <c r="K652" s="473">
        <f t="shared" si="23"/>
        <v>0</v>
      </c>
    </row>
    <row r="653" spans="1:11">
      <c r="A653" s="527" t="s">
        <v>1006</v>
      </c>
      <c r="B653" s="31">
        <v>85</v>
      </c>
      <c r="G653" s="473" t="s">
        <v>968</v>
      </c>
      <c r="H653" s="473" t="s">
        <v>968</v>
      </c>
      <c r="I653" s="473">
        <f t="shared" si="21"/>
        <v>221.1875</v>
      </c>
      <c r="J653" s="473">
        <f t="shared" ref="J653:J684" si="24">+SUMIF($G$9:$G$539,G653,$I$9:$I$539)</f>
        <v>35.39</v>
      </c>
      <c r="K653" s="473">
        <f t="shared" ref="K653:K684" si="25">+SUMIF($G$9:$G$539,G653,$K$9:$K$539)</f>
        <v>0</v>
      </c>
    </row>
    <row r="654" spans="1:11">
      <c r="A654" s="527" t="s">
        <v>1006</v>
      </c>
      <c r="B654" s="31">
        <v>85</v>
      </c>
      <c r="G654" s="473" t="s">
        <v>8384</v>
      </c>
      <c r="H654" s="473" t="s">
        <v>8383</v>
      </c>
      <c r="I654" s="473">
        <f t="shared" si="21"/>
        <v>94.8125</v>
      </c>
      <c r="J654" s="473">
        <f t="shared" si="24"/>
        <v>15.17</v>
      </c>
      <c r="K654" s="473">
        <f t="shared" si="25"/>
        <v>0</v>
      </c>
    </row>
    <row r="655" spans="1:11">
      <c r="A655" s="527" t="s">
        <v>1006</v>
      </c>
      <c r="B655" s="31">
        <v>85</v>
      </c>
      <c r="G655" s="473" t="s">
        <v>891</v>
      </c>
      <c r="H655" s="473" t="s">
        <v>890</v>
      </c>
      <c r="I655" s="473">
        <f t="shared" si="21"/>
        <v>6820</v>
      </c>
      <c r="J655" s="473">
        <f t="shared" si="24"/>
        <v>1091.2</v>
      </c>
      <c r="K655" s="473">
        <f t="shared" si="25"/>
        <v>0</v>
      </c>
    </row>
    <row r="656" spans="1:11">
      <c r="A656" s="527" t="s">
        <v>1006</v>
      </c>
      <c r="B656" s="527" t="s">
        <v>1007</v>
      </c>
      <c r="G656" s="473" t="s">
        <v>972</v>
      </c>
      <c r="H656" s="473" t="s">
        <v>1642</v>
      </c>
      <c r="I656" s="473">
        <f t="shared" si="21"/>
        <v>133922.3125</v>
      </c>
      <c r="J656" s="473">
        <f t="shared" si="24"/>
        <v>21427.57</v>
      </c>
      <c r="K656" s="473">
        <f t="shared" si="25"/>
        <v>14285.72</v>
      </c>
    </row>
    <row r="657" spans="1:11">
      <c r="A657" s="527" t="s">
        <v>1006</v>
      </c>
      <c r="B657" s="31">
        <v>85</v>
      </c>
      <c r="G657" s="473" t="s">
        <v>8360</v>
      </c>
      <c r="H657" s="473" t="s">
        <v>6666</v>
      </c>
      <c r="I657" s="473">
        <f t="shared" si="21"/>
        <v>36700</v>
      </c>
      <c r="J657" s="473">
        <f t="shared" si="24"/>
        <v>5872</v>
      </c>
      <c r="K657" s="473">
        <f t="shared" si="25"/>
        <v>0</v>
      </c>
    </row>
    <row r="658" spans="1:11">
      <c r="A658" s="527" t="s">
        <v>1006</v>
      </c>
      <c r="B658" s="31">
        <v>85</v>
      </c>
      <c r="G658" s="473" t="s">
        <v>680</v>
      </c>
      <c r="H658" s="473" t="s">
        <v>680</v>
      </c>
      <c r="I658" s="473">
        <f t="shared" si="21"/>
        <v>514.5</v>
      </c>
      <c r="J658" s="473">
        <f t="shared" si="24"/>
        <v>82.32</v>
      </c>
      <c r="K658" s="473">
        <f t="shared" si="25"/>
        <v>0</v>
      </c>
    </row>
    <row r="659" spans="1:11">
      <c r="A659" s="527" t="s">
        <v>1006</v>
      </c>
      <c r="B659" s="31">
        <v>85</v>
      </c>
      <c r="G659" s="473" t="s">
        <v>924</v>
      </c>
      <c r="H659" s="473" t="s">
        <v>925</v>
      </c>
      <c r="I659" s="473">
        <f t="shared" si="21"/>
        <v>4000</v>
      </c>
      <c r="J659" s="473">
        <f t="shared" si="24"/>
        <v>640</v>
      </c>
      <c r="K659" s="473">
        <f t="shared" si="25"/>
        <v>0</v>
      </c>
    </row>
    <row r="660" spans="1:11">
      <c r="A660" s="527" t="s">
        <v>1006</v>
      </c>
      <c r="B660" s="31">
        <v>85</v>
      </c>
      <c r="G660" s="473" t="s">
        <v>3573</v>
      </c>
      <c r="H660" s="473" t="s">
        <v>5994</v>
      </c>
      <c r="I660" s="473">
        <f t="shared" si="21"/>
        <v>5500</v>
      </c>
      <c r="J660" s="473">
        <f t="shared" si="24"/>
        <v>880</v>
      </c>
      <c r="K660" s="473">
        <f t="shared" si="25"/>
        <v>0</v>
      </c>
    </row>
    <row r="661" spans="1:11">
      <c r="A661" s="527" t="s">
        <v>1006</v>
      </c>
      <c r="B661" s="31">
        <v>85</v>
      </c>
      <c r="G661" s="473" t="s">
        <v>8357</v>
      </c>
      <c r="H661" s="473" t="s">
        <v>8238</v>
      </c>
      <c r="I661" s="473">
        <f t="shared" si="21"/>
        <v>3448.25</v>
      </c>
      <c r="J661" s="473">
        <f t="shared" si="24"/>
        <v>551.72</v>
      </c>
      <c r="K661" s="473">
        <f t="shared" si="25"/>
        <v>0</v>
      </c>
    </row>
    <row r="662" spans="1:11">
      <c r="A662" s="527" t="s">
        <v>1006</v>
      </c>
      <c r="B662" s="31">
        <v>85</v>
      </c>
      <c r="G662" s="473" t="s">
        <v>3510</v>
      </c>
      <c r="H662" s="473" t="s">
        <v>3510</v>
      </c>
      <c r="I662" s="473">
        <f t="shared" si="21"/>
        <v>200</v>
      </c>
      <c r="J662" s="473">
        <f t="shared" si="24"/>
        <v>32</v>
      </c>
      <c r="K662" s="473">
        <f t="shared" si="25"/>
        <v>0</v>
      </c>
    </row>
    <row r="663" spans="1:11">
      <c r="A663" s="527" t="s">
        <v>1006</v>
      </c>
      <c r="B663" s="31">
        <v>85</v>
      </c>
      <c r="G663" s="473" t="s">
        <v>922</v>
      </c>
      <c r="H663" s="473" t="s">
        <v>923</v>
      </c>
      <c r="I663" s="473">
        <f t="shared" si="21"/>
        <v>5493.6875</v>
      </c>
      <c r="J663" s="473">
        <f t="shared" si="24"/>
        <v>878.99</v>
      </c>
      <c r="K663" s="473">
        <f t="shared" si="25"/>
        <v>0</v>
      </c>
    </row>
    <row r="664" spans="1:11">
      <c r="A664" s="527" t="s">
        <v>1006</v>
      </c>
      <c r="B664" s="31">
        <v>85</v>
      </c>
      <c r="G664" s="473" t="s">
        <v>816</v>
      </c>
      <c r="H664" s="473" t="s">
        <v>816</v>
      </c>
      <c r="I664" s="473">
        <f t="shared" si="21"/>
        <v>112.0625</v>
      </c>
      <c r="J664" s="473">
        <f t="shared" si="24"/>
        <v>17.93</v>
      </c>
      <c r="K664" s="473">
        <f t="shared" si="25"/>
        <v>0</v>
      </c>
    </row>
    <row r="665" spans="1:11">
      <c r="A665" s="527" t="s">
        <v>1006</v>
      </c>
      <c r="B665" s="31">
        <v>85</v>
      </c>
      <c r="G665" s="473" t="s">
        <v>6033</v>
      </c>
      <c r="H665" s="473" t="s">
        <v>5950</v>
      </c>
      <c r="I665" s="473">
        <f t="shared" si="21"/>
        <v>16000</v>
      </c>
      <c r="J665" s="473">
        <f t="shared" si="24"/>
        <v>2560</v>
      </c>
      <c r="K665" s="473">
        <f t="shared" si="25"/>
        <v>0</v>
      </c>
    </row>
    <row r="666" spans="1:11">
      <c r="A666" s="527" t="s">
        <v>1006</v>
      </c>
      <c r="B666" s="31">
        <v>85</v>
      </c>
      <c r="G666" s="473" t="s">
        <v>4790</v>
      </c>
      <c r="H666" s="473" t="s">
        <v>4790</v>
      </c>
      <c r="I666" s="473">
        <f t="shared" si="21"/>
        <v>1400</v>
      </c>
      <c r="J666" s="473">
        <f t="shared" si="24"/>
        <v>224</v>
      </c>
      <c r="K666" s="473">
        <f t="shared" si="25"/>
        <v>0</v>
      </c>
    </row>
    <row r="667" spans="1:11">
      <c r="A667" s="527" t="s">
        <v>1006</v>
      </c>
      <c r="B667" s="31">
        <v>85</v>
      </c>
      <c r="G667" s="473" t="s">
        <v>672</v>
      </c>
      <c r="H667" s="473" t="s">
        <v>672</v>
      </c>
      <c r="I667" s="473">
        <f t="shared" si="21"/>
        <v>1433.0625</v>
      </c>
      <c r="J667" s="473">
        <f t="shared" si="24"/>
        <v>229.29</v>
      </c>
      <c r="K667" s="473">
        <f t="shared" si="25"/>
        <v>0</v>
      </c>
    </row>
    <row r="668" spans="1:11">
      <c r="A668" s="527" t="s">
        <v>1006</v>
      </c>
      <c r="B668" s="31">
        <v>85</v>
      </c>
      <c r="G668" s="473" t="s">
        <v>701</v>
      </c>
      <c r="H668" s="473" t="s">
        <v>701</v>
      </c>
      <c r="I668" s="473">
        <f t="shared" si="21"/>
        <v>1679.0624999999998</v>
      </c>
      <c r="J668" s="473">
        <f t="shared" si="24"/>
        <v>268.64999999999998</v>
      </c>
      <c r="K668" s="473">
        <f t="shared" si="25"/>
        <v>0</v>
      </c>
    </row>
    <row r="669" spans="1:11">
      <c r="A669" s="527" t="s">
        <v>1006</v>
      </c>
      <c r="B669" s="31">
        <v>85</v>
      </c>
      <c r="G669" s="479" t="s">
        <v>856</v>
      </c>
      <c r="H669" s="473" t="s">
        <v>8375</v>
      </c>
      <c r="I669" s="473">
        <f t="shared" si="21"/>
        <v>174518.875</v>
      </c>
      <c r="J669" s="473">
        <f t="shared" si="24"/>
        <v>27923.02</v>
      </c>
      <c r="K669" s="473">
        <f t="shared" si="25"/>
        <v>0</v>
      </c>
    </row>
    <row r="670" spans="1:11">
      <c r="A670" s="527" t="s">
        <v>1006</v>
      </c>
      <c r="B670" s="31">
        <v>85</v>
      </c>
      <c r="G670" s="473" t="s">
        <v>1761</v>
      </c>
      <c r="H670" s="473" t="s">
        <v>1617</v>
      </c>
      <c r="I670" s="473">
        <f t="shared" si="21"/>
        <v>7350</v>
      </c>
      <c r="J670" s="473">
        <f t="shared" si="24"/>
        <v>1176</v>
      </c>
      <c r="K670" s="473">
        <f t="shared" si="25"/>
        <v>0</v>
      </c>
    </row>
    <row r="671" spans="1:11">
      <c r="A671" s="527" t="s">
        <v>1006</v>
      </c>
      <c r="B671" s="31">
        <v>85</v>
      </c>
      <c r="G671" s="473" t="s">
        <v>7949</v>
      </c>
      <c r="H671" s="473" t="s">
        <v>7949</v>
      </c>
      <c r="I671" s="473">
        <f t="shared" si="21"/>
        <v>86.187499999999986</v>
      </c>
      <c r="J671" s="473">
        <f t="shared" si="24"/>
        <v>13.79</v>
      </c>
      <c r="K671" s="473">
        <f t="shared" si="25"/>
        <v>0</v>
      </c>
    </row>
    <row r="672" spans="1:11">
      <c r="A672" s="527" t="s">
        <v>1006</v>
      </c>
      <c r="B672" s="31">
        <v>85</v>
      </c>
      <c r="G672" s="473" t="s">
        <v>1744</v>
      </c>
      <c r="H672" s="473" t="s">
        <v>1744</v>
      </c>
      <c r="I672" s="473">
        <f t="shared" si="21"/>
        <v>868.43749999999989</v>
      </c>
      <c r="J672" s="473">
        <f t="shared" si="24"/>
        <v>138.94999999999999</v>
      </c>
      <c r="K672" s="473">
        <f t="shared" si="25"/>
        <v>0</v>
      </c>
    </row>
    <row r="673" spans="1:11">
      <c r="A673" s="527" t="s">
        <v>1006</v>
      </c>
      <c r="B673" s="31">
        <v>85</v>
      </c>
      <c r="G673" s="473" t="s">
        <v>4845</v>
      </c>
      <c r="H673" s="473" t="s">
        <v>4815</v>
      </c>
      <c r="I673" s="473">
        <f t="shared" si="21"/>
        <v>3786</v>
      </c>
      <c r="J673" s="473">
        <f t="shared" si="24"/>
        <v>605.76</v>
      </c>
      <c r="K673" s="473">
        <f t="shared" si="25"/>
        <v>0</v>
      </c>
    </row>
    <row r="674" spans="1:11">
      <c r="A674" s="527" t="s">
        <v>1006</v>
      </c>
      <c r="B674" s="31">
        <v>85</v>
      </c>
      <c r="G674" s="473" t="s">
        <v>1693</v>
      </c>
      <c r="H674" s="473" t="s">
        <v>1693</v>
      </c>
      <c r="I674" s="473">
        <f t="shared" si="21"/>
        <v>50.875</v>
      </c>
      <c r="J674" s="473">
        <f t="shared" si="24"/>
        <v>8.14</v>
      </c>
      <c r="K674" s="473">
        <f t="shared" si="25"/>
        <v>0</v>
      </c>
    </row>
    <row r="675" spans="1:11">
      <c r="A675" s="527" t="s">
        <v>1006</v>
      </c>
      <c r="B675" s="527" t="s">
        <v>1007</v>
      </c>
      <c r="G675" s="482" t="s">
        <v>971</v>
      </c>
      <c r="H675" s="473" t="s">
        <v>970</v>
      </c>
      <c r="I675" s="473">
        <f t="shared" si="21"/>
        <v>133928.5625</v>
      </c>
      <c r="J675" s="473">
        <f t="shared" si="24"/>
        <v>21428.57</v>
      </c>
      <c r="K675" s="473">
        <f t="shared" si="25"/>
        <v>14285.72</v>
      </c>
    </row>
    <row r="676" spans="1:11">
      <c r="A676" s="527" t="s">
        <v>1006</v>
      </c>
      <c r="B676" s="31">
        <v>85</v>
      </c>
      <c r="G676" s="479" t="s">
        <v>4870</v>
      </c>
      <c r="H676" s="473" t="s">
        <v>8378</v>
      </c>
      <c r="I676" s="473">
        <f t="shared" si="21"/>
        <v>82.75</v>
      </c>
      <c r="J676" s="473">
        <f t="shared" si="24"/>
        <v>13.24</v>
      </c>
      <c r="K676" s="473">
        <f t="shared" si="25"/>
        <v>0</v>
      </c>
    </row>
    <row r="677" spans="1:11">
      <c r="A677" s="527" t="s">
        <v>1006</v>
      </c>
      <c r="B677" s="31">
        <v>85</v>
      </c>
      <c r="G677" s="473" t="s">
        <v>683</v>
      </c>
      <c r="H677" s="473" t="s">
        <v>683</v>
      </c>
      <c r="I677" s="473">
        <f t="shared" si="21"/>
        <v>463</v>
      </c>
      <c r="J677" s="473">
        <f t="shared" si="24"/>
        <v>74.08</v>
      </c>
      <c r="K677" s="473">
        <f t="shared" si="25"/>
        <v>0</v>
      </c>
    </row>
    <row r="678" spans="1:11">
      <c r="A678" s="527" t="s">
        <v>1006</v>
      </c>
      <c r="B678" s="31">
        <v>85</v>
      </c>
      <c r="G678" s="479" t="s">
        <v>1771</v>
      </c>
      <c r="H678" s="473" t="s">
        <v>7373</v>
      </c>
      <c r="I678" s="473">
        <f t="shared" si="21"/>
        <v>371696.4375</v>
      </c>
      <c r="J678" s="473">
        <f t="shared" si="24"/>
        <v>59471.43</v>
      </c>
      <c r="K678" s="473">
        <f t="shared" si="25"/>
        <v>0</v>
      </c>
    </row>
    <row r="679" spans="1:11">
      <c r="A679" s="527" t="s">
        <v>1006</v>
      </c>
      <c r="B679" s="31">
        <v>85</v>
      </c>
      <c r="G679" s="473" t="s">
        <v>6035</v>
      </c>
      <c r="H679" s="473" t="s">
        <v>6004</v>
      </c>
      <c r="I679" s="473">
        <f t="shared" si="21"/>
        <v>392.375</v>
      </c>
      <c r="J679" s="473">
        <f t="shared" si="24"/>
        <v>62.78</v>
      </c>
      <c r="K679" s="473">
        <f t="shared" si="25"/>
        <v>0</v>
      </c>
    </row>
    <row r="680" spans="1:11">
      <c r="A680" s="527" t="s">
        <v>1006</v>
      </c>
      <c r="B680" s="31">
        <v>85</v>
      </c>
      <c r="G680" s="479" t="s">
        <v>834</v>
      </c>
      <c r="H680" s="473" t="s">
        <v>4088</v>
      </c>
      <c r="I680" s="473">
        <f t="shared" si="21"/>
        <v>296877.6875</v>
      </c>
      <c r="J680" s="473">
        <f t="shared" si="24"/>
        <v>47500.43</v>
      </c>
      <c r="K680" s="473">
        <f t="shared" si="25"/>
        <v>0</v>
      </c>
    </row>
    <row r="681" spans="1:11">
      <c r="A681" s="527" t="s">
        <v>1006</v>
      </c>
      <c r="B681" s="31">
        <v>85</v>
      </c>
      <c r="G681" s="473" t="s">
        <v>685</v>
      </c>
      <c r="H681" s="473" t="s">
        <v>685</v>
      </c>
      <c r="I681" s="473">
        <f t="shared" si="21"/>
        <v>5077.5625</v>
      </c>
      <c r="J681" s="473">
        <f t="shared" si="24"/>
        <v>812.41</v>
      </c>
      <c r="K681" s="473">
        <f t="shared" si="25"/>
        <v>0</v>
      </c>
    </row>
    <row r="682" spans="1:11">
      <c r="A682" s="527" t="s">
        <v>1006</v>
      </c>
      <c r="B682" s="31">
        <v>85</v>
      </c>
      <c r="G682" s="473" t="s">
        <v>1790</v>
      </c>
      <c r="H682" s="473" t="s">
        <v>8382</v>
      </c>
      <c r="I682" s="473">
        <f t="shared" si="21"/>
        <v>55.1875</v>
      </c>
      <c r="J682" s="473">
        <f t="shared" si="24"/>
        <v>8.83</v>
      </c>
      <c r="K682" s="473">
        <f t="shared" si="25"/>
        <v>0</v>
      </c>
    </row>
    <row r="683" spans="1:11">
      <c r="A683" s="527" t="s">
        <v>1006</v>
      </c>
      <c r="B683" s="31">
        <v>85</v>
      </c>
      <c r="G683" s="473" t="s">
        <v>7984</v>
      </c>
      <c r="H683" s="473" t="s">
        <v>7984</v>
      </c>
      <c r="I683" s="473">
        <f t="shared" si="21"/>
        <v>731</v>
      </c>
      <c r="J683" s="473">
        <f t="shared" si="24"/>
        <v>116.96</v>
      </c>
      <c r="K683" s="473">
        <f t="shared" si="25"/>
        <v>0</v>
      </c>
    </row>
    <row r="684" spans="1:11">
      <c r="A684" s="527" t="s">
        <v>1006</v>
      </c>
      <c r="B684" s="31">
        <v>85</v>
      </c>
      <c r="G684" s="473" t="s">
        <v>813</v>
      </c>
      <c r="H684" s="473" t="s">
        <v>813</v>
      </c>
      <c r="I684" s="473">
        <f t="shared" ref="I684:I736" si="26">+J684/0.16</f>
        <v>419.74999999999994</v>
      </c>
      <c r="J684" s="473">
        <f t="shared" si="24"/>
        <v>67.16</v>
      </c>
      <c r="K684" s="473">
        <f t="shared" si="25"/>
        <v>0</v>
      </c>
    </row>
    <row r="685" spans="1:11">
      <c r="A685" s="527" t="s">
        <v>1006</v>
      </c>
      <c r="B685" s="31">
        <v>85</v>
      </c>
      <c r="G685" s="473" t="s">
        <v>805</v>
      </c>
      <c r="H685" s="473" t="s">
        <v>805</v>
      </c>
      <c r="I685" s="473">
        <f t="shared" si="26"/>
        <v>2646.5</v>
      </c>
      <c r="J685" s="473">
        <f t="shared" ref="J685:J716" si="27">+SUMIF($G$9:$G$539,G685,$I$9:$I$539)</f>
        <v>423.44</v>
      </c>
      <c r="K685" s="473">
        <f t="shared" ref="K685:K716" si="28">+SUMIF($G$9:$G$539,G685,$K$9:$K$539)</f>
        <v>0</v>
      </c>
    </row>
    <row r="686" spans="1:11">
      <c r="A686" s="527" t="s">
        <v>1006</v>
      </c>
      <c r="B686" s="31">
        <v>85</v>
      </c>
      <c r="G686" s="473" t="s">
        <v>723</v>
      </c>
      <c r="H686" s="473" t="s">
        <v>917</v>
      </c>
      <c r="I686" s="473">
        <f t="shared" si="26"/>
        <v>40800</v>
      </c>
      <c r="J686" s="473">
        <f t="shared" si="27"/>
        <v>6528</v>
      </c>
      <c r="K686" s="473">
        <f t="shared" si="28"/>
        <v>0</v>
      </c>
    </row>
    <row r="687" spans="1:11">
      <c r="A687" s="527" t="s">
        <v>1006</v>
      </c>
      <c r="B687" s="31">
        <v>85</v>
      </c>
      <c r="G687" s="473" t="s">
        <v>5444</v>
      </c>
      <c r="H687" s="473" t="s">
        <v>5444</v>
      </c>
      <c r="I687" s="473">
        <f t="shared" si="26"/>
        <v>352.0625</v>
      </c>
      <c r="J687" s="473">
        <f t="shared" si="27"/>
        <v>56.33</v>
      </c>
      <c r="K687" s="473">
        <f t="shared" si="28"/>
        <v>0</v>
      </c>
    </row>
    <row r="688" spans="1:11">
      <c r="A688" s="527" t="s">
        <v>1006</v>
      </c>
      <c r="B688" s="31">
        <v>85</v>
      </c>
      <c r="G688" s="473" t="s">
        <v>8365</v>
      </c>
      <c r="H688" s="473" t="s">
        <v>8251</v>
      </c>
      <c r="I688" s="473">
        <f t="shared" si="26"/>
        <v>211206.875</v>
      </c>
      <c r="J688" s="473">
        <f t="shared" si="27"/>
        <v>33793.1</v>
      </c>
      <c r="K688" s="473">
        <f t="shared" si="28"/>
        <v>0</v>
      </c>
    </row>
    <row r="689" spans="1:11">
      <c r="A689" s="527" t="s">
        <v>1006</v>
      </c>
      <c r="B689" s="31">
        <v>85</v>
      </c>
      <c r="G689" s="473" t="s">
        <v>8082</v>
      </c>
      <c r="H689" s="473" t="s">
        <v>8082</v>
      </c>
      <c r="I689" s="473">
        <f t="shared" si="26"/>
        <v>257.8125</v>
      </c>
      <c r="J689" s="473">
        <f t="shared" si="27"/>
        <v>41.25</v>
      </c>
      <c r="K689" s="473">
        <f t="shared" si="28"/>
        <v>0</v>
      </c>
    </row>
    <row r="690" spans="1:11">
      <c r="A690" s="527" t="s">
        <v>1006</v>
      </c>
      <c r="B690" s="31">
        <v>85</v>
      </c>
      <c r="G690" s="473" t="s">
        <v>7997</v>
      </c>
      <c r="H690" s="473" t="s">
        <v>7997</v>
      </c>
      <c r="I690" s="473">
        <f t="shared" si="26"/>
        <v>210.3125</v>
      </c>
      <c r="J690" s="473">
        <f t="shared" si="27"/>
        <v>33.65</v>
      </c>
      <c r="K690" s="473">
        <f t="shared" si="28"/>
        <v>0</v>
      </c>
    </row>
    <row r="691" spans="1:11">
      <c r="A691" s="527" t="s">
        <v>1006</v>
      </c>
      <c r="B691" s="31">
        <v>85</v>
      </c>
      <c r="G691" s="473" t="s">
        <v>6021</v>
      </c>
      <c r="H691" s="473" t="s">
        <v>6021</v>
      </c>
      <c r="I691" s="473">
        <f t="shared" si="26"/>
        <v>5181</v>
      </c>
      <c r="J691" s="473">
        <f t="shared" si="27"/>
        <v>828.96</v>
      </c>
      <c r="K691" s="473">
        <f t="shared" si="28"/>
        <v>0</v>
      </c>
    </row>
    <row r="692" spans="1:11">
      <c r="A692" s="527" t="s">
        <v>1006</v>
      </c>
      <c r="B692" s="31">
        <v>85</v>
      </c>
      <c r="G692" s="473" t="s">
        <v>7835</v>
      </c>
      <c r="H692" s="473" t="s">
        <v>7835</v>
      </c>
      <c r="I692" s="473">
        <f t="shared" si="26"/>
        <v>125.93749999999999</v>
      </c>
      <c r="J692" s="473">
        <f t="shared" si="27"/>
        <v>20.149999999999999</v>
      </c>
      <c r="K692" s="473">
        <f t="shared" si="28"/>
        <v>0</v>
      </c>
    </row>
    <row r="693" spans="1:11">
      <c r="A693" s="527" t="s">
        <v>1006</v>
      </c>
      <c r="B693" s="31">
        <v>85</v>
      </c>
      <c r="G693" s="473" t="s">
        <v>904</v>
      </c>
      <c r="H693" s="473" t="s">
        <v>903</v>
      </c>
      <c r="I693" s="473">
        <f t="shared" si="26"/>
        <v>18625</v>
      </c>
      <c r="J693" s="473">
        <f t="shared" si="27"/>
        <v>2980</v>
      </c>
      <c r="K693" s="473">
        <f t="shared" si="28"/>
        <v>0</v>
      </c>
    </row>
    <row r="694" spans="1:11">
      <c r="A694" s="527" t="s">
        <v>1006</v>
      </c>
      <c r="B694" s="31">
        <v>85</v>
      </c>
      <c r="G694" s="473" t="s">
        <v>709</v>
      </c>
      <c r="H694" s="473" t="s">
        <v>709</v>
      </c>
      <c r="I694" s="473">
        <f t="shared" si="26"/>
        <v>1976.5625</v>
      </c>
      <c r="J694" s="473">
        <f t="shared" si="27"/>
        <v>316.25</v>
      </c>
      <c r="K694" s="473">
        <f t="shared" si="28"/>
        <v>0</v>
      </c>
    </row>
    <row r="695" spans="1:11">
      <c r="A695" s="527" t="s">
        <v>1006</v>
      </c>
      <c r="B695" s="31">
        <v>85</v>
      </c>
      <c r="G695" s="473" t="s">
        <v>1673</v>
      </c>
      <c r="H695" s="473" t="s">
        <v>1673</v>
      </c>
      <c r="I695" s="473">
        <f t="shared" si="26"/>
        <v>85.375</v>
      </c>
      <c r="J695" s="473">
        <f t="shared" si="27"/>
        <v>13.66</v>
      </c>
      <c r="K695" s="473">
        <f t="shared" si="28"/>
        <v>0</v>
      </c>
    </row>
    <row r="696" spans="1:11">
      <c r="A696" s="527" t="s">
        <v>1006</v>
      </c>
      <c r="B696" s="31">
        <v>85</v>
      </c>
      <c r="G696" s="479" t="s">
        <v>4209</v>
      </c>
      <c r="H696" s="473" t="s">
        <v>4834</v>
      </c>
      <c r="I696" s="473">
        <f t="shared" si="26"/>
        <v>28789.812500000004</v>
      </c>
      <c r="J696" s="473">
        <f t="shared" si="27"/>
        <v>4606.3700000000008</v>
      </c>
      <c r="K696" s="473">
        <f t="shared" si="28"/>
        <v>0</v>
      </c>
    </row>
    <row r="697" spans="1:11">
      <c r="A697" s="527" t="s">
        <v>1006</v>
      </c>
      <c r="B697" s="31">
        <v>85</v>
      </c>
      <c r="G697" s="473" t="s">
        <v>4809</v>
      </c>
      <c r="H697" s="473" t="s">
        <v>4809</v>
      </c>
      <c r="I697" s="473">
        <f t="shared" si="26"/>
        <v>93</v>
      </c>
      <c r="J697" s="473">
        <f t="shared" si="27"/>
        <v>14.88</v>
      </c>
      <c r="K697" s="473">
        <f t="shared" si="28"/>
        <v>0</v>
      </c>
    </row>
    <row r="698" spans="1:11">
      <c r="A698" s="527" t="s">
        <v>1006</v>
      </c>
      <c r="B698" s="31">
        <v>85</v>
      </c>
      <c r="G698" s="473" t="s">
        <v>7839</v>
      </c>
      <c r="H698" s="473" t="s">
        <v>7839</v>
      </c>
      <c r="I698" s="473">
        <f t="shared" si="26"/>
        <v>50</v>
      </c>
      <c r="J698" s="473">
        <f t="shared" si="27"/>
        <v>8</v>
      </c>
      <c r="K698" s="473">
        <f t="shared" si="28"/>
        <v>0</v>
      </c>
    </row>
    <row r="699" spans="1:11">
      <c r="A699" s="527" t="s">
        <v>1006</v>
      </c>
      <c r="B699" s="31">
        <v>85</v>
      </c>
      <c r="G699" s="473" t="s">
        <v>735</v>
      </c>
      <c r="H699" s="473" t="s">
        <v>8388</v>
      </c>
      <c r="I699" s="473">
        <f t="shared" si="26"/>
        <v>1862.4375</v>
      </c>
      <c r="J699" s="473">
        <f t="shared" si="27"/>
        <v>297.99</v>
      </c>
      <c r="K699" s="473">
        <f t="shared" si="28"/>
        <v>0</v>
      </c>
    </row>
    <row r="700" spans="1:11">
      <c r="A700" s="527" t="s">
        <v>1006</v>
      </c>
      <c r="B700" s="31">
        <v>85</v>
      </c>
      <c r="G700" s="473" t="s">
        <v>697</v>
      </c>
      <c r="H700" s="473" t="s">
        <v>896</v>
      </c>
      <c r="I700" s="473">
        <f t="shared" si="26"/>
        <v>4684.625</v>
      </c>
      <c r="J700" s="473">
        <f t="shared" si="27"/>
        <v>749.54</v>
      </c>
      <c r="K700" s="473">
        <f t="shared" si="28"/>
        <v>0</v>
      </c>
    </row>
    <row r="701" spans="1:11">
      <c r="A701" s="527" t="s">
        <v>1006</v>
      </c>
      <c r="B701" s="31">
        <v>85</v>
      </c>
      <c r="G701" s="473" t="s">
        <v>5481</v>
      </c>
      <c r="H701" s="473" t="s">
        <v>5462</v>
      </c>
      <c r="I701" s="473">
        <f t="shared" si="26"/>
        <v>2250</v>
      </c>
      <c r="J701" s="473">
        <f t="shared" si="27"/>
        <v>360</v>
      </c>
      <c r="K701" s="473">
        <f t="shared" si="28"/>
        <v>0</v>
      </c>
    </row>
    <row r="702" spans="1:11">
      <c r="A702" s="527" t="s">
        <v>1006</v>
      </c>
      <c r="B702" s="31">
        <v>85</v>
      </c>
      <c r="G702" s="473" t="s">
        <v>4141</v>
      </c>
      <c r="H702" s="473" t="s">
        <v>4141</v>
      </c>
      <c r="I702" s="473">
        <f t="shared" si="26"/>
        <v>344.00000000000006</v>
      </c>
      <c r="J702" s="473">
        <f t="shared" si="27"/>
        <v>55.040000000000006</v>
      </c>
      <c r="K702" s="473">
        <f t="shared" si="28"/>
        <v>0</v>
      </c>
    </row>
    <row r="703" spans="1:11">
      <c r="A703" s="527" t="s">
        <v>1006</v>
      </c>
      <c r="B703" s="31">
        <v>85</v>
      </c>
      <c r="G703" s="473" t="s">
        <v>793</v>
      </c>
      <c r="H703" s="473" t="s">
        <v>793</v>
      </c>
      <c r="I703" s="473">
        <f t="shared" si="26"/>
        <v>69</v>
      </c>
      <c r="J703" s="473">
        <f t="shared" si="27"/>
        <v>11.04</v>
      </c>
      <c r="K703" s="473">
        <f t="shared" si="28"/>
        <v>0</v>
      </c>
    </row>
    <row r="704" spans="1:11">
      <c r="A704" s="527" t="s">
        <v>1006</v>
      </c>
      <c r="B704" s="31">
        <v>85</v>
      </c>
      <c r="G704" s="473" t="s">
        <v>7324</v>
      </c>
      <c r="H704" s="473" t="s">
        <v>8391</v>
      </c>
      <c r="I704" s="473">
        <f t="shared" si="26"/>
        <v>201.75</v>
      </c>
      <c r="J704" s="473">
        <f t="shared" si="27"/>
        <v>32.28</v>
      </c>
      <c r="K704" s="473">
        <f t="shared" si="28"/>
        <v>0</v>
      </c>
    </row>
    <row r="705" spans="1:11">
      <c r="A705" s="527" t="s">
        <v>1006</v>
      </c>
      <c r="B705" s="31">
        <v>85</v>
      </c>
      <c r="G705" s="473" t="s">
        <v>3511</v>
      </c>
      <c r="H705" s="473" t="s">
        <v>3485</v>
      </c>
      <c r="I705" s="473">
        <f t="shared" si="26"/>
        <v>5260</v>
      </c>
      <c r="J705" s="473">
        <f t="shared" si="27"/>
        <v>841.6</v>
      </c>
      <c r="K705" s="473">
        <f t="shared" si="28"/>
        <v>0</v>
      </c>
    </row>
    <row r="706" spans="1:11">
      <c r="A706" s="527" t="s">
        <v>1006</v>
      </c>
      <c r="B706" s="31">
        <v>85</v>
      </c>
      <c r="G706" s="473" t="s">
        <v>8358</v>
      </c>
      <c r="H706" s="473" t="s">
        <v>8299</v>
      </c>
      <c r="I706" s="473">
        <f t="shared" si="26"/>
        <v>1600</v>
      </c>
      <c r="J706" s="473">
        <f t="shared" si="27"/>
        <v>256</v>
      </c>
      <c r="K706" s="473">
        <f t="shared" si="28"/>
        <v>0</v>
      </c>
    </row>
    <row r="707" spans="1:11">
      <c r="A707" s="527" t="s">
        <v>1006</v>
      </c>
      <c r="B707" s="31">
        <v>85</v>
      </c>
      <c r="G707" s="473" t="s">
        <v>718</v>
      </c>
      <c r="H707" s="473" t="s">
        <v>719</v>
      </c>
      <c r="I707" s="473">
        <f t="shared" si="26"/>
        <v>3980.1874999999995</v>
      </c>
      <c r="J707" s="473">
        <f t="shared" si="27"/>
        <v>636.82999999999993</v>
      </c>
      <c r="K707" s="473">
        <f t="shared" si="28"/>
        <v>0</v>
      </c>
    </row>
    <row r="708" spans="1:11">
      <c r="A708" s="527" t="s">
        <v>1006</v>
      </c>
      <c r="B708" s="31">
        <v>85</v>
      </c>
      <c r="G708" s="473" t="s">
        <v>5447</v>
      </c>
      <c r="H708" s="473" t="s">
        <v>5447</v>
      </c>
      <c r="I708" s="473">
        <f t="shared" si="26"/>
        <v>821.4375</v>
      </c>
      <c r="J708" s="473">
        <f t="shared" si="27"/>
        <v>131.43</v>
      </c>
      <c r="K708" s="473">
        <f t="shared" si="28"/>
        <v>0</v>
      </c>
    </row>
    <row r="709" spans="1:11">
      <c r="A709" s="527" t="s">
        <v>1006</v>
      </c>
      <c r="B709" s="31">
        <v>85</v>
      </c>
      <c r="G709" s="473" t="s">
        <v>8038</v>
      </c>
      <c r="H709" s="473" t="s">
        <v>8038</v>
      </c>
      <c r="I709" s="473">
        <f t="shared" si="26"/>
        <v>83.9375</v>
      </c>
      <c r="J709" s="473">
        <f t="shared" si="27"/>
        <v>13.43</v>
      </c>
      <c r="K709" s="473">
        <f t="shared" si="28"/>
        <v>0</v>
      </c>
    </row>
    <row r="710" spans="1:11">
      <c r="A710" s="527" t="s">
        <v>1006</v>
      </c>
      <c r="B710" s="31">
        <v>85</v>
      </c>
      <c r="G710" s="473" t="s">
        <v>907</v>
      </c>
      <c r="H710" s="473" t="s">
        <v>908</v>
      </c>
      <c r="I710" s="473">
        <f t="shared" si="26"/>
        <v>113431.74999999999</v>
      </c>
      <c r="J710" s="473">
        <f t="shared" si="27"/>
        <v>18149.079999999998</v>
      </c>
      <c r="K710" s="473">
        <f t="shared" si="28"/>
        <v>0</v>
      </c>
    </row>
    <row r="711" spans="1:11">
      <c r="A711" s="527" t="s">
        <v>1006</v>
      </c>
      <c r="B711" s="31">
        <v>85</v>
      </c>
      <c r="G711" s="473" t="s">
        <v>693</v>
      </c>
      <c r="H711" s="473" t="s">
        <v>694</v>
      </c>
      <c r="I711" s="473">
        <f t="shared" si="26"/>
        <v>2872.4375</v>
      </c>
      <c r="J711" s="473">
        <f t="shared" si="27"/>
        <v>459.59</v>
      </c>
      <c r="K711" s="473">
        <f t="shared" si="28"/>
        <v>0</v>
      </c>
    </row>
    <row r="712" spans="1:11">
      <c r="A712" s="527" t="s">
        <v>1006</v>
      </c>
      <c r="B712" s="31">
        <v>85</v>
      </c>
      <c r="G712" s="473" t="s">
        <v>8374</v>
      </c>
      <c r="H712" s="473" t="s">
        <v>8374</v>
      </c>
      <c r="I712" s="473">
        <f t="shared" si="26"/>
        <v>334.375</v>
      </c>
      <c r="J712" s="473">
        <f t="shared" si="27"/>
        <v>53.5</v>
      </c>
      <c r="K712" s="473">
        <f t="shared" si="28"/>
        <v>0</v>
      </c>
    </row>
    <row r="713" spans="1:11">
      <c r="A713" s="527" t="s">
        <v>1006</v>
      </c>
      <c r="B713" s="31">
        <v>85</v>
      </c>
      <c r="G713" s="473" t="s">
        <v>8367</v>
      </c>
      <c r="H713" s="473" t="s">
        <v>8279</v>
      </c>
      <c r="I713" s="473">
        <f t="shared" si="26"/>
        <v>4079.9999999999995</v>
      </c>
      <c r="J713" s="473">
        <f t="shared" si="27"/>
        <v>652.79999999999995</v>
      </c>
      <c r="K713" s="473">
        <f t="shared" si="28"/>
        <v>0</v>
      </c>
    </row>
    <row r="714" spans="1:11">
      <c r="A714" s="527" t="s">
        <v>1006</v>
      </c>
      <c r="B714" s="31">
        <v>85</v>
      </c>
      <c r="G714" s="473" t="s">
        <v>5480</v>
      </c>
      <c r="H714" s="473" t="s">
        <v>940</v>
      </c>
      <c r="I714" s="473">
        <f t="shared" si="26"/>
        <v>9048.25</v>
      </c>
      <c r="J714" s="473">
        <f t="shared" si="27"/>
        <v>1447.72</v>
      </c>
      <c r="K714" s="473">
        <f t="shared" si="28"/>
        <v>0</v>
      </c>
    </row>
    <row r="715" spans="1:11">
      <c r="A715" s="527" t="s">
        <v>1006</v>
      </c>
      <c r="B715" s="31">
        <v>85</v>
      </c>
      <c r="G715" s="473" t="s">
        <v>801</v>
      </c>
      <c r="H715" s="473" t="s">
        <v>801</v>
      </c>
      <c r="I715" s="473">
        <f t="shared" si="26"/>
        <v>906.625</v>
      </c>
      <c r="J715" s="473">
        <f t="shared" si="27"/>
        <v>145.06</v>
      </c>
      <c r="K715" s="473">
        <f t="shared" si="28"/>
        <v>0</v>
      </c>
    </row>
    <row r="716" spans="1:11">
      <c r="A716" s="527" t="s">
        <v>1006</v>
      </c>
      <c r="B716" s="31">
        <v>85</v>
      </c>
      <c r="G716" s="473" t="s">
        <v>6027</v>
      </c>
      <c r="H716" s="473" t="s">
        <v>5997</v>
      </c>
      <c r="I716" s="473">
        <f t="shared" si="26"/>
        <v>32490.812500000004</v>
      </c>
      <c r="J716" s="473">
        <f t="shared" si="27"/>
        <v>5198.5300000000007</v>
      </c>
      <c r="K716" s="473">
        <f t="shared" si="28"/>
        <v>1299.6300000000001</v>
      </c>
    </row>
    <row r="717" spans="1:11">
      <c r="A717" s="527" t="s">
        <v>1006</v>
      </c>
      <c r="B717" s="31">
        <v>85</v>
      </c>
      <c r="G717" s="473" t="s">
        <v>4158</v>
      </c>
      <c r="H717" s="473" t="s">
        <v>4158</v>
      </c>
      <c r="I717" s="473">
        <f t="shared" si="26"/>
        <v>508.1875</v>
      </c>
      <c r="J717" s="473">
        <f t="shared" ref="J717:J736" si="29">+SUMIF($G$9:$G$539,G717,$I$9:$I$539)</f>
        <v>81.31</v>
      </c>
      <c r="K717" s="473">
        <f t="shared" ref="K717:K736" si="30">+SUMIF($G$9:$G$539,G717,$K$9:$K$539)</f>
        <v>0</v>
      </c>
    </row>
    <row r="718" spans="1:11">
      <c r="A718" s="527" t="s">
        <v>1006</v>
      </c>
      <c r="B718" s="31">
        <v>85</v>
      </c>
      <c r="G718" s="473" t="s">
        <v>4805</v>
      </c>
      <c r="H718" s="473" t="s">
        <v>4805</v>
      </c>
      <c r="I718" s="473">
        <f t="shared" si="26"/>
        <v>421.875</v>
      </c>
      <c r="J718" s="473">
        <f t="shared" si="29"/>
        <v>67.5</v>
      </c>
      <c r="K718" s="473">
        <f t="shared" si="30"/>
        <v>0</v>
      </c>
    </row>
    <row r="719" spans="1:11">
      <c r="A719" s="527" t="s">
        <v>1006</v>
      </c>
      <c r="B719" s="31">
        <v>85</v>
      </c>
      <c r="G719" s="473" t="s">
        <v>661</v>
      </c>
      <c r="H719" s="473" t="s">
        <v>661</v>
      </c>
      <c r="I719" s="473">
        <f t="shared" si="26"/>
        <v>671.56249999999989</v>
      </c>
      <c r="J719" s="473">
        <f t="shared" si="29"/>
        <v>107.44999999999999</v>
      </c>
      <c r="K719" s="473">
        <f t="shared" si="30"/>
        <v>0</v>
      </c>
    </row>
    <row r="720" spans="1:11">
      <c r="A720" s="527" t="s">
        <v>1006</v>
      </c>
      <c r="B720" s="31">
        <v>85</v>
      </c>
      <c r="G720" s="473" t="s">
        <v>918</v>
      </c>
      <c r="H720" s="473" t="s">
        <v>954</v>
      </c>
      <c r="I720" s="473">
        <f t="shared" si="26"/>
        <v>32300</v>
      </c>
      <c r="J720" s="473">
        <f t="shared" si="29"/>
        <v>5168</v>
      </c>
      <c r="K720" s="473">
        <f t="shared" si="30"/>
        <v>0</v>
      </c>
    </row>
    <row r="721" spans="1:11">
      <c r="A721" s="527" t="s">
        <v>1006</v>
      </c>
      <c r="B721" s="31">
        <v>85</v>
      </c>
      <c r="G721" s="473" t="s">
        <v>1721</v>
      </c>
      <c r="H721" s="473" t="s">
        <v>1721</v>
      </c>
      <c r="I721" s="473">
        <f t="shared" si="26"/>
        <v>227.5</v>
      </c>
      <c r="J721" s="473">
        <f t="shared" si="29"/>
        <v>36.4</v>
      </c>
      <c r="K721" s="473">
        <f t="shared" si="30"/>
        <v>0</v>
      </c>
    </row>
    <row r="722" spans="1:11">
      <c r="A722" s="527" t="s">
        <v>1006</v>
      </c>
      <c r="B722" s="31">
        <v>85</v>
      </c>
      <c r="G722" s="473" t="s">
        <v>2484</v>
      </c>
      <c r="H722" s="473" t="s">
        <v>2484</v>
      </c>
      <c r="I722" s="473">
        <f t="shared" si="26"/>
        <v>125.06249999999999</v>
      </c>
      <c r="J722" s="473">
        <f t="shared" si="29"/>
        <v>20.009999999999998</v>
      </c>
      <c r="K722" s="473">
        <f t="shared" si="30"/>
        <v>0</v>
      </c>
    </row>
    <row r="723" spans="1:11">
      <c r="A723" s="527" t="s">
        <v>1006</v>
      </c>
      <c r="B723" s="31">
        <v>85</v>
      </c>
      <c r="G723" s="473" t="s">
        <v>957</v>
      </c>
      <c r="H723" s="473" t="s">
        <v>6038</v>
      </c>
      <c r="I723" s="473">
        <f t="shared" si="26"/>
        <v>300418.5</v>
      </c>
      <c r="J723" s="473">
        <f t="shared" si="29"/>
        <v>48066.96</v>
      </c>
      <c r="K723" s="473">
        <f t="shared" si="30"/>
        <v>0</v>
      </c>
    </row>
    <row r="724" spans="1:11">
      <c r="A724" s="527" t="s">
        <v>1006</v>
      </c>
      <c r="B724" s="31">
        <v>85</v>
      </c>
      <c r="G724" s="473" t="s">
        <v>803</v>
      </c>
      <c r="H724" s="473" t="s">
        <v>803</v>
      </c>
      <c r="I724" s="473">
        <f t="shared" si="26"/>
        <v>839.375</v>
      </c>
      <c r="J724" s="473">
        <f t="shared" si="29"/>
        <v>134.30000000000001</v>
      </c>
      <c r="K724" s="473">
        <f t="shared" si="30"/>
        <v>0</v>
      </c>
    </row>
    <row r="725" spans="1:11">
      <c r="A725" s="527" t="s">
        <v>1006</v>
      </c>
      <c r="B725" s="31">
        <v>85</v>
      </c>
      <c r="G725" s="479" t="s">
        <v>873</v>
      </c>
      <c r="H725" s="473" t="s">
        <v>7420</v>
      </c>
      <c r="I725" s="473">
        <f t="shared" si="26"/>
        <v>591198.375</v>
      </c>
      <c r="J725" s="473">
        <f t="shared" si="29"/>
        <v>94591.74</v>
      </c>
      <c r="K725" s="473">
        <f t="shared" si="30"/>
        <v>0</v>
      </c>
    </row>
    <row r="726" spans="1:11">
      <c r="A726" s="527" t="s">
        <v>1006</v>
      </c>
      <c r="B726" s="31">
        <v>85</v>
      </c>
      <c r="G726" s="473" t="s">
        <v>966</v>
      </c>
      <c r="H726" s="473" t="s">
        <v>967</v>
      </c>
      <c r="I726" s="473">
        <f t="shared" si="26"/>
        <v>17420.4375</v>
      </c>
      <c r="J726" s="473">
        <f t="shared" si="29"/>
        <v>2787.27</v>
      </c>
      <c r="K726" s="473">
        <f t="shared" si="30"/>
        <v>0</v>
      </c>
    </row>
    <row r="727" spans="1:11">
      <c r="A727" s="527" t="s">
        <v>1006</v>
      </c>
      <c r="B727" s="31">
        <v>85</v>
      </c>
      <c r="G727" s="479" t="s">
        <v>868</v>
      </c>
      <c r="H727" s="473" t="s">
        <v>7755</v>
      </c>
      <c r="I727" s="473">
        <f t="shared" si="26"/>
        <v>263412.9375</v>
      </c>
      <c r="J727" s="473">
        <f t="shared" si="29"/>
        <v>42146.07</v>
      </c>
      <c r="K727" s="473">
        <f t="shared" si="30"/>
        <v>0</v>
      </c>
    </row>
    <row r="728" spans="1:11">
      <c r="A728" s="527" t="s">
        <v>1006</v>
      </c>
      <c r="B728" s="31">
        <v>85</v>
      </c>
      <c r="G728" s="478" t="s">
        <v>840</v>
      </c>
      <c r="H728" s="478" t="s">
        <v>841</v>
      </c>
      <c r="I728" s="473">
        <f t="shared" si="26"/>
        <v>33865499.375000022</v>
      </c>
      <c r="J728" s="473">
        <f t="shared" si="29"/>
        <v>5418479.9000000041</v>
      </c>
      <c r="K728" s="473">
        <f t="shared" si="30"/>
        <v>0</v>
      </c>
    </row>
    <row r="729" spans="1:11">
      <c r="A729" s="527" t="s">
        <v>1006</v>
      </c>
      <c r="B729" s="31">
        <v>85</v>
      </c>
      <c r="G729" s="473" t="s">
        <v>676</v>
      </c>
      <c r="H729" s="473" t="s">
        <v>676</v>
      </c>
      <c r="I729" s="473">
        <f t="shared" si="26"/>
        <v>350</v>
      </c>
      <c r="J729" s="473">
        <f t="shared" si="29"/>
        <v>56</v>
      </c>
      <c r="K729" s="473">
        <f t="shared" si="30"/>
        <v>0</v>
      </c>
    </row>
    <row r="730" spans="1:11">
      <c r="A730" s="527" t="s">
        <v>1006</v>
      </c>
      <c r="B730" s="31">
        <v>85</v>
      </c>
      <c r="G730" s="473" t="s">
        <v>727</v>
      </c>
      <c r="H730" s="473" t="s">
        <v>727</v>
      </c>
      <c r="I730" s="473">
        <f t="shared" si="26"/>
        <v>603.31249999999977</v>
      </c>
      <c r="J730" s="473">
        <f t="shared" si="29"/>
        <v>96.529999999999973</v>
      </c>
      <c r="K730" s="473">
        <f t="shared" si="30"/>
        <v>0</v>
      </c>
    </row>
    <row r="731" spans="1:11">
      <c r="A731" s="527" t="s">
        <v>1006</v>
      </c>
      <c r="B731" s="31">
        <v>85</v>
      </c>
      <c r="G731" s="473" t="s">
        <v>2530</v>
      </c>
      <c r="H731" s="473" t="s">
        <v>4826</v>
      </c>
      <c r="I731" s="473">
        <f t="shared" si="26"/>
        <v>140.25</v>
      </c>
      <c r="J731" s="473">
        <f t="shared" si="29"/>
        <v>22.44</v>
      </c>
      <c r="K731" s="473">
        <f t="shared" si="30"/>
        <v>0</v>
      </c>
    </row>
    <row r="732" spans="1:11">
      <c r="A732" s="527" t="s">
        <v>1006</v>
      </c>
      <c r="B732" s="31">
        <v>85</v>
      </c>
      <c r="G732" s="479" t="s">
        <v>861</v>
      </c>
      <c r="H732" s="473" t="s">
        <v>1840</v>
      </c>
      <c r="I732" s="473">
        <f t="shared" si="26"/>
        <v>172333.125</v>
      </c>
      <c r="J732" s="473">
        <f t="shared" si="29"/>
        <v>27573.3</v>
      </c>
      <c r="K732" s="473">
        <f t="shared" si="30"/>
        <v>0</v>
      </c>
    </row>
    <row r="733" spans="1:11">
      <c r="A733" s="527" t="s">
        <v>1006</v>
      </c>
      <c r="B733" s="31">
        <v>85</v>
      </c>
      <c r="G733" s="479" t="s">
        <v>882</v>
      </c>
      <c r="H733" s="473" t="s">
        <v>7631</v>
      </c>
      <c r="I733" s="473">
        <f t="shared" si="26"/>
        <v>1080307.1875000002</v>
      </c>
      <c r="J733" s="473">
        <f t="shared" si="29"/>
        <v>172849.15000000002</v>
      </c>
      <c r="K733" s="473">
        <f t="shared" si="30"/>
        <v>0</v>
      </c>
    </row>
    <row r="734" spans="1:11">
      <c r="A734" s="527" t="s">
        <v>1006</v>
      </c>
      <c r="B734" s="31">
        <v>85</v>
      </c>
      <c r="G734" s="473" t="s">
        <v>937</v>
      </c>
      <c r="H734" s="473" t="s">
        <v>938</v>
      </c>
      <c r="I734" s="473">
        <f t="shared" si="26"/>
        <v>4500</v>
      </c>
      <c r="J734" s="473">
        <f t="shared" si="29"/>
        <v>720</v>
      </c>
      <c r="K734" s="473">
        <f t="shared" si="30"/>
        <v>0</v>
      </c>
    </row>
    <row r="735" spans="1:11">
      <c r="A735" s="527" t="s">
        <v>1006</v>
      </c>
      <c r="B735" s="31">
        <v>85</v>
      </c>
      <c r="G735" s="473" t="s">
        <v>6032</v>
      </c>
      <c r="H735" s="473" t="s">
        <v>5943</v>
      </c>
      <c r="I735" s="473">
        <f t="shared" si="26"/>
        <v>6600</v>
      </c>
      <c r="J735" s="473">
        <f t="shared" si="29"/>
        <v>1056</v>
      </c>
      <c r="K735" s="473">
        <f t="shared" si="30"/>
        <v>0</v>
      </c>
    </row>
    <row r="736" spans="1:11">
      <c r="A736" s="527" t="s">
        <v>1006</v>
      </c>
      <c r="B736" s="31">
        <v>85</v>
      </c>
      <c r="G736" s="479" t="s">
        <v>888</v>
      </c>
      <c r="H736" s="473" t="s">
        <v>7413</v>
      </c>
      <c r="I736" s="473">
        <f t="shared" si="26"/>
        <v>200281.4375</v>
      </c>
      <c r="J736" s="473">
        <f t="shared" si="29"/>
        <v>32045.03</v>
      </c>
      <c r="K736" s="473">
        <f t="shared" si="30"/>
        <v>0</v>
      </c>
    </row>
    <row r="737" spans="8:12">
      <c r="H737" s="477" t="s">
        <v>2843</v>
      </c>
      <c r="I737" s="40">
        <f>+SUM(I557:I736)</f>
        <v>46615292.875000022</v>
      </c>
      <c r="J737" s="40">
        <f t="shared" ref="J737:K737" si="31">+SUM(J557:J736)</f>
        <v>7458446.860000005</v>
      </c>
      <c r="K737" s="40">
        <f t="shared" si="31"/>
        <v>34936.799999999996</v>
      </c>
      <c r="L737" s="509" t="s">
        <v>10995</v>
      </c>
    </row>
    <row r="738" spans="8:12">
      <c r="H738" s="477" t="s">
        <v>10955</v>
      </c>
      <c r="I738" s="474">
        <f>+J541</f>
        <v>46615292.875</v>
      </c>
      <c r="J738" s="474">
        <f>+I541</f>
        <v>7458446.8600000041</v>
      </c>
      <c r="K738" s="474">
        <f>+K541</f>
        <v>34936.800000000003</v>
      </c>
    </row>
    <row r="739" spans="8:12">
      <c r="H739" s="477" t="s">
        <v>1002</v>
      </c>
      <c r="I739" s="474">
        <f>+I737-I738</f>
        <v>0</v>
      </c>
      <c r="J739" s="474">
        <f t="shared" ref="J739:K739" si="32">+J737-J738</f>
        <v>0</v>
      </c>
      <c r="K739" s="474">
        <f t="shared" si="32"/>
        <v>0</v>
      </c>
    </row>
  </sheetData>
  <autoFilter ref="A8:I539">
    <filterColumn colId="6"/>
    <sortState ref="A9:I185">
      <sortCondition ref="C8:C539"/>
    </sortState>
  </autoFilter>
  <sortState ref="A1:B692">
    <sortCondition ref="A1"/>
  </sortState>
  <conditionalFormatting sqref="G448">
    <cfRule type="duplicateValues" dxfId="43" priority="11"/>
  </conditionalFormatting>
  <conditionalFormatting sqref="G165">
    <cfRule type="duplicateValues" dxfId="42" priority="10"/>
  </conditionalFormatting>
  <conditionalFormatting sqref="G183">
    <cfRule type="duplicateValues" dxfId="41" priority="9"/>
  </conditionalFormatting>
  <conditionalFormatting sqref="G185">
    <cfRule type="duplicateValues" dxfId="40" priority="8"/>
  </conditionalFormatting>
  <conditionalFormatting sqref="G201">
    <cfRule type="duplicateValues" dxfId="39" priority="7"/>
  </conditionalFormatting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186"/>
  <sheetViews>
    <sheetView topLeftCell="A162" workbookViewId="0">
      <selection activeCell="D176" sqref="D176"/>
    </sheetView>
  </sheetViews>
  <sheetFormatPr baseColWidth="10" defaultRowHeight="15"/>
  <cols>
    <col min="1" max="1" width="16.7109375" bestFit="1" customWidth="1"/>
    <col min="2" max="2" width="57.5703125" bestFit="1" customWidth="1"/>
  </cols>
  <sheetData>
    <row r="1" spans="1:2" s="150" customFormat="1"/>
    <row r="2" spans="1:2" s="150" customFormat="1">
      <c r="A2" s="150" t="str">
        <f>+B2</f>
        <v>AAVN680517DJ</v>
      </c>
      <c r="B2" s="150" t="s">
        <v>7782</v>
      </c>
    </row>
    <row r="3" spans="1:2">
      <c r="A3" s="150" t="str">
        <f>+B3</f>
        <v>AAVN680517DJA</v>
      </c>
      <c r="B3" s="150" t="s">
        <v>5412</v>
      </c>
    </row>
    <row r="4" spans="1:2">
      <c r="A4" s="150" t="str">
        <f>+B4</f>
        <v>ACA141112PP4</v>
      </c>
      <c r="B4" s="150" t="s">
        <v>5756</v>
      </c>
    </row>
    <row r="5" spans="1:2">
      <c r="A5" s="164" t="s">
        <v>2859</v>
      </c>
      <c r="B5" s="150" t="s">
        <v>7520</v>
      </c>
    </row>
    <row r="6" spans="1:2">
      <c r="A6" s="150" t="s">
        <v>747</v>
      </c>
      <c r="B6" s="150" t="s">
        <v>3593</v>
      </c>
    </row>
    <row r="7" spans="1:2">
      <c r="A7" s="117" t="s">
        <v>981</v>
      </c>
      <c r="B7" s="117" t="s">
        <v>982</v>
      </c>
    </row>
    <row r="8" spans="1:2">
      <c r="A8" s="150" t="s">
        <v>8366</v>
      </c>
      <c r="B8" s="150" t="s">
        <v>8268</v>
      </c>
    </row>
    <row r="9" spans="1:2">
      <c r="A9" s="150" t="s">
        <v>4208</v>
      </c>
      <c r="B9" s="150" t="s">
        <v>4156</v>
      </c>
    </row>
    <row r="10" spans="1:2">
      <c r="A10" s="150" t="str">
        <f>+B10</f>
        <v>AME970109GW0</v>
      </c>
      <c r="B10" s="150" t="s">
        <v>668</v>
      </c>
    </row>
    <row r="11" spans="1:2">
      <c r="A11" s="150" t="s">
        <v>1728</v>
      </c>
      <c r="B11" s="150" t="s">
        <v>8387</v>
      </c>
    </row>
    <row r="12" spans="1:2">
      <c r="A12" s="164" t="s">
        <v>870</v>
      </c>
      <c r="B12" s="150" t="s">
        <v>1637</v>
      </c>
    </row>
    <row r="13" spans="1:2">
      <c r="A13" s="164" t="s">
        <v>659</v>
      </c>
      <c r="B13" s="150" t="s">
        <v>717</v>
      </c>
    </row>
    <row r="14" spans="1:2">
      <c r="A14" s="150" t="s">
        <v>953</v>
      </c>
      <c r="B14" s="150" t="s">
        <v>1920</v>
      </c>
    </row>
    <row r="15" spans="1:2">
      <c r="A15" s="164" t="s">
        <v>877</v>
      </c>
      <c r="B15" s="150" t="s">
        <v>7431</v>
      </c>
    </row>
    <row r="16" spans="1:2">
      <c r="A16" s="150" t="str">
        <f>+B16</f>
        <v>ASC1104193JA</v>
      </c>
      <c r="B16" s="150" t="s">
        <v>744</v>
      </c>
    </row>
    <row r="17" spans="1:2">
      <c r="A17" s="164" t="s">
        <v>1775</v>
      </c>
      <c r="B17" s="150" t="s">
        <v>7708</v>
      </c>
    </row>
    <row r="18" spans="1:2">
      <c r="A18" s="164" t="s">
        <v>884</v>
      </c>
      <c r="B18" s="150" t="s">
        <v>7340</v>
      </c>
    </row>
    <row r="19" spans="1:2">
      <c r="A19" s="117" t="s">
        <v>998</v>
      </c>
      <c r="B19" s="150" t="s">
        <v>8379</v>
      </c>
    </row>
    <row r="20" spans="1:2">
      <c r="A20" s="77" t="s">
        <v>996</v>
      </c>
      <c r="B20" s="19" t="s">
        <v>995</v>
      </c>
    </row>
    <row r="21" spans="1:2">
      <c r="A21" s="117" t="s">
        <v>979</v>
      </c>
      <c r="B21" s="154" t="s">
        <v>2913</v>
      </c>
    </row>
    <row r="22" spans="1:2">
      <c r="A22" s="150" t="s">
        <v>942</v>
      </c>
      <c r="B22" s="150" t="s">
        <v>941</v>
      </c>
    </row>
    <row r="23" spans="1:2">
      <c r="A23" s="150" t="s">
        <v>8363</v>
      </c>
      <c r="B23" s="150" t="s">
        <v>8364</v>
      </c>
    </row>
    <row r="24" spans="1:2">
      <c r="A24" s="150" t="str">
        <f>+B24</f>
        <v>CAL980826GA3</v>
      </c>
      <c r="B24" s="150" t="s">
        <v>1751</v>
      </c>
    </row>
    <row r="25" spans="1:2">
      <c r="A25" s="150" t="str">
        <f>+B25</f>
        <v>CAMM880825PU8</v>
      </c>
      <c r="B25" s="150" t="s">
        <v>7803</v>
      </c>
    </row>
    <row r="26" spans="1:2">
      <c r="A26" s="150" t="str">
        <f>+B26</f>
        <v>CAO140923TC5</v>
      </c>
      <c r="B26" s="150" t="s">
        <v>1679</v>
      </c>
    </row>
    <row r="27" spans="1:2">
      <c r="A27" s="150" t="str">
        <f>+B27</f>
        <v>CAOF4910274BV6</v>
      </c>
      <c r="B27" s="150" t="s">
        <v>7918</v>
      </c>
    </row>
    <row r="28" spans="1:2">
      <c r="A28" s="150" t="str">
        <f>+B28</f>
        <v>CAOF491027BV6</v>
      </c>
      <c r="B28" s="150" t="s">
        <v>8031</v>
      </c>
    </row>
    <row r="29" spans="1:2">
      <c r="A29" s="164" t="s">
        <v>858</v>
      </c>
      <c r="B29" s="150" t="s">
        <v>7524</v>
      </c>
    </row>
    <row r="30" spans="1:2">
      <c r="A30" s="150" t="str">
        <f>+B30</f>
        <v>CAR69046420</v>
      </c>
      <c r="B30" s="150" t="s">
        <v>8004</v>
      </c>
    </row>
    <row r="31" spans="1:2">
      <c r="A31" s="150" t="str">
        <f>+B31</f>
        <v>CBE9107237PA</v>
      </c>
      <c r="B31" s="150" t="s">
        <v>8081</v>
      </c>
    </row>
    <row r="32" spans="1:2">
      <c r="A32" s="150" t="str">
        <f>+B32</f>
        <v>CCC120329S46</v>
      </c>
      <c r="B32" s="150" t="s">
        <v>7855</v>
      </c>
    </row>
    <row r="33" spans="1:2">
      <c r="A33" s="150" t="s">
        <v>8356</v>
      </c>
      <c r="B33" s="150" t="s">
        <v>8219</v>
      </c>
    </row>
    <row r="34" spans="1:2">
      <c r="A34" s="150" t="str">
        <f>+B34</f>
        <v>CCO031104SZ2</v>
      </c>
      <c r="B34" s="150" t="s">
        <v>4857</v>
      </c>
    </row>
    <row r="35" spans="1:2">
      <c r="A35" s="150" t="str">
        <f>+B35</f>
        <v>CDO0509296I9</v>
      </c>
      <c r="B35" s="150" t="s">
        <v>2536</v>
      </c>
    </row>
    <row r="36" spans="1:2">
      <c r="A36" s="150" t="s">
        <v>893</v>
      </c>
      <c r="B36" s="150" t="s">
        <v>8359</v>
      </c>
    </row>
    <row r="37" spans="1:2">
      <c r="A37" s="150" t="str">
        <f>+B37</f>
        <v>CFC110121742</v>
      </c>
      <c r="B37" s="150" t="s">
        <v>3532</v>
      </c>
    </row>
    <row r="38" spans="1:2">
      <c r="A38" s="150" t="s">
        <v>960</v>
      </c>
      <c r="B38" s="150" t="s">
        <v>961</v>
      </c>
    </row>
    <row r="39" spans="1:2">
      <c r="A39" s="150" t="s">
        <v>731</v>
      </c>
      <c r="B39" s="150" t="s">
        <v>2901</v>
      </c>
    </row>
    <row r="40" spans="1:2">
      <c r="A40" s="164" t="s">
        <v>1724</v>
      </c>
      <c r="B40" s="150" t="s">
        <v>7360</v>
      </c>
    </row>
    <row r="41" spans="1:2">
      <c r="A41" s="150" t="str">
        <f>+B41</f>
        <v>CME030219B64</v>
      </c>
      <c r="B41" s="150" t="s">
        <v>658</v>
      </c>
    </row>
    <row r="42" spans="1:2">
      <c r="A42" s="150" t="s">
        <v>8361</v>
      </c>
      <c r="B42" s="150" t="s">
        <v>6522</v>
      </c>
    </row>
    <row r="43" spans="1:2">
      <c r="A43" s="150" t="str">
        <f>+B43</f>
        <v>CME910715UB9</v>
      </c>
      <c r="B43" s="150" t="s">
        <v>1683</v>
      </c>
    </row>
    <row r="44" spans="1:2">
      <c r="A44" s="150" t="str">
        <f>+B44</f>
        <v>COSL9411143M3</v>
      </c>
      <c r="B44" s="150" t="s">
        <v>8077</v>
      </c>
    </row>
    <row r="45" spans="1:2">
      <c r="A45" s="150" t="str">
        <f>+B45</f>
        <v>CPA930423AX5</v>
      </c>
      <c r="B45" s="150" t="s">
        <v>5450</v>
      </c>
    </row>
    <row r="46" spans="1:2">
      <c r="A46" s="150" t="str">
        <f>+B46</f>
        <v>CPF6307036N8</v>
      </c>
      <c r="B46" s="150" t="s">
        <v>1700</v>
      </c>
    </row>
    <row r="47" spans="1:2">
      <c r="A47" s="150" t="s">
        <v>8354</v>
      </c>
      <c r="B47" s="150" t="s">
        <v>8355</v>
      </c>
    </row>
    <row r="48" spans="1:2">
      <c r="A48" s="150" t="str">
        <f>+B48</f>
        <v>CVT020930BY9</v>
      </c>
      <c r="B48" s="150" t="s">
        <v>3530</v>
      </c>
    </row>
    <row r="49" spans="1:2">
      <c r="A49" s="164" t="s">
        <v>866</v>
      </c>
      <c r="B49" s="150" t="s">
        <v>7530</v>
      </c>
    </row>
    <row r="50" spans="1:2">
      <c r="A50" s="150" t="s">
        <v>4830</v>
      </c>
      <c r="B50" s="150" t="s">
        <v>4821</v>
      </c>
    </row>
    <row r="51" spans="1:2">
      <c r="A51" s="150" t="str">
        <f>+B51</f>
        <v>DEM8801152E9</v>
      </c>
      <c r="B51" s="150" t="s">
        <v>3535</v>
      </c>
    </row>
    <row r="52" spans="1:2">
      <c r="A52" s="150" t="s">
        <v>930</v>
      </c>
      <c r="B52" s="150" t="s">
        <v>931</v>
      </c>
    </row>
    <row r="53" spans="1:2">
      <c r="A53" s="150" t="str">
        <f>+B53</f>
        <v>DUMA580801KN5</v>
      </c>
      <c r="B53" s="150" t="s">
        <v>670</v>
      </c>
    </row>
    <row r="54" spans="1:2">
      <c r="A54" s="150" t="str">
        <f>+B54</f>
        <v>ELE011009716</v>
      </c>
      <c r="B54" s="150" t="s">
        <v>664</v>
      </c>
    </row>
    <row r="55" spans="1:2">
      <c r="A55" s="150" t="str">
        <f>+B55</f>
        <v>ESE050603S47</v>
      </c>
      <c r="B55" s="150" t="s">
        <v>7945</v>
      </c>
    </row>
    <row r="56" spans="1:2">
      <c r="A56" s="150" t="s">
        <v>962</v>
      </c>
      <c r="B56" s="150" t="s">
        <v>963</v>
      </c>
    </row>
    <row r="57" spans="1:2">
      <c r="A57" s="150" t="str">
        <f>+B57</f>
        <v>FGU830930PD3</v>
      </c>
      <c r="B57" s="150" t="s">
        <v>7897</v>
      </c>
    </row>
    <row r="58" spans="1:2">
      <c r="A58" s="150" t="str">
        <f>+B58</f>
        <v>FMB871228QF7</v>
      </c>
      <c r="B58" s="150" t="s">
        <v>691</v>
      </c>
    </row>
    <row r="59" spans="1:2">
      <c r="A59" s="150" t="s">
        <v>7279</v>
      </c>
      <c r="B59" s="150" t="s">
        <v>8292</v>
      </c>
    </row>
    <row r="60" spans="1:2">
      <c r="A60" s="150" t="str">
        <f>+B60</f>
        <v>FMN9905248R8</v>
      </c>
      <c r="B60" s="150" t="s">
        <v>811</v>
      </c>
    </row>
    <row r="61" spans="1:2">
      <c r="A61" s="150" t="s">
        <v>729</v>
      </c>
      <c r="B61" s="150" t="s">
        <v>730</v>
      </c>
    </row>
    <row r="62" spans="1:2">
      <c r="A62" s="150" t="str">
        <f>+B62</f>
        <v>FNM000504R36</v>
      </c>
      <c r="B62" s="150" t="s">
        <v>1678</v>
      </c>
    </row>
    <row r="63" spans="1:2">
      <c r="A63" s="150" t="str">
        <f>+B63</f>
        <v>FOLG740227MW7</v>
      </c>
      <c r="B63" s="150" t="s">
        <v>7888</v>
      </c>
    </row>
    <row r="64" spans="1:2">
      <c r="A64" s="150" t="str">
        <f>+B64</f>
        <v>FOLG740527MW7</v>
      </c>
      <c r="B64" s="150" t="s">
        <v>4137</v>
      </c>
    </row>
    <row r="65" spans="1:2">
      <c r="A65" s="164" t="s">
        <v>863</v>
      </c>
      <c r="B65" s="150" t="s">
        <v>7516</v>
      </c>
    </row>
    <row r="66" spans="1:2">
      <c r="A66" s="150" t="s">
        <v>8371</v>
      </c>
      <c r="B66" s="150" t="s">
        <v>8336</v>
      </c>
    </row>
    <row r="67" spans="1:2">
      <c r="A67" s="150" t="str">
        <f>+B67</f>
        <v>GADE4012025L6</v>
      </c>
      <c r="B67" s="150" t="s">
        <v>699</v>
      </c>
    </row>
    <row r="68" spans="1:2">
      <c r="A68" s="150" t="str">
        <f>+B68</f>
        <v>GAJA530403QE7</v>
      </c>
      <c r="B68" s="150" t="s">
        <v>674</v>
      </c>
    </row>
    <row r="69" spans="1:2">
      <c r="A69" s="150" t="str">
        <f>+B69</f>
        <v>GAL990420EZ4</v>
      </c>
      <c r="B69" s="150" t="s">
        <v>5448</v>
      </c>
    </row>
    <row r="70" spans="1:2">
      <c r="A70" s="150" t="s">
        <v>947</v>
      </c>
      <c r="B70" s="150" t="s">
        <v>948</v>
      </c>
    </row>
    <row r="71" spans="1:2">
      <c r="A71" s="150" t="str">
        <f>+B71</f>
        <v>GBA060117351</v>
      </c>
      <c r="B71" s="150" t="s">
        <v>3527</v>
      </c>
    </row>
    <row r="72" spans="1:2" ht="12.75" customHeight="1">
      <c r="A72" s="150" t="str">
        <f>+B72</f>
        <v>GEC091223SN6</v>
      </c>
      <c r="B72" s="150" t="s">
        <v>905</v>
      </c>
    </row>
    <row r="73" spans="1:2">
      <c r="A73" s="150" t="str">
        <f>+B73</f>
        <v>GESG611221RC9</v>
      </c>
      <c r="B73" s="150" t="s">
        <v>1718</v>
      </c>
    </row>
    <row r="74" spans="1:2">
      <c r="A74" s="150" t="str">
        <f>+B74</f>
        <v>GIN970606Q58</v>
      </c>
      <c r="B74" s="150" t="s">
        <v>7838</v>
      </c>
    </row>
    <row r="75" spans="1:2">
      <c r="A75" s="150" t="s">
        <v>8389</v>
      </c>
      <c r="B75" s="150" t="s">
        <v>8390</v>
      </c>
    </row>
    <row r="76" spans="1:2">
      <c r="A76" s="150" t="s">
        <v>2846</v>
      </c>
      <c r="B76" s="150" t="s">
        <v>2847</v>
      </c>
    </row>
    <row r="77" spans="1:2">
      <c r="A77" s="150" t="s">
        <v>1000</v>
      </c>
      <c r="B77" s="150" t="s">
        <v>6237</v>
      </c>
    </row>
    <row r="78" spans="1:2">
      <c r="A78" s="150" t="str">
        <f>+B78</f>
        <v>GOC9303301F4</v>
      </c>
      <c r="B78" s="150" t="s">
        <v>1729</v>
      </c>
    </row>
    <row r="79" spans="1:2">
      <c r="A79" s="150" t="s">
        <v>826</v>
      </c>
      <c r="B79" s="150" t="s">
        <v>1620</v>
      </c>
    </row>
    <row r="80" spans="1:2">
      <c r="A80" s="150" t="str">
        <f>+B80</f>
        <v>GORS710801PU6</v>
      </c>
      <c r="B80" s="150" t="s">
        <v>7974</v>
      </c>
    </row>
    <row r="81" spans="1:2">
      <c r="A81" s="150" t="str">
        <f>+B81</f>
        <v>GOSL640406QU6</v>
      </c>
      <c r="B81" s="150" t="s">
        <v>7832</v>
      </c>
    </row>
    <row r="82" spans="1:2">
      <c r="A82" s="150" t="str">
        <f>+B82</f>
        <v>GPA8010254LA</v>
      </c>
      <c r="B82" s="150" t="s">
        <v>5424</v>
      </c>
    </row>
    <row r="83" spans="1:2">
      <c r="A83" s="164" t="s">
        <v>865</v>
      </c>
      <c r="B83" s="150" t="s">
        <v>7717</v>
      </c>
    </row>
    <row r="84" spans="1:2">
      <c r="A84" s="150" t="str">
        <f>+B84</f>
        <v>GPR911122D69</v>
      </c>
      <c r="B84" s="150" t="s">
        <v>2758</v>
      </c>
    </row>
    <row r="85" spans="1:2">
      <c r="A85" s="150" t="s">
        <v>8362</v>
      </c>
      <c r="B85" s="150" t="s">
        <v>5458</v>
      </c>
    </row>
    <row r="86" spans="1:2">
      <c r="A86" s="150" t="s">
        <v>8380</v>
      </c>
      <c r="B86" s="150" t="s">
        <v>8381</v>
      </c>
    </row>
    <row r="87" spans="1:2">
      <c r="A87" s="150" t="s">
        <v>1766</v>
      </c>
      <c r="B87" s="150" t="s">
        <v>1638</v>
      </c>
    </row>
    <row r="88" spans="1:2">
      <c r="A88" s="150" t="str">
        <f>+B88</f>
        <v>HDM001017AS1</v>
      </c>
      <c r="B88" s="150" t="s">
        <v>2476</v>
      </c>
    </row>
    <row r="89" spans="1:2">
      <c r="A89" s="150" t="str">
        <f>+B89</f>
        <v>HEBM781017UQ1</v>
      </c>
      <c r="B89" s="150" t="s">
        <v>1008</v>
      </c>
    </row>
    <row r="90" spans="1:2">
      <c r="A90" s="150" t="str">
        <f>+B90</f>
        <v>HEGS6204255W7</v>
      </c>
      <c r="B90" s="150" t="s">
        <v>660</v>
      </c>
    </row>
    <row r="91" spans="1:2">
      <c r="A91" s="150" t="s">
        <v>8385</v>
      </c>
      <c r="B91" s="150" t="s">
        <v>8386</v>
      </c>
    </row>
    <row r="92" spans="1:2">
      <c r="A92" s="150" t="s">
        <v>8376</v>
      </c>
      <c r="B92" s="150" t="s">
        <v>8377</v>
      </c>
    </row>
    <row r="93" spans="1:2">
      <c r="A93" s="150" t="s">
        <v>1780</v>
      </c>
      <c r="B93" s="150" t="s">
        <v>1781</v>
      </c>
    </row>
    <row r="94" spans="1:2">
      <c r="A94" s="150" t="str">
        <f>+B94</f>
        <v>IBD1003181I5</v>
      </c>
      <c r="B94" s="150" t="s">
        <v>1736</v>
      </c>
    </row>
    <row r="95" spans="1:2">
      <c r="A95" s="150" t="s">
        <v>822</v>
      </c>
      <c r="B95" s="150" t="s">
        <v>902</v>
      </c>
    </row>
    <row r="96" spans="1:2">
      <c r="A96" s="150" t="s">
        <v>926</v>
      </c>
      <c r="B96" s="150" t="s">
        <v>927</v>
      </c>
    </row>
    <row r="97" spans="1:2">
      <c r="A97" s="150" t="s">
        <v>4171</v>
      </c>
      <c r="B97" s="150" t="s">
        <v>4154</v>
      </c>
    </row>
    <row r="98" spans="1:2">
      <c r="A98" s="150" t="str">
        <f>+B98</f>
        <v>ISL070720EK3</v>
      </c>
      <c r="B98" s="150" t="s">
        <v>5425</v>
      </c>
    </row>
    <row r="99" spans="1:2">
      <c r="A99" s="150" t="s">
        <v>7284</v>
      </c>
      <c r="B99" s="150" t="s">
        <v>7298</v>
      </c>
    </row>
    <row r="100" spans="1:2">
      <c r="A100" s="150" t="s">
        <v>915</v>
      </c>
      <c r="B100" s="150" t="s">
        <v>916</v>
      </c>
    </row>
    <row r="101" spans="1:2">
      <c r="A101" s="150" t="str">
        <f>+B101</f>
        <v>JIPJ661011PD5</v>
      </c>
      <c r="B101" s="150" t="s">
        <v>799</v>
      </c>
    </row>
    <row r="102" spans="1:2">
      <c r="A102" s="150" t="str">
        <f>+B102</f>
        <v>JMA840106356</v>
      </c>
      <c r="B102" s="150" t="s">
        <v>968</v>
      </c>
    </row>
    <row r="103" spans="1:2">
      <c r="A103" s="150" t="s">
        <v>8384</v>
      </c>
      <c r="B103" s="150" t="s">
        <v>8383</v>
      </c>
    </row>
    <row r="104" spans="1:2">
      <c r="A104" s="150" t="s">
        <v>891</v>
      </c>
      <c r="B104" s="150" t="s">
        <v>890</v>
      </c>
    </row>
    <row r="105" spans="1:2">
      <c r="A105" s="150" t="s">
        <v>972</v>
      </c>
      <c r="B105" s="150" t="s">
        <v>1642</v>
      </c>
    </row>
    <row r="106" spans="1:2">
      <c r="A106" s="150" t="s">
        <v>8360</v>
      </c>
      <c r="B106" s="150" t="s">
        <v>6666</v>
      </c>
    </row>
    <row r="107" spans="1:2">
      <c r="A107" s="150" t="str">
        <f>+B107</f>
        <v>LONA700127T42</v>
      </c>
      <c r="B107" s="150" t="s">
        <v>680</v>
      </c>
    </row>
    <row r="108" spans="1:2">
      <c r="A108" s="150" t="s">
        <v>924</v>
      </c>
      <c r="B108" s="150" t="s">
        <v>925</v>
      </c>
    </row>
    <row r="109" spans="1:2">
      <c r="A109" s="150" t="s">
        <v>3573</v>
      </c>
      <c r="B109" s="150" t="s">
        <v>5994</v>
      </c>
    </row>
    <row r="110" spans="1:2">
      <c r="A110" s="150" t="s">
        <v>8357</v>
      </c>
      <c r="B110" s="150" t="s">
        <v>8238</v>
      </c>
    </row>
    <row r="111" spans="1:2">
      <c r="A111" s="150" t="str">
        <f>+B111</f>
        <v>MAMR740915UN2</v>
      </c>
      <c r="B111" s="150" t="s">
        <v>3510</v>
      </c>
    </row>
    <row r="112" spans="1:2">
      <c r="A112" s="150" t="s">
        <v>922</v>
      </c>
      <c r="B112" s="150" t="s">
        <v>923</v>
      </c>
    </row>
    <row r="113" spans="1:2">
      <c r="A113" s="150" t="str">
        <f>+B113</f>
        <v>MCI070720G67</v>
      </c>
      <c r="B113" s="150" t="s">
        <v>816</v>
      </c>
    </row>
    <row r="114" spans="1:2">
      <c r="A114" s="150" t="s">
        <v>6033</v>
      </c>
      <c r="B114" s="150" t="s">
        <v>5950</v>
      </c>
    </row>
    <row r="115" spans="1:2">
      <c r="A115" s="150" t="str">
        <f>+B115</f>
        <v>MELG671222EB0</v>
      </c>
      <c r="B115" s="150" t="s">
        <v>4790</v>
      </c>
    </row>
    <row r="116" spans="1:2">
      <c r="A116" s="150" t="str">
        <f>+B116</f>
        <v>MERL571216D49</v>
      </c>
      <c r="B116" s="150" t="s">
        <v>672</v>
      </c>
    </row>
    <row r="117" spans="1:2">
      <c r="A117" s="150" t="str">
        <f>+B117</f>
        <v>MNE0409226K9</v>
      </c>
      <c r="B117" s="150" t="s">
        <v>701</v>
      </c>
    </row>
    <row r="118" spans="1:2">
      <c r="A118" s="164" t="s">
        <v>856</v>
      </c>
      <c r="B118" s="150" t="s">
        <v>8375</v>
      </c>
    </row>
    <row r="119" spans="1:2">
      <c r="A119" s="150" t="s">
        <v>1761</v>
      </c>
      <c r="B119" s="150" t="s">
        <v>1617</v>
      </c>
    </row>
    <row r="120" spans="1:2">
      <c r="A120" s="150" t="str">
        <f>+B120</f>
        <v>MOPV770820AD5</v>
      </c>
      <c r="B120" s="150" t="s">
        <v>7949</v>
      </c>
    </row>
    <row r="121" spans="1:2">
      <c r="A121" s="150" t="str">
        <f>+B121</f>
        <v>MPL020607CX5</v>
      </c>
      <c r="B121" s="150" t="s">
        <v>1744</v>
      </c>
    </row>
    <row r="122" spans="1:2">
      <c r="A122" s="150" t="s">
        <v>4845</v>
      </c>
      <c r="B122" s="150" t="s">
        <v>4815</v>
      </c>
    </row>
    <row r="123" spans="1:2">
      <c r="A123" s="150" t="str">
        <f>+B123</f>
        <v>MTA900528FIA</v>
      </c>
      <c r="B123" s="150" t="s">
        <v>1693</v>
      </c>
    </row>
    <row r="124" spans="1:2">
      <c r="A124" s="108" t="s">
        <v>971</v>
      </c>
      <c r="B124" s="150" t="s">
        <v>970</v>
      </c>
    </row>
    <row r="125" spans="1:2">
      <c r="A125" s="164" t="s">
        <v>4870</v>
      </c>
      <c r="B125" s="150" t="s">
        <v>8378</v>
      </c>
    </row>
    <row r="126" spans="1:2">
      <c r="A126" s="150" t="str">
        <f>+B126</f>
        <v>NWM9709244W4</v>
      </c>
      <c r="B126" s="150" t="s">
        <v>683</v>
      </c>
    </row>
    <row r="127" spans="1:2" ht="14.25" customHeight="1">
      <c r="A127" s="164" t="s">
        <v>1771</v>
      </c>
      <c r="B127" s="150" t="s">
        <v>7373</v>
      </c>
    </row>
    <row r="128" spans="1:2">
      <c r="A128" s="150" t="s">
        <v>6035</v>
      </c>
      <c r="B128" s="150" t="s">
        <v>6004</v>
      </c>
    </row>
    <row r="129" spans="1:2">
      <c r="A129" s="164" t="s">
        <v>834</v>
      </c>
      <c r="B129" s="150" t="s">
        <v>4088</v>
      </c>
    </row>
    <row r="130" spans="1:2">
      <c r="A130" s="150" t="str">
        <f>+B130</f>
        <v>ODM950324V2A</v>
      </c>
      <c r="B130" s="150" t="s">
        <v>685</v>
      </c>
    </row>
    <row r="131" spans="1:2">
      <c r="A131" s="150" t="s">
        <v>1790</v>
      </c>
      <c r="B131" s="150" t="s">
        <v>8382</v>
      </c>
    </row>
    <row r="132" spans="1:2" ht="14.25" customHeight="1">
      <c r="A132" s="150" t="str">
        <f>+B132</f>
        <v>OGW1208313Z3</v>
      </c>
      <c r="B132" s="150" t="s">
        <v>7984</v>
      </c>
    </row>
    <row r="133" spans="1:2" ht="14.25" customHeight="1">
      <c r="A133" s="150" t="str">
        <f>+B133</f>
        <v>OMC100818GZ7</v>
      </c>
      <c r="B133" s="150" t="s">
        <v>813</v>
      </c>
    </row>
    <row r="134" spans="1:2" ht="14.25" customHeight="1">
      <c r="A134" s="150" t="str">
        <f>+B134</f>
        <v>OME561118AA8</v>
      </c>
      <c r="B134" s="150" t="s">
        <v>805</v>
      </c>
    </row>
    <row r="135" spans="1:2">
      <c r="A135" s="150" t="s">
        <v>723</v>
      </c>
      <c r="B135" s="150" t="s">
        <v>917</v>
      </c>
    </row>
    <row r="136" spans="1:2">
      <c r="A136" s="150" t="str">
        <f>+B136</f>
        <v>OSE110824C75</v>
      </c>
      <c r="B136" s="150" t="s">
        <v>5444</v>
      </c>
    </row>
    <row r="137" spans="1:2">
      <c r="A137" s="150" t="s">
        <v>8365</v>
      </c>
      <c r="B137" s="150" t="s">
        <v>8251</v>
      </c>
    </row>
    <row r="138" spans="1:2">
      <c r="A138" s="150" t="str">
        <f>+B138</f>
        <v>PAC8907264G0</v>
      </c>
      <c r="B138" s="150" t="s">
        <v>8082</v>
      </c>
    </row>
    <row r="139" spans="1:2">
      <c r="A139" s="150" t="str">
        <f>+B139</f>
        <v>PCQ1506026P9</v>
      </c>
      <c r="B139" s="150" t="s">
        <v>7997</v>
      </c>
    </row>
    <row r="140" spans="1:2">
      <c r="A140" s="150" t="str">
        <f>+B140</f>
        <v>PEMM880826G25</v>
      </c>
      <c r="B140" s="150" t="s">
        <v>6021</v>
      </c>
    </row>
    <row r="141" spans="1:2">
      <c r="A141" s="150" t="str">
        <f>+B141</f>
        <v>PFZ151106UC8</v>
      </c>
      <c r="B141" s="150" t="s">
        <v>7835</v>
      </c>
    </row>
    <row r="142" spans="1:2">
      <c r="A142" s="150" t="s">
        <v>904</v>
      </c>
      <c r="B142" s="150" t="s">
        <v>903</v>
      </c>
    </row>
    <row r="143" spans="1:2">
      <c r="A143" s="150" t="str">
        <f>+B143</f>
        <v>PMV800209PT4</v>
      </c>
      <c r="B143" s="150" t="s">
        <v>709</v>
      </c>
    </row>
    <row r="144" spans="1:2">
      <c r="A144" s="150" t="str">
        <f>+B144</f>
        <v>PRB100802H20</v>
      </c>
      <c r="B144" s="150" t="s">
        <v>1673</v>
      </c>
    </row>
    <row r="145" spans="1:2">
      <c r="A145" s="164" t="s">
        <v>4209</v>
      </c>
      <c r="B145" s="150" t="s">
        <v>4834</v>
      </c>
    </row>
    <row r="146" spans="1:2">
      <c r="A146" s="150" t="str">
        <f>+B146</f>
        <v>RACM5912155U4</v>
      </c>
      <c r="B146" s="150" t="s">
        <v>4809</v>
      </c>
    </row>
    <row r="147" spans="1:2">
      <c r="A147" s="150" t="str">
        <f>+B147</f>
        <v>RATL7404121R6</v>
      </c>
      <c r="B147" s="150" t="s">
        <v>7839</v>
      </c>
    </row>
    <row r="148" spans="1:2">
      <c r="A148" s="150" t="s">
        <v>735</v>
      </c>
      <c r="B148" s="150" t="s">
        <v>8388</v>
      </c>
    </row>
    <row r="149" spans="1:2">
      <c r="A149" s="150" t="s">
        <v>697</v>
      </c>
      <c r="B149" s="150" t="s">
        <v>896</v>
      </c>
    </row>
    <row r="150" spans="1:2">
      <c r="A150" s="150" t="s">
        <v>5481</v>
      </c>
      <c r="B150" s="150" t="s">
        <v>5462</v>
      </c>
    </row>
    <row r="151" spans="1:2">
      <c r="A151" s="150" t="str">
        <f>+B151</f>
        <v>RIHA691010CX2</v>
      </c>
      <c r="B151" s="150" t="s">
        <v>4141</v>
      </c>
    </row>
    <row r="152" spans="1:2">
      <c r="A152" s="150" t="str">
        <f>+B152</f>
        <v>ROCM620808M6A</v>
      </c>
      <c r="B152" s="150" t="s">
        <v>793</v>
      </c>
    </row>
    <row r="153" spans="1:2">
      <c r="A153" s="150" t="s">
        <v>7324</v>
      </c>
      <c r="B153" s="150" t="s">
        <v>8391</v>
      </c>
    </row>
    <row r="154" spans="1:2">
      <c r="A154" s="150" t="s">
        <v>3511</v>
      </c>
      <c r="B154" s="150" t="s">
        <v>3485</v>
      </c>
    </row>
    <row r="155" spans="1:2">
      <c r="A155" s="150" t="s">
        <v>8358</v>
      </c>
      <c r="B155" s="150" t="s">
        <v>8299</v>
      </c>
    </row>
    <row r="156" spans="1:2">
      <c r="A156" s="150" t="s">
        <v>718</v>
      </c>
      <c r="B156" s="150" t="s">
        <v>719</v>
      </c>
    </row>
    <row r="157" spans="1:2">
      <c r="A157" s="150" t="str">
        <f>+B157</f>
        <v>SCI0804295X6</v>
      </c>
      <c r="B157" s="150" t="s">
        <v>5447</v>
      </c>
    </row>
    <row r="158" spans="1:2">
      <c r="A158" s="150" t="str">
        <f>+B158</f>
        <v>SEB1108093N7</v>
      </c>
      <c r="B158" s="150" t="s">
        <v>8038</v>
      </c>
    </row>
    <row r="159" spans="1:2">
      <c r="A159" s="150" t="s">
        <v>907</v>
      </c>
      <c r="B159" s="150" t="s">
        <v>908</v>
      </c>
    </row>
    <row r="160" spans="1:2">
      <c r="A160" s="150" t="s">
        <v>693</v>
      </c>
      <c r="B160" s="150" t="s">
        <v>694</v>
      </c>
    </row>
    <row r="161" spans="1:2">
      <c r="A161" s="150" t="str">
        <f>+B161</f>
        <v>SFT021204LH4</v>
      </c>
      <c r="B161" s="150" t="s">
        <v>8374</v>
      </c>
    </row>
    <row r="162" spans="1:2">
      <c r="A162" s="150" t="s">
        <v>8367</v>
      </c>
      <c r="B162" s="150" t="s">
        <v>8279</v>
      </c>
    </row>
    <row r="163" spans="1:2">
      <c r="A163" s="150" t="s">
        <v>5480</v>
      </c>
      <c r="B163" s="150" t="s">
        <v>940</v>
      </c>
    </row>
    <row r="164" spans="1:2">
      <c r="A164" s="150" t="str">
        <f>+B164</f>
        <v>SJD070119PB4</v>
      </c>
      <c r="B164" s="150" t="s">
        <v>801</v>
      </c>
    </row>
    <row r="165" spans="1:2">
      <c r="A165" s="150" t="s">
        <v>6027</v>
      </c>
      <c r="B165" s="150" t="s">
        <v>5997</v>
      </c>
    </row>
    <row r="166" spans="1:2">
      <c r="A166" s="150" t="str">
        <f>+B166</f>
        <v>SPA930315Q24</v>
      </c>
      <c r="B166" s="150" t="s">
        <v>4158</v>
      </c>
    </row>
    <row r="167" spans="1:2">
      <c r="A167" s="150" t="str">
        <f>+B167</f>
        <v>SSR760906L2A</v>
      </c>
      <c r="B167" s="150" t="s">
        <v>4805</v>
      </c>
    </row>
    <row r="168" spans="1:2">
      <c r="A168" s="150" t="str">
        <f>+B168</f>
        <v>SUL601206R87</v>
      </c>
      <c r="B168" s="150" t="s">
        <v>661</v>
      </c>
    </row>
    <row r="169" spans="1:2">
      <c r="A169" s="150" t="s">
        <v>918</v>
      </c>
      <c r="B169" s="150" t="s">
        <v>954</v>
      </c>
    </row>
    <row r="170" spans="1:2">
      <c r="A170" s="150" t="str">
        <f>+B170</f>
        <v>TCG870817Q74</v>
      </c>
      <c r="B170" s="150" t="s">
        <v>1721</v>
      </c>
    </row>
    <row r="171" spans="1:2">
      <c r="A171" s="150" t="str">
        <f>+B171</f>
        <v>TEX9302097F3</v>
      </c>
      <c r="B171" s="150" t="s">
        <v>2484</v>
      </c>
    </row>
    <row r="172" spans="1:2">
      <c r="A172" s="150" t="s">
        <v>957</v>
      </c>
      <c r="B172" s="150" t="s">
        <v>6038</v>
      </c>
    </row>
    <row r="173" spans="1:2">
      <c r="A173" s="150" t="str">
        <f>+B173</f>
        <v>TGG070821IU8</v>
      </c>
      <c r="B173" s="150" t="s">
        <v>803</v>
      </c>
    </row>
    <row r="174" spans="1:2">
      <c r="A174" s="164" t="s">
        <v>873</v>
      </c>
      <c r="B174" s="150" t="s">
        <v>7420</v>
      </c>
    </row>
    <row r="175" spans="1:2">
      <c r="A175" s="150" t="s">
        <v>966</v>
      </c>
      <c r="B175" s="150" t="s">
        <v>967</v>
      </c>
    </row>
    <row r="176" spans="1:2">
      <c r="A176" s="164" t="s">
        <v>868</v>
      </c>
      <c r="B176" s="150" t="s">
        <v>7755</v>
      </c>
    </row>
    <row r="177" spans="1:2">
      <c r="A177" s="48" t="s">
        <v>840</v>
      </c>
      <c r="B177" s="48" t="s">
        <v>841</v>
      </c>
    </row>
    <row r="178" spans="1:2">
      <c r="A178" s="150" t="str">
        <f>+B178</f>
        <v>TRA060703EB4</v>
      </c>
      <c r="B178" s="150" t="s">
        <v>676</v>
      </c>
    </row>
    <row r="179" spans="1:2">
      <c r="A179" s="150" t="str">
        <f>+B179</f>
        <v>TSC070907QS5</v>
      </c>
      <c r="B179" s="150" t="s">
        <v>727</v>
      </c>
    </row>
    <row r="180" spans="1:2">
      <c r="A180" s="150" t="s">
        <v>2530</v>
      </c>
      <c r="B180" s="150" t="s">
        <v>4826</v>
      </c>
    </row>
    <row r="181" spans="1:2">
      <c r="A181" s="164" t="s">
        <v>861</v>
      </c>
      <c r="B181" s="150" t="s">
        <v>1840</v>
      </c>
    </row>
    <row r="182" spans="1:2">
      <c r="A182" s="164" t="s">
        <v>882</v>
      </c>
      <c r="B182" s="150" t="s">
        <v>7631</v>
      </c>
    </row>
    <row r="183" spans="1:2">
      <c r="A183" s="150" t="s">
        <v>937</v>
      </c>
      <c r="B183" s="150" t="s">
        <v>938</v>
      </c>
    </row>
    <row r="184" spans="1:2">
      <c r="A184" s="150" t="s">
        <v>6032</v>
      </c>
      <c r="B184" s="150" t="s">
        <v>5943</v>
      </c>
    </row>
    <row r="185" spans="1:2">
      <c r="A185" s="164" t="s">
        <v>888</v>
      </c>
      <c r="B185" s="150" t="s">
        <v>7413</v>
      </c>
    </row>
    <row r="186" spans="1:2">
      <c r="A186" s="150"/>
      <c r="B186" s="150"/>
    </row>
  </sheetData>
  <sortState ref="A1:B534">
    <sortCondition ref="A1:A534"/>
  </sortState>
  <conditionalFormatting sqref="A69">
    <cfRule type="duplicateValues" dxfId="38" priority="5"/>
  </conditionalFormatting>
  <conditionalFormatting sqref="A82">
    <cfRule type="duplicateValues" dxfId="37" priority="4"/>
  </conditionalFormatting>
  <conditionalFormatting sqref="A84">
    <cfRule type="duplicateValues" dxfId="36" priority="3"/>
  </conditionalFormatting>
  <conditionalFormatting sqref="A93">
    <cfRule type="duplicateValues" dxfId="35" priority="2"/>
  </conditionalFormatting>
  <conditionalFormatting sqref="A1:A185">
    <cfRule type="duplicateValues" dxfId="34" priority="237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39"/>
  <sheetViews>
    <sheetView topLeftCell="A752" workbookViewId="0">
      <selection activeCell="J478" sqref="I478:J478"/>
    </sheetView>
  </sheetViews>
  <sheetFormatPr baseColWidth="10" defaultRowHeight="15"/>
  <cols>
    <col min="4" max="4" width="2" bestFit="1" customWidth="1"/>
    <col min="6" max="6" width="9.140625" bestFit="1" customWidth="1"/>
    <col min="7" max="7" width="15.28515625" customWidth="1"/>
    <col min="8" max="8" width="41.28515625" bestFit="1" customWidth="1"/>
    <col min="9" max="9" width="16.28515625" customWidth="1"/>
    <col min="10" max="10" width="15.85546875" bestFit="1" customWidth="1"/>
  </cols>
  <sheetData>
    <row r="1" spans="1:11" s="150" customFormat="1">
      <c r="B1" s="1"/>
      <c r="C1" s="1"/>
      <c r="D1" s="1"/>
      <c r="E1" s="1"/>
      <c r="F1" s="1"/>
      <c r="G1" s="46" t="s">
        <v>0</v>
      </c>
      <c r="H1" s="1"/>
      <c r="I1" s="1"/>
      <c r="J1" s="5"/>
    </row>
    <row r="2" spans="1:11" s="150" customFormat="1">
      <c r="B2" s="1"/>
      <c r="C2" s="1"/>
      <c r="D2" s="1"/>
      <c r="E2" s="1"/>
      <c r="F2" s="1"/>
      <c r="G2" s="46" t="s">
        <v>9628</v>
      </c>
      <c r="H2" s="1"/>
      <c r="I2" s="1"/>
      <c r="J2" s="5"/>
    </row>
    <row r="3" spans="1:11" s="150" customFormat="1">
      <c r="B3" s="1"/>
      <c r="C3" s="1"/>
      <c r="D3" s="1"/>
      <c r="E3" s="1"/>
      <c r="F3" s="1"/>
      <c r="G3" s="46" t="s">
        <v>1</v>
      </c>
      <c r="H3" s="1"/>
      <c r="I3" s="1"/>
      <c r="J3" s="5"/>
    </row>
    <row r="4" spans="1:11" s="150" customFormat="1">
      <c r="B4" s="1"/>
      <c r="C4" s="1"/>
      <c r="D4" s="1"/>
      <c r="E4" s="1"/>
      <c r="F4" s="1"/>
      <c r="G4" s="3"/>
      <c r="H4" s="1"/>
      <c r="I4" s="1"/>
      <c r="J4" s="1"/>
    </row>
    <row r="5" spans="1:11" s="150" customFormat="1">
      <c r="B5" s="1"/>
      <c r="C5" s="1"/>
      <c r="D5" s="1"/>
      <c r="E5" s="1"/>
      <c r="F5" s="1"/>
      <c r="G5" s="3"/>
      <c r="H5" s="1"/>
      <c r="I5" s="1"/>
      <c r="J5" s="1"/>
    </row>
    <row r="6" spans="1:11" s="150" customFormat="1">
      <c r="B6" s="1"/>
      <c r="C6" s="1"/>
      <c r="D6" s="1"/>
      <c r="E6" s="1"/>
      <c r="F6" s="1"/>
      <c r="G6" s="3"/>
      <c r="H6" s="1"/>
      <c r="I6" s="1"/>
      <c r="J6" s="1"/>
    </row>
    <row r="7" spans="1:11" s="150" customFormat="1" ht="16.5">
      <c r="A7" s="156" t="s">
        <v>2</v>
      </c>
      <c r="B7" s="156" t="s">
        <v>3</v>
      </c>
      <c r="C7" s="156" t="s">
        <v>4</v>
      </c>
      <c r="D7" s="156"/>
      <c r="E7" s="156"/>
      <c r="F7" s="156"/>
      <c r="G7" s="157" t="s">
        <v>5</v>
      </c>
      <c r="H7" s="158" t="s">
        <v>6</v>
      </c>
      <c r="I7" s="159" t="s">
        <v>8</v>
      </c>
      <c r="J7" s="159" t="s">
        <v>7</v>
      </c>
      <c r="K7" s="160" t="s">
        <v>1005</v>
      </c>
    </row>
    <row r="8" spans="1:11">
      <c r="A8" t="s">
        <v>8393</v>
      </c>
      <c r="B8" s="148">
        <v>42704</v>
      </c>
      <c r="C8" t="s">
        <v>8394</v>
      </c>
      <c r="D8">
        <v>1</v>
      </c>
      <c r="E8" t="s">
        <v>8395</v>
      </c>
      <c r="F8" t="s">
        <v>8392</v>
      </c>
      <c r="G8" s="76" t="s">
        <v>840</v>
      </c>
      <c r="H8" s="76" t="s">
        <v>4849</v>
      </c>
      <c r="I8" s="492">
        <v>209.65</v>
      </c>
      <c r="J8" s="133">
        <f t="shared" ref="J8:J70" si="0">+I8/0.16</f>
        <v>1310.3125</v>
      </c>
    </row>
    <row r="9" spans="1:11">
      <c r="A9" t="s">
        <v>424</v>
      </c>
      <c r="B9" s="148">
        <v>42698</v>
      </c>
      <c r="C9" t="s">
        <v>7604</v>
      </c>
      <c r="D9">
        <v>1</v>
      </c>
      <c r="E9" t="s">
        <v>8854</v>
      </c>
      <c r="F9" t="s">
        <v>8432</v>
      </c>
      <c r="G9" s="76" t="s">
        <v>840</v>
      </c>
      <c r="H9" s="76" t="s">
        <v>4849</v>
      </c>
      <c r="I9" s="314">
        <v>-73122.11</v>
      </c>
      <c r="J9" s="133">
        <f t="shared" si="0"/>
        <v>-457013.1875</v>
      </c>
      <c r="K9" s="316"/>
    </row>
    <row r="10" spans="1:11">
      <c r="A10" t="s">
        <v>8396</v>
      </c>
      <c r="B10" s="148">
        <v>42678</v>
      </c>
      <c r="C10" t="s">
        <v>8397</v>
      </c>
      <c r="D10">
        <v>1</v>
      </c>
      <c r="E10" t="s">
        <v>8398</v>
      </c>
      <c r="F10" t="s">
        <v>8399</v>
      </c>
      <c r="G10" s="175" t="s">
        <v>840</v>
      </c>
      <c r="H10" s="175" t="s">
        <v>4849</v>
      </c>
      <c r="I10" s="314">
        <v>28139.8</v>
      </c>
      <c r="J10" s="133">
        <f t="shared" si="0"/>
        <v>175873.75</v>
      </c>
    </row>
    <row r="11" spans="1:11">
      <c r="A11" t="s">
        <v>8400</v>
      </c>
      <c r="B11" s="148">
        <v>42678</v>
      </c>
      <c r="C11" t="s">
        <v>8401</v>
      </c>
      <c r="D11">
        <v>1</v>
      </c>
      <c r="E11" t="s">
        <v>8402</v>
      </c>
      <c r="F11" t="s">
        <v>8399</v>
      </c>
      <c r="G11" s="164" t="s">
        <v>856</v>
      </c>
      <c r="H11" s="150" t="s">
        <v>4078</v>
      </c>
      <c r="I11" s="314">
        <v>52591.89</v>
      </c>
      <c r="J11" s="133">
        <f t="shared" si="0"/>
        <v>328699.3125</v>
      </c>
    </row>
    <row r="12" spans="1:11">
      <c r="A12" t="s">
        <v>8403</v>
      </c>
      <c r="B12" s="148">
        <v>42679</v>
      </c>
      <c r="C12" t="s">
        <v>8404</v>
      </c>
      <c r="D12">
        <v>1</v>
      </c>
      <c r="E12" t="s">
        <v>8405</v>
      </c>
      <c r="F12" t="s">
        <v>8399</v>
      </c>
      <c r="G12" s="178" t="s">
        <v>1801</v>
      </c>
      <c r="H12" s="319" t="s">
        <v>8406</v>
      </c>
      <c r="I12" s="314">
        <v>59471.43</v>
      </c>
      <c r="J12" s="133">
        <f t="shared" si="0"/>
        <v>371696.4375</v>
      </c>
    </row>
    <row r="13" spans="1:11">
      <c r="A13" t="s">
        <v>87</v>
      </c>
      <c r="B13" s="148">
        <v>42682</v>
      </c>
      <c r="C13" t="s">
        <v>8407</v>
      </c>
      <c r="D13">
        <v>1</v>
      </c>
      <c r="E13" t="s">
        <v>8408</v>
      </c>
      <c r="F13" t="s">
        <v>8399</v>
      </c>
      <c r="G13" s="76" t="s">
        <v>840</v>
      </c>
      <c r="H13" s="76" t="s">
        <v>4849</v>
      </c>
      <c r="I13" s="314">
        <v>51176</v>
      </c>
      <c r="J13" s="133">
        <f t="shared" si="0"/>
        <v>319850</v>
      </c>
    </row>
    <row r="14" spans="1:11">
      <c r="A14" t="s">
        <v>4898</v>
      </c>
      <c r="B14" s="148">
        <v>42682</v>
      </c>
      <c r="C14" t="s">
        <v>8409</v>
      </c>
      <c r="D14">
        <v>1</v>
      </c>
      <c r="E14" t="s">
        <v>8410</v>
      </c>
      <c r="F14" t="s">
        <v>8399</v>
      </c>
      <c r="G14" s="76" t="s">
        <v>840</v>
      </c>
      <c r="H14" s="76" t="s">
        <v>4849</v>
      </c>
      <c r="I14" s="314">
        <v>28139.8</v>
      </c>
      <c r="J14" s="133">
        <f t="shared" si="0"/>
        <v>175873.75</v>
      </c>
    </row>
    <row r="15" spans="1:11">
      <c r="A15" t="s">
        <v>8411</v>
      </c>
      <c r="B15" s="148">
        <v>42682</v>
      </c>
      <c r="C15" t="s">
        <v>8412</v>
      </c>
      <c r="D15">
        <v>1</v>
      </c>
      <c r="E15" t="s">
        <v>8413</v>
      </c>
      <c r="F15" t="s">
        <v>8399</v>
      </c>
      <c r="G15" s="76" t="s">
        <v>840</v>
      </c>
      <c r="H15" s="76" t="s">
        <v>4849</v>
      </c>
      <c r="I15" s="314">
        <v>28710.83</v>
      </c>
      <c r="J15" s="133">
        <f t="shared" si="0"/>
        <v>179442.6875</v>
      </c>
    </row>
    <row r="16" spans="1:11">
      <c r="A16" t="s">
        <v>8414</v>
      </c>
      <c r="B16" s="148">
        <v>42682</v>
      </c>
      <c r="C16" t="s">
        <v>8415</v>
      </c>
      <c r="D16">
        <v>1</v>
      </c>
      <c r="E16" t="s">
        <v>8416</v>
      </c>
      <c r="F16" t="s">
        <v>8399</v>
      </c>
      <c r="G16" s="76" t="s">
        <v>840</v>
      </c>
      <c r="H16" s="76" t="s">
        <v>4849</v>
      </c>
      <c r="I16" s="314">
        <v>37145.19</v>
      </c>
      <c r="J16" s="133">
        <f t="shared" si="0"/>
        <v>232157.4375</v>
      </c>
    </row>
    <row r="17" spans="1:10">
      <c r="A17" t="s">
        <v>99</v>
      </c>
      <c r="B17" s="148">
        <v>42682</v>
      </c>
      <c r="C17" t="s">
        <v>8417</v>
      </c>
      <c r="D17">
        <v>1</v>
      </c>
      <c r="E17" t="s">
        <v>8418</v>
      </c>
      <c r="F17" t="s">
        <v>8399</v>
      </c>
      <c r="G17" s="76" t="s">
        <v>840</v>
      </c>
      <c r="H17" s="76" t="s">
        <v>4849</v>
      </c>
      <c r="I17" s="314">
        <v>47450.78</v>
      </c>
      <c r="J17" s="133">
        <f t="shared" si="0"/>
        <v>296567.375</v>
      </c>
    </row>
    <row r="18" spans="1:10">
      <c r="A18" t="s">
        <v>8419</v>
      </c>
      <c r="B18" s="148">
        <v>42682</v>
      </c>
      <c r="C18" t="s">
        <v>8420</v>
      </c>
      <c r="D18">
        <v>1</v>
      </c>
      <c r="E18" t="s">
        <v>8421</v>
      </c>
      <c r="F18" t="s">
        <v>8399</v>
      </c>
      <c r="G18" s="76" t="s">
        <v>840</v>
      </c>
      <c r="H18" s="76" t="s">
        <v>4849</v>
      </c>
      <c r="I18" s="314">
        <v>47450.78</v>
      </c>
      <c r="J18" s="133">
        <f t="shared" si="0"/>
        <v>296567.375</v>
      </c>
    </row>
    <row r="19" spans="1:10">
      <c r="A19" t="s">
        <v>8422</v>
      </c>
      <c r="B19" s="148">
        <v>42682</v>
      </c>
      <c r="C19" t="s">
        <v>8423</v>
      </c>
      <c r="D19">
        <v>1</v>
      </c>
      <c r="E19" t="s">
        <v>8424</v>
      </c>
      <c r="F19" t="s">
        <v>8399</v>
      </c>
      <c r="G19" s="76" t="s">
        <v>840</v>
      </c>
      <c r="H19" s="76" t="s">
        <v>4849</v>
      </c>
      <c r="I19" s="314">
        <v>47450.78</v>
      </c>
      <c r="J19" s="133">
        <f t="shared" si="0"/>
        <v>296567.375</v>
      </c>
    </row>
    <row r="20" spans="1:10">
      <c r="A20" t="s">
        <v>4992</v>
      </c>
      <c r="B20" s="148">
        <v>42691</v>
      </c>
      <c r="C20" t="s">
        <v>8482</v>
      </c>
      <c r="D20">
        <v>1</v>
      </c>
      <c r="E20" t="s">
        <v>8543</v>
      </c>
      <c r="F20" t="s">
        <v>8399</v>
      </c>
      <c r="G20" s="76" t="s">
        <v>840</v>
      </c>
      <c r="H20" s="76" t="s">
        <v>4849</v>
      </c>
      <c r="I20" s="314">
        <v>37145.19</v>
      </c>
      <c r="J20" s="133">
        <f t="shared" si="0"/>
        <v>232157.4375</v>
      </c>
    </row>
    <row r="21" spans="1:10">
      <c r="A21" t="s">
        <v>127</v>
      </c>
      <c r="B21" s="148">
        <v>42683</v>
      </c>
      <c r="C21">
        <v>2388212</v>
      </c>
      <c r="D21">
        <v>1</v>
      </c>
      <c r="E21" t="s">
        <v>8433</v>
      </c>
      <c r="F21" t="s">
        <v>8434</v>
      </c>
      <c r="G21" s="76" t="s">
        <v>957</v>
      </c>
      <c r="H21" s="150" t="s">
        <v>1813</v>
      </c>
      <c r="I21" s="314">
        <v>2393.02</v>
      </c>
      <c r="J21" s="133">
        <f t="shared" si="0"/>
        <v>14956.375</v>
      </c>
    </row>
    <row r="22" spans="1:10">
      <c r="A22" t="s">
        <v>8435</v>
      </c>
      <c r="B22" s="148">
        <v>42683</v>
      </c>
      <c r="C22">
        <v>2385416</v>
      </c>
      <c r="D22">
        <v>1</v>
      </c>
      <c r="E22" t="s">
        <v>8436</v>
      </c>
      <c r="F22" t="s">
        <v>8434</v>
      </c>
      <c r="G22" s="76" t="s">
        <v>957</v>
      </c>
      <c r="H22" s="150" t="s">
        <v>1813</v>
      </c>
      <c r="I22" s="492">
        <v>890.69</v>
      </c>
      <c r="J22" s="133">
        <f t="shared" si="0"/>
        <v>5566.8125</v>
      </c>
    </row>
    <row r="23" spans="1:10">
      <c r="A23" t="s">
        <v>8532</v>
      </c>
      <c r="B23" s="148">
        <v>42691</v>
      </c>
      <c r="C23" t="s">
        <v>8533</v>
      </c>
      <c r="D23">
        <v>1</v>
      </c>
      <c r="E23" t="s">
        <v>8534</v>
      </c>
      <c r="F23" t="s">
        <v>8399</v>
      </c>
      <c r="G23" s="76" t="s">
        <v>840</v>
      </c>
      <c r="H23" s="76" t="s">
        <v>4849</v>
      </c>
      <c r="I23" s="314">
        <v>37145.19</v>
      </c>
      <c r="J23" s="133">
        <f t="shared" si="0"/>
        <v>232157.4375</v>
      </c>
    </row>
    <row r="24" spans="1:10">
      <c r="A24" t="s">
        <v>4994</v>
      </c>
      <c r="B24" s="148">
        <v>42691</v>
      </c>
      <c r="C24" t="s">
        <v>8544</v>
      </c>
      <c r="D24">
        <v>1</v>
      </c>
      <c r="E24" t="s">
        <v>8545</v>
      </c>
      <c r="F24" t="s">
        <v>8399</v>
      </c>
      <c r="G24" s="175" t="s">
        <v>840</v>
      </c>
      <c r="H24" s="175" t="s">
        <v>4849</v>
      </c>
      <c r="I24" s="314">
        <v>33014.910000000003</v>
      </c>
      <c r="J24" s="133">
        <f t="shared" si="0"/>
        <v>206343.18750000003</v>
      </c>
    </row>
    <row r="25" spans="1:10">
      <c r="A25" t="s">
        <v>8502</v>
      </c>
      <c r="B25" s="148">
        <v>42689</v>
      </c>
      <c r="C25" t="s">
        <v>8503</v>
      </c>
      <c r="D25">
        <v>1</v>
      </c>
      <c r="E25" t="s">
        <v>8504</v>
      </c>
      <c r="F25" t="s">
        <v>8399</v>
      </c>
      <c r="G25" s="76" t="s">
        <v>840</v>
      </c>
      <c r="H25" s="76" t="s">
        <v>4849</v>
      </c>
      <c r="I25" s="314">
        <v>31819.96</v>
      </c>
      <c r="J25" s="133">
        <f t="shared" si="0"/>
        <v>198874.75</v>
      </c>
    </row>
    <row r="26" spans="1:10">
      <c r="A26" t="s">
        <v>4319</v>
      </c>
      <c r="B26" s="148">
        <v>42691</v>
      </c>
      <c r="C26" t="s">
        <v>8530</v>
      </c>
      <c r="D26">
        <v>1</v>
      </c>
      <c r="E26" t="s">
        <v>8531</v>
      </c>
      <c r="F26" t="s">
        <v>8399</v>
      </c>
      <c r="G26" s="76" t="s">
        <v>840</v>
      </c>
      <c r="H26" s="76" t="s">
        <v>4849</v>
      </c>
      <c r="I26" s="314">
        <v>47450.78</v>
      </c>
      <c r="J26" s="133">
        <f t="shared" si="0"/>
        <v>296567.375</v>
      </c>
    </row>
    <row r="27" spans="1:10">
      <c r="A27" t="s">
        <v>8546</v>
      </c>
      <c r="B27" s="148">
        <v>42691</v>
      </c>
      <c r="C27" t="s">
        <v>8547</v>
      </c>
      <c r="D27">
        <v>1</v>
      </c>
      <c r="E27" t="s">
        <v>8548</v>
      </c>
      <c r="F27" t="s">
        <v>8399</v>
      </c>
      <c r="G27" s="76" t="s">
        <v>840</v>
      </c>
      <c r="H27" s="76" t="s">
        <v>4849</v>
      </c>
      <c r="I27" s="314">
        <v>47450.78</v>
      </c>
      <c r="J27" s="133">
        <f t="shared" si="0"/>
        <v>296567.375</v>
      </c>
    </row>
    <row r="28" spans="1:10">
      <c r="A28" t="s">
        <v>8549</v>
      </c>
      <c r="B28" s="148">
        <v>42691</v>
      </c>
      <c r="C28" t="s">
        <v>8550</v>
      </c>
      <c r="D28">
        <v>1</v>
      </c>
      <c r="E28" t="s">
        <v>8551</v>
      </c>
      <c r="F28" t="s">
        <v>8399</v>
      </c>
      <c r="G28" s="76" t="s">
        <v>840</v>
      </c>
      <c r="H28" s="76" t="s">
        <v>4849</v>
      </c>
      <c r="I28" s="314">
        <v>51176</v>
      </c>
      <c r="J28" s="133">
        <f t="shared" si="0"/>
        <v>319850</v>
      </c>
    </row>
    <row r="29" spans="1:10">
      <c r="A29" t="s">
        <v>1109</v>
      </c>
      <c r="B29" s="148">
        <v>42683</v>
      </c>
      <c r="C29" t="s">
        <v>8428</v>
      </c>
      <c r="D29">
        <v>1</v>
      </c>
      <c r="E29" t="s">
        <v>8429</v>
      </c>
      <c r="F29" t="s">
        <v>8399</v>
      </c>
      <c r="G29" s="76" t="s">
        <v>840</v>
      </c>
      <c r="H29" s="76" t="s">
        <v>4849</v>
      </c>
      <c r="I29" s="314">
        <v>39988.5</v>
      </c>
      <c r="J29" s="133">
        <f t="shared" si="0"/>
        <v>249928.125</v>
      </c>
    </row>
    <row r="30" spans="1:10">
      <c r="A30" t="s">
        <v>8437</v>
      </c>
      <c r="B30" s="148">
        <v>42684</v>
      </c>
      <c r="C30" t="s">
        <v>8438</v>
      </c>
      <c r="D30">
        <v>1</v>
      </c>
      <c r="E30" t="s">
        <v>8439</v>
      </c>
      <c r="F30" t="s">
        <v>8399</v>
      </c>
      <c r="G30" s="76" t="s">
        <v>840</v>
      </c>
      <c r="H30" s="76" t="s">
        <v>4849</v>
      </c>
      <c r="I30" s="314">
        <v>28710.83</v>
      </c>
      <c r="J30" s="133">
        <f t="shared" si="0"/>
        <v>179442.6875</v>
      </c>
    </row>
    <row r="31" spans="1:10">
      <c r="A31" t="s">
        <v>8444</v>
      </c>
      <c r="B31" s="148">
        <v>42684</v>
      </c>
      <c r="C31" t="s">
        <v>8445</v>
      </c>
      <c r="D31">
        <v>1</v>
      </c>
      <c r="E31" t="s">
        <v>8446</v>
      </c>
      <c r="F31" t="s">
        <v>8399</v>
      </c>
      <c r="G31" s="76" t="s">
        <v>840</v>
      </c>
      <c r="H31" s="76" t="s">
        <v>4849</v>
      </c>
      <c r="I31" s="314">
        <v>52542.23</v>
      </c>
      <c r="J31" s="133">
        <f t="shared" si="0"/>
        <v>328388.9375</v>
      </c>
    </row>
    <row r="32" spans="1:10">
      <c r="A32" t="s">
        <v>8447</v>
      </c>
      <c r="B32" s="148">
        <v>42684</v>
      </c>
      <c r="C32" t="s">
        <v>8448</v>
      </c>
      <c r="D32">
        <v>1</v>
      </c>
      <c r="E32" t="s">
        <v>8449</v>
      </c>
      <c r="F32" t="s">
        <v>8399</v>
      </c>
      <c r="G32" s="76" t="s">
        <v>840</v>
      </c>
      <c r="H32" s="76" t="s">
        <v>4849</v>
      </c>
      <c r="I32" s="314">
        <v>52542.23</v>
      </c>
      <c r="J32" s="133">
        <f t="shared" si="0"/>
        <v>328388.9375</v>
      </c>
    </row>
    <row r="33" spans="1:11">
      <c r="A33" t="s">
        <v>1146</v>
      </c>
      <c r="B33" s="148">
        <v>42684</v>
      </c>
      <c r="C33" t="s">
        <v>8450</v>
      </c>
      <c r="D33">
        <v>1</v>
      </c>
      <c r="E33" t="s">
        <v>8451</v>
      </c>
      <c r="F33" t="s">
        <v>8399</v>
      </c>
      <c r="G33" s="76" t="s">
        <v>840</v>
      </c>
      <c r="H33" s="76" t="s">
        <v>4849</v>
      </c>
      <c r="I33" s="314">
        <v>32044.89</v>
      </c>
      <c r="J33" s="133">
        <f t="shared" si="0"/>
        <v>200280.5625</v>
      </c>
    </row>
    <row r="34" spans="1:11">
      <c r="A34" t="s">
        <v>1147</v>
      </c>
      <c r="B34" s="148">
        <v>42684</v>
      </c>
      <c r="C34" t="s">
        <v>8452</v>
      </c>
      <c r="D34">
        <v>1</v>
      </c>
      <c r="E34" t="s">
        <v>8453</v>
      </c>
      <c r="F34" t="s">
        <v>8399</v>
      </c>
      <c r="G34" s="76" t="s">
        <v>840</v>
      </c>
      <c r="H34" s="76" t="s">
        <v>4849</v>
      </c>
      <c r="I34" s="314">
        <v>32044.89</v>
      </c>
      <c r="J34" s="133">
        <f t="shared" si="0"/>
        <v>200280.5625</v>
      </c>
    </row>
    <row r="35" spans="1:11">
      <c r="A35" t="s">
        <v>8454</v>
      </c>
      <c r="B35" s="148">
        <v>42684</v>
      </c>
      <c r="C35" t="s">
        <v>8455</v>
      </c>
      <c r="D35">
        <v>1</v>
      </c>
      <c r="E35" t="s">
        <v>8456</v>
      </c>
      <c r="F35" t="s">
        <v>8399</v>
      </c>
      <c r="G35" s="76" t="s">
        <v>840</v>
      </c>
      <c r="H35" s="76" t="s">
        <v>4849</v>
      </c>
      <c r="I35" s="314">
        <v>32044.89</v>
      </c>
      <c r="J35" s="133">
        <f t="shared" si="0"/>
        <v>200280.5625</v>
      </c>
    </row>
    <row r="36" spans="1:11">
      <c r="A36" t="s">
        <v>8457</v>
      </c>
      <c r="B36" s="148">
        <v>42684</v>
      </c>
      <c r="C36" t="s">
        <v>8458</v>
      </c>
      <c r="D36">
        <v>1</v>
      </c>
      <c r="E36" t="s">
        <v>8459</v>
      </c>
      <c r="F36" t="s">
        <v>8399</v>
      </c>
      <c r="G36" s="76" t="s">
        <v>840</v>
      </c>
      <c r="H36" s="76" t="s">
        <v>4849</v>
      </c>
      <c r="I36" s="314">
        <v>31736.81</v>
      </c>
      <c r="J36" s="133">
        <f t="shared" si="0"/>
        <v>198355.0625</v>
      </c>
    </row>
    <row r="37" spans="1:11">
      <c r="A37" t="s">
        <v>8608</v>
      </c>
      <c r="B37" s="148">
        <v>42696</v>
      </c>
      <c r="C37" t="s">
        <v>8458</v>
      </c>
      <c r="D37">
        <v>1</v>
      </c>
      <c r="E37" t="s">
        <v>8609</v>
      </c>
      <c r="F37" t="s">
        <v>8432</v>
      </c>
      <c r="G37" s="76" t="s">
        <v>840</v>
      </c>
      <c r="H37" s="76" t="s">
        <v>4849</v>
      </c>
      <c r="I37" s="314">
        <v>-31736.81</v>
      </c>
      <c r="J37" s="133">
        <f t="shared" si="0"/>
        <v>-198355.0625</v>
      </c>
      <c r="K37" s="316"/>
    </row>
    <row r="38" spans="1:11">
      <c r="A38" t="s">
        <v>3160</v>
      </c>
      <c r="B38" s="148">
        <v>42696</v>
      </c>
      <c r="C38" t="s">
        <v>8458</v>
      </c>
      <c r="D38">
        <v>1</v>
      </c>
      <c r="E38" t="s">
        <v>8610</v>
      </c>
      <c r="F38" t="s">
        <v>8399</v>
      </c>
      <c r="G38" s="76" t="s">
        <v>840</v>
      </c>
      <c r="H38" s="76" t="s">
        <v>4849</v>
      </c>
      <c r="I38" s="314">
        <v>31995.23</v>
      </c>
      <c r="J38" s="133">
        <f t="shared" si="0"/>
        <v>199970.1875</v>
      </c>
    </row>
    <row r="39" spans="1:11">
      <c r="A39" t="s">
        <v>8460</v>
      </c>
      <c r="B39" s="148">
        <v>42684</v>
      </c>
      <c r="C39" t="s">
        <v>8461</v>
      </c>
      <c r="D39">
        <v>1</v>
      </c>
      <c r="E39" t="s">
        <v>8462</v>
      </c>
      <c r="F39" t="s">
        <v>8399</v>
      </c>
      <c r="G39" s="76" t="s">
        <v>840</v>
      </c>
      <c r="H39" s="76" t="s">
        <v>4849</v>
      </c>
      <c r="I39" s="314">
        <v>25038.13</v>
      </c>
      <c r="J39" s="133">
        <f t="shared" si="0"/>
        <v>156488.3125</v>
      </c>
    </row>
    <row r="40" spans="1:11">
      <c r="A40" t="s">
        <v>8466</v>
      </c>
      <c r="B40" s="148">
        <v>42684</v>
      </c>
      <c r="C40" t="s">
        <v>8467</v>
      </c>
      <c r="D40">
        <v>1</v>
      </c>
      <c r="E40" t="s">
        <v>8468</v>
      </c>
      <c r="F40" t="s">
        <v>8399</v>
      </c>
      <c r="G40" s="175" t="s">
        <v>840</v>
      </c>
      <c r="H40" s="175" t="s">
        <v>4849</v>
      </c>
      <c r="I40" s="314">
        <v>27523.64</v>
      </c>
      <c r="J40" s="133">
        <f t="shared" si="0"/>
        <v>172022.75</v>
      </c>
    </row>
    <row r="41" spans="1:11">
      <c r="A41" t="s">
        <v>8463</v>
      </c>
      <c r="B41" s="148">
        <v>42684</v>
      </c>
      <c r="C41" t="s">
        <v>8464</v>
      </c>
      <c r="D41">
        <v>1</v>
      </c>
      <c r="E41" t="s">
        <v>8465</v>
      </c>
      <c r="F41" t="s">
        <v>8399</v>
      </c>
      <c r="G41" s="76" t="s">
        <v>840</v>
      </c>
      <c r="H41" s="76" t="s">
        <v>4849</v>
      </c>
      <c r="I41" s="314">
        <v>27523.64</v>
      </c>
      <c r="J41" s="133">
        <f t="shared" si="0"/>
        <v>172022.75</v>
      </c>
    </row>
    <row r="42" spans="1:11">
      <c r="A42" t="s">
        <v>8469</v>
      </c>
      <c r="B42" s="148">
        <v>42684</v>
      </c>
      <c r="C42" t="s">
        <v>8470</v>
      </c>
      <c r="D42">
        <v>1</v>
      </c>
      <c r="E42" t="s">
        <v>8471</v>
      </c>
      <c r="F42" t="s">
        <v>8399</v>
      </c>
      <c r="G42" s="76" t="s">
        <v>840</v>
      </c>
      <c r="H42" s="76" t="s">
        <v>4849</v>
      </c>
      <c r="I42" s="314">
        <v>27523.64</v>
      </c>
      <c r="J42" s="133">
        <f t="shared" si="0"/>
        <v>172022.75</v>
      </c>
    </row>
    <row r="43" spans="1:11">
      <c r="A43" t="s">
        <v>8472</v>
      </c>
      <c r="B43" s="148">
        <v>42684</v>
      </c>
      <c r="C43" t="s">
        <v>8473</v>
      </c>
      <c r="D43">
        <v>1</v>
      </c>
      <c r="E43" t="s">
        <v>8474</v>
      </c>
      <c r="F43" t="s">
        <v>8399</v>
      </c>
      <c r="G43" s="175" t="s">
        <v>840</v>
      </c>
      <c r="H43" s="175" t="s">
        <v>4849</v>
      </c>
      <c r="I43" s="314">
        <v>34344.370000000003</v>
      </c>
      <c r="J43" s="133">
        <f t="shared" si="0"/>
        <v>214652.3125</v>
      </c>
    </row>
    <row r="44" spans="1:11">
      <c r="A44" t="s">
        <v>4263</v>
      </c>
      <c r="B44" s="148">
        <v>42684</v>
      </c>
      <c r="C44" t="s">
        <v>8475</v>
      </c>
      <c r="D44">
        <v>1</v>
      </c>
      <c r="E44" t="s">
        <v>8476</v>
      </c>
      <c r="F44" t="s">
        <v>8399</v>
      </c>
      <c r="G44" s="175" t="s">
        <v>840</v>
      </c>
      <c r="H44" s="175" t="s">
        <v>4849</v>
      </c>
      <c r="I44" s="314">
        <v>25038.13</v>
      </c>
      <c r="J44" s="133">
        <f t="shared" si="0"/>
        <v>156488.3125</v>
      </c>
    </row>
    <row r="45" spans="1:11">
      <c r="A45" t="s">
        <v>8477</v>
      </c>
      <c r="B45" s="148">
        <v>42685</v>
      </c>
      <c r="C45" t="s">
        <v>8478</v>
      </c>
      <c r="D45">
        <v>1</v>
      </c>
      <c r="E45" t="s">
        <v>8479</v>
      </c>
      <c r="F45" t="s">
        <v>8399</v>
      </c>
      <c r="G45" s="76" t="s">
        <v>840</v>
      </c>
      <c r="H45" s="76" t="s">
        <v>4849</v>
      </c>
      <c r="I45" s="314">
        <v>28710.83</v>
      </c>
      <c r="J45" s="133">
        <f t="shared" si="0"/>
        <v>179442.6875</v>
      </c>
    </row>
    <row r="46" spans="1:11">
      <c r="A46" t="s">
        <v>2085</v>
      </c>
      <c r="B46" s="148">
        <v>42686</v>
      </c>
      <c r="C46" t="s">
        <v>8480</v>
      </c>
      <c r="D46">
        <v>1</v>
      </c>
      <c r="E46" t="s">
        <v>8481</v>
      </c>
      <c r="F46" t="s">
        <v>8399</v>
      </c>
      <c r="G46" s="76" t="s">
        <v>840</v>
      </c>
      <c r="H46" s="76" t="s">
        <v>4849</v>
      </c>
      <c r="I46" s="314">
        <v>25038.13</v>
      </c>
      <c r="J46" s="133">
        <f t="shared" si="0"/>
        <v>156488.3125</v>
      </c>
    </row>
    <row r="47" spans="1:11">
      <c r="A47" t="s">
        <v>7403</v>
      </c>
      <c r="B47" s="148">
        <v>42688</v>
      </c>
      <c r="C47" t="s">
        <v>8486</v>
      </c>
      <c r="D47">
        <v>1</v>
      </c>
      <c r="E47" t="s">
        <v>8487</v>
      </c>
      <c r="F47" t="s">
        <v>8399</v>
      </c>
      <c r="G47" s="178" t="s">
        <v>865</v>
      </c>
      <c r="H47" s="178" t="s">
        <v>2855</v>
      </c>
      <c r="I47" s="314">
        <v>28760.49</v>
      </c>
      <c r="J47" s="133">
        <f t="shared" si="0"/>
        <v>179753.0625</v>
      </c>
    </row>
    <row r="48" spans="1:11">
      <c r="A48" t="s">
        <v>3080</v>
      </c>
      <c r="B48" s="148">
        <v>42688</v>
      </c>
      <c r="C48" t="s">
        <v>8491</v>
      </c>
      <c r="D48">
        <v>1</v>
      </c>
      <c r="E48" t="s">
        <v>8492</v>
      </c>
      <c r="F48" t="s">
        <v>8399</v>
      </c>
      <c r="G48" s="76" t="s">
        <v>840</v>
      </c>
      <c r="H48" s="76" t="s">
        <v>4849</v>
      </c>
      <c r="I48" s="314">
        <v>39938.839999999997</v>
      </c>
      <c r="J48" s="133">
        <f t="shared" si="0"/>
        <v>249617.74999999997</v>
      </c>
    </row>
    <row r="49" spans="1:10">
      <c r="A49" t="s">
        <v>8488</v>
      </c>
      <c r="B49" s="148">
        <v>42688</v>
      </c>
      <c r="C49" t="s">
        <v>8489</v>
      </c>
      <c r="D49">
        <v>1</v>
      </c>
      <c r="E49" t="s">
        <v>8490</v>
      </c>
      <c r="F49" t="s">
        <v>8399</v>
      </c>
      <c r="G49" s="175" t="s">
        <v>840</v>
      </c>
      <c r="H49" s="175" t="s">
        <v>4849</v>
      </c>
      <c r="I49" s="314">
        <v>30299.8</v>
      </c>
      <c r="J49" s="133">
        <f t="shared" si="0"/>
        <v>189373.75</v>
      </c>
    </row>
    <row r="50" spans="1:10">
      <c r="A50" t="s">
        <v>8493</v>
      </c>
      <c r="B50" s="148">
        <v>42688</v>
      </c>
      <c r="C50" t="s">
        <v>8494</v>
      </c>
      <c r="D50">
        <v>1</v>
      </c>
      <c r="E50" t="s">
        <v>8495</v>
      </c>
      <c r="F50" t="s">
        <v>8399</v>
      </c>
      <c r="G50" s="178" t="s">
        <v>858</v>
      </c>
      <c r="H50" s="319" t="s">
        <v>9656</v>
      </c>
      <c r="I50" s="314">
        <v>37145.370000000003</v>
      </c>
      <c r="J50" s="133">
        <f t="shared" si="0"/>
        <v>232158.5625</v>
      </c>
    </row>
    <row r="51" spans="1:10">
      <c r="A51" t="s">
        <v>8496</v>
      </c>
      <c r="B51" s="148">
        <v>42689</v>
      </c>
      <c r="C51" t="s">
        <v>8497</v>
      </c>
      <c r="D51">
        <v>1</v>
      </c>
      <c r="E51" t="s">
        <v>8498</v>
      </c>
      <c r="F51" t="s">
        <v>8399</v>
      </c>
      <c r="G51" s="178" t="s">
        <v>2859</v>
      </c>
      <c r="H51" s="319" t="s">
        <v>9657</v>
      </c>
      <c r="I51" s="314">
        <v>50715.79</v>
      </c>
      <c r="J51" s="133">
        <f t="shared" si="0"/>
        <v>316973.6875</v>
      </c>
    </row>
    <row r="52" spans="1:10">
      <c r="A52" t="s">
        <v>8499</v>
      </c>
      <c r="B52" s="148">
        <v>42689</v>
      </c>
      <c r="C52" t="s">
        <v>8500</v>
      </c>
      <c r="D52">
        <v>1</v>
      </c>
      <c r="E52" t="s">
        <v>8501</v>
      </c>
      <c r="F52" t="s">
        <v>8399</v>
      </c>
      <c r="G52" s="175" t="s">
        <v>840</v>
      </c>
      <c r="H52" s="175" t="s">
        <v>4849</v>
      </c>
      <c r="I52" s="314">
        <v>39938.839999999997</v>
      </c>
      <c r="J52" s="133">
        <f t="shared" si="0"/>
        <v>249617.74999999997</v>
      </c>
    </row>
    <row r="53" spans="1:10">
      <c r="A53" t="s">
        <v>8505</v>
      </c>
      <c r="B53" s="148">
        <v>42689</v>
      </c>
      <c r="C53" t="s">
        <v>8506</v>
      </c>
      <c r="D53">
        <v>1</v>
      </c>
      <c r="E53" t="s">
        <v>8507</v>
      </c>
      <c r="F53" t="s">
        <v>8399</v>
      </c>
      <c r="G53" s="76" t="s">
        <v>840</v>
      </c>
      <c r="H53" s="76" t="s">
        <v>4849</v>
      </c>
      <c r="I53" s="314">
        <v>39938.839999999997</v>
      </c>
      <c r="J53" s="133">
        <f t="shared" si="0"/>
        <v>249617.74999999997</v>
      </c>
    </row>
    <row r="54" spans="1:10">
      <c r="A54" t="s">
        <v>8508</v>
      </c>
      <c r="B54" s="148">
        <v>42689</v>
      </c>
      <c r="C54" t="s">
        <v>8509</v>
      </c>
      <c r="D54">
        <v>1</v>
      </c>
      <c r="E54" t="s">
        <v>8510</v>
      </c>
      <c r="F54" t="s">
        <v>8399</v>
      </c>
      <c r="G54" s="76" t="s">
        <v>840</v>
      </c>
      <c r="H54" s="76" t="s">
        <v>4849</v>
      </c>
      <c r="I54" s="314">
        <v>27523.64</v>
      </c>
      <c r="J54" s="133">
        <f t="shared" si="0"/>
        <v>172022.75</v>
      </c>
    </row>
    <row r="55" spans="1:10">
      <c r="A55" t="s">
        <v>3696</v>
      </c>
      <c r="B55" s="148">
        <v>42689</v>
      </c>
      <c r="C55" t="s">
        <v>8511</v>
      </c>
      <c r="D55">
        <v>1</v>
      </c>
      <c r="E55" t="s">
        <v>8512</v>
      </c>
      <c r="F55" t="s">
        <v>8399</v>
      </c>
      <c r="G55" s="178" t="s">
        <v>863</v>
      </c>
      <c r="H55" s="319" t="s">
        <v>4785</v>
      </c>
      <c r="I55" s="314">
        <v>51225.65</v>
      </c>
      <c r="J55" s="133">
        <f t="shared" si="0"/>
        <v>320160.3125</v>
      </c>
    </row>
    <row r="56" spans="1:10">
      <c r="A56" t="s">
        <v>8513</v>
      </c>
      <c r="B56" s="148">
        <v>42689</v>
      </c>
      <c r="C56" t="s">
        <v>8514</v>
      </c>
      <c r="D56">
        <v>1</v>
      </c>
      <c r="E56" t="s">
        <v>8515</v>
      </c>
      <c r="F56" t="s">
        <v>8399</v>
      </c>
      <c r="G56" s="76" t="s">
        <v>840</v>
      </c>
      <c r="H56" s="76" t="s">
        <v>4849</v>
      </c>
      <c r="I56" s="314">
        <v>33014.910000000003</v>
      </c>
      <c r="J56" s="133">
        <f t="shared" si="0"/>
        <v>206343.18750000003</v>
      </c>
    </row>
    <row r="57" spans="1:10">
      <c r="A57" t="s">
        <v>8516</v>
      </c>
      <c r="B57" s="148">
        <v>42689</v>
      </c>
      <c r="C57" t="s">
        <v>8517</v>
      </c>
      <c r="D57">
        <v>1</v>
      </c>
      <c r="E57" t="s">
        <v>8518</v>
      </c>
      <c r="F57" t="s">
        <v>8399</v>
      </c>
      <c r="G57" s="76" t="s">
        <v>840</v>
      </c>
      <c r="H57" s="76" t="s">
        <v>4849</v>
      </c>
      <c r="I57" s="314">
        <v>39938.839999999997</v>
      </c>
      <c r="J57" s="133">
        <f t="shared" si="0"/>
        <v>249617.74999999997</v>
      </c>
    </row>
    <row r="58" spans="1:10">
      <c r="A58" t="s">
        <v>8519</v>
      </c>
      <c r="B58" s="148">
        <v>42690</v>
      </c>
      <c r="C58" t="s">
        <v>8520</v>
      </c>
      <c r="D58">
        <v>1</v>
      </c>
      <c r="E58" t="s">
        <v>8521</v>
      </c>
      <c r="F58" t="s">
        <v>8399</v>
      </c>
      <c r="G58" s="178" t="s">
        <v>834</v>
      </c>
      <c r="H58" s="319" t="s">
        <v>4774</v>
      </c>
      <c r="I58" s="314">
        <v>44531.34</v>
      </c>
      <c r="J58" s="133">
        <f t="shared" si="0"/>
        <v>278320.875</v>
      </c>
    </row>
    <row r="59" spans="1:10">
      <c r="A59" t="s">
        <v>2188</v>
      </c>
      <c r="B59" s="148">
        <v>42691</v>
      </c>
      <c r="C59" t="s">
        <v>8525</v>
      </c>
      <c r="D59">
        <v>1</v>
      </c>
      <c r="E59" t="s">
        <v>8526</v>
      </c>
      <c r="F59" t="s">
        <v>8399</v>
      </c>
      <c r="G59" s="76" t="s">
        <v>840</v>
      </c>
      <c r="H59" s="76" t="s">
        <v>4849</v>
      </c>
      <c r="I59" s="314">
        <v>28710.83</v>
      </c>
      <c r="J59" s="133">
        <f t="shared" si="0"/>
        <v>179442.6875</v>
      </c>
    </row>
    <row r="60" spans="1:10">
      <c r="A60" t="s">
        <v>8522</v>
      </c>
      <c r="B60" s="148">
        <v>42691</v>
      </c>
      <c r="C60" t="s">
        <v>8523</v>
      </c>
      <c r="D60">
        <v>1</v>
      </c>
      <c r="E60" t="s">
        <v>8524</v>
      </c>
      <c r="F60" t="s">
        <v>8399</v>
      </c>
      <c r="G60" s="76" t="s">
        <v>840</v>
      </c>
      <c r="H60" s="76" t="s">
        <v>4849</v>
      </c>
      <c r="I60" s="314">
        <v>29036.38</v>
      </c>
      <c r="J60" s="133">
        <f t="shared" si="0"/>
        <v>181477.375</v>
      </c>
    </row>
    <row r="61" spans="1:10">
      <c r="A61" t="s">
        <v>8527</v>
      </c>
      <c r="B61" s="148">
        <v>42691</v>
      </c>
      <c r="C61" t="s">
        <v>8528</v>
      </c>
      <c r="D61">
        <v>1</v>
      </c>
      <c r="E61" t="s">
        <v>8529</v>
      </c>
      <c r="F61" t="s">
        <v>8399</v>
      </c>
      <c r="G61" s="76" t="s">
        <v>840</v>
      </c>
      <c r="H61" s="76" t="s">
        <v>4849</v>
      </c>
      <c r="I61" s="314">
        <v>39938.839999999997</v>
      </c>
      <c r="J61" s="133">
        <f t="shared" si="0"/>
        <v>249617.74999999997</v>
      </c>
    </row>
    <row r="62" spans="1:10">
      <c r="A62" t="s">
        <v>2195</v>
      </c>
      <c r="B62" s="148">
        <v>42691</v>
      </c>
      <c r="C62" t="s">
        <v>8535</v>
      </c>
      <c r="D62">
        <v>1</v>
      </c>
      <c r="E62" t="s">
        <v>8536</v>
      </c>
      <c r="F62" t="s">
        <v>8399</v>
      </c>
      <c r="G62" s="76" t="s">
        <v>840</v>
      </c>
      <c r="H62" s="76" t="s">
        <v>4849</v>
      </c>
      <c r="I62" s="314">
        <v>27523.64</v>
      </c>
      <c r="J62" s="133">
        <f t="shared" si="0"/>
        <v>172022.75</v>
      </c>
    </row>
    <row r="63" spans="1:10">
      <c r="A63" t="s">
        <v>8537</v>
      </c>
      <c r="B63" s="148">
        <v>42691</v>
      </c>
      <c r="C63" t="s">
        <v>8538</v>
      </c>
      <c r="D63">
        <v>1</v>
      </c>
      <c r="E63" t="s">
        <v>8539</v>
      </c>
      <c r="F63" t="s">
        <v>8399</v>
      </c>
      <c r="G63" s="76" t="s">
        <v>840</v>
      </c>
      <c r="H63" s="76" t="s">
        <v>4849</v>
      </c>
      <c r="I63" s="314">
        <v>27523.64</v>
      </c>
      <c r="J63" s="133">
        <f t="shared" si="0"/>
        <v>172022.75</v>
      </c>
    </row>
    <row r="64" spans="1:10">
      <c r="A64" t="s">
        <v>8540</v>
      </c>
      <c r="B64" s="148">
        <v>42691</v>
      </c>
      <c r="C64" t="s">
        <v>8541</v>
      </c>
      <c r="D64">
        <v>1</v>
      </c>
      <c r="E64" t="s">
        <v>8542</v>
      </c>
      <c r="F64" t="s">
        <v>8399</v>
      </c>
      <c r="G64" s="76" t="s">
        <v>840</v>
      </c>
      <c r="H64" s="76" t="s">
        <v>4849</v>
      </c>
      <c r="I64" s="314">
        <v>31995.23</v>
      </c>
      <c r="J64" s="133">
        <f t="shared" si="0"/>
        <v>199970.1875</v>
      </c>
    </row>
    <row r="65" spans="1:11">
      <c r="A65" t="s">
        <v>4214</v>
      </c>
      <c r="B65" s="148">
        <v>42692</v>
      </c>
      <c r="C65" t="s">
        <v>8559</v>
      </c>
      <c r="D65">
        <v>1</v>
      </c>
      <c r="E65" t="s">
        <v>8560</v>
      </c>
      <c r="F65" t="s">
        <v>8399</v>
      </c>
      <c r="G65" s="76" t="s">
        <v>840</v>
      </c>
      <c r="H65" s="76" t="s">
        <v>4849</v>
      </c>
      <c r="I65" s="314">
        <v>31819.96</v>
      </c>
      <c r="J65" s="133">
        <f t="shared" si="0"/>
        <v>198874.75</v>
      </c>
    </row>
    <row r="66" spans="1:11">
      <c r="A66" t="s">
        <v>8582</v>
      </c>
      <c r="B66" s="148">
        <v>42693</v>
      </c>
      <c r="C66" t="s">
        <v>8583</v>
      </c>
      <c r="D66">
        <v>1</v>
      </c>
      <c r="E66" t="s">
        <v>8584</v>
      </c>
      <c r="F66" t="s">
        <v>8399</v>
      </c>
      <c r="G66" s="76" t="s">
        <v>840</v>
      </c>
      <c r="H66" s="76" t="s">
        <v>4849</v>
      </c>
      <c r="I66" s="314">
        <v>29036.38</v>
      </c>
      <c r="J66" s="133">
        <f t="shared" si="0"/>
        <v>181477.375</v>
      </c>
    </row>
    <row r="67" spans="1:11">
      <c r="A67" t="s">
        <v>4338</v>
      </c>
      <c r="B67" s="148">
        <v>42692</v>
      </c>
      <c r="C67" t="s">
        <v>8561</v>
      </c>
      <c r="D67">
        <v>1</v>
      </c>
      <c r="E67" t="s">
        <v>8562</v>
      </c>
      <c r="F67" t="s">
        <v>8399</v>
      </c>
      <c r="G67" s="178" t="s">
        <v>889</v>
      </c>
      <c r="H67" s="319" t="s">
        <v>8563</v>
      </c>
      <c r="I67" s="314">
        <v>31850.18</v>
      </c>
      <c r="J67" s="133">
        <f t="shared" si="0"/>
        <v>199063.625</v>
      </c>
      <c r="K67" s="319"/>
    </row>
    <row r="68" spans="1:11">
      <c r="A68" t="s">
        <v>1282</v>
      </c>
      <c r="B68" s="148">
        <v>42692</v>
      </c>
      <c r="C68" t="s">
        <v>8564</v>
      </c>
      <c r="D68">
        <v>1</v>
      </c>
      <c r="E68" t="s">
        <v>8565</v>
      </c>
      <c r="F68" t="s">
        <v>8399</v>
      </c>
      <c r="G68" s="178" t="s">
        <v>884</v>
      </c>
      <c r="H68" s="319" t="s">
        <v>8566</v>
      </c>
      <c r="I68" s="314">
        <v>52591.89</v>
      </c>
      <c r="J68" s="133">
        <f t="shared" si="0"/>
        <v>328699.3125</v>
      </c>
    </row>
    <row r="69" spans="1:11">
      <c r="A69" t="s">
        <v>6555</v>
      </c>
      <c r="B69" s="148">
        <v>42692</v>
      </c>
      <c r="C69" t="s">
        <v>8569</v>
      </c>
      <c r="D69">
        <v>1</v>
      </c>
      <c r="E69" t="s">
        <v>8570</v>
      </c>
      <c r="F69" t="s">
        <v>8399</v>
      </c>
      <c r="G69" s="175" t="s">
        <v>840</v>
      </c>
      <c r="H69" s="175" t="s">
        <v>4849</v>
      </c>
      <c r="I69" s="314">
        <v>44070.83</v>
      </c>
      <c r="J69" s="133">
        <f t="shared" si="0"/>
        <v>275442.6875</v>
      </c>
    </row>
    <row r="70" spans="1:11">
      <c r="A70" t="s">
        <v>1298</v>
      </c>
      <c r="B70" s="148">
        <v>42692</v>
      </c>
      <c r="C70" t="s">
        <v>8571</v>
      </c>
      <c r="D70">
        <v>1</v>
      </c>
      <c r="E70" t="s">
        <v>8572</v>
      </c>
      <c r="F70" t="s">
        <v>8399</v>
      </c>
      <c r="G70" s="164" t="s">
        <v>834</v>
      </c>
      <c r="H70" s="150" t="s">
        <v>8573</v>
      </c>
      <c r="I70" s="314">
        <v>28139.8</v>
      </c>
      <c r="J70" s="133">
        <f t="shared" si="0"/>
        <v>175873.75</v>
      </c>
    </row>
    <row r="71" spans="1:11">
      <c r="A71" t="s">
        <v>2251</v>
      </c>
      <c r="B71" s="148">
        <v>42693</v>
      </c>
      <c r="C71" t="s">
        <v>8574</v>
      </c>
      <c r="D71">
        <v>1</v>
      </c>
      <c r="E71" t="s">
        <v>8575</v>
      </c>
      <c r="F71" t="s">
        <v>8399</v>
      </c>
      <c r="G71" s="175" t="s">
        <v>840</v>
      </c>
      <c r="H71" s="175" t="s">
        <v>4849</v>
      </c>
      <c r="I71" s="314">
        <v>31995.3</v>
      </c>
      <c r="J71" s="133">
        <f t="shared" ref="J71:J133" si="1">+I71/0.16</f>
        <v>199970.625</v>
      </c>
    </row>
    <row r="72" spans="1:11">
      <c r="A72" t="s">
        <v>8576</v>
      </c>
      <c r="B72" s="148">
        <v>42693</v>
      </c>
      <c r="C72" t="s">
        <v>8577</v>
      </c>
      <c r="D72">
        <v>1</v>
      </c>
      <c r="E72" t="s">
        <v>8578</v>
      </c>
      <c r="F72" t="s">
        <v>8399</v>
      </c>
      <c r="G72" s="178" t="s">
        <v>858</v>
      </c>
      <c r="H72" s="319" t="s">
        <v>9656</v>
      </c>
      <c r="I72" s="314">
        <v>44531.18</v>
      </c>
      <c r="J72" s="133">
        <f t="shared" si="1"/>
        <v>278319.875</v>
      </c>
    </row>
    <row r="73" spans="1:11">
      <c r="A73" t="s">
        <v>8579</v>
      </c>
      <c r="B73" s="148">
        <v>42693</v>
      </c>
      <c r="C73" t="s">
        <v>8580</v>
      </c>
      <c r="D73">
        <v>1</v>
      </c>
      <c r="E73" t="s">
        <v>8581</v>
      </c>
      <c r="F73" t="s">
        <v>8399</v>
      </c>
      <c r="G73" s="175" t="s">
        <v>840</v>
      </c>
      <c r="H73" s="175" t="s">
        <v>4849</v>
      </c>
      <c r="I73" s="314">
        <v>31792.25</v>
      </c>
      <c r="J73" s="133">
        <f t="shared" si="1"/>
        <v>198701.5625</v>
      </c>
    </row>
    <row r="74" spans="1:11">
      <c r="A74" t="s">
        <v>8588</v>
      </c>
      <c r="B74" s="148">
        <v>42693</v>
      </c>
      <c r="C74" t="s">
        <v>8589</v>
      </c>
      <c r="D74">
        <v>1</v>
      </c>
      <c r="E74" t="s">
        <v>8590</v>
      </c>
      <c r="F74" t="s">
        <v>8399</v>
      </c>
      <c r="G74" s="76" t="s">
        <v>840</v>
      </c>
      <c r="H74" s="76" t="s">
        <v>4849</v>
      </c>
      <c r="I74" s="314">
        <v>28090.14</v>
      </c>
      <c r="J74" s="133">
        <f t="shared" si="1"/>
        <v>175563.375</v>
      </c>
    </row>
    <row r="75" spans="1:11">
      <c r="A75" t="s">
        <v>8585</v>
      </c>
      <c r="B75" s="148">
        <v>42693</v>
      </c>
      <c r="C75" t="s">
        <v>8586</v>
      </c>
      <c r="D75">
        <v>1</v>
      </c>
      <c r="E75" t="s">
        <v>8587</v>
      </c>
      <c r="F75" t="s">
        <v>8399</v>
      </c>
      <c r="G75" s="175" t="s">
        <v>840</v>
      </c>
      <c r="H75" s="175" t="s">
        <v>4849</v>
      </c>
      <c r="I75" s="314">
        <v>28090.14</v>
      </c>
      <c r="J75" s="133">
        <f t="shared" si="1"/>
        <v>175563.375</v>
      </c>
    </row>
    <row r="76" spans="1:11">
      <c r="A76" t="s">
        <v>8594</v>
      </c>
      <c r="B76" s="148">
        <v>42696</v>
      </c>
      <c r="C76" t="s">
        <v>8595</v>
      </c>
      <c r="D76">
        <v>1</v>
      </c>
      <c r="E76" t="s">
        <v>8596</v>
      </c>
      <c r="F76" t="s">
        <v>8399</v>
      </c>
      <c r="G76" s="76" t="s">
        <v>840</v>
      </c>
      <c r="H76" s="76" t="s">
        <v>4849</v>
      </c>
      <c r="I76" s="314">
        <v>27523.64</v>
      </c>
      <c r="J76" s="133">
        <f t="shared" si="1"/>
        <v>172022.75</v>
      </c>
    </row>
    <row r="77" spans="1:11">
      <c r="A77" t="s">
        <v>3731</v>
      </c>
      <c r="B77" s="148">
        <v>42697</v>
      </c>
      <c r="C77" t="s">
        <v>8624</v>
      </c>
      <c r="D77">
        <v>1</v>
      </c>
      <c r="E77" t="s">
        <v>8625</v>
      </c>
      <c r="F77" t="s">
        <v>8399</v>
      </c>
      <c r="G77" s="76" t="s">
        <v>840</v>
      </c>
      <c r="H77" s="76" t="s">
        <v>4849</v>
      </c>
      <c r="I77" s="314">
        <v>28412.9</v>
      </c>
      <c r="J77" s="133">
        <f t="shared" si="1"/>
        <v>177580.625</v>
      </c>
    </row>
    <row r="78" spans="1:11">
      <c r="A78" t="s">
        <v>3733</v>
      </c>
      <c r="B78" s="148">
        <v>42697</v>
      </c>
      <c r="C78" t="s">
        <v>8626</v>
      </c>
      <c r="D78">
        <v>1</v>
      </c>
      <c r="E78" t="s">
        <v>8627</v>
      </c>
      <c r="F78" t="s">
        <v>8399</v>
      </c>
      <c r="G78" s="76" t="s">
        <v>840</v>
      </c>
      <c r="H78" s="76" t="s">
        <v>4849</v>
      </c>
      <c r="I78" s="314">
        <v>30299.8</v>
      </c>
      <c r="J78" s="133">
        <f t="shared" si="1"/>
        <v>189373.75</v>
      </c>
    </row>
    <row r="79" spans="1:11">
      <c r="A79" t="s">
        <v>3735</v>
      </c>
      <c r="B79" s="148">
        <v>42697</v>
      </c>
      <c r="C79" t="s">
        <v>8628</v>
      </c>
      <c r="D79">
        <v>1</v>
      </c>
      <c r="E79" t="s">
        <v>8629</v>
      </c>
      <c r="F79" t="s">
        <v>8399</v>
      </c>
      <c r="G79" s="76" t="s">
        <v>840</v>
      </c>
      <c r="H79" s="76" t="s">
        <v>4849</v>
      </c>
      <c r="I79" s="314">
        <v>30299.8</v>
      </c>
      <c r="J79" s="133">
        <f t="shared" si="1"/>
        <v>189373.75</v>
      </c>
    </row>
    <row r="80" spans="1:11">
      <c r="A80" t="s">
        <v>8630</v>
      </c>
      <c r="B80" s="148">
        <v>42697</v>
      </c>
      <c r="C80" t="s">
        <v>8631</v>
      </c>
      <c r="D80">
        <v>1</v>
      </c>
      <c r="E80" t="s">
        <v>8632</v>
      </c>
      <c r="F80" t="s">
        <v>8399</v>
      </c>
      <c r="G80" s="76" t="s">
        <v>840</v>
      </c>
      <c r="H80" s="76" t="s">
        <v>4849</v>
      </c>
      <c r="I80" s="314">
        <v>30299.8</v>
      </c>
      <c r="J80" s="133">
        <f t="shared" si="1"/>
        <v>189373.75</v>
      </c>
    </row>
    <row r="81" spans="1:11">
      <c r="A81" t="s">
        <v>8633</v>
      </c>
      <c r="B81" s="148">
        <v>42697</v>
      </c>
      <c r="C81" t="s">
        <v>8634</v>
      </c>
      <c r="D81">
        <v>1</v>
      </c>
      <c r="E81" t="s">
        <v>8635</v>
      </c>
      <c r="F81" t="s">
        <v>8399</v>
      </c>
      <c r="G81" s="76" t="s">
        <v>840</v>
      </c>
      <c r="H81" s="76" t="s">
        <v>4849</v>
      </c>
      <c r="I81" s="314">
        <v>39938.839999999997</v>
      </c>
      <c r="J81" s="133">
        <f t="shared" si="1"/>
        <v>249617.74999999997</v>
      </c>
    </row>
    <row r="82" spans="1:11">
      <c r="A82" t="s">
        <v>8636</v>
      </c>
      <c r="B82" s="148">
        <v>42697</v>
      </c>
      <c r="C82" t="s">
        <v>8637</v>
      </c>
      <c r="D82">
        <v>1</v>
      </c>
      <c r="E82" t="s">
        <v>8638</v>
      </c>
      <c r="F82" t="s">
        <v>8399</v>
      </c>
      <c r="G82" s="76" t="s">
        <v>840</v>
      </c>
      <c r="H82" s="76" t="s">
        <v>4849</v>
      </c>
      <c r="I82" s="314">
        <v>39938.839999999997</v>
      </c>
      <c r="J82" s="133">
        <f t="shared" si="1"/>
        <v>249617.74999999997</v>
      </c>
    </row>
    <row r="83" spans="1:11">
      <c r="A83" t="s">
        <v>8639</v>
      </c>
      <c r="B83" s="148">
        <v>42697</v>
      </c>
      <c r="C83" t="s">
        <v>8640</v>
      </c>
      <c r="D83">
        <v>1</v>
      </c>
      <c r="E83" t="s">
        <v>8641</v>
      </c>
      <c r="F83" t="s">
        <v>8399</v>
      </c>
      <c r="G83" s="76" t="s">
        <v>840</v>
      </c>
      <c r="H83" s="76" t="s">
        <v>4849</v>
      </c>
      <c r="I83" s="314">
        <v>30299.8</v>
      </c>
      <c r="J83" s="133">
        <f t="shared" si="1"/>
        <v>189373.75</v>
      </c>
    </row>
    <row r="84" spans="1:11">
      <c r="A84" t="s">
        <v>8642</v>
      </c>
      <c r="B84" s="148">
        <v>42697</v>
      </c>
      <c r="C84" t="s">
        <v>8643</v>
      </c>
      <c r="D84">
        <v>1</v>
      </c>
      <c r="E84" t="s">
        <v>8644</v>
      </c>
      <c r="F84" t="s">
        <v>8399</v>
      </c>
      <c r="G84" s="76" t="s">
        <v>840</v>
      </c>
      <c r="H84" s="76" t="s">
        <v>4849</v>
      </c>
      <c r="I84" s="314">
        <v>30299.8</v>
      </c>
      <c r="J84" s="133">
        <f t="shared" si="1"/>
        <v>189373.75</v>
      </c>
    </row>
    <row r="85" spans="1:11">
      <c r="A85" t="s">
        <v>8645</v>
      </c>
      <c r="B85" s="148">
        <v>42697</v>
      </c>
      <c r="C85" t="s">
        <v>8646</v>
      </c>
      <c r="D85">
        <v>1</v>
      </c>
      <c r="E85" t="s">
        <v>8647</v>
      </c>
      <c r="F85" t="s">
        <v>8399</v>
      </c>
      <c r="G85" s="76" t="s">
        <v>840</v>
      </c>
      <c r="H85" s="76" t="s">
        <v>4849</v>
      </c>
      <c r="I85" s="314">
        <v>30299.8</v>
      </c>
      <c r="J85" s="133">
        <f t="shared" si="1"/>
        <v>189373.75</v>
      </c>
      <c r="K85" s="319"/>
    </row>
    <row r="86" spans="1:11">
      <c r="A86" t="s">
        <v>6690</v>
      </c>
      <c r="B86" s="148">
        <v>42696</v>
      </c>
      <c r="C86" t="s">
        <v>8619</v>
      </c>
      <c r="D86">
        <v>1</v>
      </c>
      <c r="E86" t="s">
        <v>8620</v>
      </c>
      <c r="F86" t="s">
        <v>8399</v>
      </c>
      <c r="G86" s="76" t="s">
        <v>840</v>
      </c>
      <c r="H86" s="76" t="s">
        <v>4849</v>
      </c>
      <c r="I86" s="314">
        <v>34294.75</v>
      </c>
      <c r="J86" s="133">
        <f t="shared" si="1"/>
        <v>214342.1875</v>
      </c>
    </row>
    <row r="87" spans="1:11">
      <c r="A87" t="s">
        <v>3168</v>
      </c>
      <c r="B87" s="148">
        <v>42697</v>
      </c>
      <c r="C87" t="s">
        <v>8654</v>
      </c>
      <c r="D87">
        <v>1</v>
      </c>
      <c r="E87" t="s">
        <v>8655</v>
      </c>
      <c r="F87" t="s">
        <v>8399</v>
      </c>
      <c r="G87" s="76" t="s">
        <v>840</v>
      </c>
      <c r="H87" s="76" t="s">
        <v>4849</v>
      </c>
      <c r="I87" s="314">
        <v>34294.71</v>
      </c>
      <c r="J87" s="133">
        <f t="shared" si="1"/>
        <v>214341.9375</v>
      </c>
    </row>
    <row r="88" spans="1:11">
      <c r="A88" t="s">
        <v>3170</v>
      </c>
      <c r="B88" s="148">
        <v>42697</v>
      </c>
      <c r="C88" t="s">
        <v>8656</v>
      </c>
      <c r="D88">
        <v>1</v>
      </c>
      <c r="E88" t="s">
        <v>8657</v>
      </c>
      <c r="F88" t="s">
        <v>8399</v>
      </c>
      <c r="G88" s="76" t="s">
        <v>840</v>
      </c>
      <c r="H88" s="76" t="s">
        <v>4849</v>
      </c>
      <c r="I88" s="314">
        <v>25272.21</v>
      </c>
      <c r="J88" s="133">
        <f t="shared" si="1"/>
        <v>157951.3125</v>
      </c>
    </row>
    <row r="89" spans="1:11">
      <c r="A89" t="s">
        <v>8670</v>
      </c>
      <c r="B89" s="148">
        <v>42697</v>
      </c>
      <c r="C89" t="s">
        <v>8671</v>
      </c>
      <c r="D89">
        <v>1</v>
      </c>
      <c r="E89" t="s">
        <v>8672</v>
      </c>
      <c r="F89" t="s">
        <v>8399</v>
      </c>
      <c r="G89" s="76" t="s">
        <v>840</v>
      </c>
      <c r="H89" s="76" t="s">
        <v>4849</v>
      </c>
      <c r="I89" s="314">
        <v>30299.8</v>
      </c>
      <c r="J89" s="133">
        <f t="shared" si="1"/>
        <v>189373.75</v>
      </c>
    </row>
    <row r="90" spans="1:11">
      <c r="A90" t="s">
        <v>8372</v>
      </c>
      <c r="B90" s="148">
        <v>42697</v>
      </c>
      <c r="C90" t="s">
        <v>8673</v>
      </c>
      <c r="D90">
        <v>1</v>
      </c>
      <c r="E90" t="s">
        <v>8674</v>
      </c>
      <c r="F90" t="s">
        <v>8399</v>
      </c>
      <c r="G90" s="76" t="s">
        <v>840</v>
      </c>
      <c r="H90" s="76" t="s">
        <v>4849</v>
      </c>
      <c r="I90" s="314">
        <v>30299.8</v>
      </c>
      <c r="J90" s="133">
        <f t="shared" si="1"/>
        <v>189373.75</v>
      </c>
    </row>
    <row r="91" spans="1:11">
      <c r="A91" t="s">
        <v>8675</v>
      </c>
      <c r="B91" s="148">
        <v>42697</v>
      </c>
      <c r="C91" t="s">
        <v>8676</v>
      </c>
      <c r="D91">
        <v>1</v>
      </c>
      <c r="E91" t="s">
        <v>8677</v>
      </c>
      <c r="F91" t="s">
        <v>8399</v>
      </c>
      <c r="G91" s="76" t="s">
        <v>840</v>
      </c>
      <c r="H91" s="76" t="s">
        <v>4849</v>
      </c>
      <c r="I91" s="314">
        <v>30299.8</v>
      </c>
      <c r="J91" s="133">
        <f t="shared" si="1"/>
        <v>189373.75</v>
      </c>
    </row>
    <row r="92" spans="1:11">
      <c r="A92" t="s">
        <v>8678</v>
      </c>
      <c r="B92" s="148">
        <v>42697</v>
      </c>
      <c r="C92" t="s">
        <v>8679</v>
      </c>
      <c r="D92">
        <v>1</v>
      </c>
      <c r="E92" t="s">
        <v>8680</v>
      </c>
      <c r="F92" t="s">
        <v>8399</v>
      </c>
      <c r="G92" s="76" t="s">
        <v>840</v>
      </c>
      <c r="H92" s="76" t="s">
        <v>4849</v>
      </c>
      <c r="I92" s="314">
        <v>34294.71</v>
      </c>
      <c r="J92" s="133">
        <f t="shared" si="1"/>
        <v>214341.9375</v>
      </c>
    </row>
    <row r="93" spans="1:11">
      <c r="A93" t="s">
        <v>8681</v>
      </c>
      <c r="B93" s="148">
        <v>42697</v>
      </c>
      <c r="C93" t="s">
        <v>8682</v>
      </c>
      <c r="D93">
        <v>1</v>
      </c>
      <c r="E93" t="s">
        <v>8683</v>
      </c>
      <c r="F93" t="s">
        <v>8399</v>
      </c>
      <c r="G93" s="76" t="s">
        <v>840</v>
      </c>
      <c r="H93" s="76" t="s">
        <v>4849</v>
      </c>
      <c r="I93" s="314">
        <v>50658.19</v>
      </c>
      <c r="J93" s="133">
        <f t="shared" si="1"/>
        <v>316613.6875</v>
      </c>
    </row>
    <row r="94" spans="1:11">
      <c r="A94" t="s">
        <v>8684</v>
      </c>
      <c r="B94" s="148">
        <v>42697</v>
      </c>
      <c r="C94" t="s">
        <v>8685</v>
      </c>
      <c r="D94">
        <v>1</v>
      </c>
      <c r="E94" t="s">
        <v>8686</v>
      </c>
      <c r="F94" t="s">
        <v>8399</v>
      </c>
      <c r="G94" s="76" t="s">
        <v>840</v>
      </c>
      <c r="H94" s="76" t="s">
        <v>4849</v>
      </c>
      <c r="I94" s="314">
        <v>28412.9</v>
      </c>
      <c r="J94" s="133">
        <f t="shared" si="1"/>
        <v>177580.625</v>
      </c>
    </row>
    <row r="95" spans="1:11">
      <c r="A95" t="s">
        <v>2289</v>
      </c>
      <c r="B95" s="148">
        <v>42697</v>
      </c>
      <c r="C95" t="s">
        <v>8687</v>
      </c>
      <c r="D95">
        <v>1</v>
      </c>
      <c r="E95" t="s">
        <v>8688</v>
      </c>
      <c r="F95" t="s">
        <v>8399</v>
      </c>
      <c r="G95" s="76" t="s">
        <v>840</v>
      </c>
      <c r="H95" s="76" t="s">
        <v>4849</v>
      </c>
      <c r="I95" s="314">
        <v>28710.83</v>
      </c>
      <c r="J95" s="133">
        <f t="shared" si="1"/>
        <v>179442.6875</v>
      </c>
    </row>
    <row r="96" spans="1:11">
      <c r="A96" t="s">
        <v>8689</v>
      </c>
      <c r="B96" s="148">
        <v>42697</v>
      </c>
      <c r="C96" t="s">
        <v>8690</v>
      </c>
      <c r="D96">
        <v>1</v>
      </c>
      <c r="E96" t="s">
        <v>8691</v>
      </c>
      <c r="F96" t="s">
        <v>8399</v>
      </c>
      <c r="G96" s="76" t="s">
        <v>840</v>
      </c>
      <c r="H96" s="76" t="s">
        <v>4849</v>
      </c>
      <c r="I96" s="314">
        <v>28710.83</v>
      </c>
      <c r="J96" s="133">
        <f t="shared" si="1"/>
        <v>179442.6875</v>
      </c>
    </row>
    <row r="97" spans="1:10">
      <c r="A97" t="s">
        <v>8692</v>
      </c>
      <c r="B97" s="148">
        <v>42697</v>
      </c>
      <c r="C97" t="s">
        <v>8693</v>
      </c>
      <c r="D97">
        <v>1</v>
      </c>
      <c r="E97" t="s">
        <v>8694</v>
      </c>
      <c r="F97" t="s">
        <v>8399</v>
      </c>
      <c r="G97" s="76" t="s">
        <v>840</v>
      </c>
      <c r="H97" s="76" t="s">
        <v>4849</v>
      </c>
      <c r="I97" s="314">
        <v>34294.71</v>
      </c>
      <c r="J97" s="133">
        <f t="shared" si="1"/>
        <v>214341.9375</v>
      </c>
    </row>
    <row r="98" spans="1:10">
      <c r="A98" t="s">
        <v>2295</v>
      </c>
      <c r="B98" s="148">
        <v>42697</v>
      </c>
      <c r="C98" t="s">
        <v>8695</v>
      </c>
      <c r="D98">
        <v>1</v>
      </c>
      <c r="E98" t="s">
        <v>8696</v>
      </c>
      <c r="F98" t="s">
        <v>8399</v>
      </c>
      <c r="G98" s="76" t="s">
        <v>840</v>
      </c>
      <c r="H98" s="76" t="s">
        <v>4849</v>
      </c>
      <c r="I98" s="314">
        <v>39938.839999999997</v>
      </c>
      <c r="J98" s="133">
        <f t="shared" si="1"/>
        <v>249617.74999999997</v>
      </c>
    </row>
    <row r="99" spans="1:10">
      <c r="A99" t="s">
        <v>366</v>
      </c>
      <c r="B99" s="148">
        <v>42697</v>
      </c>
      <c r="C99" t="s">
        <v>8697</v>
      </c>
      <c r="D99">
        <v>1</v>
      </c>
      <c r="E99" t="s">
        <v>8698</v>
      </c>
      <c r="F99" t="s">
        <v>8399</v>
      </c>
      <c r="G99" s="76" t="s">
        <v>840</v>
      </c>
      <c r="H99" s="76" t="s">
        <v>4849</v>
      </c>
      <c r="I99" s="314">
        <v>39938.839999999997</v>
      </c>
      <c r="J99" s="133">
        <f t="shared" si="1"/>
        <v>249617.74999999997</v>
      </c>
    </row>
    <row r="100" spans="1:10">
      <c r="A100" t="s">
        <v>7509</v>
      </c>
      <c r="B100" s="148">
        <v>42697</v>
      </c>
      <c r="C100" t="s">
        <v>8699</v>
      </c>
      <c r="D100">
        <v>1</v>
      </c>
      <c r="E100" t="s">
        <v>8700</v>
      </c>
      <c r="F100" t="s">
        <v>8399</v>
      </c>
      <c r="G100" s="76" t="s">
        <v>840</v>
      </c>
      <c r="H100" s="76" t="s">
        <v>4849</v>
      </c>
      <c r="I100" s="314">
        <v>39938.839999999997</v>
      </c>
      <c r="J100" s="133">
        <f t="shared" si="1"/>
        <v>249617.74999999997</v>
      </c>
    </row>
    <row r="101" spans="1:10">
      <c r="A101" t="s">
        <v>8597</v>
      </c>
      <c r="B101" s="148">
        <v>42696</v>
      </c>
      <c r="C101" t="s">
        <v>8598</v>
      </c>
      <c r="D101">
        <v>1</v>
      </c>
      <c r="E101" t="s">
        <v>8599</v>
      </c>
      <c r="F101" t="s">
        <v>8399</v>
      </c>
      <c r="G101" s="76" t="s">
        <v>840</v>
      </c>
      <c r="H101" s="76" t="s">
        <v>4849</v>
      </c>
      <c r="I101" s="314">
        <v>39938.839999999997</v>
      </c>
      <c r="J101" s="133">
        <f t="shared" si="1"/>
        <v>249617.74999999997</v>
      </c>
    </row>
    <row r="102" spans="1:10">
      <c r="A102" t="s">
        <v>3183</v>
      </c>
      <c r="B102" s="148">
        <v>42697</v>
      </c>
      <c r="C102" t="s">
        <v>8701</v>
      </c>
      <c r="D102">
        <v>1</v>
      </c>
      <c r="E102" t="s">
        <v>8702</v>
      </c>
      <c r="F102" t="s">
        <v>8399</v>
      </c>
      <c r="G102" s="76" t="s">
        <v>840</v>
      </c>
      <c r="H102" s="76" t="s">
        <v>4849</v>
      </c>
      <c r="I102" s="314">
        <v>39938.839999999997</v>
      </c>
      <c r="J102" s="133">
        <f t="shared" si="1"/>
        <v>249617.74999999997</v>
      </c>
    </row>
    <row r="103" spans="1:10">
      <c r="A103" t="s">
        <v>2307</v>
      </c>
      <c r="B103" s="148">
        <v>42697</v>
      </c>
      <c r="C103" t="s">
        <v>8703</v>
      </c>
      <c r="D103">
        <v>1</v>
      </c>
      <c r="E103" t="s">
        <v>8704</v>
      </c>
      <c r="F103" t="s">
        <v>8399</v>
      </c>
      <c r="G103" s="76" t="s">
        <v>840</v>
      </c>
      <c r="H103" s="76" t="s">
        <v>4849</v>
      </c>
      <c r="I103" s="314">
        <v>47450.78</v>
      </c>
      <c r="J103" s="133">
        <f t="shared" si="1"/>
        <v>296567.375</v>
      </c>
    </row>
    <row r="104" spans="1:10">
      <c r="A104" t="s">
        <v>8614</v>
      </c>
      <c r="B104" s="148">
        <v>42696</v>
      </c>
      <c r="C104" t="s">
        <v>8615</v>
      </c>
      <c r="D104">
        <v>1</v>
      </c>
      <c r="E104" t="s">
        <v>8616</v>
      </c>
      <c r="F104" t="s">
        <v>8399</v>
      </c>
      <c r="G104" s="76" t="s">
        <v>840</v>
      </c>
      <c r="H104" s="76" t="s">
        <v>4849</v>
      </c>
      <c r="I104" s="314">
        <v>42096.41</v>
      </c>
      <c r="J104" s="133">
        <f t="shared" si="1"/>
        <v>263102.5625</v>
      </c>
    </row>
    <row r="105" spans="1:10">
      <c r="A105" t="s">
        <v>5675</v>
      </c>
      <c r="B105" s="148">
        <v>42697</v>
      </c>
      <c r="C105" t="s">
        <v>8705</v>
      </c>
      <c r="D105">
        <v>1</v>
      </c>
      <c r="E105" t="s">
        <v>8706</v>
      </c>
      <c r="F105" t="s">
        <v>8399</v>
      </c>
      <c r="G105" s="76" t="s">
        <v>840</v>
      </c>
      <c r="H105" s="76" t="s">
        <v>4849</v>
      </c>
      <c r="I105" s="314">
        <v>30299.8</v>
      </c>
      <c r="J105" s="133">
        <f t="shared" si="1"/>
        <v>189373.75</v>
      </c>
    </row>
    <row r="106" spans="1:10" s="150" customFormat="1">
      <c r="A106" s="150" t="s">
        <v>8658</v>
      </c>
      <c r="B106" s="148">
        <v>42697</v>
      </c>
      <c r="C106" s="150" t="s">
        <v>3264</v>
      </c>
      <c r="D106" s="150">
        <v>1</v>
      </c>
      <c r="E106" s="150" t="s">
        <v>8659</v>
      </c>
      <c r="F106" s="150" t="s">
        <v>8392</v>
      </c>
      <c r="G106" s="76" t="s">
        <v>9662</v>
      </c>
      <c r="H106" s="76" t="s">
        <v>9663</v>
      </c>
      <c r="I106" s="314">
        <v>15</v>
      </c>
      <c r="J106" s="133">
        <f t="shared" si="1"/>
        <v>93.75</v>
      </c>
    </row>
    <row r="107" spans="1:10" s="150" customFormat="1">
      <c r="A107" s="150" t="s">
        <v>8658</v>
      </c>
      <c r="B107" s="148">
        <v>42697</v>
      </c>
      <c r="C107" s="150" t="s">
        <v>3264</v>
      </c>
      <c r="D107" s="150">
        <v>1</v>
      </c>
      <c r="E107" s="150" t="s">
        <v>8659</v>
      </c>
      <c r="F107" s="150" t="s">
        <v>8392</v>
      </c>
      <c r="G107" s="76" t="s">
        <v>3579</v>
      </c>
      <c r="H107" s="76" t="s">
        <v>3580</v>
      </c>
      <c r="I107" s="314">
        <v>28.16</v>
      </c>
      <c r="J107" s="133">
        <f t="shared" si="1"/>
        <v>176</v>
      </c>
    </row>
    <row r="108" spans="1:10" s="150" customFormat="1">
      <c r="A108" s="150" t="s">
        <v>8658</v>
      </c>
      <c r="B108" s="148">
        <v>42697</v>
      </c>
      <c r="C108" s="150" t="s">
        <v>3264</v>
      </c>
      <c r="D108" s="150">
        <v>1</v>
      </c>
      <c r="E108" s="150" t="s">
        <v>8659</v>
      </c>
      <c r="F108" s="150" t="s">
        <v>8392</v>
      </c>
      <c r="G108" s="76" t="s">
        <v>729</v>
      </c>
      <c r="H108" s="76" t="s">
        <v>730</v>
      </c>
      <c r="I108" s="314">
        <v>9.66</v>
      </c>
      <c r="J108" s="133">
        <f t="shared" si="1"/>
        <v>60.375</v>
      </c>
    </row>
    <row r="109" spans="1:10" s="150" customFormat="1">
      <c r="A109" s="150" t="s">
        <v>8658</v>
      </c>
      <c r="B109" s="148">
        <v>42697</v>
      </c>
      <c r="C109" s="150" t="s">
        <v>3264</v>
      </c>
      <c r="D109" s="150">
        <v>1</v>
      </c>
      <c r="E109" s="150" t="s">
        <v>8659</v>
      </c>
      <c r="F109" s="150" t="s">
        <v>8392</v>
      </c>
      <c r="G109" s="76" t="s">
        <v>729</v>
      </c>
      <c r="H109" s="76" t="s">
        <v>730</v>
      </c>
      <c r="I109" s="314">
        <f>0.97+0.97+9.66+9.66+0.97-0.03</f>
        <v>22.199999999999996</v>
      </c>
      <c r="J109" s="133">
        <f t="shared" si="1"/>
        <v>138.74999999999997</v>
      </c>
    </row>
    <row r="110" spans="1:10" s="150" customFormat="1">
      <c r="A110" s="150" t="s">
        <v>8658</v>
      </c>
      <c r="B110" s="148">
        <v>42697</v>
      </c>
      <c r="C110" s="150" t="s">
        <v>3264</v>
      </c>
      <c r="D110" s="150">
        <v>1</v>
      </c>
      <c r="E110" s="150" t="s">
        <v>8659</v>
      </c>
      <c r="F110" s="150" t="s">
        <v>8392</v>
      </c>
      <c r="G110" s="76" t="s">
        <v>9</v>
      </c>
      <c r="H110" s="76" t="s">
        <v>9664</v>
      </c>
      <c r="I110" s="314">
        <v>60</v>
      </c>
      <c r="J110" s="133">
        <f t="shared" si="1"/>
        <v>375</v>
      </c>
    </row>
    <row r="111" spans="1:10" s="150" customFormat="1">
      <c r="A111" s="150" t="s">
        <v>8658</v>
      </c>
      <c r="B111" s="148">
        <v>42697</v>
      </c>
      <c r="C111" s="150" t="s">
        <v>3264</v>
      </c>
      <c r="D111" s="150">
        <v>1</v>
      </c>
      <c r="E111" s="150" t="s">
        <v>8659</v>
      </c>
      <c r="F111" s="150" t="s">
        <v>8392</v>
      </c>
      <c r="G111" s="76" t="s">
        <v>3528</v>
      </c>
      <c r="H111" s="76" t="s">
        <v>9665</v>
      </c>
      <c r="I111" s="314">
        <v>28.16</v>
      </c>
      <c r="J111" s="133">
        <f t="shared" si="1"/>
        <v>176</v>
      </c>
    </row>
    <row r="112" spans="1:10" s="150" customFormat="1">
      <c r="A112" s="150" t="s">
        <v>8660</v>
      </c>
      <c r="B112" s="148">
        <v>42697</v>
      </c>
      <c r="C112" s="150" t="s">
        <v>3264</v>
      </c>
      <c r="D112" s="150">
        <v>1</v>
      </c>
      <c r="E112" s="150" t="s">
        <v>8661</v>
      </c>
      <c r="F112" s="150" t="s">
        <v>8392</v>
      </c>
      <c r="G112" s="76" t="s">
        <v>9666</v>
      </c>
      <c r="H112" s="76" t="s">
        <v>9667</v>
      </c>
      <c r="I112" s="314">
        <v>53.1</v>
      </c>
      <c r="J112" s="133">
        <f t="shared" si="1"/>
        <v>331.875</v>
      </c>
    </row>
    <row r="113" spans="1:10" s="150" customFormat="1">
      <c r="A113" s="150" t="s">
        <v>8660</v>
      </c>
      <c r="B113" s="148">
        <v>42697</v>
      </c>
      <c r="C113" s="150" t="s">
        <v>3264</v>
      </c>
      <c r="D113" s="150">
        <v>1</v>
      </c>
      <c r="E113" s="150" t="s">
        <v>8661</v>
      </c>
      <c r="F113" s="150" t="s">
        <v>8392</v>
      </c>
      <c r="G113" s="76" t="s">
        <v>4863</v>
      </c>
      <c r="H113" s="76" t="s">
        <v>4862</v>
      </c>
      <c r="I113" s="314">
        <v>122.35</v>
      </c>
      <c r="J113" s="133">
        <f t="shared" si="1"/>
        <v>764.6875</v>
      </c>
    </row>
    <row r="114" spans="1:10" s="150" customFormat="1">
      <c r="A114" s="150" t="s">
        <v>8660</v>
      </c>
      <c r="B114" s="148">
        <v>42697</v>
      </c>
      <c r="C114" s="150" t="s">
        <v>3264</v>
      </c>
      <c r="D114" s="150">
        <v>1</v>
      </c>
      <c r="E114" s="150" t="s">
        <v>8661</v>
      </c>
      <c r="F114" s="150" t="s">
        <v>8392</v>
      </c>
      <c r="G114" s="76" t="s">
        <v>658</v>
      </c>
      <c r="H114" s="76" t="s">
        <v>790</v>
      </c>
      <c r="I114" s="314">
        <v>22.07</v>
      </c>
      <c r="J114" s="133">
        <f t="shared" si="1"/>
        <v>137.9375</v>
      </c>
    </row>
    <row r="115" spans="1:10" s="150" customFormat="1">
      <c r="A115" s="150" t="s">
        <v>8660</v>
      </c>
      <c r="B115" s="148">
        <v>42697</v>
      </c>
      <c r="C115" s="150" t="s">
        <v>3264</v>
      </c>
      <c r="D115" s="150">
        <v>1</v>
      </c>
      <c r="E115" s="150" t="s">
        <v>8661</v>
      </c>
      <c r="F115" s="150" t="s">
        <v>8392</v>
      </c>
      <c r="G115" s="76" t="s">
        <v>729</v>
      </c>
      <c r="H115" s="76" t="s">
        <v>730</v>
      </c>
      <c r="I115" s="314">
        <v>8.9700000000000006</v>
      </c>
      <c r="J115" s="133">
        <f t="shared" si="1"/>
        <v>56.0625</v>
      </c>
    </row>
    <row r="116" spans="1:10" s="150" customFormat="1">
      <c r="A116" s="150" t="s">
        <v>8660</v>
      </c>
      <c r="B116" s="148">
        <v>42697</v>
      </c>
      <c r="C116" s="150" t="s">
        <v>3264</v>
      </c>
      <c r="D116" s="150">
        <v>1</v>
      </c>
      <c r="E116" s="150" t="s">
        <v>8661</v>
      </c>
      <c r="F116" s="150" t="s">
        <v>8392</v>
      </c>
      <c r="G116" s="76" t="s">
        <v>992</v>
      </c>
      <c r="H116" s="76" t="s">
        <v>9668</v>
      </c>
      <c r="I116" s="314">
        <v>6.48</v>
      </c>
      <c r="J116" s="133">
        <f t="shared" si="1"/>
        <v>40.5</v>
      </c>
    </row>
    <row r="117" spans="1:10" s="150" customFormat="1">
      <c r="A117" s="150" t="s">
        <v>8660</v>
      </c>
      <c r="B117" s="148">
        <v>42697</v>
      </c>
      <c r="C117" s="150" t="s">
        <v>3264</v>
      </c>
      <c r="D117" s="150">
        <v>1</v>
      </c>
      <c r="E117" s="150" t="s">
        <v>8661</v>
      </c>
      <c r="F117" s="150" t="s">
        <v>8392</v>
      </c>
      <c r="G117" s="76" t="s">
        <v>729</v>
      </c>
      <c r="H117" s="76" t="s">
        <v>730</v>
      </c>
      <c r="I117" s="314">
        <f>9.66+9.66</f>
        <v>19.32</v>
      </c>
      <c r="J117" s="133">
        <f t="shared" si="1"/>
        <v>120.75</v>
      </c>
    </row>
    <row r="118" spans="1:10" s="150" customFormat="1">
      <c r="A118" s="150" t="s">
        <v>8660</v>
      </c>
      <c r="B118" s="148">
        <v>42697</v>
      </c>
      <c r="C118" s="150" t="s">
        <v>3264</v>
      </c>
      <c r="D118" s="150">
        <v>1</v>
      </c>
      <c r="E118" s="150" t="s">
        <v>8661</v>
      </c>
      <c r="F118" s="150" t="s">
        <v>8392</v>
      </c>
      <c r="G118" s="76" t="s">
        <v>907</v>
      </c>
      <c r="H118" s="76" t="s">
        <v>9669</v>
      </c>
      <c r="I118" s="314">
        <v>56.33</v>
      </c>
      <c r="J118" s="133">
        <f t="shared" si="1"/>
        <v>352.0625</v>
      </c>
    </row>
    <row r="119" spans="1:10" s="150" customFormat="1">
      <c r="A119" s="150" t="s">
        <v>5060</v>
      </c>
      <c r="B119" s="148">
        <v>42697</v>
      </c>
      <c r="C119" s="150" t="s">
        <v>3264</v>
      </c>
      <c r="D119" s="150">
        <v>1</v>
      </c>
      <c r="E119" s="150" t="s">
        <v>8662</v>
      </c>
      <c r="F119" s="150" t="s">
        <v>8392</v>
      </c>
      <c r="G119" s="76" t="s">
        <v>1790</v>
      </c>
      <c r="H119" s="76" t="s">
        <v>3590</v>
      </c>
      <c r="I119" s="314">
        <v>35.58</v>
      </c>
      <c r="J119" s="133">
        <f t="shared" si="1"/>
        <v>222.37499999999997</v>
      </c>
    </row>
    <row r="120" spans="1:10" s="150" customFormat="1">
      <c r="A120" s="150" t="s">
        <v>5060</v>
      </c>
      <c r="B120" s="148">
        <v>42697</v>
      </c>
      <c r="C120" s="150" t="s">
        <v>3264</v>
      </c>
      <c r="D120" s="150">
        <v>1</v>
      </c>
      <c r="E120" s="150" t="s">
        <v>8662</v>
      </c>
      <c r="F120" s="150" t="s">
        <v>8392</v>
      </c>
      <c r="G120" s="76" t="s">
        <v>8385</v>
      </c>
      <c r="H120" s="76" t="s">
        <v>8386</v>
      </c>
      <c r="I120" s="314">
        <v>196.3</v>
      </c>
      <c r="J120" s="133">
        <f t="shared" si="1"/>
        <v>1226.875</v>
      </c>
    </row>
    <row r="121" spans="1:10" s="150" customFormat="1">
      <c r="A121" s="150" t="s">
        <v>4353</v>
      </c>
      <c r="B121" s="148">
        <v>42697</v>
      </c>
      <c r="C121" s="150" t="s">
        <v>8663</v>
      </c>
      <c r="D121" s="150">
        <v>1</v>
      </c>
      <c r="E121" s="150" t="s">
        <v>8664</v>
      </c>
      <c r="F121" s="150" t="s">
        <v>8392</v>
      </c>
      <c r="G121" s="14" t="s">
        <v>985</v>
      </c>
      <c r="H121" s="76" t="s">
        <v>7309</v>
      </c>
      <c r="I121" s="314">
        <f>25.65+19.59</f>
        <v>45.239999999999995</v>
      </c>
      <c r="J121" s="133">
        <f t="shared" si="1"/>
        <v>282.74999999999994</v>
      </c>
    </row>
    <row r="122" spans="1:10" s="150" customFormat="1">
      <c r="A122" s="150" t="s">
        <v>4353</v>
      </c>
      <c r="B122" s="148">
        <v>42697</v>
      </c>
      <c r="C122" s="150" t="s">
        <v>8663</v>
      </c>
      <c r="D122" s="150">
        <v>1</v>
      </c>
      <c r="E122" s="150" t="s">
        <v>8664</v>
      </c>
      <c r="F122" s="150" t="s">
        <v>8392</v>
      </c>
      <c r="G122" s="14" t="s">
        <v>9670</v>
      </c>
      <c r="H122" s="76" t="s">
        <v>9671</v>
      </c>
      <c r="I122" s="314">
        <v>22.34</v>
      </c>
      <c r="J122" s="133">
        <f t="shared" si="1"/>
        <v>139.625</v>
      </c>
    </row>
    <row r="123" spans="1:10" s="150" customFormat="1">
      <c r="A123" s="150" t="s">
        <v>4353</v>
      </c>
      <c r="B123" s="148">
        <v>42697</v>
      </c>
      <c r="C123" s="150" t="s">
        <v>8663</v>
      </c>
      <c r="D123" s="150">
        <v>1</v>
      </c>
      <c r="E123" s="150" t="s">
        <v>8664</v>
      </c>
      <c r="F123" s="150" t="s">
        <v>8392</v>
      </c>
      <c r="G123" s="14" t="s">
        <v>4184</v>
      </c>
      <c r="H123" s="76" t="s">
        <v>4185</v>
      </c>
      <c r="I123" s="314">
        <v>26.21</v>
      </c>
      <c r="J123" s="133">
        <f t="shared" si="1"/>
        <v>163.8125</v>
      </c>
    </row>
    <row r="124" spans="1:10" s="150" customFormat="1">
      <c r="A124" s="150" t="s">
        <v>4353</v>
      </c>
      <c r="B124" s="148">
        <v>42697</v>
      </c>
      <c r="C124" s="150" t="s">
        <v>8663</v>
      </c>
      <c r="D124" s="150">
        <v>1</v>
      </c>
      <c r="E124" s="150" t="s">
        <v>8664</v>
      </c>
      <c r="F124" s="150" t="s">
        <v>8392</v>
      </c>
      <c r="G124" s="14" t="s">
        <v>2876</v>
      </c>
      <c r="H124" s="76" t="s">
        <v>2877</v>
      </c>
      <c r="I124" s="314">
        <v>24.55</v>
      </c>
      <c r="J124" s="133">
        <f t="shared" si="1"/>
        <v>153.4375</v>
      </c>
    </row>
    <row r="125" spans="1:10" s="150" customFormat="1">
      <c r="A125" s="150" t="s">
        <v>4353</v>
      </c>
      <c r="B125" s="148">
        <v>42697</v>
      </c>
      <c r="C125" s="150" t="s">
        <v>8663</v>
      </c>
      <c r="D125" s="150">
        <v>1</v>
      </c>
      <c r="E125" s="150" t="s">
        <v>8664</v>
      </c>
      <c r="F125" s="150" t="s">
        <v>8392</v>
      </c>
      <c r="G125" s="14" t="s">
        <v>987</v>
      </c>
      <c r="H125" s="76" t="s">
        <v>2875</v>
      </c>
      <c r="I125" s="314">
        <v>492.84</v>
      </c>
      <c r="J125" s="133">
        <f t="shared" si="1"/>
        <v>3080.25</v>
      </c>
    </row>
    <row r="126" spans="1:10" s="150" customFormat="1">
      <c r="A126" s="150" t="s">
        <v>4353</v>
      </c>
      <c r="B126" s="148">
        <v>42697</v>
      </c>
      <c r="C126" s="150" t="s">
        <v>8663</v>
      </c>
      <c r="D126" s="150">
        <v>1</v>
      </c>
      <c r="E126" s="150" t="s">
        <v>8664</v>
      </c>
      <c r="F126" s="150" t="s">
        <v>8392</v>
      </c>
      <c r="G126" s="14" t="s">
        <v>659</v>
      </c>
      <c r="H126" s="76" t="s">
        <v>717</v>
      </c>
      <c r="I126" s="314">
        <v>95.86</v>
      </c>
      <c r="J126" s="133">
        <f t="shared" si="1"/>
        <v>599.125</v>
      </c>
    </row>
    <row r="127" spans="1:10">
      <c r="A127" t="s">
        <v>4347</v>
      </c>
      <c r="B127" s="148">
        <v>42696</v>
      </c>
      <c r="C127" t="s">
        <v>8606</v>
      </c>
      <c r="D127">
        <v>1</v>
      </c>
      <c r="E127" t="s">
        <v>8607</v>
      </c>
      <c r="F127" t="s">
        <v>8399</v>
      </c>
      <c r="G127" s="76" t="s">
        <v>840</v>
      </c>
      <c r="H127" s="76" t="s">
        <v>4849</v>
      </c>
      <c r="I127" s="314">
        <v>34294.71</v>
      </c>
      <c r="J127" s="133">
        <f t="shared" si="1"/>
        <v>214341.9375</v>
      </c>
    </row>
    <row r="128" spans="1:10">
      <c r="A128" t="s">
        <v>2313</v>
      </c>
      <c r="B128" s="148">
        <v>42697</v>
      </c>
      <c r="C128" t="s">
        <v>8707</v>
      </c>
      <c r="D128">
        <v>1</v>
      </c>
      <c r="E128" t="s">
        <v>8708</v>
      </c>
      <c r="F128" t="s">
        <v>8399</v>
      </c>
      <c r="G128" s="76" t="s">
        <v>840</v>
      </c>
      <c r="H128" s="76" t="s">
        <v>4849</v>
      </c>
      <c r="I128" s="314">
        <v>30299.8</v>
      </c>
      <c r="J128" s="133">
        <f t="shared" si="1"/>
        <v>189373.75</v>
      </c>
    </row>
    <row r="129" spans="1:10">
      <c r="A129" t="s">
        <v>1345</v>
      </c>
      <c r="B129" s="148">
        <v>42697</v>
      </c>
      <c r="C129" t="s">
        <v>8709</v>
      </c>
      <c r="D129">
        <v>1</v>
      </c>
      <c r="E129" t="s">
        <v>8710</v>
      </c>
      <c r="F129" t="s">
        <v>8399</v>
      </c>
      <c r="G129" s="76" t="s">
        <v>840</v>
      </c>
      <c r="H129" s="76" t="s">
        <v>4849</v>
      </c>
      <c r="I129" s="314">
        <v>30299.8</v>
      </c>
      <c r="J129" s="133">
        <f t="shared" si="1"/>
        <v>189373.75</v>
      </c>
    </row>
    <row r="130" spans="1:10">
      <c r="A130" t="s">
        <v>1346</v>
      </c>
      <c r="B130" s="148">
        <v>42697</v>
      </c>
      <c r="C130" t="s">
        <v>8711</v>
      </c>
      <c r="D130">
        <v>1</v>
      </c>
      <c r="E130" t="s">
        <v>8712</v>
      </c>
      <c r="F130" t="s">
        <v>8399</v>
      </c>
      <c r="G130" s="76" t="s">
        <v>840</v>
      </c>
      <c r="H130" s="76" t="s">
        <v>4849</v>
      </c>
      <c r="I130" s="314">
        <v>30299.8</v>
      </c>
      <c r="J130" s="133">
        <f t="shared" si="1"/>
        <v>189373.75</v>
      </c>
    </row>
    <row r="131" spans="1:10">
      <c r="A131" t="s">
        <v>1347</v>
      </c>
      <c r="B131" s="148">
        <v>42697</v>
      </c>
      <c r="C131" t="s">
        <v>8713</v>
      </c>
      <c r="D131">
        <v>1</v>
      </c>
      <c r="E131" t="s">
        <v>8714</v>
      </c>
      <c r="F131" t="s">
        <v>8399</v>
      </c>
      <c r="G131" s="76" t="s">
        <v>840</v>
      </c>
      <c r="H131" s="76" t="s">
        <v>4849</v>
      </c>
      <c r="I131" s="314">
        <v>39938.839999999997</v>
      </c>
      <c r="J131" s="133">
        <f t="shared" si="1"/>
        <v>249617.74999999997</v>
      </c>
    </row>
    <row r="132" spans="1:10">
      <c r="A132" t="s">
        <v>8715</v>
      </c>
      <c r="B132" s="148">
        <v>42697</v>
      </c>
      <c r="C132" t="s">
        <v>8716</v>
      </c>
      <c r="D132">
        <v>1</v>
      </c>
      <c r="E132" t="s">
        <v>8717</v>
      </c>
      <c r="F132" t="s">
        <v>8399</v>
      </c>
      <c r="G132" s="76" t="s">
        <v>840</v>
      </c>
      <c r="H132" s="76" t="s">
        <v>4849</v>
      </c>
      <c r="I132" s="314">
        <v>39940.22</v>
      </c>
      <c r="J132" s="133">
        <f t="shared" si="1"/>
        <v>249626.375</v>
      </c>
    </row>
    <row r="133" spans="1:10">
      <c r="A133" t="s">
        <v>8718</v>
      </c>
      <c r="B133" s="148">
        <v>42697</v>
      </c>
      <c r="C133" t="s">
        <v>8719</v>
      </c>
      <c r="D133">
        <v>1</v>
      </c>
      <c r="E133" t="s">
        <v>8720</v>
      </c>
      <c r="F133" t="s">
        <v>8399</v>
      </c>
      <c r="G133" s="76" t="s">
        <v>840</v>
      </c>
      <c r="H133" s="76" t="s">
        <v>4849</v>
      </c>
      <c r="I133" s="314">
        <v>39938.839999999997</v>
      </c>
      <c r="J133" s="133">
        <f t="shared" si="1"/>
        <v>249617.74999999997</v>
      </c>
    </row>
    <row r="134" spans="1:10">
      <c r="A134" t="s">
        <v>8603</v>
      </c>
      <c r="B134" s="148">
        <v>42696</v>
      </c>
      <c r="C134" t="s">
        <v>8604</v>
      </c>
      <c r="D134">
        <v>1</v>
      </c>
      <c r="E134" t="s">
        <v>8605</v>
      </c>
      <c r="F134" t="s">
        <v>8399</v>
      </c>
      <c r="G134" s="76" t="s">
        <v>840</v>
      </c>
      <c r="H134" s="76" t="s">
        <v>4849</v>
      </c>
      <c r="I134" s="314">
        <v>28710.83</v>
      </c>
      <c r="J134" s="133">
        <f t="shared" ref="J134:J197" si="2">+I134/0.16</f>
        <v>179442.6875</v>
      </c>
    </row>
    <row r="135" spans="1:10">
      <c r="A135" t="s">
        <v>8600</v>
      </c>
      <c r="B135" s="148">
        <v>42696</v>
      </c>
      <c r="C135" t="s">
        <v>8601</v>
      </c>
      <c r="D135">
        <v>1</v>
      </c>
      <c r="E135" t="s">
        <v>8602</v>
      </c>
      <c r="F135" t="s">
        <v>8399</v>
      </c>
      <c r="G135" s="76" t="s">
        <v>840</v>
      </c>
      <c r="H135" s="76" t="s">
        <v>4849</v>
      </c>
      <c r="I135" s="314">
        <v>27523.64</v>
      </c>
      <c r="J135" s="133">
        <f t="shared" si="2"/>
        <v>172022.75</v>
      </c>
    </row>
    <row r="136" spans="1:10">
      <c r="A136" t="s">
        <v>8611</v>
      </c>
      <c r="B136" s="148">
        <v>42696</v>
      </c>
      <c r="C136" t="s">
        <v>8612</v>
      </c>
      <c r="D136">
        <v>1</v>
      </c>
      <c r="E136" t="s">
        <v>8613</v>
      </c>
      <c r="F136" t="s">
        <v>8399</v>
      </c>
      <c r="G136" s="76" t="s">
        <v>840</v>
      </c>
      <c r="H136" s="76" t="s">
        <v>4849</v>
      </c>
      <c r="I136" s="314">
        <v>31995.23</v>
      </c>
      <c r="J136" s="133">
        <f t="shared" si="2"/>
        <v>199970.1875</v>
      </c>
    </row>
    <row r="137" spans="1:10">
      <c r="A137" t="s">
        <v>6684</v>
      </c>
      <c r="B137" s="148">
        <v>42696</v>
      </c>
      <c r="C137" t="s">
        <v>8617</v>
      </c>
      <c r="D137">
        <v>1</v>
      </c>
      <c r="E137" t="s">
        <v>8618</v>
      </c>
      <c r="F137" t="s">
        <v>8399</v>
      </c>
      <c r="G137" s="76" t="s">
        <v>840</v>
      </c>
      <c r="H137" s="76" t="s">
        <v>4849</v>
      </c>
      <c r="I137" s="314">
        <v>44070.83</v>
      </c>
      <c r="J137" s="133">
        <f t="shared" si="2"/>
        <v>275442.6875</v>
      </c>
    </row>
    <row r="138" spans="1:10">
      <c r="A138" t="s">
        <v>8621</v>
      </c>
      <c r="B138" s="148">
        <v>42697</v>
      </c>
      <c r="C138" t="s">
        <v>8622</v>
      </c>
      <c r="D138">
        <v>1</v>
      </c>
      <c r="E138" t="s">
        <v>8623</v>
      </c>
      <c r="F138" t="s">
        <v>8399</v>
      </c>
      <c r="G138" s="76" t="s">
        <v>840</v>
      </c>
      <c r="H138" s="76" t="s">
        <v>4849</v>
      </c>
      <c r="I138" s="314">
        <v>30299.8</v>
      </c>
      <c r="J138" s="133">
        <f t="shared" si="2"/>
        <v>189373.75</v>
      </c>
    </row>
    <row r="139" spans="1:10">
      <c r="A139" t="s">
        <v>3742</v>
      </c>
      <c r="B139" s="148">
        <v>42697</v>
      </c>
      <c r="C139" t="s">
        <v>8650</v>
      </c>
      <c r="D139">
        <v>1</v>
      </c>
      <c r="E139" t="s">
        <v>8651</v>
      </c>
      <c r="F139" t="s">
        <v>8399</v>
      </c>
      <c r="G139" s="76" t="s">
        <v>840</v>
      </c>
      <c r="H139" s="76" t="s">
        <v>4849</v>
      </c>
      <c r="I139" s="314">
        <v>28710.83</v>
      </c>
      <c r="J139" s="133">
        <f t="shared" si="2"/>
        <v>179442.6875</v>
      </c>
    </row>
    <row r="140" spans="1:10">
      <c r="A140" t="s">
        <v>5667</v>
      </c>
      <c r="B140" s="148">
        <v>42697</v>
      </c>
      <c r="C140" t="s">
        <v>8652</v>
      </c>
      <c r="D140">
        <v>1</v>
      </c>
      <c r="E140" t="s">
        <v>8653</v>
      </c>
      <c r="F140" t="s">
        <v>8399</v>
      </c>
      <c r="G140" s="76" t="s">
        <v>840</v>
      </c>
      <c r="H140" s="76" t="s">
        <v>4849</v>
      </c>
      <c r="I140" s="314">
        <v>43412.18</v>
      </c>
      <c r="J140" s="133">
        <f t="shared" si="2"/>
        <v>271326.125</v>
      </c>
    </row>
    <row r="141" spans="1:10">
      <c r="A141" t="s">
        <v>350</v>
      </c>
      <c r="B141" s="148">
        <v>42697</v>
      </c>
      <c r="C141" t="s">
        <v>8648</v>
      </c>
      <c r="D141">
        <v>1</v>
      </c>
      <c r="E141" t="s">
        <v>8649</v>
      </c>
      <c r="F141" t="s">
        <v>8399</v>
      </c>
      <c r="G141" s="76" t="s">
        <v>840</v>
      </c>
      <c r="H141" s="76" t="s">
        <v>4849</v>
      </c>
      <c r="I141" s="314">
        <v>39938.839999999997</v>
      </c>
      <c r="J141" s="133">
        <f t="shared" si="2"/>
        <v>249617.74999999997</v>
      </c>
    </row>
    <row r="142" spans="1:10">
      <c r="A142" t="s">
        <v>8667</v>
      </c>
      <c r="B142" s="148">
        <v>42697</v>
      </c>
      <c r="C142" t="s">
        <v>8668</v>
      </c>
      <c r="D142">
        <v>1</v>
      </c>
      <c r="E142" t="s">
        <v>8669</v>
      </c>
      <c r="F142" t="s">
        <v>8399</v>
      </c>
      <c r="G142" s="76" t="s">
        <v>840</v>
      </c>
      <c r="H142" s="76" t="s">
        <v>4849</v>
      </c>
      <c r="I142" s="314">
        <v>59588.93</v>
      </c>
      <c r="J142" s="133">
        <f t="shared" si="2"/>
        <v>372430.8125</v>
      </c>
    </row>
    <row r="143" spans="1:10">
      <c r="A143" t="s">
        <v>8721</v>
      </c>
      <c r="B143" s="148">
        <v>42697</v>
      </c>
      <c r="C143" t="s">
        <v>8722</v>
      </c>
      <c r="D143">
        <v>1</v>
      </c>
      <c r="E143" t="s">
        <v>8723</v>
      </c>
      <c r="F143" t="s">
        <v>8399</v>
      </c>
      <c r="G143" s="76" t="s">
        <v>840</v>
      </c>
      <c r="H143" s="76" t="s">
        <v>4849</v>
      </c>
      <c r="I143" s="314">
        <v>39938.839999999997</v>
      </c>
      <c r="J143" s="133">
        <f t="shared" si="2"/>
        <v>249617.74999999997</v>
      </c>
    </row>
    <row r="144" spans="1:10">
      <c r="A144" t="s">
        <v>2319</v>
      </c>
      <c r="B144" s="148">
        <v>42697</v>
      </c>
      <c r="C144" t="s">
        <v>8724</v>
      </c>
      <c r="D144">
        <v>1</v>
      </c>
      <c r="E144" t="s">
        <v>8725</v>
      </c>
      <c r="F144" t="s">
        <v>8399</v>
      </c>
      <c r="G144" s="76" t="s">
        <v>840</v>
      </c>
      <c r="H144" s="76" t="s">
        <v>4849</v>
      </c>
      <c r="I144" s="314">
        <v>39938.839999999997</v>
      </c>
      <c r="J144" s="133">
        <f t="shared" si="2"/>
        <v>249617.74999999997</v>
      </c>
    </row>
    <row r="145" spans="1:10">
      <c r="A145" t="s">
        <v>8729</v>
      </c>
      <c r="B145" s="148">
        <v>42697</v>
      </c>
      <c r="C145" t="s">
        <v>8730</v>
      </c>
      <c r="D145">
        <v>1</v>
      </c>
      <c r="E145" t="s">
        <v>8731</v>
      </c>
      <c r="F145" t="s">
        <v>8399</v>
      </c>
      <c r="G145" s="76" t="s">
        <v>840</v>
      </c>
      <c r="H145" s="76" t="s">
        <v>4849</v>
      </c>
      <c r="I145" s="314">
        <v>27523.64</v>
      </c>
      <c r="J145" s="133">
        <f t="shared" si="2"/>
        <v>172022.75</v>
      </c>
    </row>
    <row r="146" spans="1:10">
      <c r="A146" t="s">
        <v>6772</v>
      </c>
      <c r="B146" s="148">
        <v>42697</v>
      </c>
      <c r="C146" t="s">
        <v>8732</v>
      </c>
      <c r="D146">
        <v>1</v>
      </c>
      <c r="E146" t="s">
        <v>8733</v>
      </c>
      <c r="F146" t="s">
        <v>8399</v>
      </c>
      <c r="G146" s="76" t="s">
        <v>840</v>
      </c>
      <c r="H146" s="76" t="s">
        <v>4849</v>
      </c>
      <c r="I146" s="314">
        <v>30299.8</v>
      </c>
      <c r="J146" s="133">
        <f t="shared" si="2"/>
        <v>189373.75</v>
      </c>
    </row>
    <row r="147" spans="1:10">
      <c r="A147" t="s">
        <v>6775</v>
      </c>
      <c r="B147" s="148">
        <v>42697</v>
      </c>
      <c r="C147" t="s">
        <v>8734</v>
      </c>
      <c r="D147">
        <v>1</v>
      </c>
      <c r="E147" t="s">
        <v>8735</v>
      </c>
      <c r="F147" t="s">
        <v>8399</v>
      </c>
      <c r="G147" s="76" t="s">
        <v>840</v>
      </c>
      <c r="H147" s="76" t="s">
        <v>4849</v>
      </c>
      <c r="I147" s="314">
        <v>39938.839999999997</v>
      </c>
      <c r="J147" s="133">
        <f t="shared" si="2"/>
        <v>249617.74999999997</v>
      </c>
    </row>
    <row r="148" spans="1:10">
      <c r="A148" t="s">
        <v>5678</v>
      </c>
      <c r="B148" s="148">
        <v>42697</v>
      </c>
      <c r="C148" t="s">
        <v>8736</v>
      </c>
      <c r="D148">
        <v>1</v>
      </c>
      <c r="E148" t="s">
        <v>8737</v>
      </c>
      <c r="F148" t="s">
        <v>8399</v>
      </c>
      <c r="G148" s="76" t="s">
        <v>840</v>
      </c>
      <c r="H148" s="76" t="s">
        <v>4849</v>
      </c>
      <c r="I148" s="314">
        <v>39938.839999999997</v>
      </c>
      <c r="J148" s="133">
        <f t="shared" si="2"/>
        <v>249617.74999999997</v>
      </c>
    </row>
    <row r="149" spans="1:10">
      <c r="A149" t="s">
        <v>6786</v>
      </c>
      <c r="B149" s="148">
        <v>42697</v>
      </c>
      <c r="C149" t="s">
        <v>8738</v>
      </c>
      <c r="D149">
        <v>1</v>
      </c>
      <c r="E149" t="s">
        <v>8739</v>
      </c>
      <c r="F149" t="s">
        <v>8399</v>
      </c>
      <c r="G149" s="76" t="s">
        <v>840</v>
      </c>
      <c r="H149" s="76" t="s">
        <v>4849</v>
      </c>
      <c r="I149" s="314">
        <v>39938.839999999997</v>
      </c>
      <c r="J149" s="133">
        <f t="shared" si="2"/>
        <v>249617.74999999997</v>
      </c>
    </row>
    <row r="150" spans="1:10">
      <c r="A150" t="s">
        <v>8740</v>
      </c>
      <c r="B150" s="148">
        <v>42697</v>
      </c>
      <c r="C150" t="s">
        <v>8741</v>
      </c>
      <c r="D150">
        <v>1</v>
      </c>
      <c r="E150" t="s">
        <v>8742</v>
      </c>
      <c r="F150" t="s">
        <v>8399</v>
      </c>
      <c r="G150" s="76" t="s">
        <v>840</v>
      </c>
      <c r="H150" s="76" t="s">
        <v>4849</v>
      </c>
      <c r="I150" s="314">
        <v>39938.839999999997</v>
      </c>
      <c r="J150" s="133">
        <f t="shared" si="2"/>
        <v>249617.74999999997</v>
      </c>
    </row>
    <row r="151" spans="1:10">
      <c r="A151" t="s">
        <v>8726</v>
      </c>
      <c r="B151" s="148">
        <v>42697</v>
      </c>
      <c r="C151" t="s">
        <v>8727</v>
      </c>
      <c r="D151">
        <v>1</v>
      </c>
      <c r="E151" t="s">
        <v>8728</v>
      </c>
      <c r="F151" t="s">
        <v>8399</v>
      </c>
      <c r="G151" s="76" t="s">
        <v>840</v>
      </c>
      <c r="H151" s="76" t="s">
        <v>4849</v>
      </c>
      <c r="I151" s="314">
        <v>47450.78</v>
      </c>
      <c r="J151" s="133">
        <f t="shared" si="2"/>
        <v>296567.375</v>
      </c>
    </row>
    <row r="152" spans="1:10">
      <c r="A152" t="s">
        <v>6816</v>
      </c>
      <c r="B152" s="148">
        <v>42698</v>
      </c>
      <c r="C152" t="s">
        <v>8743</v>
      </c>
      <c r="D152">
        <v>1</v>
      </c>
      <c r="E152" t="s">
        <v>8744</v>
      </c>
      <c r="F152" t="s">
        <v>8399</v>
      </c>
      <c r="G152" s="76" t="s">
        <v>840</v>
      </c>
      <c r="H152" s="76" t="s">
        <v>4849</v>
      </c>
      <c r="I152" s="314">
        <v>27523.64</v>
      </c>
      <c r="J152" s="133">
        <f t="shared" si="2"/>
        <v>172022.75</v>
      </c>
    </row>
    <row r="153" spans="1:10">
      <c r="A153" t="s">
        <v>8745</v>
      </c>
      <c r="B153" s="148">
        <v>42698</v>
      </c>
      <c r="C153" t="s">
        <v>8746</v>
      </c>
      <c r="D153">
        <v>1</v>
      </c>
      <c r="E153" t="s">
        <v>8747</v>
      </c>
      <c r="F153" t="s">
        <v>8399</v>
      </c>
      <c r="G153" s="76" t="s">
        <v>840</v>
      </c>
      <c r="H153" s="76" t="s">
        <v>4849</v>
      </c>
      <c r="I153" s="314">
        <v>27523.64</v>
      </c>
      <c r="J153" s="133">
        <f t="shared" si="2"/>
        <v>172022.75</v>
      </c>
    </row>
    <row r="154" spans="1:10">
      <c r="A154" t="s">
        <v>4377</v>
      </c>
      <c r="B154" s="148">
        <v>42698</v>
      </c>
      <c r="C154" t="s">
        <v>8748</v>
      </c>
      <c r="D154">
        <v>1</v>
      </c>
      <c r="E154" t="s">
        <v>8749</v>
      </c>
      <c r="F154" t="s">
        <v>8399</v>
      </c>
      <c r="G154" s="76" t="s">
        <v>840</v>
      </c>
      <c r="H154" s="76" t="s">
        <v>4849</v>
      </c>
      <c r="I154" s="314">
        <v>30299.8</v>
      </c>
      <c r="J154" s="133">
        <f t="shared" si="2"/>
        <v>189373.75</v>
      </c>
    </row>
    <row r="155" spans="1:10">
      <c r="A155" t="s">
        <v>8750</v>
      </c>
      <c r="B155" s="148">
        <v>42698</v>
      </c>
      <c r="C155" t="s">
        <v>8751</v>
      </c>
      <c r="D155">
        <v>1</v>
      </c>
      <c r="E155" t="s">
        <v>8752</v>
      </c>
      <c r="F155" t="s">
        <v>8399</v>
      </c>
      <c r="G155" s="76" t="s">
        <v>840</v>
      </c>
      <c r="H155" s="76" t="s">
        <v>4849</v>
      </c>
      <c r="I155" s="314">
        <v>47450.78</v>
      </c>
      <c r="J155" s="133">
        <f t="shared" si="2"/>
        <v>296567.375</v>
      </c>
    </row>
    <row r="156" spans="1:10">
      <c r="A156" t="s">
        <v>8753</v>
      </c>
      <c r="B156" s="148">
        <v>42698</v>
      </c>
      <c r="C156" t="s">
        <v>8754</v>
      </c>
      <c r="D156">
        <v>1</v>
      </c>
      <c r="E156" t="s">
        <v>8755</v>
      </c>
      <c r="F156" t="s">
        <v>8399</v>
      </c>
      <c r="G156" s="76" t="s">
        <v>840</v>
      </c>
      <c r="H156" s="76" t="s">
        <v>4849</v>
      </c>
      <c r="I156" s="314">
        <v>57301.21</v>
      </c>
      <c r="J156" s="133">
        <f t="shared" si="2"/>
        <v>358132.5625</v>
      </c>
    </row>
    <row r="157" spans="1:10">
      <c r="A157" t="s">
        <v>8756</v>
      </c>
      <c r="B157" s="148">
        <v>42698</v>
      </c>
      <c r="C157" t="s">
        <v>8757</v>
      </c>
      <c r="D157">
        <v>1</v>
      </c>
      <c r="E157" t="s">
        <v>8758</v>
      </c>
      <c r="F157" t="s">
        <v>8399</v>
      </c>
      <c r="G157" s="76" t="s">
        <v>840</v>
      </c>
      <c r="H157" s="76" t="s">
        <v>4849</v>
      </c>
      <c r="I157" s="314">
        <v>51176</v>
      </c>
      <c r="J157" s="133">
        <f t="shared" si="2"/>
        <v>319850</v>
      </c>
    </row>
    <row r="158" spans="1:10">
      <c r="A158" t="s">
        <v>8759</v>
      </c>
      <c r="B158" s="148">
        <v>42698</v>
      </c>
      <c r="C158" t="s">
        <v>8760</v>
      </c>
      <c r="D158">
        <v>1</v>
      </c>
      <c r="E158" t="s">
        <v>8761</v>
      </c>
      <c r="F158" t="s">
        <v>8399</v>
      </c>
      <c r="G158" s="76" t="s">
        <v>840</v>
      </c>
      <c r="H158" s="76" t="s">
        <v>4849</v>
      </c>
      <c r="I158" s="314">
        <v>34294.71</v>
      </c>
      <c r="J158" s="133">
        <f t="shared" si="2"/>
        <v>214341.9375</v>
      </c>
    </row>
    <row r="159" spans="1:10">
      <c r="A159" t="s">
        <v>8762</v>
      </c>
      <c r="B159" s="148">
        <v>42698</v>
      </c>
      <c r="C159" t="s">
        <v>8763</v>
      </c>
      <c r="D159">
        <v>1</v>
      </c>
      <c r="E159" t="s">
        <v>8764</v>
      </c>
      <c r="F159" t="s">
        <v>8399</v>
      </c>
      <c r="G159" s="76" t="s">
        <v>840</v>
      </c>
      <c r="H159" s="76" t="s">
        <v>4849</v>
      </c>
      <c r="I159" s="314">
        <v>39938.839999999997</v>
      </c>
      <c r="J159" s="133">
        <f t="shared" si="2"/>
        <v>249617.74999999997</v>
      </c>
    </row>
    <row r="160" spans="1:10">
      <c r="A160" t="s">
        <v>8765</v>
      </c>
      <c r="B160" s="148">
        <v>42698</v>
      </c>
      <c r="C160" t="s">
        <v>8766</v>
      </c>
      <c r="D160">
        <v>1</v>
      </c>
      <c r="E160" t="s">
        <v>8767</v>
      </c>
      <c r="F160" t="s">
        <v>8399</v>
      </c>
      <c r="G160" s="76" t="s">
        <v>840</v>
      </c>
      <c r="H160" s="76" t="s">
        <v>4849</v>
      </c>
      <c r="I160" s="314">
        <v>39938.839999999997</v>
      </c>
      <c r="J160" s="133">
        <f t="shared" si="2"/>
        <v>249617.74999999997</v>
      </c>
    </row>
    <row r="161" spans="1:10">
      <c r="A161" t="s">
        <v>1369</v>
      </c>
      <c r="B161" s="148">
        <v>42698</v>
      </c>
      <c r="C161" t="s">
        <v>8768</v>
      </c>
      <c r="D161">
        <v>1</v>
      </c>
      <c r="E161" t="s">
        <v>8769</v>
      </c>
      <c r="F161" t="s">
        <v>8399</v>
      </c>
      <c r="G161" s="76" t="s">
        <v>840</v>
      </c>
      <c r="H161" s="76" t="s">
        <v>4849</v>
      </c>
      <c r="I161" s="314">
        <v>39938.839999999997</v>
      </c>
      <c r="J161" s="133">
        <f t="shared" si="2"/>
        <v>249617.74999999997</v>
      </c>
    </row>
    <row r="162" spans="1:10">
      <c r="A162" t="s">
        <v>8770</v>
      </c>
      <c r="B162" s="148">
        <v>42698</v>
      </c>
      <c r="C162" t="s">
        <v>8771</v>
      </c>
      <c r="D162">
        <v>1</v>
      </c>
      <c r="E162" t="s">
        <v>8772</v>
      </c>
      <c r="F162" t="s">
        <v>8399</v>
      </c>
      <c r="G162" s="76" t="s">
        <v>840</v>
      </c>
      <c r="H162" s="76" t="s">
        <v>4849</v>
      </c>
      <c r="I162" s="314">
        <v>39938.839999999997</v>
      </c>
      <c r="J162" s="133">
        <f t="shared" si="2"/>
        <v>249617.74999999997</v>
      </c>
    </row>
    <row r="163" spans="1:10">
      <c r="A163" t="s">
        <v>3750</v>
      </c>
      <c r="B163" s="148">
        <v>42698</v>
      </c>
      <c r="C163" t="s">
        <v>8773</v>
      </c>
      <c r="D163">
        <v>1</v>
      </c>
      <c r="E163" t="s">
        <v>8774</v>
      </c>
      <c r="F163" t="s">
        <v>8399</v>
      </c>
      <c r="G163" s="76" t="s">
        <v>840</v>
      </c>
      <c r="H163" s="76" t="s">
        <v>4849</v>
      </c>
      <c r="I163" s="314">
        <v>39938.839999999997</v>
      </c>
      <c r="J163" s="133">
        <f t="shared" si="2"/>
        <v>249617.74999999997</v>
      </c>
    </row>
    <row r="164" spans="1:10">
      <c r="A164" t="s">
        <v>8775</v>
      </c>
      <c r="B164" s="148">
        <v>42698</v>
      </c>
      <c r="C164" t="s">
        <v>8776</v>
      </c>
      <c r="D164">
        <v>1</v>
      </c>
      <c r="E164" t="s">
        <v>8777</v>
      </c>
      <c r="F164" t="s">
        <v>8399</v>
      </c>
      <c r="G164" s="76" t="s">
        <v>840</v>
      </c>
      <c r="H164" s="76" t="s">
        <v>4849</v>
      </c>
      <c r="I164" s="314">
        <v>39938.839999999997</v>
      </c>
      <c r="J164" s="133">
        <f t="shared" si="2"/>
        <v>249617.74999999997</v>
      </c>
    </row>
    <row r="165" spans="1:10">
      <c r="A165" t="s">
        <v>8778</v>
      </c>
      <c r="B165" s="148">
        <v>42698</v>
      </c>
      <c r="C165" t="s">
        <v>8779</v>
      </c>
      <c r="D165">
        <v>1</v>
      </c>
      <c r="E165" t="s">
        <v>8780</v>
      </c>
      <c r="F165" t="s">
        <v>8399</v>
      </c>
      <c r="G165" s="76" t="s">
        <v>840</v>
      </c>
      <c r="H165" s="76" t="s">
        <v>4849</v>
      </c>
      <c r="I165" s="314">
        <v>39938.839999999997</v>
      </c>
      <c r="J165" s="133">
        <f t="shared" si="2"/>
        <v>249617.74999999997</v>
      </c>
    </row>
    <row r="166" spans="1:10">
      <c r="A166" t="s">
        <v>1371</v>
      </c>
      <c r="B166" s="148">
        <v>42698</v>
      </c>
      <c r="C166" t="s">
        <v>8781</v>
      </c>
      <c r="D166">
        <v>1</v>
      </c>
      <c r="E166" t="s">
        <v>8782</v>
      </c>
      <c r="F166" t="s">
        <v>8399</v>
      </c>
      <c r="G166" s="76" t="s">
        <v>840</v>
      </c>
      <c r="H166" s="76" t="s">
        <v>4849</v>
      </c>
      <c r="I166" s="314">
        <v>38671.760000000002</v>
      </c>
      <c r="J166" s="133">
        <f t="shared" si="2"/>
        <v>241698.5</v>
      </c>
    </row>
    <row r="167" spans="1:10">
      <c r="A167" t="s">
        <v>408</v>
      </c>
      <c r="B167" s="148">
        <v>42698</v>
      </c>
      <c r="C167" t="s">
        <v>8786</v>
      </c>
      <c r="D167">
        <v>1</v>
      </c>
      <c r="E167" t="s">
        <v>8787</v>
      </c>
      <c r="F167" t="s">
        <v>8399</v>
      </c>
      <c r="G167" s="76" t="s">
        <v>840</v>
      </c>
      <c r="H167" s="76" t="s">
        <v>4849</v>
      </c>
      <c r="I167" s="314">
        <v>28412.9</v>
      </c>
      <c r="J167" s="133">
        <f t="shared" si="2"/>
        <v>177580.625</v>
      </c>
    </row>
    <row r="168" spans="1:10">
      <c r="A168" t="s">
        <v>8788</v>
      </c>
      <c r="B168" s="148">
        <v>42698</v>
      </c>
      <c r="C168" t="s">
        <v>8789</v>
      </c>
      <c r="D168">
        <v>1</v>
      </c>
      <c r="E168" t="s">
        <v>8790</v>
      </c>
      <c r="F168" t="s">
        <v>8399</v>
      </c>
      <c r="G168" s="76" t="s">
        <v>840</v>
      </c>
      <c r="H168" s="76" t="s">
        <v>4849</v>
      </c>
      <c r="I168" s="314">
        <v>30299.8</v>
      </c>
      <c r="J168" s="133">
        <f t="shared" si="2"/>
        <v>189373.75</v>
      </c>
    </row>
    <row r="169" spans="1:10">
      <c r="A169" t="s">
        <v>2344</v>
      </c>
      <c r="B169" s="148">
        <v>42698</v>
      </c>
      <c r="C169" t="s">
        <v>8791</v>
      </c>
      <c r="D169">
        <v>1</v>
      </c>
      <c r="E169" t="s">
        <v>8792</v>
      </c>
      <c r="F169" t="s">
        <v>8399</v>
      </c>
      <c r="G169" s="76" t="s">
        <v>840</v>
      </c>
      <c r="H169" s="76" t="s">
        <v>4849</v>
      </c>
      <c r="I169" s="314">
        <v>34294.71</v>
      </c>
      <c r="J169" s="133">
        <f t="shared" si="2"/>
        <v>214341.9375</v>
      </c>
    </row>
    <row r="170" spans="1:10">
      <c r="A170" t="s">
        <v>5686</v>
      </c>
      <c r="B170" s="148">
        <v>42698</v>
      </c>
      <c r="C170" t="s">
        <v>8793</v>
      </c>
      <c r="D170">
        <v>1</v>
      </c>
      <c r="E170" t="s">
        <v>8794</v>
      </c>
      <c r="F170" t="s">
        <v>8399</v>
      </c>
      <c r="G170" s="76" t="s">
        <v>840</v>
      </c>
      <c r="H170" s="76" t="s">
        <v>4849</v>
      </c>
      <c r="I170" s="314">
        <v>34294.71</v>
      </c>
      <c r="J170" s="133">
        <f t="shared" si="2"/>
        <v>214341.9375</v>
      </c>
    </row>
    <row r="171" spans="1:10">
      <c r="A171" t="s">
        <v>5687</v>
      </c>
      <c r="B171" s="148">
        <v>42698</v>
      </c>
      <c r="C171" t="s">
        <v>8795</v>
      </c>
      <c r="D171">
        <v>1</v>
      </c>
      <c r="E171" t="s">
        <v>8796</v>
      </c>
      <c r="F171" t="s">
        <v>8399</v>
      </c>
      <c r="G171" s="76" t="s">
        <v>840</v>
      </c>
      <c r="H171" s="76" t="s">
        <v>4849</v>
      </c>
      <c r="I171" s="314">
        <v>34294.71</v>
      </c>
      <c r="J171" s="133">
        <f t="shared" si="2"/>
        <v>214341.9375</v>
      </c>
    </row>
    <row r="172" spans="1:10">
      <c r="A172" t="s">
        <v>3752</v>
      </c>
      <c r="B172" s="148">
        <v>42698</v>
      </c>
      <c r="C172" t="s">
        <v>8797</v>
      </c>
      <c r="D172">
        <v>1</v>
      </c>
      <c r="E172" t="s">
        <v>8798</v>
      </c>
      <c r="F172" t="s">
        <v>8399</v>
      </c>
      <c r="G172" s="76" t="s">
        <v>840</v>
      </c>
      <c r="H172" s="76" t="s">
        <v>4849</v>
      </c>
      <c r="I172" s="314">
        <v>34294.71</v>
      </c>
      <c r="J172" s="133">
        <f t="shared" si="2"/>
        <v>214341.9375</v>
      </c>
    </row>
    <row r="173" spans="1:10">
      <c r="A173" t="s">
        <v>1382</v>
      </c>
      <c r="B173" s="148">
        <v>42698</v>
      </c>
      <c r="C173" t="s">
        <v>8799</v>
      </c>
      <c r="D173">
        <v>1</v>
      </c>
      <c r="E173" t="s">
        <v>8800</v>
      </c>
      <c r="F173" t="s">
        <v>8399</v>
      </c>
      <c r="G173" s="76" t="s">
        <v>840</v>
      </c>
      <c r="H173" s="76" t="s">
        <v>4849</v>
      </c>
      <c r="I173" s="314">
        <v>39938.839999999997</v>
      </c>
      <c r="J173" s="133">
        <f t="shared" si="2"/>
        <v>249617.74999999997</v>
      </c>
    </row>
    <row r="174" spans="1:10">
      <c r="A174" t="s">
        <v>1385</v>
      </c>
      <c r="B174" s="148">
        <v>42698</v>
      </c>
      <c r="C174" t="s">
        <v>8801</v>
      </c>
      <c r="D174">
        <v>1</v>
      </c>
      <c r="E174" t="s">
        <v>8802</v>
      </c>
      <c r="F174" t="s">
        <v>8399</v>
      </c>
      <c r="G174" s="76" t="s">
        <v>840</v>
      </c>
      <c r="H174" s="76" t="s">
        <v>4849</v>
      </c>
      <c r="I174" s="314">
        <v>39938.839999999997</v>
      </c>
      <c r="J174" s="133">
        <f t="shared" si="2"/>
        <v>249617.74999999997</v>
      </c>
    </row>
    <row r="175" spans="1:10">
      <c r="A175" t="s">
        <v>6835</v>
      </c>
      <c r="B175" s="148">
        <v>42698</v>
      </c>
      <c r="C175" t="s">
        <v>8803</v>
      </c>
      <c r="D175">
        <v>1</v>
      </c>
      <c r="E175" t="s">
        <v>8804</v>
      </c>
      <c r="F175" t="s">
        <v>8399</v>
      </c>
      <c r="G175" s="76" t="s">
        <v>840</v>
      </c>
      <c r="H175" s="76" t="s">
        <v>4849</v>
      </c>
      <c r="I175" s="314">
        <v>39938.839999999997</v>
      </c>
      <c r="J175" s="133">
        <f t="shared" si="2"/>
        <v>249617.74999999997</v>
      </c>
    </row>
    <row r="176" spans="1:10">
      <c r="A176" t="s">
        <v>8805</v>
      </c>
      <c r="B176" s="148">
        <v>42698</v>
      </c>
      <c r="C176" t="s">
        <v>8806</v>
      </c>
      <c r="D176">
        <v>1</v>
      </c>
      <c r="E176" t="s">
        <v>8807</v>
      </c>
      <c r="F176" t="s">
        <v>8399</v>
      </c>
      <c r="G176" s="76" t="s">
        <v>840</v>
      </c>
      <c r="H176" s="76" t="s">
        <v>4849</v>
      </c>
      <c r="I176" s="314">
        <v>39938.839999999997</v>
      </c>
      <c r="J176" s="133">
        <f t="shared" si="2"/>
        <v>249617.74999999997</v>
      </c>
    </row>
    <row r="177" spans="1:11">
      <c r="A177" t="s">
        <v>8808</v>
      </c>
      <c r="B177" s="148">
        <v>42698</v>
      </c>
      <c r="C177" t="s">
        <v>8809</v>
      </c>
      <c r="D177">
        <v>1</v>
      </c>
      <c r="E177" t="s">
        <v>8810</v>
      </c>
      <c r="F177" t="s">
        <v>8399</v>
      </c>
      <c r="G177" s="76" t="s">
        <v>840</v>
      </c>
      <c r="H177" s="76" t="s">
        <v>4849</v>
      </c>
      <c r="I177" s="314">
        <v>39938.839999999997</v>
      </c>
      <c r="J177" s="133">
        <f t="shared" si="2"/>
        <v>249617.74999999997</v>
      </c>
    </row>
    <row r="178" spans="1:11">
      <c r="A178" t="s">
        <v>8811</v>
      </c>
      <c r="B178" s="148">
        <v>42698</v>
      </c>
      <c r="C178" t="s">
        <v>8812</v>
      </c>
      <c r="D178">
        <v>1</v>
      </c>
      <c r="E178" t="s">
        <v>8813</v>
      </c>
      <c r="F178" t="s">
        <v>8399</v>
      </c>
      <c r="G178" s="76" t="s">
        <v>840</v>
      </c>
      <c r="H178" s="76" t="s">
        <v>4849</v>
      </c>
      <c r="I178" s="314">
        <v>39938.839999999997</v>
      </c>
      <c r="J178" s="133">
        <f t="shared" si="2"/>
        <v>249617.74999999997</v>
      </c>
    </row>
    <row r="179" spans="1:11">
      <c r="A179" t="s">
        <v>8814</v>
      </c>
      <c r="B179" s="148">
        <v>42698</v>
      </c>
      <c r="C179" t="s">
        <v>8815</v>
      </c>
      <c r="D179">
        <v>1</v>
      </c>
      <c r="E179" t="s">
        <v>8816</v>
      </c>
      <c r="F179" t="s">
        <v>8399</v>
      </c>
      <c r="G179" s="76" t="s">
        <v>840</v>
      </c>
      <c r="H179" s="76" t="s">
        <v>4849</v>
      </c>
      <c r="I179" s="314">
        <v>39938.839999999997</v>
      </c>
      <c r="J179" s="133">
        <f t="shared" si="2"/>
        <v>249617.74999999997</v>
      </c>
    </row>
    <row r="180" spans="1:11">
      <c r="A180" t="s">
        <v>8817</v>
      </c>
      <c r="B180" s="148">
        <v>42698</v>
      </c>
      <c r="C180" t="s">
        <v>8818</v>
      </c>
      <c r="D180">
        <v>1</v>
      </c>
      <c r="E180" t="s">
        <v>8819</v>
      </c>
      <c r="F180" t="s">
        <v>8399</v>
      </c>
      <c r="G180" s="76" t="s">
        <v>840</v>
      </c>
      <c r="H180" s="76" t="s">
        <v>4849</v>
      </c>
      <c r="I180" s="314">
        <v>34294.71</v>
      </c>
      <c r="J180" s="133">
        <f t="shared" si="2"/>
        <v>214341.9375</v>
      </c>
    </row>
    <row r="181" spans="1:11">
      <c r="A181" t="s">
        <v>8820</v>
      </c>
      <c r="B181" s="148">
        <v>42698</v>
      </c>
      <c r="C181" t="s">
        <v>8821</v>
      </c>
      <c r="D181">
        <v>1</v>
      </c>
      <c r="E181" t="s">
        <v>8822</v>
      </c>
      <c r="F181" t="s">
        <v>8399</v>
      </c>
      <c r="G181" s="76" t="s">
        <v>840</v>
      </c>
      <c r="H181" s="76" t="s">
        <v>4849</v>
      </c>
      <c r="I181" s="314">
        <v>31995.23</v>
      </c>
      <c r="J181" s="133">
        <f t="shared" si="2"/>
        <v>199970.1875</v>
      </c>
    </row>
    <row r="182" spans="1:11">
      <c r="A182" t="s">
        <v>8823</v>
      </c>
      <c r="B182" s="148">
        <v>42698</v>
      </c>
      <c r="C182" t="s">
        <v>8824</v>
      </c>
      <c r="D182">
        <v>1</v>
      </c>
      <c r="E182" t="s">
        <v>8825</v>
      </c>
      <c r="F182" t="s">
        <v>8399</v>
      </c>
      <c r="G182" s="76" t="s">
        <v>840</v>
      </c>
      <c r="H182" s="76" t="s">
        <v>4849</v>
      </c>
      <c r="I182" s="314">
        <v>31995.23</v>
      </c>
      <c r="J182" s="133">
        <f t="shared" si="2"/>
        <v>199970.1875</v>
      </c>
    </row>
    <row r="183" spans="1:11">
      <c r="A183" t="s">
        <v>8826</v>
      </c>
      <c r="B183" s="148">
        <v>42698</v>
      </c>
      <c r="C183" t="s">
        <v>8827</v>
      </c>
      <c r="D183">
        <v>1</v>
      </c>
      <c r="E183" t="s">
        <v>8828</v>
      </c>
      <c r="F183" t="s">
        <v>8399</v>
      </c>
      <c r="G183" s="76" t="s">
        <v>840</v>
      </c>
      <c r="H183" s="76" t="s">
        <v>4849</v>
      </c>
      <c r="I183" s="314">
        <v>28710.83</v>
      </c>
      <c r="J183" s="133">
        <f t="shared" si="2"/>
        <v>179442.6875</v>
      </c>
    </row>
    <row r="184" spans="1:11">
      <c r="A184" t="s">
        <v>1449</v>
      </c>
      <c r="B184" s="148">
        <v>42700</v>
      </c>
      <c r="C184" t="s">
        <v>8902</v>
      </c>
      <c r="D184">
        <v>1</v>
      </c>
      <c r="E184" t="s">
        <v>8903</v>
      </c>
      <c r="F184" t="s">
        <v>8399</v>
      </c>
      <c r="G184" s="76" t="s">
        <v>840</v>
      </c>
      <c r="H184" s="76" t="s">
        <v>4849</v>
      </c>
      <c r="I184" s="314">
        <v>32137.040000000001</v>
      </c>
      <c r="J184" s="133">
        <f t="shared" si="2"/>
        <v>200856.5</v>
      </c>
    </row>
    <row r="185" spans="1:11">
      <c r="A185" t="s">
        <v>8829</v>
      </c>
      <c r="B185" s="148">
        <v>42698</v>
      </c>
      <c r="C185" t="s">
        <v>8830</v>
      </c>
      <c r="D185">
        <v>1</v>
      </c>
      <c r="E185" t="s">
        <v>8831</v>
      </c>
      <c r="F185" t="s">
        <v>8399</v>
      </c>
      <c r="G185" s="76" t="s">
        <v>840</v>
      </c>
      <c r="H185" s="76" t="s">
        <v>4849</v>
      </c>
      <c r="I185" s="314">
        <v>28090.14</v>
      </c>
      <c r="J185" s="133">
        <f t="shared" si="2"/>
        <v>175563.375</v>
      </c>
    </row>
    <row r="186" spans="1:11">
      <c r="A186" t="s">
        <v>1403</v>
      </c>
      <c r="B186" s="148">
        <v>42698</v>
      </c>
      <c r="C186" t="s">
        <v>8832</v>
      </c>
      <c r="D186">
        <v>1</v>
      </c>
      <c r="E186" t="s">
        <v>8833</v>
      </c>
      <c r="F186" t="s">
        <v>8399</v>
      </c>
      <c r="G186" s="76" t="s">
        <v>840</v>
      </c>
      <c r="H186" s="76" t="s">
        <v>4849</v>
      </c>
      <c r="I186" s="314">
        <v>28090.14</v>
      </c>
      <c r="J186" s="133">
        <f t="shared" si="2"/>
        <v>175563.375</v>
      </c>
    </row>
    <row r="187" spans="1:11">
      <c r="A187" t="s">
        <v>8834</v>
      </c>
      <c r="B187" s="148">
        <v>42698</v>
      </c>
      <c r="C187" t="s">
        <v>8835</v>
      </c>
      <c r="D187">
        <v>1</v>
      </c>
      <c r="E187" t="s">
        <v>8836</v>
      </c>
      <c r="F187" t="s">
        <v>8399</v>
      </c>
      <c r="G187" s="76" t="s">
        <v>840</v>
      </c>
      <c r="H187" s="76" t="s">
        <v>4849</v>
      </c>
      <c r="I187" s="314">
        <v>47450.78</v>
      </c>
      <c r="J187" s="133">
        <f t="shared" si="2"/>
        <v>296567.375</v>
      </c>
    </row>
    <row r="188" spans="1:11">
      <c r="A188" t="s">
        <v>8952</v>
      </c>
      <c r="B188" s="148">
        <v>42704</v>
      </c>
      <c r="C188" t="s">
        <v>8835</v>
      </c>
      <c r="D188">
        <v>1</v>
      </c>
      <c r="E188" t="s">
        <v>8953</v>
      </c>
      <c r="F188" t="s">
        <v>8432</v>
      </c>
      <c r="G188" s="76" t="s">
        <v>840</v>
      </c>
      <c r="H188" s="76" t="s">
        <v>4849</v>
      </c>
      <c r="I188" s="314">
        <v>-47450.78</v>
      </c>
      <c r="J188" s="133">
        <f t="shared" si="2"/>
        <v>-296567.375</v>
      </c>
      <c r="K188" s="316"/>
    </row>
    <row r="189" spans="1:11">
      <c r="A189" t="s">
        <v>5084</v>
      </c>
      <c r="B189" s="148">
        <v>42698</v>
      </c>
      <c r="C189" t="s">
        <v>8837</v>
      </c>
      <c r="D189">
        <v>1</v>
      </c>
      <c r="E189" t="s">
        <v>8838</v>
      </c>
      <c r="F189" t="s">
        <v>8399</v>
      </c>
      <c r="G189" s="76" t="s">
        <v>840</v>
      </c>
      <c r="H189" s="76" t="s">
        <v>4849</v>
      </c>
      <c r="I189" s="314">
        <v>47450.78</v>
      </c>
      <c r="J189" s="133">
        <f t="shared" si="2"/>
        <v>296567.375</v>
      </c>
    </row>
    <row r="190" spans="1:11">
      <c r="A190" t="s">
        <v>5086</v>
      </c>
      <c r="B190" s="148">
        <v>42698</v>
      </c>
      <c r="C190" t="s">
        <v>8839</v>
      </c>
      <c r="D190">
        <v>1</v>
      </c>
      <c r="E190" t="s">
        <v>8840</v>
      </c>
      <c r="F190" t="s">
        <v>8399</v>
      </c>
      <c r="G190" s="76" t="s">
        <v>840</v>
      </c>
      <c r="H190" s="76" t="s">
        <v>4849</v>
      </c>
      <c r="I190" s="314">
        <v>57301.21</v>
      </c>
      <c r="J190" s="133">
        <f t="shared" si="2"/>
        <v>358132.5625</v>
      </c>
    </row>
    <row r="191" spans="1:11">
      <c r="A191" t="s">
        <v>8841</v>
      </c>
      <c r="B191" s="148">
        <v>42698</v>
      </c>
      <c r="C191" t="s">
        <v>8842</v>
      </c>
      <c r="D191">
        <v>1</v>
      </c>
      <c r="E191" t="s">
        <v>8843</v>
      </c>
      <c r="F191" t="s">
        <v>8399</v>
      </c>
      <c r="G191" s="76" t="s">
        <v>840</v>
      </c>
      <c r="H191" s="76" t="s">
        <v>4849</v>
      </c>
      <c r="I191" s="314">
        <v>51176</v>
      </c>
      <c r="J191" s="133">
        <f t="shared" si="2"/>
        <v>319850</v>
      </c>
    </row>
    <row r="192" spans="1:11">
      <c r="A192" t="s">
        <v>5090</v>
      </c>
      <c r="B192" s="148">
        <v>42698</v>
      </c>
      <c r="C192" t="s">
        <v>8844</v>
      </c>
      <c r="D192">
        <v>1</v>
      </c>
      <c r="E192" t="s">
        <v>8845</v>
      </c>
      <c r="F192" t="s">
        <v>8399</v>
      </c>
      <c r="G192" s="76" t="s">
        <v>840</v>
      </c>
      <c r="H192" s="76" t="s">
        <v>4849</v>
      </c>
      <c r="I192" s="314">
        <v>33014.910000000003</v>
      </c>
      <c r="J192" s="133">
        <f t="shared" si="2"/>
        <v>206343.18750000003</v>
      </c>
    </row>
    <row r="193" spans="1:11">
      <c r="A193" t="s">
        <v>5092</v>
      </c>
      <c r="B193" s="148">
        <v>42698</v>
      </c>
      <c r="C193" t="s">
        <v>8846</v>
      </c>
      <c r="D193">
        <v>1</v>
      </c>
      <c r="E193" t="s">
        <v>8847</v>
      </c>
      <c r="F193" t="s">
        <v>8399</v>
      </c>
      <c r="G193" s="76" t="s">
        <v>840</v>
      </c>
      <c r="H193" s="76" t="s">
        <v>4849</v>
      </c>
      <c r="I193" s="314">
        <v>33014.910000000003</v>
      </c>
      <c r="J193" s="133">
        <f t="shared" si="2"/>
        <v>206343.18750000003</v>
      </c>
    </row>
    <row r="194" spans="1:11">
      <c r="A194" t="s">
        <v>8848</v>
      </c>
      <c r="B194" s="148">
        <v>42698</v>
      </c>
      <c r="C194" t="s">
        <v>8849</v>
      </c>
      <c r="D194">
        <v>1</v>
      </c>
      <c r="E194" t="s">
        <v>8850</v>
      </c>
      <c r="F194" t="s">
        <v>8399</v>
      </c>
      <c r="G194" s="76" t="s">
        <v>840</v>
      </c>
      <c r="H194" s="76" t="s">
        <v>4849</v>
      </c>
      <c r="I194" s="314">
        <v>33014.910000000003</v>
      </c>
      <c r="J194" s="133">
        <f t="shared" si="2"/>
        <v>206343.18750000003</v>
      </c>
    </row>
    <row r="195" spans="1:11">
      <c r="A195" t="s">
        <v>8851</v>
      </c>
      <c r="B195" s="148">
        <v>42698</v>
      </c>
      <c r="C195" t="s">
        <v>8852</v>
      </c>
      <c r="D195">
        <v>1</v>
      </c>
      <c r="E195" t="s">
        <v>8853</v>
      </c>
      <c r="F195" t="s">
        <v>8399</v>
      </c>
      <c r="G195" s="76" t="s">
        <v>840</v>
      </c>
      <c r="H195" s="76" t="s">
        <v>4849</v>
      </c>
      <c r="I195" s="314">
        <v>47450.78</v>
      </c>
      <c r="J195" s="133">
        <f t="shared" si="2"/>
        <v>296567.375</v>
      </c>
    </row>
    <row r="196" spans="1:11">
      <c r="A196" t="s">
        <v>8871</v>
      </c>
      <c r="B196" s="148">
        <v>42699</v>
      </c>
      <c r="C196" t="s">
        <v>8872</v>
      </c>
      <c r="D196">
        <v>1</v>
      </c>
      <c r="E196" t="s">
        <v>8873</v>
      </c>
      <c r="F196" t="s">
        <v>8399</v>
      </c>
      <c r="G196" s="76" t="s">
        <v>840</v>
      </c>
      <c r="H196" s="76" t="s">
        <v>4849</v>
      </c>
      <c r="I196" s="314">
        <v>51176</v>
      </c>
      <c r="J196" s="133">
        <f t="shared" si="2"/>
        <v>319850</v>
      </c>
    </row>
    <row r="197" spans="1:11">
      <c r="A197" t="s">
        <v>4391</v>
      </c>
      <c r="B197" s="148">
        <v>42699</v>
      </c>
      <c r="C197" t="s">
        <v>8874</v>
      </c>
      <c r="D197">
        <v>1</v>
      </c>
      <c r="E197" t="s">
        <v>8875</v>
      </c>
      <c r="F197" t="s">
        <v>8399</v>
      </c>
      <c r="G197" s="76" t="s">
        <v>840</v>
      </c>
      <c r="H197" s="76" t="s">
        <v>4849</v>
      </c>
      <c r="I197" s="314">
        <v>47450.78</v>
      </c>
      <c r="J197" s="133">
        <f t="shared" si="2"/>
        <v>296567.375</v>
      </c>
    </row>
    <row r="198" spans="1:11">
      <c r="A198" t="s">
        <v>8876</v>
      </c>
      <c r="B198" s="148">
        <v>42699</v>
      </c>
      <c r="C198" t="s">
        <v>8877</v>
      </c>
      <c r="D198">
        <v>1</v>
      </c>
      <c r="E198" t="s">
        <v>8878</v>
      </c>
      <c r="F198" t="s">
        <v>8399</v>
      </c>
      <c r="G198" s="76" t="s">
        <v>840</v>
      </c>
      <c r="H198" s="76" t="s">
        <v>4849</v>
      </c>
      <c r="I198" s="314">
        <v>42096.41</v>
      </c>
      <c r="J198" s="133">
        <f t="shared" ref="J198:J260" si="3">+I198/0.16</f>
        <v>263102.5625</v>
      </c>
    </row>
    <row r="199" spans="1:11">
      <c r="A199" t="s">
        <v>8945</v>
      </c>
      <c r="B199" s="148">
        <v>42704</v>
      </c>
      <c r="C199" t="s">
        <v>8946</v>
      </c>
      <c r="D199">
        <v>1</v>
      </c>
      <c r="E199" t="s">
        <v>8947</v>
      </c>
      <c r="F199" t="s">
        <v>8399</v>
      </c>
      <c r="G199" s="76" t="s">
        <v>840</v>
      </c>
      <c r="H199" s="76" t="s">
        <v>4849</v>
      </c>
      <c r="I199" s="314">
        <v>36017.379999999997</v>
      </c>
      <c r="J199" s="133">
        <f t="shared" si="3"/>
        <v>225108.62499999997</v>
      </c>
    </row>
    <row r="200" spans="1:11">
      <c r="A200" t="s">
        <v>5706</v>
      </c>
      <c r="B200" s="148">
        <v>42699</v>
      </c>
      <c r="C200" t="s">
        <v>8879</v>
      </c>
      <c r="D200">
        <v>1</v>
      </c>
      <c r="E200" t="s">
        <v>8880</v>
      </c>
      <c r="F200" t="s">
        <v>8399</v>
      </c>
      <c r="G200" s="76" t="s">
        <v>840</v>
      </c>
      <c r="H200" s="76" t="s">
        <v>4849</v>
      </c>
      <c r="I200" s="314">
        <v>51176</v>
      </c>
      <c r="J200" s="133">
        <f t="shared" si="3"/>
        <v>319850</v>
      </c>
    </row>
    <row r="201" spans="1:11">
      <c r="A201" t="s">
        <v>5158</v>
      </c>
      <c r="B201" s="148">
        <v>42699</v>
      </c>
      <c r="C201" t="s">
        <v>8887</v>
      </c>
      <c r="D201">
        <v>1</v>
      </c>
      <c r="E201" t="s">
        <v>8888</v>
      </c>
      <c r="F201" t="s">
        <v>8399</v>
      </c>
      <c r="G201" s="76" t="s">
        <v>840</v>
      </c>
      <c r="H201" s="76" t="s">
        <v>4849</v>
      </c>
      <c r="I201" s="314">
        <v>59588.93</v>
      </c>
      <c r="J201" s="133">
        <f t="shared" si="3"/>
        <v>372430.8125</v>
      </c>
      <c r="K201" s="319"/>
    </row>
    <row r="202" spans="1:11">
      <c r="A202" t="s">
        <v>8855</v>
      </c>
      <c r="B202" s="148">
        <v>42699</v>
      </c>
      <c r="C202" t="s">
        <v>8856</v>
      </c>
      <c r="D202">
        <v>1</v>
      </c>
      <c r="E202" t="s">
        <v>8857</v>
      </c>
      <c r="F202" t="s">
        <v>8858</v>
      </c>
      <c r="G202" s="164" t="s">
        <v>4209</v>
      </c>
      <c r="H202" s="150" t="s">
        <v>4834</v>
      </c>
      <c r="I202" s="492">
        <v>110.27</v>
      </c>
      <c r="J202" s="133">
        <f t="shared" si="3"/>
        <v>689.1875</v>
      </c>
    </row>
    <row r="203" spans="1:11">
      <c r="A203" t="s">
        <v>3241</v>
      </c>
      <c r="B203" s="148">
        <v>42699</v>
      </c>
      <c r="C203" t="s">
        <v>8859</v>
      </c>
      <c r="D203">
        <v>1</v>
      </c>
      <c r="E203" t="s">
        <v>8860</v>
      </c>
      <c r="F203" t="s">
        <v>8858</v>
      </c>
      <c r="G203" s="164" t="s">
        <v>4209</v>
      </c>
      <c r="H203" s="150" t="s">
        <v>4834</v>
      </c>
      <c r="I203" s="492">
        <v>75.52</v>
      </c>
      <c r="J203" s="133">
        <f t="shared" si="3"/>
        <v>471.99999999999994</v>
      </c>
    </row>
    <row r="204" spans="1:11">
      <c r="A204" t="s">
        <v>5131</v>
      </c>
      <c r="B204" s="148">
        <v>42699</v>
      </c>
      <c r="C204" t="s">
        <v>8861</v>
      </c>
      <c r="D204">
        <v>1</v>
      </c>
      <c r="E204" t="s">
        <v>8862</v>
      </c>
      <c r="F204" t="s">
        <v>8858</v>
      </c>
      <c r="G204" s="164" t="s">
        <v>4209</v>
      </c>
      <c r="H204" s="150" t="s">
        <v>4834</v>
      </c>
      <c r="I204" s="492">
        <v>254.02</v>
      </c>
      <c r="J204" s="133">
        <f t="shared" si="3"/>
        <v>1587.625</v>
      </c>
    </row>
    <row r="205" spans="1:11">
      <c r="A205" t="s">
        <v>5133</v>
      </c>
      <c r="B205" s="148">
        <v>42699</v>
      </c>
      <c r="C205" t="s">
        <v>8863</v>
      </c>
      <c r="D205">
        <v>1</v>
      </c>
      <c r="E205" t="s">
        <v>8864</v>
      </c>
      <c r="F205" t="s">
        <v>8858</v>
      </c>
      <c r="G205" s="164" t="s">
        <v>4209</v>
      </c>
      <c r="H205" s="150" t="s">
        <v>4834</v>
      </c>
      <c r="I205" s="492">
        <v>308.56</v>
      </c>
      <c r="J205" s="133">
        <f t="shared" si="3"/>
        <v>1928.5</v>
      </c>
    </row>
    <row r="206" spans="1:11">
      <c r="A206" t="s">
        <v>8865</v>
      </c>
      <c r="B206" s="148">
        <v>42699</v>
      </c>
      <c r="C206" t="s">
        <v>8866</v>
      </c>
      <c r="D206">
        <v>1</v>
      </c>
      <c r="E206" t="s">
        <v>8867</v>
      </c>
      <c r="F206" t="s">
        <v>8858</v>
      </c>
      <c r="G206" s="164" t="s">
        <v>4209</v>
      </c>
      <c r="H206" s="150" t="s">
        <v>4834</v>
      </c>
      <c r="I206" s="314">
        <v>3332.42</v>
      </c>
      <c r="J206" s="133">
        <f t="shared" si="3"/>
        <v>20827.625</v>
      </c>
    </row>
    <row r="207" spans="1:11">
      <c r="A207" t="s">
        <v>8868</v>
      </c>
      <c r="B207" s="148">
        <v>42699</v>
      </c>
      <c r="C207" t="s">
        <v>8869</v>
      </c>
      <c r="D207">
        <v>1</v>
      </c>
      <c r="E207" t="s">
        <v>8870</v>
      </c>
      <c r="F207" t="s">
        <v>8399</v>
      </c>
      <c r="G207" s="76" t="s">
        <v>840</v>
      </c>
      <c r="H207" s="76" t="s">
        <v>4849</v>
      </c>
      <c r="I207" s="314">
        <v>28710.83</v>
      </c>
      <c r="J207" s="133">
        <f t="shared" si="3"/>
        <v>179442.6875</v>
      </c>
    </row>
    <row r="208" spans="1:11">
      <c r="A208" t="s">
        <v>8884</v>
      </c>
      <c r="B208" s="148">
        <v>42699</v>
      </c>
      <c r="C208" t="s">
        <v>8883</v>
      </c>
      <c r="D208">
        <v>1</v>
      </c>
      <c r="E208" t="s">
        <v>8885</v>
      </c>
      <c r="F208" t="s">
        <v>8399</v>
      </c>
      <c r="G208" s="178" t="s">
        <v>1771</v>
      </c>
      <c r="H208" s="319" t="s">
        <v>8886</v>
      </c>
      <c r="I208" s="314">
        <v>33064.57</v>
      </c>
      <c r="J208" s="133">
        <f t="shared" si="3"/>
        <v>206653.5625</v>
      </c>
    </row>
    <row r="209" spans="1:10">
      <c r="A209" t="s">
        <v>448</v>
      </c>
      <c r="B209" s="148">
        <v>42699</v>
      </c>
      <c r="C209" t="s">
        <v>8892</v>
      </c>
      <c r="D209">
        <v>1</v>
      </c>
      <c r="E209" t="s">
        <v>8893</v>
      </c>
      <c r="F209" t="s">
        <v>8399</v>
      </c>
      <c r="G209" s="178" t="s">
        <v>834</v>
      </c>
      <c r="H209" s="319" t="s">
        <v>8894</v>
      </c>
      <c r="I209" s="314">
        <v>84552.37</v>
      </c>
      <c r="J209" s="133">
        <f t="shared" si="3"/>
        <v>528452.3125</v>
      </c>
    </row>
    <row r="210" spans="1:10">
      <c r="A210" t="s">
        <v>446</v>
      </c>
      <c r="B210" s="148">
        <v>42699</v>
      </c>
      <c r="C210" t="s">
        <v>8889</v>
      </c>
      <c r="D210">
        <v>1</v>
      </c>
      <c r="E210" t="s">
        <v>8890</v>
      </c>
      <c r="F210" t="s">
        <v>8399</v>
      </c>
      <c r="G210" s="178" t="s">
        <v>3572</v>
      </c>
      <c r="H210" s="319" t="s">
        <v>8891</v>
      </c>
      <c r="I210" s="314">
        <v>31877.72</v>
      </c>
      <c r="J210" s="133">
        <f t="shared" si="3"/>
        <v>199235.75</v>
      </c>
    </row>
    <row r="211" spans="1:10">
      <c r="A211" t="s">
        <v>4410</v>
      </c>
      <c r="B211" s="148">
        <v>42699</v>
      </c>
      <c r="C211" t="s">
        <v>8895</v>
      </c>
      <c r="D211">
        <v>1</v>
      </c>
      <c r="E211" t="s">
        <v>8896</v>
      </c>
      <c r="F211" t="s">
        <v>8399</v>
      </c>
      <c r="G211" s="178" t="s">
        <v>842</v>
      </c>
      <c r="H211" s="319" t="s">
        <v>8897</v>
      </c>
      <c r="I211" s="314">
        <v>44531.75</v>
      </c>
      <c r="J211" s="133">
        <f t="shared" si="3"/>
        <v>278323.4375</v>
      </c>
    </row>
    <row r="212" spans="1:10">
      <c r="A212" t="s">
        <v>8898</v>
      </c>
      <c r="B212" s="148">
        <v>42699</v>
      </c>
      <c r="C212" t="s">
        <v>8899</v>
      </c>
      <c r="D212">
        <v>1</v>
      </c>
      <c r="E212" t="s">
        <v>8900</v>
      </c>
      <c r="F212" t="s">
        <v>8399</v>
      </c>
      <c r="G212" s="178" t="s">
        <v>1771</v>
      </c>
      <c r="H212" s="319" t="s">
        <v>8901</v>
      </c>
      <c r="I212" s="314">
        <v>27573.439999999999</v>
      </c>
      <c r="J212" s="133">
        <f t="shared" si="3"/>
        <v>172334</v>
      </c>
    </row>
    <row r="213" spans="1:10">
      <c r="A213" t="s">
        <v>8942</v>
      </c>
      <c r="B213" s="148">
        <v>42704</v>
      </c>
      <c r="C213" t="s">
        <v>8940</v>
      </c>
      <c r="D213">
        <v>1</v>
      </c>
      <c r="E213" t="s">
        <v>8943</v>
      </c>
      <c r="F213" t="s">
        <v>8399</v>
      </c>
      <c r="G213" s="164" t="s">
        <v>1801</v>
      </c>
      <c r="H213" s="150" t="s">
        <v>8944</v>
      </c>
      <c r="I213" s="314">
        <v>50708.03</v>
      </c>
      <c r="J213" s="133">
        <f t="shared" si="3"/>
        <v>316925.1875</v>
      </c>
    </row>
    <row r="214" spans="1:10">
      <c r="A214" t="s">
        <v>7942</v>
      </c>
      <c r="B214" s="148">
        <v>42704</v>
      </c>
      <c r="C214" t="s">
        <v>8937</v>
      </c>
      <c r="D214">
        <v>1</v>
      </c>
      <c r="E214" t="s">
        <v>8938</v>
      </c>
      <c r="F214" t="s">
        <v>8399</v>
      </c>
      <c r="G214" s="178" t="s">
        <v>1801</v>
      </c>
      <c r="H214" s="319" t="s">
        <v>8939</v>
      </c>
      <c r="I214" s="314">
        <v>44120.67</v>
      </c>
      <c r="J214" s="133">
        <f t="shared" si="3"/>
        <v>275754.1875</v>
      </c>
    </row>
    <row r="215" spans="1:10">
      <c r="A215" t="s">
        <v>1455</v>
      </c>
      <c r="B215" s="148">
        <v>42700</v>
      </c>
      <c r="C215" t="s">
        <v>8904</v>
      </c>
      <c r="D215">
        <v>1</v>
      </c>
      <c r="E215" t="s">
        <v>8905</v>
      </c>
      <c r="F215" t="s">
        <v>8399</v>
      </c>
      <c r="G215" s="175" t="s">
        <v>840</v>
      </c>
      <c r="H215" s="175" t="s">
        <v>4849</v>
      </c>
      <c r="I215" s="314">
        <v>31792.25</v>
      </c>
      <c r="J215" s="133">
        <f t="shared" si="3"/>
        <v>198701.5625</v>
      </c>
    </row>
    <row r="216" spans="1:10">
      <c r="A216" t="s">
        <v>500</v>
      </c>
      <c r="B216" s="148">
        <v>42702</v>
      </c>
      <c r="C216" t="s">
        <v>8906</v>
      </c>
      <c r="D216">
        <v>1</v>
      </c>
      <c r="E216" t="s">
        <v>8907</v>
      </c>
      <c r="F216" t="s">
        <v>8399</v>
      </c>
      <c r="G216" s="175" t="s">
        <v>840</v>
      </c>
      <c r="H216" s="175" t="s">
        <v>4849</v>
      </c>
      <c r="I216" s="314">
        <v>31819.96</v>
      </c>
      <c r="J216" s="133">
        <f t="shared" si="3"/>
        <v>198874.75</v>
      </c>
    </row>
    <row r="217" spans="1:10">
      <c r="A217" t="s">
        <v>4599</v>
      </c>
      <c r="B217" s="148">
        <v>42704</v>
      </c>
      <c r="C217" t="s">
        <v>8913</v>
      </c>
      <c r="D217">
        <v>1</v>
      </c>
      <c r="E217" t="s">
        <v>8914</v>
      </c>
      <c r="F217" t="s">
        <v>8399</v>
      </c>
      <c r="G217" s="175" t="s">
        <v>840</v>
      </c>
      <c r="H217" s="175" t="s">
        <v>4849</v>
      </c>
      <c r="I217" s="314">
        <v>47450.78</v>
      </c>
      <c r="J217" s="133">
        <f t="shared" si="3"/>
        <v>296567.375</v>
      </c>
    </row>
    <row r="218" spans="1:10">
      <c r="A218" t="s">
        <v>8915</v>
      </c>
      <c r="B218" s="148">
        <v>42704</v>
      </c>
      <c r="C218" t="s">
        <v>8916</v>
      </c>
      <c r="D218">
        <v>1</v>
      </c>
      <c r="E218" t="s">
        <v>8917</v>
      </c>
      <c r="F218" t="s">
        <v>8399</v>
      </c>
      <c r="G218" s="164" t="s">
        <v>877</v>
      </c>
      <c r="H218" s="150" t="s">
        <v>8918</v>
      </c>
      <c r="I218" s="314">
        <v>52591.89</v>
      </c>
      <c r="J218" s="133">
        <f t="shared" si="3"/>
        <v>328699.3125</v>
      </c>
    </row>
    <row r="219" spans="1:10">
      <c r="A219" t="s">
        <v>7862</v>
      </c>
      <c r="B219" s="148">
        <v>42704</v>
      </c>
      <c r="C219" t="s">
        <v>8919</v>
      </c>
      <c r="D219">
        <v>1</v>
      </c>
      <c r="E219" t="s">
        <v>8920</v>
      </c>
      <c r="F219" t="s">
        <v>8399</v>
      </c>
      <c r="G219" s="178" t="s">
        <v>856</v>
      </c>
      <c r="H219" s="319" t="s">
        <v>8921</v>
      </c>
      <c r="I219" s="314">
        <v>39988.5</v>
      </c>
      <c r="J219" s="133">
        <f t="shared" si="3"/>
        <v>249928.125</v>
      </c>
    </row>
    <row r="220" spans="1:10">
      <c r="A220" t="s">
        <v>7162</v>
      </c>
      <c r="B220" s="148">
        <v>42704</v>
      </c>
      <c r="C220" t="s">
        <v>8922</v>
      </c>
      <c r="D220">
        <v>1</v>
      </c>
      <c r="E220" t="s">
        <v>8923</v>
      </c>
      <c r="F220" t="s">
        <v>8399</v>
      </c>
      <c r="G220" s="178" t="s">
        <v>842</v>
      </c>
      <c r="H220" s="319" t="s">
        <v>8924</v>
      </c>
      <c r="I220" s="314">
        <v>52591.89</v>
      </c>
      <c r="J220" s="133">
        <f t="shared" si="3"/>
        <v>328699.3125</v>
      </c>
    </row>
    <row r="221" spans="1:10">
      <c r="A221" t="s">
        <v>7181</v>
      </c>
      <c r="B221" s="148">
        <v>42704</v>
      </c>
      <c r="C221" t="s">
        <v>8925</v>
      </c>
      <c r="D221">
        <v>1</v>
      </c>
      <c r="E221" t="s">
        <v>8926</v>
      </c>
      <c r="F221" t="s">
        <v>8399</v>
      </c>
      <c r="G221" s="178" t="s">
        <v>866</v>
      </c>
      <c r="H221" s="319" t="s">
        <v>8927</v>
      </c>
      <c r="I221" s="314">
        <v>43462</v>
      </c>
      <c r="J221" s="133">
        <f t="shared" si="3"/>
        <v>271637.5</v>
      </c>
    </row>
    <row r="222" spans="1:10" s="150" customFormat="1">
      <c r="A222" s="150" t="s">
        <v>8665</v>
      </c>
      <c r="B222" s="148">
        <v>42697</v>
      </c>
      <c r="C222" s="150" t="s">
        <v>3264</v>
      </c>
      <c r="D222" s="150">
        <v>1</v>
      </c>
      <c r="E222" s="150" t="s">
        <v>8666</v>
      </c>
      <c r="F222" s="150" t="s">
        <v>8392</v>
      </c>
      <c r="G222" s="76" t="s">
        <v>9672</v>
      </c>
      <c r="H222" s="76" t="s">
        <v>9673</v>
      </c>
      <c r="I222" s="314">
        <v>73.849999999999994</v>
      </c>
      <c r="J222" s="133">
        <f t="shared" si="3"/>
        <v>461.56249999999994</v>
      </c>
    </row>
    <row r="223" spans="1:10" s="150" customFormat="1">
      <c r="A223" s="150" t="s">
        <v>8665</v>
      </c>
      <c r="B223" s="148">
        <v>42697</v>
      </c>
      <c r="C223" s="150" t="s">
        <v>3264</v>
      </c>
      <c r="D223" s="150">
        <v>1</v>
      </c>
      <c r="E223" s="150" t="s">
        <v>8666</v>
      </c>
      <c r="F223" s="150" t="s">
        <v>8392</v>
      </c>
      <c r="G223" s="76" t="s">
        <v>735</v>
      </c>
      <c r="H223" s="76" t="s">
        <v>8388</v>
      </c>
      <c r="I223" s="314">
        <f>3.59+26.34+4.83+7.59+20.83+17.66</f>
        <v>80.839999999999989</v>
      </c>
      <c r="J223" s="133">
        <f t="shared" si="3"/>
        <v>505.24999999999994</v>
      </c>
    </row>
    <row r="224" spans="1:10" s="150" customFormat="1">
      <c r="A224" s="150" t="s">
        <v>8665</v>
      </c>
      <c r="B224" s="148">
        <v>42697</v>
      </c>
      <c r="C224" s="150" t="s">
        <v>3264</v>
      </c>
      <c r="D224" s="150">
        <v>1</v>
      </c>
      <c r="E224" s="150" t="s">
        <v>8666</v>
      </c>
      <c r="F224" s="150" t="s">
        <v>8392</v>
      </c>
      <c r="G224" s="76" t="s">
        <v>742</v>
      </c>
      <c r="H224" s="76" t="s">
        <v>9674</v>
      </c>
      <c r="I224" s="314">
        <f>7.59+15.17+19.17+19.17+7.59+15.17</f>
        <v>83.86</v>
      </c>
      <c r="J224" s="133">
        <f t="shared" si="3"/>
        <v>524.125</v>
      </c>
    </row>
    <row r="225" spans="1:10" s="150" customFormat="1">
      <c r="A225" s="150" t="s">
        <v>8665</v>
      </c>
      <c r="B225" s="148">
        <v>42697</v>
      </c>
      <c r="C225" s="150" t="s">
        <v>3264</v>
      </c>
      <c r="D225" s="150">
        <v>1</v>
      </c>
      <c r="E225" s="150" t="s">
        <v>8666</v>
      </c>
      <c r="F225" s="150" t="s">
        <v>8392</v>
      </c>
      <c r="G225" s="76" t="s">
        <v>1700</v>
      </c>
      <c r="H225" s="76" t="s">
        <v>9675</v>
      </c>
      <c r="I225" s="314">
        <f>4.83+4.83</f>
        <v>9.66</v>
      </c>
      <c r="J225" s="133">
        <f t="shared" si="3"/>
        <v>60.375</v>
      </c>
    </row>
    <row r="226" spans="1:10" s="150" customFormat="1">
      <c r="A226" s="150" t="s">
        <v>8665</v>
      </c>
      <c r="B226" s="148">
        <v>42697</v>
      </c>
      <c r="C226" s="150" t="s">
        <v>3264</v>
      </c>
      <c r="D226" s="150">
        <v>1</v>
      </c>
      <c r="E226" s="150" t="s">
        <v>8666</v>
      </c>
      <c r="F226" s="150" t="s">
        <v>8392</v>
      </c>
      <c r="G226" s="76" t="s">
        <v>9676</v>
      </c>
      <c r="H226" s="76" t="s">
        <v>9677</v>
      </c>
      <c r="I226" s="314">
        <v>107.72</v>
      </c>
      <c r="J226" s="133">
        <f t="shared" si="3"/>
        <v>673.25</v>
      </c>
    </row>
    <row r="227" spans="1:10" s="150" customFormat="1">
      <c r="A227" s="150" t="s">
        <v>8665</v>
      </c>
      <c r="B227" s="148">
        <v>42697</v>
      </c>
      <c r="C227" s="150" t="s">
        <v>3264</v>
      </c>
      <c r="D227" s="150">
        <v>1</v>
      </c>
      <c r="E227" s="150" t="s">
        <v>8666</v>
      </c>
      <c r="F227" s="150" t="s">
        <v>8392</v>
      </c>
      <c r="G227" s="76" t="s">
        <v>740</v>
      </c>
      <c r="H227" s="76" t="s">
        <v>739</v>
      </c>
      <c r="I227" s="314">
        <v>79.930000000000007</v>
      </c>
      <c r="J227" s="133">
        <f t="shared" si="3"/>
        <v>499.56250000000006</v>
      </c>
    </row>
    <row r="228" spans="1:10" s="150" customFormat="1">
      <c r="A228" s="150" t="s">
        <v>8665</v>
      </c>
      <c r="B228" s="148">
        <v>42697</v>
      </c>
      <c r="C228" s="150" t="s">
        <v>3264</v>
      </c>
      <c r="D228" s="150">
        <v>1</v>
      </c>
      <c r="E228" s="150" t="s">
        <v>8666</v>
      </c>
      <c r="F228" s="150" t="s">
        <v>8392</v>
      </c>
      <c r="G228" s="76" t="s">
        <v>9678</v>
      </c>
      <c r="H228" s="76" t="s">
        <v>9679</v>
      </c>
      <c r="I228" s="314">
        <v>85.95</v>
      </c>
      <c r="J228" s="133">
        <f t="shared" si="3"/>
        <v>537.1875</v>
      </c>
    </row>
    <row r="229" spans="1:10" s="150" customFormat="1">
      <c r="A229" s="150" t="s">
        <v>8665</v>
      </c>
      <c r="B229" s="148">
        <v>42697</v>
      </c>
      <c r="C229" s="150" t="s">
        <v>3264</v>
      </c>
      <c r="D229" s="150">
        <v>1</v>
      </c>
      <c r="E229" s="150" t="s">
        <v>8666</v>
      </c>
      <c r="F229" s="150" t="s">
        <v>8392</v>
      </c>
      <c r="G229" s="76" t="s">
        <v>729</v>
      </c>
      <c r="H229" s="76" t="s">
        <v>730</v>
      </c>
      <c r="I229" s="314">
        <v>4.83</v>
      </c>
      <c r="J229" s="133">
        <f t="shared" si="3"/>
        <v>30.1875</v>
      </c>
    </row>
    <row r="230" spans="1:10" s="150" customFormat="1">
      <c r="A230" s="150" t="s">
        <v>8665</v>
      </c>
      <c r="B230" s="148">
        <v>42697</v>
      </c>
      <c r="C230" s="150" t="s">
        <v>3264</v>
      </c>
      <c r="D230" s="150">
        <v>1</v>
      </c>
      <c r="E230" s="150" t="s">
        <v>8666</v>
      </c>
      <c r="F230" s="150" t="s">
        <v>8392</v>
      </c>
      <c r="G230" s="76" t="s">
        <v>9680</v>
      </c>
      <c r="H230" s="76" t="s">
        <v>9681</v>
      </c>
      <c r="I230" s="314">
        <v>6.21</v>
      </c>
      <c r="J230" s="133">
        <f t="shared" si="3"/>
        <v>38.8125</v>
      </c>
    </row>
    <row r="231" spans="1:10" s="150" customFormat="1">
      <c r="A231" s="150" t="s">
        <v>8665</v>
      </c>
      <c r="B231" s="148">
        <v>42697</v>
      </c>
      <c r="C231" s="150" t="s">
        <v>3264</v>
      </c>
      <c r="D231" s="150">
        <v>1</v>
      </c>
      <c r="E231" s="150" t="s">
        <v>8666</v>
      </c>
      <c r="F231" s="150" t="s">
        <v>8392</v>
      </c>
      <c r="G231" s="76" t="s">
        <v>731</v>
      </c>
      <c r="H231" s="76" t="s">
        <v>2901</v>
      </c>
      <c r="I231" s="314">
        <v>6.07</v>
      </c>
      <c r="J231" s="133">
        <f t="shared" si="3"/>
        <v>37.9375</v>
      </c>
    </row>
    <row r="232" spans="1:10" s="319" customFormat="1">
      <c r="A232" s="319" t="s">
        <v>2341</v>
      </c>
      <c r="B232" s="320">
        <v>42698</v>
      </c>
      <c r="C232" s="319">
        <v>2400190</v>
      </c>
      <c r="D232" s="319">
        <v>1</v>
      </c>
      <c r="E232" s="319" t="s">
        <v>10920</v>
      </c>
      <c r="F232" s="319" t="s">
        <v>6240</v>
      </c>
      <c r="G232" s="178" t="s">
        <v>957</v>
      </c>
      <c r="H232" s="178" t="s">
        <v>4856</v>
      </c>
      <c r="I232" s="492">
        <v>25.88</v>
      </c>
      <c r="J232" s="133">
        <f t="shared" si="3"/>
        <v>161.75</v>
      </c>
    </row>
    <row r="233" spans="1:10" s="150" customFormat="1">
      <c r="A233" s="150" t="s">
        <v>3303</v>
      </c>
      <c r="B233" s="148">
        <v>42702</v>
      </c>
      <c r="C233" s="150" t="s">
        <v>3264</v>
      </c>
      <c r="D233" s="150">
        <v>1</v>
      </c>
      <c r="E233" s="150" t="s">
        <v>8908</v>
      </c>
      <c r="F233" s="150" t="s">
        <v>8392</v>
      </c>
      <c r="G233" s="76" t="s">
        <v>5508</v>
      </c>
      <c r="H233" s="76" t="s">
        <v>5509</v>
      </c>
      <c r="I233" s="314">
        <v>53.72</v>
      </c>
      <c r="J233" s="133">
        <f t="shared" si="3"/>
        <v>335.75</v>
      </c>
    </row>
    <row r="234" spans="1:10" s="150" customFormat="1">
      <c r="A234" s="150" t="s">
        <v>3303</v>
      </c>
      <c r="B234" s="148">
        <v>42702</v>
      </c>
      <c r="C234" s="150" t="s">
        <v>3264</v>
      </c>
      <c r="D234" s="150">
        <v>1</v>
      </c>
      <c r="E234" s="150" t="s">
        <v>8908</v>
      </c>
      <c r="F234" s="150" t="s">
        <v>8392</v>
      </c>
      <c r="G234" s="76" t="s">
        <v>9682</v>
      </c>
      <c r="H234" s="76" t="s">
        <v>9683</v>
      </c>
      <c r="I234" s="314">
        <v>67.150000000000006</v>
      </c>
      <c r="J234" s="133">
        <f t="shared" si="3"/>
        <v>419.6875</v>
      </c>
    </row>
    <row r="235" spans="1:10" s="150" customFormat="1">
      <c r="A235" s="150" t="s">
        <v>3303</v>
      </c>
      <c r="B235" s="148">
        <v>42702</v>
      </c>
      <c r="C235" s="150" t="s">
        <v>3264</v>
      </c>
      <c r="D235" s="150">
        <v>1</v>
      </c>
      <c r="E235" s="150" t="s">
        <v>8908</v>
      </c>
      <c r="F235" s="150" t="s">
        <v>8392</v>
      </c>
      <c r="G235" s="76" t="s">
        <v>9684</v>
      </c>
      <c r="H235" s="76" t="s">
        <v>9685</v>
      </c>
      <c r="I235" s="314">
        <f>3.86-0.04</f>
        <v>3.82</v>
      </c>
      <c r="J235" s="133">
        <f t="shared" si="3"/>
        <v>23.875</v>
      </c>
    </row>
    <row r="236" spans="1:10" s="150" customFormat="1">
      <c r="A236" s="150" t="s">
        <v>3303</v>
      </c>
      <c r="B236" s="148">
        <v>42702</v>
      </c>
      <c r="C236" s="150" t="s">
        <v>3264</v>
      </c>
      <c r="D236" s="150">
        <v>1</v>
      </c>
      <c r="E236" s="150" t="s">
        <v>8908</v>
      </c>
      <c r="F236" s="150" t="s">
        <v>8392</v>
      </c>
      <c r="G236" s="76" t="s">
        <v>9686</v>
      </c>
      <c r="H236" s="76" t="s">
        <v>9687</v>
      </c>
      <c r="I236" s="314">
        <f>227.23+39.04</f>
        <v>266.27</v>
      </c>
      <c r="J236" s="133">
        <f t="shared" si="3"/>
        <v>1664.1874999999998</v>
      </c>
    </row>
    <row r="237" spans="1:10" s="150" customFormat="1">
      <c r="A237" s="150" t="s">
        <v>3303</v>
      </c>
      <c r="B237" s="148">
        <v>42702</v>
      </c>
      <c r="C237" s="150" t="s">
        <v>3264</v>
      </c>
      <c r="D237" s="150">
        <v>1</v>
      </c>
      <c r="E237" s="150" t="s">
        <v>8908</v>
      </c>
      <c r="F237" s="150" t="s">
        <v>8392</v>
      </c>
      <c r="G237" s="76" t="s">
        <v>715</v>
      </c>
      <c r="H237" s="76" t="s">
        <v>9688</v>
      </c>
      <c r="I237" s="314">
        <v>95.17</v>
      </c>
      <c r="J237" s="133">
        <f t="shared" si="3"/>
        <v>594.8125</v>
      </c>
    </row>
    <row r="238" spans="1:10" s="150" customFormat="1">
      <c r="A238" s="150" t="s">
        <v>3303</v>
      </c>
      <c r="B238" s="148">
        <v>42702</v>
      </c>
      <c r="C238" s="150" t="s">
        <v>3264</v>
      </c>
      <c r="D238" s="150">
        <v>1</v>
      </c>
      <c r="E238" s="150" t="s">
        <v>8908</v>
      </c>
      <c r="F238" s="150" t="s">
        <v>8392</v>
      </c>
      <c r="G238" s="76" t="s">
        <v>731</v>
      </c>
      <c r="H238" s="76" t="s">
        <v>2901</v>
      </c>
      <c r="I238" s="314">
        <f>6.07+9.1</f>
        <v>15.17</v>
      </c>
      <c r="J238" s="133">
        <f t="shared" si="3"/>
        <v>94.8125</v>
      </c>
    </row>
    <row r="239" spans="1:10" s="150" customFormat="1">
      <c r="A239" s="150" t="s">
        <v>3303</v>
      </c>
      <c r="B239" s="148">
        <v>42702</v>
      </c>
      <c r="C239" s="150" t="s">
        <v>3264</v>
      </c>
      <c r="D239" s="150">
        <v>1</v>
      </c>
      <c r="E239" s="150" t="s">
        <v>8908</v>
      </c>
      <c r="F239" s="150" t="s">
        <v>8392</v>
      </c>
      <c r="G239" s="76" t="s">
        <v>729</v>
      </c>
      <c r="H239" s="76" t="s">
        <v>730</v>
      </c>
      <c r="I239" s="492">
        <f>7.59+4.83+8.97+7.59+7.59</f>
        <v>36.57</v>
      </c>
      <c r="J239" s="133">
        <f t="shared" si="3"/>
        <v>228.5625</v>
      </c>
    </row>
    <row r="240" spans="1:10" s="150" customFormat="1">
      <c r="A240" s="150" t="s">
        <v>3303</v>
      </c>
      <c r="B240" s="148">
        <v>42702</v>
      </c>
      <c r="C240" s="150" t="s">
        <v>3264</v>
      </c>
      <c r="D240" s="150">
        <v>1</v>
      </c>
      <c r="E240" s="150" t="s">
        <v>8908</v>
      </c>
      <c r="F240" s="150" t="s">
        <v>8392</v>
      </c>
      <c r="G240" s="76" t="s">
        <v>735</v>
      </c>
      <c r="H240" s="76" t="s">
        <v>8388</v>
      </c>
      <c r="I240" s="492">
        <f>17.66+20.83+17.66+7.59+26.34+3.59</f>
        <v>93.67</v>
      </c>
      <c r="J240" s="133">
        <f t="shared" si="3"/>
        <v>585.4375</v>
      </c>
    </row>
    <row r="241" spans="1:11" s="150" customFormat="1">
      <c r="A241" s="150" t="s">
        <v>3303</v>
      </c>
      <c r="B241" s="148">
        <v>42702</v>
      </c>
      <c r="C241" s="150" t="s">
        <v>3264</v>
      </c>
      <c r="D241" s="150">
        <v>1</v>
      </c>
      <c r="E241" s="150" t="s">
        <v>8908</v>
      </c>
      <c r="F241" s="150" t="s">
        <v>8392</v>
      </c>
      <c r="G241" s="76" t="s">
        <v>9680</v>
      </c>
      <c r="H241" s="76" t="s">
        <v>9681</v>
      </c>
      <c r="I241" s="492">
        <v>6.21</v>
      </c>
      <c r="J241" s="133">
        <f t="shared" si="3"/>
        <v>38.8125</v>
      </c>
    </row>
    <row r="242" spans="1:11">
      <c r="A242" t="s">
        <v>3435</v>
      </c>
      <c r="B242" s="148">
        <v>42703</v>
      </c>
      <c r="C242" t="s">
        <v>8911</v>
      </c>
      <c r="D242">
        <v>1</v>
      </c>
      <c r="E242" t="s">
        <v>8912</v>
      </c>
      <c r="F242" t="s">
        <v>8858</v>
      </c>
      <c r="G242" s="164" t="s">
        <v>4209</v>
      </c>
      <c r="H242" s="150" t="s">
        <v>4834</v>
      </c>
      <c r="I242" s="492">
        <v>571.38</v>
      </c>
      <c r="J242" s="133">
        <f t="shared" si="3"/>
        <v>3571.125</v>
      </c>
    </row>
    <row r="243" spans="1:11">
      <c r="A243" t="s">
        <v>7200</v>
      </c>
      <c r="B243" s="148">
        <v>42704</v>
      </c>
      <c r="C243" t="s">
        <v>8928</v>
      </c>
      <c r="D243">
        <v>1</v>
      </c>
      <c r="E243" t="s">
        <v>8929</v>
      </c>
      <c r="F243" t="s">
        <v>8399</v>
      </c>
      <c r="G243" s="76" t="s">
        <v>840</v>
      </c>
      <c r="H243" s="76" t="s">
        <v>4849</v>
      </c>
      <c r="I243" s="314">
        <v>52542.23</v>
      </c>
      <c r="J243" s="133">
        <f t="shared" si="3"/>
        <v>328388.9375</v>
      </c>
    </row>
    <row r="244" spans="1:11">
      <c r="A244" t="s">
        <v>7203</v>
      </c>
      <c r="B244" s="148">
        <v>42704</v>
      </c>
      <c r="C244" t="s">
        <v>8930</v>
      </c>
      <c r="D244">
        <v>1</v>
      </c>
      <c r="E244" t="s">
        <v>8931</v>
      </c>
      <c r="F244" t="s">
        <v>8399</v>
      </c>
      <c r="G244" s="175" t="s">
        <v>840</v>
      </c>
      <c r="H244" s="175" t="s">
        <v>4849</v>
      </c>
      <c r="I244" s="314">
        <v>52542.23</v>
      </c>
      <c r="J244" s="133">
        <f t="shared" si="3"/>
        <v>328388.9375</v>
      </c>
    </row>
    <row r="245" spans="1:11">
      <c r="A245" t="s">
        <v>7214</v>
      </c>
      <c r="B245" s="148">
        <v>42704</v>
      </c>
      <c r="C245" t="s">
        <v>8932</v>
      </c>
      <c r="D245">
        <v>1</v>
      </c>
      <c r="E245" t="s">
        <v>8933</v>
      </c>
      <c r="F245" t="s">
        <v>8399</v>
      </c>
      <c r="G245" s="164" t="s">
        <v>865</v>
      </c>
      <c r="H245" s="178" t="s">
        <v>2855</v>
      </c>
      <c r="I245" s="314">
        <v>64685.59</v>
      </c>
      <c r="J245" s="133">
        <f t="shared" si="3"/>
        <v>404284.93749999994</v>
      </c>
    </row>
    <row r="246" spans="1:11">
      <c r="A246" t="s">
        <v>7253</v>
      </c>
      <c r="B246" s="148">
        <v>42704</v>
      </c>
      <c r="C246" t="s">
        <v>8934</v>
      </c>
      <c r="D246">
        <v>1</v>
      </c>
      <c r="E246" t="s">
        <v>8935</v>
      </c>
      <c r="F246" t="s">
        <v>8399</v>
      </c>
      <c r="G246" s="164" t="s">
        <v>1774</v>
      </c>
      <c r="H246" s="150" t="s">
        <v>8936</v>
      </c>
      <c r="I246" s="314">
        <v>84560.639999999999</v>
      </c>
      <c r="J246" s="133">
        <f t="shared" si="3"/>
        <v>528504</v>
      </c>
    </row>
    <row r="247" spans="1:11">
      <c r="A247" t="s">
        <v>8948</v>
      </c>
      <c r="B247" s="148">
        <v>42704</v>
      </c>
      <c r="C247" t="s">
        <v>8949</v>
      </c>
      <c r="D247">
        <v>1</v>
      </c>
      <c r="E247" t="s">
        <v>8950</v>
      </c>
      <c r="F247" t="s">
        <v>8399</v>
      </c>
      <c r="G247" s="175" t="s">
        <v>840</v>
      </c>
      <c r="H247" s="175" t="s">
        <v>4849</v>
      </c>
      <c r="I247" s="314">
        <v>41294.959999999999</v>
      </c>
      <c r="J247" s="133">
        <f t="shared" si="3"/>
        <v>258093.5</v>
      </c>
    </row>
    <row r="248" spans="1:11">
      <c r="A248" t="s">
        <v>8954</v>
      </c>
      <c r="B248" s="148">
        <v>42704</v>
      </c>
      <c r="C248" t="s">
        <v>8955</v>
      </c>
      <c r="D248">
        <v>1</v>
      </c>
      <c r="E248" t="s">
        <v>8956</v>
      </c>
      <c r="F248" t="s">
        <v>8399</v>
      </c>
      <c r="G248" s="76" t="s">
        <v>840</v>
      </c>
      <c r="H248" s="76" t="s">
        <v>4849</v>
      </c>
      <c r="I248" s="314">
        <v>47450.78</v>
      </c>
      <c r="J248" s="133">
        <f t="shared" si="3"/>
        <v>296567.375</v>
      </c>
    </row>
    <row r="249" spans="1:11">
      <c r="A249" t="s">
        <v>9692</v>
      </c>
      <c r="B249" s="148">
        <v>42704</v>
      </c>
      <c r="C249" t="s">
        <v>9693</v>
      </c>
      <c r="D249">
        <v>1</v>
      </c>
      <c r="E249" t="s">
        <v>9694</v>
      </c>
      <c r="F249" t="s">
        <v>1828</v>
      </c>
      <c r="G249" s="76" t="s">
        <v>840</v>
      </c>
      <c r="H249" s="76" t="s">
        <v>4849</v>
      </c>
      <c r="I249" s="314">
        <v>50658.19</v>
      </c>
      <c r="J249" s="133">
        <f t="shared" si="3"/>
        <v>316613.6875</v>
      </c>
    </row>
    <row r="250" spans="1:11" s="319" customFormat="1">
      <c r="A250" s="319" t="s">
        <v>9695</v>
      </c>
      <c r="B250" s="320">
        <v>42704</v>
      </c>
      <c r="C250" s="319" t="s">
        <v>9696</v>
      </c>
      <c r="D250" s="319">
        <v>1</v>
      </c>
      <c r="E250" s="319" t="s">
        <v>9697</v>
      </c>
      <c r="F250" s="319" t="s">
        <v>1828</v>
      </c>
      <c r="G250" s="175" t="s">
        <v>840</v>
      </c>
      <c r="H250" s="175" t="s">
        <v>4849</v>
      </c>
      <c r="I250" s="314">
        <v>32186.7</v>
      </c>
      <c r="J250" s="133">
        <f t="shared" si="3"/>
        <v>201166.875</v>
      </c>
    </row>
    <row r="251" spans="1:11" s="319" customFormat="1">
      <c r="A251" s="319" t="s">
        <v>10914</v>
      </c>
      <c r="B251" s="320">
        <v>42704</v>
      </c>
      <c r="C251" s="319" t="s">
        <v>10915</v>
      </c>
      <c r="D251" s="319">
        <v>1</v>
      </c>
      <c r="E251" s="319" t="s">
        <v>10916</v>
      </c>
      <c r="F251" s="319" t="s">
        <v>1828</v>
      </c>
      <c r="G251" s="175" t="s">
        <v>840</v>
      </c>
      <c r="H251" s="175" t="s">
        <v>4849</v>
      </c>
      <c r="I251" s="314">
        <v>47450.78</v>
      </c>
      <c r="J251" s="133">
        <f t="shared" si="3"/>
        <v>296567.375</v>
      </c>
    </row>
    <row r="252" spans="1:11" s="319" customFormat="1">
      <c r="A252" s="319" t="s">
        <v>10917</v>
      </c>
      <c r="B252" s="320">
        <v>42704</v>
      </c>
      <c r="C252" s="319" t="s">
        <v>10918</v>
      </c>
      <c r="D252" s="319">
        <v>1</v>
      </c>
      <c r="E252" s="319" t="s">
        <v>10919</v>
      </c>
      <c r="F252" s="319" t="s">
        <v>1828</v>
      </c>
      <c r="G252" s="175" t="s">
        <v>840</v>
      </c>
      <c r="H252" s="175" t="s">
        <v>4849</v>
      </c>
      <c r="I252" s="314">
        <v>51176</v>
      </c>
      <c r="J252" s="133">
        <f t="shared" si="3"/>
        <v>319850</v>
      </c>
    </row>
    <row r="253" spans="1:11">
      <c r="A253" t="s">
        <v>4996</v>
      </c>
      <c r="B253" s="148">
        <v>42691</v>
      </c>
      <c r="C253" t="s">
        <v>4897</v>
      </c>
      <c r="D253">
        <v>1</v>
      </c>
      <c r="E253" t="s">
        <v>8558</v>
      </c>
      <c r="F253" t="s">
        <v>8432</v>
      </c>
      <c r="G253" s="175" t="s">
        <v>840</v>
      </c>
      <c r="H253" s="175" t="s">
        <v>4849</v>
      </c>
      <c r="I253" s="314">
        <v>-67953.83</v>
      </c>
      <c r="J253" s="133">
        <f t="shared" si="3"/>
        <v>-424711.4375</v>
      </c>
      <c r="K253" s="316"/>
    </row>
    <row r="254" spans="1:11">
      <c r="A254" t="s">
        <v>8425</v>
      </c>
      <c r="B254" s="148">
        <v>42682</v>
      </c>
      <c r="C254" t="s">
        <v>8426</v>
      </c>
      <c r="D254">
        <v>1</v>
      </c>
      <c r="E254" t="s">
        <v>8427</v>
      </c>
      <c r="F254" t="s">
        <v>8399</v>
      </c>
      <c r="G254" s="175" t="s">
        <v>840</v>
      </c>
      <c r="H254" s="175" t="s">
        <v>4849</v>
      </c>
      <c r="I254" s="314">
        <v>65766.73</v>
      </c>
      <c r="J254" s="133">
        <f t="shared" si="3"/>
        <v>411042.06249999994</v>
      </c>
    </row>
    <row r="255" spans="1:11" s="150" customFormat="1">
      <c r="A255" s="150" t="s">
        <v>8909</v>
      </c>
      <c r="B255" s="148">
        <v>42702</v>
      </c>
      <c r="C255" s="150" t="s">
        <v>3264</v>
      </c>
      <c r="D255" s="150">
        <v>1</v>
      </c>
      <c r="E255" s="150" t="s">
        <v>8910</v>
      </c>
      <c r="F255" s="150" t="s">
        <v>8392</v>
      </c>
      <c r="G255" s="164" t="s">
        <v>659</v>
      </c>
      <c r="H255" s="76" t="s">
        <v>717</v>
      </c>
      <c r="I255" s="314">
        <f>59.86+299.3</f>
        <v>359.16</v>
      </c>
      <c r="J255" s="133">
        <f t="shared" si="3"/>
        <v>2244.75</v>
      </c>
    </row>
    <row r="256" spans="1:11">
      <c r="A256" t="s">
        <v>8552</v>
      </c>
      <c r="B256" s="148">
        <v>42691</v>
      </c>
      <c r="C256" t="s">
        <v>8553</v>
      </c>
      <c r="D256">
        <v>1</v>
      </c>
      <c r="E256" t="s">
        <v>8554</v>
      </c>
      <c r="F256" t="s">
        <v>8399</v>
      </c>
      <c r="G256" s="175" t="s">
        <v>840</v>
      </c>
      <c r="H256" s="175" t="s">
        <v>4849</v>
      </c>
      <c r="I256" s="314">
        <v>65766.73</v>
      </c>
      <c r="J256" s="133">
        <f t="shared" si="3"/>
        <v>411042.06249999994</v>
      </c>
    </row>
    <row r="257" spans="1:11">
      <c r="A257" t="s">
        <v>8555</v>
      </c>
      <c r="B257" s="148">
        <v>42691</v>
      </c>
      <c r="C257" t="s">
        <v>8556</v>
      </c>
      <c r="D257">
        <v>1</v>
      </c>
      <c r="E257" t="s">
        <v>8557</v>
      </c>
      <c r="F257" t="s">
        <v>8399</v>
      </c>
      <c r="G257" s="76" t="s">
        <v>840</v>
      </c>
      <c r="H257" s="76" t="s">
        <v>4849</v>
      </c>
      <c r="I257" s="314">
        <v>65766.73</v>
      </c>
      <c r="J257" s="133">
        <f t="shared" si="3"/>
        <v>411042.06249999994</v>
      </c>
    </row>
    <row r="258" spans="1:11">
      <c r="A258" t="s">
        <v>8440</v>
      </c>
      <c r="B258" s="148">
        <v>42684</v>
      </c>
      <c r="C258" t="s">
        <v>8441</v>
      </c>
      <c r="D258">
        <v>1</v>
      </c>
      <c r="E258" t="s">
        <v>8442</v>
      </c>
      <c r="F258" t="s">
        <v>8399</v>
      </c>
      <c r="G258" s="178" t="s">
        <v>1724</v>
      </c>
      <c r="H258" s="319" t="s">
        <v>8443</v>
      </c>
      <c r="I258" s="314">
        <v>93277.16</v>
      </c>
      <c r="J258" s="133">
        <f t="shared" si="3"/>
        <v>582982.25</v>
      </c>
    </row>
    <row r="259" spans="1:11">
      <c r="A259" s="17" t="s">
        <v>8065</v>
      </c>
      <c r="B259" s="80">
        <v>42704</v>
      </c>
      <c r="C259" s="17" t="s">
        <v>5754</v>
      </c>
      <c r="D259" s="17">
        <v>1</v>
      </c>
      <c r="E259" s="17" t="s">
        <v>8951</v>
      </c>
      <c r="F259" s="17" t="s">
        <v>8392</v>
      </c>
      <c r="G259" s="79" t="s">
        <v>979</v>
      </c>
      <c r="H259" s="161" t="s">
        <v>2913</v>
      </c>
      <c r="I259" s="314">
        <v>1856.11</v>
      </c>
      <c r="J259" s="133">
        <f t="shared" si="3"/>
        <v>11600.6875</v>
      </c>
    </row>
    <row r="260" spans="1:11">
      <c r="A260" t="s">
        <v>8483</v>
      </c>
      <c r="B260" s="148">
        <v>42686</v>
      </c>
      <c r="C260" t="s">
        <v>8484</v>
      </c>
      <c r="D260">
        <v>1</v>
      </c>
      <c r="E260" t="s">
        <v>8485</v>
      </c>
      <c r="F260" t="s">
        <v>8399</v>
      </c>
      <c r="G260" s="76" t="s">
        <v>840</v>
      </c>
      <c r="H260" s="76" t="s">
        <v>4849</v>
      </c>
      <c r="I260" s="314">
        <v>42575.43</v>
      </c>
      <c r="J260" s="133">
        <f t="shared" si="3"/>
        <v>266096.4375</v>
      </c>
      <c r="K260" s="319"/>
    </row>
    <row r="261" spans="1:11">
      <c r="A261" t="s">
        <v>5034</v>
      </c>
      <c r="B261" s="148">
        <v>42692</v>
      </c>
      <c r="C261" t="s">
        <v>8567</v>
      </c>
      <c r="D261">
        <v>1</v>
      </c>
      <c r="E261" t="s">
        <v>8568</v>
      </c>
      <c r="F261" t="s">
        <v>8399</v>
      </c>
      <c r="G261" s="178" t="s">
        <v>858</v>
      </c>
      <c r="H261" s="319" t="s">
        <v>7524</v>
      </c>
      <c r="I261" s="314">
        <v>35011.870000000003</v>
      </c>
      <c r="J261" s="133">
        <f t="shared" ref="J261:J322" si="4">+I261/0.16</f>
        <v>218824.1875</v>
      </c>
    </row>
    <row r="262" spans="1:11">
      <c r="A262" t="s">
        <v>8071</v>
      </c>
      <c r="B262" s="148">
        <v>42704</v>
      </c>
      <c r="C262" t="s">
        <v>647</v>
      </c>
      <c r="D262">
        <v>1</v>
      </c>
      <c r="E262" t="s">
        <v>8957</v>
      </c>
      <c r="F262" t="s">
        <v>8392</v>
      </c>
      <c r="G262" s="117" t="s">
        <v>998</v>
      </c>
      <c r="H262" s="150" t="s">
        <v>8958</v>
      </c>
      <c r="I262" s="314">
        <v>5406.55</v>
      </c>
      <c r="J262" s="133">
        <f t="shared" si="4"/>
        <v>33790.9375</v>
      </c>
    </row>
    <row r="263" spans="1:11">
      <c r="A263" t="s">
        <v>8959</v>
      </c>
      <c r="B263" s="148">
        <v>42704</v>
      </c>
      <c r="C263" t="s">
        <v>4070</v>
      </c>
      <c r="D263">
        <v>1</v>
      </c>
      <c r="E263" t="s">
        <v>8960</v>
      </c>
      <c r="F263" t="s">
        <v>8392</v>
      </c>
      <c r="G263" s="77" t="s">
        <v>996</v>
      </c>
      <c r="H263" s="19" t="s">
        <v>995</v>
      </c>
      <c r="I263" s="492">
        <v>20.16</v>
      </c>
      <c r="J263" s="133">
        <f t="shared" si="4"/>
        <v>126</v>
      </c>
    </row>
    <row r="264" spans="1:11">
      <c r="A264" t="s">
        <v>8961</v>
      </c>
      <c r="B264" s="148">
        <v>42704</v>
      </c>
      <c r="C264" t="s">
        <v>649</v>
      </c>
      <c r="D264">
        <v>1</v>
      </c>
      <c r="E264" t="s">
        <v>8962</v>
      </c>
      <c r="F264" t="s">
        <v>8392</v>
      </c>
      <c r="G264" s="117" t="s">
        <v>981</v>
      </c>
      <c r="H264" s="117" t="s">
        <v>982</v>
      </c>
      <c r="I264" s="492">
        <v>469.34</v>
      </c>
      <c r="J264" s="133">
        <f t="shared" si="4"/>
        <v>2933.375</v>
      </c>
    </row>
    <row r="265" spans="1:11">
      <c r="A265" t="s">
        <v>8963</v>
      </c>
      <c r="B265" s="148">
        <v>42704</v>
      </c>
      <c r="C265" t="s">
        <v>8964</v>
      </c>
      <c r="D265">
        <v>1</v>
      </c>
      <c r="E265" t="s">
        <v>8965</v>
      </c>
      <c r="F265" t="s">
        <v>8392</v>
      </c>
      <c r="G265" t="str">
        <f t="shared" ref="G265:G294" si="5">+H265</f>
        <v>VAVL7603234R3</v>
      </c>
      <c r="H265" s="150" t="s">
        <v>8972</v>
      </c>
      <c r="I265" s="492">
        <v>275.86</v>
      </c>
      <c r="J265" s="133">
        <f t="shared" si="4"/>
        <v>1724.125</v>
      </c>
    </row>
    <row r="266" spans="1:11">
      <c r="A266" t="s">
        <v>8969</v>
      </c>
      <c r="B266" s="148">
        <v>42704</v>
      </c>
      <c r="C266" t="s">
        <v>8970</v>
      </c>
      <c r="D266">
        <v>1</v>
      </c>
      <c r="E266" t="s">
        <v>8971</v>
      </c>
      <c r="F266" t="s">
        <v>8392</v>
      </c>
      <c r="G266" s="150" t="str">
        <f t="shared" si="5"/>
        <v>VAVL7603234R3</v>
      </c>
      <c r="H266" s="150" t="s">
        <v>8972</v>
      </c>
      <c r="I266" s="492">
        <v>140.13999999999999</v>
      </c>
      <c r="J266" s="133">
        <f t="shared" si="4"/>
        <v>875.87499999999989</v>
      </c>
    </row>
    <row r="267" spans="1:11">
      <c r="A267" t="s">
        <v>8973</v>
      </c>
      <c r="B267" s="148">
        <v>42704</v>
      </c>
      <c r="C267" t="s">
        <v>8974</v>
      </c>
      <c r="D267">
        <v>1</v>
      </c>
      <c r="E267" t="s">
        <v>8975</v>
      </c>
      <c r="F267" t="s">
        <v>8392</v>
      </c>
      <c r="G267" s="150" t="str">
        <f t="shared" si="5"/>
        <v>CDO0509296I9</v>
      </c>
      <c r="H267" s="150" t="s">
        <v>2536</v>
      </c>
      <c r="I267" s="492">
        <v>48.28</v>
      </c>
      <c r="J267" s="133">
        <f t="shared" si="4"/>
        <v>301.75</v>
      </c>
    </row>
    <row r="268" spans="1:11">
      <c r="A268" t="s">
        <v>8976</v>
      </c>
      <c r="B268" s="148">
        <v>42704</v>
      </c>
      <c r="C268" t="s">
        <v>8977</v>
      </c>
      <c r="D268">
        <v>1</v>
      </c>
      <c r="E268" t="s">
        <v>8978</v>
      </c>
      <c r="F268" t="s">
        <v>8392</v>
      </c>
      <c r="G268" s="150" t="str">
        <f t="shared" si="5"/>
        <v>DUMA580801KN5</v>
      </c>
      <c r="H268" s="150" t="s">
        <v>670</v>
      </c>
      <c r="I268" s="492">
        <v>40</v>
      </c>
      <c r="J268" s="133">
        <f t="shared" si="4"/>
        <v>250</v>
      </c>
    </row>
    <row r="269" spans="1:11">
      <c r="A269" t="s">
        <v>8979</v>
      </c>
      <c r="B269" s="148">
        <v>42704</v>
      </c>
      <c r="C269" t="s">
        <v>8980</v>
      </c>
      <c r="D269">
        <v>1</v>
      </c>
      <c r="E269" t="s">
        <v>8981</v>
      </c>
      <c r="F269" t="s">
        <v>8392</v>
      </c>
      <c r="G269" s="150" t="str">
        <f t="shared" si="5"/>
        <v>DUMA580801KN5</v>
      </c>
      <c r="H269" s="150" t="s">
        <v>670</v>
      </c>
      <c r="I269" s="492">
        <v>40</v>
      </c>
      <c r="J269" s="133">
        <f t="shared" si="4"/>
        <v>250</v>
      </c>
    </row>
    <row r="270" spans="1:11">
      <c r="A270" t="s">
        <v>8982</v>
      </c>
      <c r="B270" s="148">
        <v>42704</v>
      </c>
      <c r="C270" t="s">
        <v>8983</v>
      </c>
      <c r="D270">
        <v>1</v>
      </c>
      <c r="E270" t="s">
        <v>8984</v>
      </c>
      <c r="F270" t="s">
        <v>8392</v>
      </c>
      <c r="G270" s="150" t="str">
        <f t="shared" si="5"/>
        <v>DUMA580801KN5</v>
      </c>
      <c r="H270" s="150" t="s">
        <v>670</v>
      </c>
      <c r="I270" s="492">
        <v>40</v>
      </c>
      <c r="J270" s="133">
        <f t="shared" si="4"/>
        <v>250</v>
      </c>
    </row>
    <row r="271" spans="1:11">
      <c r="A271" t="s">
        <v>8985</v>
      </c>
      <c r="B271" s="148">
        <v>42704</v>
      </c>
      <c r="C271" t="s">
        <v>8986</v>
      </c>
      <c r="D271">
        <v>1</v>
      </c>
      <c r="E271" t="s">
        <v>8987</v>
      </c>
      <c r="F271" t="s">
        <v>8392</v>
      </c>
      <c r="G271" s="150" t="str">
        <f t="shared" si="5"/>
        <v>DUMA580801KN5</v>
      </c>
      <c r="H271" s="150" t="s">
        <v>670</v>
      </c>
      <c r="I271" s="492">
        <v>40</v>
      </c>
      <c r="J271" s="133">
        <f t="shared" si="4"/>
        <v>250</v>
      </c>
    </row>
    <row r="272" spans="1:11">
      <c r="A272" t="s">
        <v>8988</v>
      </c>
      <c r="B272" s="148">
        <v>42704</v>
      </c>
      <c r="C272" t="s">
        <v>8989</v>
      </c>
      <c r="D272">
        <v>1</v>
      </c>
      <c r="E272" t="s">
        <v>8990</v>
      </c>
      <c r="F272" t="s">
        <v>8392</v>
      </c>
      <c r="G272" s="150" t="str">
        <f t="shared" si="5"/>
        <v>OONG650317SF9</v>
      </c>
      <c r="H272" s="150" t="s">
        <v>723</v>
      </c>
      <c r="I272" s="492">
        <v>64</v>
      </c>
      <c r="J272" s="133">
        <f t="shared" si="4"/>
        <v>400</v>
      </c>
    </row>
    <row r="273" spans="1:10">
      <c r="A273" t="s">
        <v>8991</v>
      </c>
      <c r="B273" s="148">
        <v>42704</v>
      </c>
      <c r="C273" t="s">
        <v>8992</v>
      </c>
      <c r="D273">
        <v>1</v>
      </c>
      <c r="E273" t="s">
        <v>8993</v>
      </c>
      <c r="F273" t="s">
        <v>8392</v>
      </c>
      <c r="G273" s="150" t="str">
        <f t="shared" si="5"/>
        <v>DUMA580801KN5</v>
      </c>
      <c r="H273" s="150" t="s">
        <v>670</v>
      </c>
      <c r="I273" s="492">
        <v>40</v>
      </c>
      <c r="J273" s="133">
        <f t="shared" si="4"/>
        <v>250</v>
      </c>
    </row>
    <row r="274" spans="1:10">
      <c r="A274" t="s">
        <v>8994</v>
      </c>
      <c r="B274" s="148">
        <v>42704</v>
      </c>
      <c r="C274" t="s">
        <v>8995</v>
      </c>
      <c r="D274">
        <v>1</v>
      </c>
      <c r="E274" t="s">
        <v>8996</v>
      </c>
      <c r="F274" t="s">
        <v>8392</v>
      </c>
      <c r="G274" s="150" t="str">
        <f t="shared" si="5"/>
        <v>DUMA580801KN5</v>
      </c>
      <c r="H274" s="150" t="s">
        <v>670</v>
      </c>
      <c r="I274" s="492">
        <v>40</v>
      </c>
      <c r="J274" s="133">
        <f t="shared" si="4"/>
        <v>250</v>
      </c>
    </row>
    <row r="275" spans="1:10">
      <c r="A275" t="s">
        <v>9001</v>
      </c>
      <c r="B275" s="148">
        <v>42704</v>
      </c>
      <c r="C275" t="s">
        <v>9002</v>
      </c>
      <c r="D275">
        <v>1</v>
      </c>
      <c r="E275" t="s">
        <v>9003</v>
      </c>
      <c r="F275" t="s">
        <v>8392</v>
      </c>
      <c r="G275" s="150" t="str">
        <f t="shared" si="5"/>
        <v>LVB141009VE5</v>
      </c>
      <c r="H275" s="150" t="s">
        <v>9004</v>
      </c>
      <c r="I275" s="492">
        <v>27.59</v>
      </c>
      <c r="J275" s="133">
        <f t="shared" si="4"/>
        <v>172.4375</v>
      </c>
    </row>
    <row r="276" spans="1:10">
      <c r="A276" t="s">
        <v>9005</v>
      </c>
      <c r="B276" s="148">
        <v>42704</v>
      </c>
      <c r="C276" t="s">
        <v>9006</v>
      </c>
      <c r="D276">
        <v>1</v>
      </c>
      <c r="E276" t="s">
        <v>9007</v>
      </c>
      <c r="F276" t="s">
        <v>8392</v>
      </c>
      <c r="G276" t="str">
        <f t="shared" si="5"/>
        <v>PCQ1506025P9</v>
      </c>
      <c r="H276" s="150" t="s">
        <v>2915</v>
      </c>
      <c r="I276" s="492">
        <v>15.72</v>
      </c>
      <c r="J276" s="133">
        <f t="shared" si="4"/>
        <v>98.25</v>
      </c>
    </row>
    <row r="277" spans="1:10">
      <c r="A277" t="s">
        <v>9008</v>
      </c>
      <c r="B277" s="148">
        <v>42704</v>
      </c>
      <c r="C277" t="s">
        <v>9009</v>
      </c>
      <c r="D277">
        <v>1</v>
      </c>
      <c r="E277" t="s">
        <v>9010</v>
      </c>
      <c r="F277" t="s">
        <v>8392</v>
      </c>
      <c r="G277" s="150" t="str">
        <f t="shared" si="5"/>
        <v>LOMM631124C79</v>
      </c>
      <c r="H277" s="150" t="s">
        <v>9011</v>
      </c>
      <c r="I277" s="492">
        <v>19.2</v>
      </c>
      <c r="J277" s="133">
        <f t="shared" si="4"/>
        <v>120</v>
      </c>
    </row>
    <row r="278" spans="1:10">
      <c r="A278" t="s">
        <v>9012</v>
      </c>
      <c r="B278" s="148">
        <v>42704</v>
      </c>
      <c r="C278" t="s">
        <v>9013</v>
      </c>
      <c r="D278">
        <v>1</v>
      </c>
      <c r="E278" t="s">
        <v>9014</v>
      </c>
      <c r="F278" t="s">
        <v>8392</v>
      </c>
      <c r="G278" s="150" t="str">
        <f t="shared" si="5"/>
        <v>CME910715UB9</v>
      </c>
      <c r="H278" s="150" t="s">
        <v>1683</v>
      </c>
      <c r="I278" s="492">
        <v>48.01</v>
      </c>
      <c r="J278" s="133">
        <f t="shared" si="4"/>
        <v>300.0625</v>
      </c>
    </row>
    <row r="279" spans="1:10">
      <c r="A279" t="s">
        <v>9015</v>
      </c>
      <c r="B279" s="148">
        <v>42704</v>
      </c>
      <c r="C279" t="s">
        <v>9016</v>
      </c>
      <c r="D279">
        <v>1</v>
      </c>
      <c r="E279" t="s">
        <v>9017</v>
      </c>
      <c r="F279" t="s">
        <v>8392</v>
      </c>
      <c r="G279" s="150" t="str">
        <f t="shared" si="5"/>
        <v>TEX9302097F3</v>
      </c>
      <c r="H279" s="150" t="s">
        <v>2484</v>
      </c>
      <c r="I279" s="492">
        <v>34.659999999999997</v>
      </c>
      <c r="J279" s="133">
        <f t="shared" si="4"/>
        <v>216.62499999999997</v>
      </c>
    </row>
    <row r="280" spans="1:10">
      <c r="A280" t="s">
        <v>9018</v>
      </c>
      <c r="B280" s="148">
        <v>42704</v>
      </c>
      <c r="C280" t="s">
        <v>9019</v>
      </c>
      <c r="D280">
        <v>1</v>
      </c>
      <c r="E280" t="s">
        <v>9020</v>
      </c>
      <c r="F280" t="s">
        <v>8392</v>
      </c>
      <c r="G280" s="150" t="str">
        <f t="shared" si="5"/>
        <v>TTI961202IM1</v>
      </c>
      <c r="H280" s="150" t="s">
        <v>665</v>
      </c>
      <c r="I280" s="492">
        <v>5.44</v>
      </c>
      <c r="J280" s="133">
        <f t="shared" si="4"/>
        <v>34</v>
      </c>
    </row>
    <row r="281" spans="1:10">
      <c r="A281" t="s">
        <v>9021</v>
      </c>
      <c r="B281" s="148">
        <v>42704</v>
      </c>
      <c r="C281" t="s">
        <v>9022</v>
      </c>
      <c r="D281">
        <v>1</v>
      </c>
      <c r="E281" t="s">
        <v>9023</v>
      </c>
      <c r="F281" t="s">
        <v>8392</v>
      </c>
      <c r="G281" s="150" t="str">
        <f t="shared" si="5"/>
        <v>MERL571216D49</v>
      </c>
      <c r="H281" s="150" t="s">
        <v>672</v>
      </c>
      <c r="I281" s="492">
        <v>237.15</v>
      </c>
      <c r="J281" s="133">
        <f t="shared" si="4"/>
        <v>1482.1875</v>
      </c>
    </row>
    <row r="282" spans="1:10">
      <c r="A282" t="s">
        <v>9024</v>
      </c>
      <c r="B282" s="148">
        <v>42704</v>
      </c>
      <c r="C282" t="s">
        <v>9025</v>
      </c>
      <c r="D282">
        <v>1</v>
      </c>
      <c r="E282" t="s">
        <v>9026</v>
      </c>
      <c r="F282" t="s">
        <v>8392</v>
      </c>
      <c r="G282" s="150" t="str">
        <f t="shared" si="5"/>
        <v>FMB871228QF7</v>
      </c>
      <c r="H282" s="150" t="s">
        <v>691</v>
      </c>
      <c r="I282" s="492">
        <v>78.67</v>
      </c>
      <c r="J282" s="133">
        <f t="shared" si="4"/>
        <v>491.6875</v>
      </c>
    </row>
    <row r="283" spans="1:10">
      <c r="A283" t="s">
        <v>9027</v>
      </c>
      <c r="B283" s="148">
        <v>42704</v>
      </c>
      <c r="C283" t="s">
        <v>9028</v>
      </c>
      <c r="D283">
        <v>1</v>
      </c>
      <c r="E283" t="s">
        <v>9029</v>
      </c>
      <c r="F283" t="s">
        <v>8392</v>
      </c>
      <c r="G283" s="150" t="str">
        <f t="shared" si="5"/>
        <v>FMB871228QF7</v>
      </c>
      <c r="H283" s="150" t="s">
        <v>691</v>
      </c>
      <c r="I283" s="492">
        <v>71.62</v>
      </c>
      <c r="J283" s="133">
        <f t="shared" si="4"/>
        <v>447.625</v>
      </c>
    </row>
    <row r="284" spans="1:10">
      <c r="A284" t="s">
        <v>9030</v>
      </c>
      <c r="B284" s="148">
        <v>42704</v>
      </c>
      <c r="C284" t="s">
        <v>9031</v>
      </c>
      <c r="D284">
        <v>1</v>
      </c>
      <c r="E284" t="s">
        <v>9032</v>
      </c>
      <c r="F284" t="s">
        <v>8392</v>
      </c>
      <c r="G284" s="150" t="str">
        <f t="shared" si="5"/>
        <v>DUGG650808H5A</v>
      </c>
      <c r="H284" s="150" t="s">
        <v>7302</v>
      </c>
      <c r="I284" s="492">
        <v>11.79</v>
      </c>
      <c r="J284" s="133">
        <f t="shared" si="4"/>
        <v>73.6875</v>
      </c>
    </row>
    <row r="285" spans="1:10">
      <c r="A285" t="s">
        <v>9033</v>
      </c>
      <c r="B285" s="148">
        <v>42704</v>
      </c>
      <c r="C285" t="s">
        <v>9034</v>
      </c>
      <c r="D285">
        <v>1</v>
      </c>
      <c r="E285" t="s">
        <v>9035</v>
      </c>
      <c r="F285" t="s">
        <v>8392</v>
      </c>
      <c r="G285" s="150" t="str">
        <f t="shared" si="5"/>
        <v>API6609273E0</v>
      </c>
      <c r="H285" s="150" t="s">
        <v>659</v>
      </c>
      <c r="I285" s="492">
        <v>8</v>
      </c>
      <c r="J285" s="133">
        <f t="shared" si="4"/>
        <v>50</v>
      </c>
    </row>
    <row r="286" spans="1:10">
      <c r="A286" t="s">
        <v>9036</v>
      </c>
      <c r="B286" s="148">
        <v>42704</v>
      </c>
      <c r="C286" t="s">
        <v>9037</v>
      </c>
      <c r="D286">
        <v>1</v>
      </c>
      <c r="E286" t="s">
        <v>9038</v>
      </c>
      <c r="F286" t="s">
        <v>8392</v>
      </c>
      <c r="G286" s="150" t="str">
        <f t="shared" si="5"/>
        <v>CAO140923TC5</v>
      </c>
      <c r="H286" s="150" t="s">
        <v>1679</v>
      </c>
      <c r="I286" s="492">
        <v>10.07</v>
      </c>
      <c r="J286" s="133">
        <f t="shared" si="4"/>
        <v>62.9375</v>
      </c>
    </row>
    <row r="287" spans="1:10">
      <c r="A287" t="s">
        <v>9039</v>
      </c>
      <c r="B287" s="148">
        <v>42704</v>
      </c>
      <c r="C287" t="s">
        <v>9040</v>
      </c>
      <c r="D287">
        <v>1</v>
      </c>
      <c r="E287" t="s">
        <v>9041</v>
      </c>
      <c r="F287" t="s">
        <v>8392</v>
      </c>
      <c r="G287" s="150" t="str">
        <f t="shared" si="5"/>
        <v>FMB871228QF7</v>
      </c>
      <c r="H287" s="150" t="s">
        <v>691</v>
      </c>
      <c r="I287" s="492">
        <v>48.8</v>
      </c>
      <c r="J287" s="133">
        <f t="shared" si="4"/>
        <v>305</v>
      </c>
    </row>
    <row r="288" spans="1:10">
      <c r="A288" t="s">
        <v>9042</v>
      </c>
      <c r="B288" s="148">
        <v>42704</v>
      </c>
      <c r="C288" t="s">
        <v>9043</v>
      </c>
      <c r="D288">
        <v>1</v>
      </c>
      <c r="E288" t="s">
        <v>9044</v>
      </c>
      <c r="F288" t="s">
        <v>8392</v>
      </c>
      <c r="G288" s="150" t="str">
        <f t="shared" si="5"/>
        <v>NWM9709244W4</v>
      </c>
      <c r="H288" s="150" t="s">
        <v>683</v>
      </c>
      <c r="I288" s="492">
        <v>75.3</v>
      </c>
      <c r="J288" s="133">
        <f t="shared" si="4"/>
        <v>470.625</v>
      </c>
    </row>
    <row r="289" spans="1:10">
      <c r="A289" t="s">
        <v>9045</v>
      </c>
      <c r="B289" s="148">
        <v>42704</v>
      </c>
      <c r="C289" t="s">
        <v>9046</v>
      </c>
      <c r="D289">
        <v>1</v>
      </c>
      <c r="E289" t="s">
        <v>9047</v>
      </c>
      <c r="F289" t="s">
        <v>8392</v>
      </c>
      <c r="G289" s="150" t="str">
        <f t="shared" si="5"/>
        <v>CME910715UB9</v>
      </c>
      <c r="H289" s="150" t="s">
        <v>1683</v>
      </c>
      <c r="I289" s="492">
        <v>48.01</v>
      </c>
      <c r="J289" s="133">
        <f t="shared" si="4"/>
        <v>300.0625</v>
      </c>
    </row>
    <row r="290" spans="1:10">
      <c r="A290" t="s">
        <v>9048</v>
      </c>
      <c r="B290" s="148">
        <v>42704</v>
      </c>
      <c r="C290" t="s">
        <v>9049</v>
      </c>
      <c r="D290">
        <v>1</v>
      </c>
      <c r="E290" t="s">
        <v>9050</v>
      </c>
      <c r="F290" t="s">
        <v>8392</v>
      </c>
      <c r="G290" s="150" t="str">
        <f t="shared" si="5"/>
        <v>LONA700127T42</v>
      </c>
      <c r="H290" s="150" t="s">
        <v>680</v>
      </c>
      <c r="I290" s="492">
        <v>31.45</v>
      </c>
      <c r="J290" s="133">
        <f t="shared" si="4"/>
        <v>196.5625</v>
      </c>
    </row>
    <row r="291" spans="1:10">
      <c r="A291" t="s">
        <v>9051</v>
      </c>
      <c r="B291" s="148">
        <v>42704</v>
      </c>
      <c r="C291" t="s">
        <v>9052</v>
      </c>
      <c r="D291">
        <v>1</v>
      </c>
      <c r="E291" t="s">
        <v>9053</v>
      </c>
      <c r="F291" t="s">
        <v>8392</v>
      </c>
      <c r="G291" s="150" t="str">
        <f t="shared" si="5"/>
        <v>AME970109GW0</v>
      </c>
      <c r="H291" s="150" t="s">
        <v>668</v>
      </c>
      <c r="I291" s="492">
        <v>59.26</v>
      </c>
      <c r="J291" s="133">
        <f t="shared" si="4"/>
        <v>370.375</v>
      </c>
    </row>
    <row r="292" spans="1:10">
      <c r="A292" t="s">
        <v>9054</v>
      </c>
      <c r="B292" s="148">
        <v>42704</v>
      </c>
      <c r="C292" t="s">
        <v>9055</v>
      </c>
      <c r="D292">
        <v>1</v>
      </c>
      <c r="E292" t="s">
        <v>9056</v>
      </c>
      <c r="F292" t="s">
        <v>8392</v>
      </c>
      <c r="G292" s="150" t="str">
        <f t="shared" si="5"/>
        <v>MNE0409226K9</v>
      </c>
      <c r="H292" s="150" t="s">
        <v>701</v>
      </c>
      <c r="I292" s="492">
        <v>60.52</v>
      </c>
      <c r="J292" s="133">
        <f t="shared" si="4"/>
        <v>378.25</v>
      </c>
    </row>
    <row r="293" spans="1:10">
      <c r="A293" t="s">
        <v>9057</v>
      </c>
      <c r="B293" s="148">
        <v>42704</v>
      </c>
      <c r="C293" t="s">
        <v>9058</v>
      </c>
      <c r="D293">
        <v>1</v>
      </c>
      <c r="E293" t="s">
        <v>9059</v>
      </c>
      <c r="F293" t="s">
        <v>8392</v>
      </c>
      <c r="G293" s="150" t="str">
        <f t="shared" si="5"/>
        <v>CAO140923TC5</v>
      </c>
      <c r="H293" s="150" t="s">
        <v>1679</v>
      </c>
      <c r="I293" s="492">
        <v>8.14</v>
      </c>
      <c r="J293" s="133">
        <f t="shared" si="4"/>
        <v>50.875</v>
      </c>
    </row>
    <row r="294" spans="1:10">
      <c r="A294" t="s">
        <v>9060</v>
      </c>
      <c r="B294" s="148">
        <v>42704</v>
      </c>
      <c r="C294" t="s">
        <v>9061</v>
      </c>
      <c r="D294">
        <v>1</v>
      </c>
      <c r="E294" t="s">
        <v>9062</v>
      </c>
      <c r="F294" t="s">
        <v>8392</v>
      </c>
      <c r="G294" s="150" t="str">
        <f t="shared" si="5"/>
        <v>API6609273E0</v>
      </c>
      <c r="H294" s="150" t="s">
        <v>659</v>
      </c>
      <c r="I294" s="492">
        <v>8</v>
      </c>
      <c r="J294" s="133">
        <f t="shared" si="4"/>
        <v>50</v>
      </c>
    </row>
    <row r="295" spans="1:10">
      <c r="A295" t="s">
        <v>9063</v>
      </c>
      <c r="B295" s="148">
        <v>42704</v>
      </c>
      <c r="C295" t="s">
        <v>9064</v>
      </c>
      <c r="D295">
        <v>1</v>
      </c>
      <c r="E295" t="s">
        <v>9065</v>
      </c>
      <c r="F295" t="s">
        <v>8392</v>
      </c>
      <c r="G295" s="150" t="str">
        <f t="shared" ref="G295:G326" si="6">+H295</f>
        <v>PCE890410B99</v>
      </c>
      <c r="H295" s="150" t="s">
        <v>1677</v>
      </c>
      <c r="I295" s="492">
        <v>33.65</v>
      </c>
      <c r="J295" s="133">
        <f t="shared" si="4"/>
        <v>210.3125</v>
      </c>
    </row>
    <row r="296" spans="1:10">
      <c r="A296" t="s">
        <v>9066</v>
      </c>
      <c r="B296" s="148">
        <v>42704</v>
      </c>
      <c r="C296" t="s">
        <v>9067</v>
      </c>
      <c r="D296">
        <v>1</v>
      </c>
      <c r="E296" t="s">
        <v>9068</v>
      </c>
      <c r="F296" t="s">
        <v>8392</v>
      </c>
      <c r="G296" s="150" t="str">
        <f t="shared" si="6"/>
        <v>MAMR740915UN2</v>
      </c>
      <c r="H296" s="150" t="s">
        <v>3510</v>
      </c>
      <c r="I296" s="492">
        <v>8</v>
      </c>
      <c r="J296" s="133">
        <f t="shared" si="4"/>
        <v>50</v>
      </c>
    </row>
    <row r="297" spans="1:10">
      <c r="A297" t="s">
        <v>9069</v>
      </c>
      <c r="B297" s="148">
        <v>42704</v>
      </c>
      <c r="C297" t="s">
        <v>9070</v>
      </c>
      <c r="D297">
        <v>1</v>
      </c>
      <c r="E297" t="s">
        <v>9071</v>
      </c>
      <c r="F297" t="s">
        <v>8392</v>
      </c>
      <c r="G297" s="150" t="str">
        <f t="shared" si="6"/>
        <v>TRA060703EB4</v>
      </c>
      <c r="H297" s="150" t="s">
        <v>676</v>
      </c>
      <c r="I297" s="492">
        <v>56</v>
      </c>
      <c r="J297" s="133">
        <f t="shared" si="4"/>
        <v>350</v>
      </c>
    </row>
    <row r="298" spans="1:10">
      <c r="A298" t="s">
        <v>9072</v>
      </c>
      <c r="B298" s="148">
        <v>42704</v>
      </c>
      <c r="C298" t="s">
        <v>9073</v>
      </c>
      <c r="D298">
        <v>1</v>
      </c>
      <c r="E298" t="s">
        <v>9074</v>
      </c>
      <c r="F298" t="s">
        <v>8392</v>
      </c>
      <c r="G298" s="150" t="str">
        <f t="shared" si="6"/>
        <v>API6609273E0</v>
      </c>
      <c r="H298" s="150" t="s">
        <v>659</v>
      </c>
      <c r="I298" s="492">
        <v>8</v>
      </c>
      <c r="J298" s="133">
        <f t="shared" si="4"/>
        <v>50</v>
      </c>
    </row>
    <row r="299" spans="1:10">
      <c r="A299" t="s">
        <v>9075</v>
      </c>
      <c r="B299" s="148">
        <v>42704</v>
      </c>
      <c r="C299" t="s">
        <v>9076</v>
      </c>
      <c r="D299">
        <v>1</v>
      </c>
      <c r="E299" t="s">
        <v>9077</v>
      </c>
      <c r="F299" t="s">
        <v>8392</v>
      </c>
      <c r="G299" s="150" t="str">
        <f t="shared" si="6"/>
        <v>AGQ9303268S1</v>
      </c>
      <c r="H299" s="150" t="s">
        <v>935</v>
      </c>
      <c r="I299" s="492">
        <v>239.31</v>
      </c>
      <c r="J299" s="133">
        <f t="shared" si="4"/>
        <v>1495.6875</v>
      </c>
    </row>
    <row r="300" spans="1:10">
      <c r="A300" t="s">
        <v>9079</v>
      </c>
      <c r="B300" s="148">
        <v>42704</v>
      </c>
      <c r="C300" t="s">
        <v>9080</v>
      </c>
      <c r="D300">
        <v>1</v>
      </c>
      <c r="E300" t="s">
        <v>9081</v>
      </c>
      <c r="F300" t="s">
        <v>8392</v>
      </c>
      <c r="G300" s="150" t="str">
        <f t="shared" si="6"/>
        <v>AME970109GW0</v>
      </c>
      <c r="H300" s="150" t="s">
        <v>668</v>
      </c>
      <c r="I300" s="492">
        <v>6.89</v>
      </c>
      <c r="J300" s="133">
        <f t="shared" si="4"/>
        <v>43.0625</v>
      </c>
    </row>
    <row r="301" spans="1:10">
      <c r="A301" t="s">
        <v>9082</v>
      </c>
      <c r="B301" s="148">
        <v>42704</v>
      </c>
      <c r="C301" t="s">
        <v>9083</v>
      </c>
      <c r="D301">
        <v>1</v>
      </c>
      <c r="E301" t="s">
        <v>9084</v>
      </c>
      <c r="F301" t="s">
        <v>8392</v>
      </c>
      <c r="G301" s="150" t="str">
        <f t="shared" si="6"/>
        <v>MAMR740915UN2</v>
      </c>
      <c r="H301" s="150" t="s">
        <v>3510</v>
      </c>
      <c r="I301" s="492">
        <v>20</v>
      </c>
      <c r="J301" s="133">
        <f t="shared" si="4"/>
        <v>125</v>
      </c>
    </row>
    <row r="302" spans="1:10">
      <c r="A302" t="s">
        <v>9085</v>
      </c>
      <c r="B302" s="148">
        <v>42704</v>
      </c>
      <c r="C302" t="s">
        <v>9086</v>
      </c>
      <c r="D302">
        <v>1</v>
      </c>
      <c r="E302" t="s">
        <v>9087</v>
      </c>
      <c r="F302" t="s">
        <v>8392</v>
      </c>
      <c r="G302" s="150" t="str">
        <f t="shared" si="6"/>
        <v>EMO99060242A</v>
      </c>
      <c r="H302" s="150" t="s">
        <v>9088</v>
      </c>
      <c r="I302" s="492">
        <v>262.98</v>
      </c>
      <c r="J302" s="133">
        <f t="shared" si="4"/>
        <v>1643.625</v>
      </c>
    </row>
    <row r="303" spans="1:10">
      <c r="A303" t="s">
        <v>9089</v>
      </c>
      <c r="B303" s="148">
        <v>42704</v>
      </c>
      <c r="C303" t="s">
        <v>9090</v>
      </c>
      <c r="D303">
        <v>1</v>
      </c>
      <c r="E303" t="s">
        <v>9091</v>
      </c>
      <c r="F303" t="s">
        <v>8392</v>
      </c>
      <c r="G303" s="150" t="str">
        <f t="shared" si="6"/>
        <v>MAMR740915UN2</v>
      </c>
      <c r="H303" s="150" t="s">
        <v>3510</v>
      </c>
      <c r="I303" s="492">
        <v>8</v>
      </c>
      <c r="J303" s="133">
        <f t="shared" si="4"/>
        <v>50</v>
      </c>
    </row>
    <row r="304" spans="1:10">
      <c r="A304" t="s">
        <v>9092</v>
      </c>
      <c r="B304" s="148">
        <v>42704</v>
      </c>
      <c r="C304" t="s">
        <v>9093</v>
      </c>
      <c r="D304">
        <v>1</v>
      </c>
      <c r="E304" t="s">
        <v>9094</v>
      </c>
      <c r="F304" t="s">
        <v>8392</v>
      </c>
      <c r="G304" s="150" t="str">
        <f t="shared" si="6"/>
        <v>RCP0611249P0</v>
      </c>
      <c r="H304" s="150" t="s">
        <v>894</v>
      </c>
      <c r="I304" s="492">
        <v>20.329999999999998</v>
      </c>
      <c r="J304" s="133">
        <f t="shared" si="4"/>
        <v>127.06249999999999</v>
      </c>
    </row>
    <row r="305" spans="1:10">
      <c r="A305" t="s">
        <v>9095</v>
      </c>
      <c r="B305" s="148">
        <v>42704</v>
      </c>
      <c r="C305" t="s">
        <v>9096</v>
      </c>
      <c r="D305">
        <v>1</v>
      </c>
      <c r="E305" t="s">
        <v>9097</v>
      </c>
      <c r="F305" t="s">
        <v>8392</v>
      </c>
      <c r="G305" s="150" t="str">
        <f t="shared" si="6"/>
        <v>MELG671222EB0</v>
      </c>
      <c r="H305" s="150" t="s">
        <v>4790</v>
      </c>
      <c r="I305" s="492">
        <v>56</v>
      </c>
      <c r="J305" s="133">
        <f t="shared" si="4"/>
        <v>350</v>
      </c>
    </row>
    <row r="306" spans="1:10">
      <c r="A306" t="s">
        <v>9098</v>
      </c>
      <c r="B306" s="148">
        <v>42704</v>
      </c>
      <c r="C306" t="s">
        <v>9099</v>
      </c>
      <c r="D306">
        <v>1</v>
      </c>
      <c r="E306" t="s">
        <v>9100</v>
      </c>
      <c r="F306" t="s">
        <v>8392</v>
      </c>
      <c r="G306" s="150" t="str">
        <f t="shared" si="6"/>
        <v>RUCW720621241</v>
      </c>
      <c r="H306" s="150" t="s">
        <v>5443</v>
      </c>
      <c r="I306" s="492">
        <v>25.52</v>
      </c>
      <c r="J306" s="133">
        <f t="shared" si="4"/>
        <v>159.5</v>
      </c>
    </row>
    <row r="307" spans="1:10">
      <c r="A307" t="s">
        <v>9101</v>
      </c>
      <c r="B307" s="148">
        <v>42704</v>
      </c>
      <c r="C307" t="s">
        <v>9102</v>
      </c>
      <c r="D307">
        <v>1</v>
      </c>
      <c r="E307" t="s">
        <v>9103</v>
      </c>
      <c r="F307" t="s">
        <v>8392</v>
      </c>
      <c r="G307" s="150" t="str">
        <f t="shared" si="6"/>
        <v>CME910715UB9</v>
      </c>
      <c r="H307" s="150" t="s">
        <v>1683</v>
      </c>
      <c r="I307" s="492">
        <v>27.57</v>
      </c>
      <c r="J307" s="133">
        <f t="shared" si="4"/>
        <v>172.3125</v>
      </c>
    </row>
    <row r="308" spans="1:10">
      <c r="A308" t="s">
        <v>9104</v>
      </c>
      <c r="B308" s="148">
        <v>42704</v>
      </c>
      <c r="C308" t="s">
        <v>9105</v>
      </c>
      <c r="D308">
        <v>1</v>
      </c>
      <c r="E308" t="s">
        <v>9106</v>
      </c>
      <c r="F308" t="s">
        <v>8392</v>
      </c>
      <c r="G308" s="150" t="str">
        <f t="shared" si="6"/>
        <v>TEX9302097F3</v>
      </c>
      <c r="H308" s="150" t="s">
        <v>2484</v>
      </c>
      <c r="I308" s="492">
        <v>5.65</v>
      </c>
      <c r="J308" s="133">
        <f t="shared" si="4"/>
        <v>35.3125</v>
      </c>
    </row>
    <row r="309" spans="1:10">
      <c r="A309" t="s">
        <v>9107</v>
      </c>
      <c r="B309" s="148">
        <v>42704</v>
      </c>
      <c r="C309" t="s">
        <v>9108</v>
      </c>
      <c r="D309">
        <v>1</v>
      </c>
      <c r="E309" t="s">
        <v>9109</v>
      </c>
      <c r="F309" t="s">
        <v>8392</v>
      </c>
      <c r="G309" s="150" t="str">
        <f t="shared" si="6"/>
        <v>LVB141009VE5</v>
      </c>
      <c r="H309" s="150" t="s">
        <v>9004</v>
      </c>
      <c r="I309" s="492">
        <v>79.44</v>
      </c>
      <c r="J309" s="133">
        <f t="shared" si="4"/>
        <v>496.5</v>
      </c>
    </row>
    <row r="310" spans="1:10">
      <c r="A310" t="s">
        <v>9110</v>
      </c>
      <c r="B310" s="148">
        <v>42689</v>
      </c>
      <c r="C310" t="s">
        <v>9111</v>
      </c>
      <c r="D310">
        <v>1</v>
      </c>
      <c r="E310" t="s">
        <v>9112</v>
      </c>
      <c r="F310" t="s">
        <v>8392</v>
      </c>
      <c r="G310" s="150" t="str">
        <f t="shared" si="6"/>
        <v>RUCW720621241</v>
      </c>
      <c r="H310" s="150" t="s">
        <v>5443</v>
      </c>
      <c r="I310" s="492">
        <v>26.21</v>
      </c>
      <c r="J310" s="133">
        <f t="shared" si="4"/>
        <v>163.8125</v>
      </c>
    </row>
    <row r="311" spans="1:10">
      <c r="A311" t="s">
        <v>9113</v>
      </c>
      <c r="B311" s="148">
        <v>42704</v>
      </c>
      <c r="C311" t="s">
        <v>9114</v>
      </c>
      <c r="D311">
        <v>1</v>
      </c>
      <c r="E311" t="s">
        <v>9115</v>
      </c>
      <c r="F311" t="s">
        <v>8392</v>
      </c>
      <c r="G311" s="150" t="str">
        <f t="shared" si="6"/>
        <v>DUGG650808H5A</v>
      </c>
      <c r="H311" s="150" t="s">
        <v>7302</v>
      </c>
      <c r="I311" s="492">
        <v>19.98</v>
      </c>
      <c r="J311" s="133">
        <f t="shared" si="4"/>
        <v>124.875</v>
      </c>
    </row>
    <row r="312" spans="1:10">
      <c r="A312" t="s">
        <v>9116</v>
      </c>
      <c r="B312" s="148">
        <v>42704</v>
      </c>
      <c r="C312" t="s">
        <v>9117</v>
      </c>
      <c r="D312">
        <v>1</v>
      </c>
      <c r="E312" t="s">
        <v>9118</v>
      </c>
      <c r="F312" t="s">
        <v>8392</v>
      </c>
      <c r="G312" s="150" t="str">
        <f t="shared" si="6"/>
        <v>FNM000504R36</v>
      </c>
      <c r="H312" s="150" t="s">
        <v>1678</v>
      </c>
      <c r="I312" s="492">
        <v>225.1</v>
      </c>
      <c r="J312" s="133">
        <f t="shared" si="4"/>
        <v>1406.875</v>
      </c>
    </row>
    <row r="313" spans="1:10">
      <c r="A313" t="s">
        <v>9119</v>
      </c>
      <c r="B313" s="148">
        <v>42704</v>
      </c>
      <c r="C313" t="s">
        <v>9120</v>
      </c>
      <c r="D313">
        <v>1</v>
      </c>
      <c r="E313" t="s">
        <v>9121</v>
      </c>
      <c r="F313" t="s">
        <v>8392</v>
      </c>
      <c r="G313" s="150" t="str">
        <f t="shared" si="6"/>
        <v>CAOF491027BV6</v>
      </c>
      <c r="H313" s="150" t="s">
        <v>8031</v>
      </c>
      <c r="I313" s="492">
        <v>172.41</v>
      </c>
      <c r="J313" s="133">
        <f t="shared" si="4"/>
        <v>1077.5625</v>
      </c>
    </row>
    <row r="314" spans="1:10">
      <c r="A314" t="s">
        <v>9123</v>
      </c>
      <c r="B314" s="148">
        <v>42704</v>
      </c>
      <c r="C314" t="s">
        <v>9124</v>
      </c>
      <c r="D314">
        <v>1</v>
      </c>
      <c r="E314" t="s">
        <v>9125</v>
      </c>
      <c r="F314" t="s">
        <v>8392</v>
      </c>
      <c r="G314" s="150" t="str">
        <f t="shared" si="6"/>
        <v>VEBF490427NV8</v>
      </c>
      <c r="H314" s="150" t="s">
        <v>711</v>
      </c>
      <c r="I314" s="492">
        <v>87.72</v>
      </c>
      <c r="J314" s="133">
        <f t="shared" si="4"/>
        <v>548.25</v>
      </c>
    </row>
    <row r="315" spans="1:10">
      <c r="A315" t="s">
        <v>9126</v>
      </c>
      <c r="B315" s="148">
        <v>42704</v>
      </c>
      <c r="C315" t="s">
        <v>9124</v>
      </c>
      <c r="D315">
        <v>1</v>
      </c>
      <c r="E315" t="s">
        <v>9127</v>
      </c>
      <c r="F315" t="s">
        <v>8392</v>
      </c>
      <c r="G315" s="150" t="str">
        <f t="shared" si="6"/>
        <v>GAJA530403QE7</v>
      </c>
      <c r="H315" s="150" t="s">
        <v>674</v>
      </c>
      <c r="I315" s="492">
        <v>52.41</v>
      </c>
      <c r="J315" s="133">
        <f t="shared" si="4"/>
        <v>327.5625</v>
      </c>
    </row>
    <row r="316" spans="1:10">
      <c r="A316" t="s">
        <v>9128</v>
      </c>
      <c r="B316" s="148">
        <v>42704</v>
      </c>
      <c r="C316" t="s">
        <v>9129</v>
      </c>
      <c r="D316">
        <v>1</v>
      </c>
      <c r="E316" t="s">
        <v>9130</v>
      </c>
      <c r="F316" t="s">
        <v>8392</v>
      </c>
      <c r="G316" s="150" t="str">
        <f t="shared" si="6"/>
        <v>FAAG951201ES7</v>
      </c>
      <c r="H316" s="150" t="s">
        <v>9131</v>
      </c>
      <c r="I316" s="492">
        <v>12.69</v>
      </c>
      <c r="J316" s="133">
        <f t="shared" si="4"/>
        <v>79.3125</v>
      </c>
    </row>
    <row r="317" spans="1:10">
      <c r="A317" t="s">
        <v>9132</v>
      </c>
      <c r="B317" s="148">
        <v>42704</v>
      </c>
      <c r="C317" t="s">
        <v>9133</v>
      </c>
      <c r="D317">
        <v>1</v>
      </c>
      <c r="E317" t="s">
        <v>9134</v>
      </c>
      <c r="F317" t="s">
        <v>8392</v>
      </c>
      <c r="G317" s="150" t="str">
        <f t="shared" si="6"/>
        <v>API6609273E0</v>
      </c>
      <c r="H317" s="150" t="s">
        <v>659</v>
      </c>
      <c r="I317" s="492">
        <v>8</v>
      </c>
      <c r="J317" s="133">
        <f t="shared" si="4"/>
        <v>50</v>
      </c>
    </row>
    <row r="318" spans="1:10">
      <c r="A318" t="s">
        <v>9135</v>
      </c>
      <c r="B318" s="148">
        <v>42704</v>
      </c>
      <c r="C318" t="s">
        <v>9136</v>
      </c>
      <c r="D318">
        <v>1</v>
      </c>
      <c r="E318" t="s">
        <v>9137</v>
      </c>
      <c r="F318" t="s">
        <v>8392</v>
      </c>
      <c r="G318" s="150" t="str">
        <f t="shared" si="6"/>
        <v>API6609273E0</v>
      </c>
      <c r="H318" s="150" t="s">
        <v>659</v>
      </c>
      <c r="I318" s="492">
        <v>24</v>
      </c>
      <c r="J318" s="133">
        <f t="shared" si="4"/>
        <v>150</v>
      </c>
    </row>
    <row r="319" spans="1:10">
      <c r="A319" t="s">
        <v>9138</v>
      </c>
      <c r="B319" s="148">
        <v>42704</v>
      </c>
      <c r="C319" t="s">
        <v>9139</v>
      </c>
      <c r="D319">
        <v>1</v>
      </c>
      <c r="E319" t="s">
        <v>9140</v>
      </c>
      <c r="F319" t="s">
        <v>8392</v>
      </c>
      <c r="G319" s="150" t="str">
        <f t="shared" si="6"/>
        <v>API6609273E0</v>
      </c>
      <c r="H319" s="150" t="s">
        <v>659</v>
      </c>
      <c r="I319" s="492">
        <v>8</v>
      </c>
      <c r="J319" s="133">
        <f t="shared" si="4"/>
        <v>50</v>
      </c>
    </row>
    <row r="320" spans="1:10">
      <c r="A320" t="s">
        <v>9141</v>
      </c>
      <c r="B320" s="148">
        <v>42704</v>
      </c>
      <c r="C320" t="s">
        <v>9142</v>
      </c>
      <c r="D320">
        <v>1</v>
      </c>
      <c r="E320" t="s">
        <v>9143</v>
      </c>
      <c r="F320" t="s">
        <v>8392</v>
      </c>
      <c r="G320" s="150" t="str">
        <f t="shared" si="6"/>
        <v>FNI970829JR9</v>
      </c>
      <c r="H320" s="150" t="s">
        <v>729</v>
      </c>
      <c r="I320" s="492">
        <v>8.9700000000000006</v>
      </c>
      <c r="J320" s="133">
        <f t="shared" si="4"/>
        <v>56.0625</v>
      </c>
    </row>
    <row r="321" spans="1:10">
      <c r="A321" t="s">
        <v>9144</v>
      </c>
      <c r="B321" s="148">
        <v>42704</v>
      </c>
      <c r="C321" t="s">
        <v>9145</v>
      </c>
      <c r="D321">
        <v>1</v>
      </c>
      <c r="E321" t="s">
        <v>9146</v>
      </c>
      <c r="F321" t="s">
        <v>8392</v>
      </c>
      <c r="G321" s="150" t="str">
        <f t="shared" si="6"/>
        <v>MNE0409226K9</v>
      </c>
      <c r="H321" s="150" t="s">
        <v>701</v>
      </c>
      <c r="I321" s="492">
        <v>21.2</v>
      </c>
      <c r="J321" s="133">
        <f t="shared" si="4"/>
        <v>132.5</v>
      </c>
    </row>
    <row r="322" spans="1:10">
      <c r="A322" t="s">
        <v>9147</v>
      </c>
      <c r="B322" s="148">
        <v>42704</v>
      </c>
      <c r="C322" t="s">
        <v>9148</v>
      </c>
      <c r="D322">
        <v>1</v>
      </c>
      <c r="E322" t="s">
        <v>9149</v>
      </c>
      <c r="F322" t="s">
        <v>8392</v>
      </c>
      <c r="G322" s="150" t="str">
        <f t="shared" si="6"/>
        <v>GAHS650919JX3</v>
      </c>
      <c r="H322" s="150" t="s">
        <v>5446</v>
      </c>
      <c r="I322" s="492">
        <v>27.58</v>
      </c>
      <c r="J322" s="133">
        <f t="shared" si="4"/>
        <v>172.37499999999997</v>
      </c>
    </row>
    <row r="323" spans="1:10">
      <c r="A323" t="s">
        <v>9150</v>
      </c>
      <c r="B323" s="148">
        <v>42704</v>
      </c>
      <c r="C323" t="s">
        <v>9151</v>
      </c>
      <c r="D323">
        <v>1</v>
      </c>
      <c r="E323" t="s">
        <v>9152</v>
      </c>
      <c r="F323" t="s">
        <v>8392</v>
      </c>
      <c r="G323" s="150" t="str">
        <f t="shared" si="6"/>
        <v>ROAA840915TS5</v>
      </c>
      <c r="H323" s="150" t="s">
        <v>715</v>
      </c>
      <c r="I323" s="492">
        <v>223.86</v>
      </c>
      <c r="J323" s="133">
        <f t="shared" ref="J323:J386" si="7">+I323/0.16</f>
        <v>1399.125</v>
      </c>
    </row>
    <row r="324" spans="1:10">
      <c r="A324" t="s">
        <v>9153</v>
      </c>
      <c r="B324" s="148">
        <v>42704</v>
      </c>
      <c r="C324" t="s">
        <v>9154</v>
      </c>
      <c r="D324">
        <v>1</v>
      </c>
      <c r="E324" t="s">
        <v>9155</v>
      </c>
      <c r="F324" t="s">
        <v>8392</v>
      </c>
      <c r="G324" s="150" t="str">
        <f t="shared" si="6"/>
        <v>MEGJ460303EK7</v>
      </c>
      <c r="H324" s="150" t="s">
        <v>9156</v>
      </c>
      <c r="I324" s="492">
        <v>18.62</v>
      </c>
      <c r="J324" s="133">
        <f t="shared" si="7"/>
        <v>116.375</v>
      </c>
    </row>
    <row r="325" spans="1:10">
      <c r="A325" t="s">
        <v>9157</v>
      </c>
      <c r="B325" s="148">
        <v>42704</v>
      </c>
      <c r="C325" t="s">
        <v>9158</v>
      </c>
      <c r="D325">
        <v>1</v>
      </c>
      <c r="E325" t="s">
        <v>9159</v>
      </c>
      <c r="F325" t="s">
        <v>8392</v>
      </c>
      <c r="G325" s="150" t="str">
        <f t="shared" si="6"/>
        <v>CME910715UB9</v>
      </c>
      <c r="H325" s="150" t="s">
        <v>1683</v>
      </c>
      <c r="I325" s="492">
        <v>48.01</v>
      </c>
      <c r="J325" s="133">
        <f t="shared" si="7"/>
        <v>300.0625</v>
      </c>
    </row>
    <row r="326" spans="1:10">
      <c r="A326" t="s">
        <v>9160</v>
      </c>
      <c r="B326" s="148">
        <v>42704</v>
      </c>
      <c r="C326" t="s">
        <v>9161</v>
      </c>
      <c r="D326">
        <v>1</v>
      </c>
      <c r="E326" t="s">
        <v>9162</v>
      </c>
      <c r="F326" t="s">
        <v>8392</v>
      </c>
      <c r="G326" s="150" t="str">
        <f t="shared" si="6"/>
        <v>AAMO710223GY3</v>
      </c>
      <c r="H326" s="150" t="s">
        <v>9163</v>
      </c>
      <c r="I326" s="492">
        <v>134.4</v>
      </c>
      <c r="J326" s="133">
        <f t="shared" si="7"/>
        <v>840</v>
      </c>
    </row>
    <row r="327" spans="1:10">
      <c r="A327" t="s">
        <v>9164</v>
      </c>
      <c r="B327" s="148">
        <v>42704</v>
      </c>
      <c r="C327" t="s">
        <v>9165</v>
      </c>
      <c r="D327">
        <v>1</v>
      </c>
      <c r="E327" t="s">
        <v>9166</v>
      </c>
      <c r="F327" t="s">
        <v>8392</v>
      </c>
      <c r="G327" s="150" t="str">
        <f t="shared" ref="G327:G358" si="8">+H327</f>
        <v>MNE0409226K9</v>
      </c>
      <c r="H327" s="150" t="s">
        <v>701</v>
      </c>
      <c r="I327" s="492">
        <v>13.93</v>
      </c>
      <c r="J327" s="133">
        <f t="shared" si="7"/>
        <v>87.0625</v>
      </c>
    </row>
    <row r="328" spans="1:10">
      <c r="A328" t="s">
        <v>9167</v>
      </c>
      <c r="B328" s="148">
        <v>42704</v>
      </c>
      <c r="C328" t="s">
        <v>9168</v>
      </c>
      <c r="D328">
        <v>1</v>
      </c>
      <c r="E328" t="s">
        <v>9169</v>
      </c>
      <c r="F328" t="s">
        <v>8392</v>
      </c>
      <c r="G328" s="150" t="str">
        <f t="shared" si="8"/>
        <v>CME910715UB9</v>
      </c>
      <c r="H328" s="150" t="s">
        <v>1683</v>
      </c>
      <c r="I328" s="492">
        <v>48.01</v>
      </c>
      <c r="J328" s="133">
        <f t="shared" si="7"/>
        <v>300.0625</v>
      </c>
    </row>
    <row r="329" spans="1:10">
      <c r="A329" t="s">
        <v>9170</v>
      </c>
      <c r="B329" s="148">
        <v>42704</v>
      </c>
      <c r="C329" t="s">
        <v>9171</v>
      </c>
      <c r="D329">
        <v>1</v>
      </c>
      <c r="E329" t="s">
        <v>9172</v>
      </c>
      <c r="F329" t="s">
        <v>8392</v>
      </c>
      <c r="G329" s="150" t="str">
        <f t="shared" si="8"/>
        <v>GAJA530403QE7</v>
      </c>
      <c r="H329" s="150" t="s">
        <v>674</v>
      </c>
      <c r="I329" s="492">
        <v>137.93</v>
      </c>
      <c r="J329" s="133">
        <f t="shared" si="7"/>
        <v>862.0625</v>
      </c>
    </row>
    <row r="330" spans="1:10">
      <c r="A330" t="s">
        <v>9173</v>
      </c>
      <c r="B330" s="148">
        <v>42704</v>
      </c>
      <c r="C330" t="s">
        <v>9174</v>
      </c>
      <c r="D330">
        <v>1</v>
      </c>
      <c r="E330" t="s">
        <v>9175</v>
      </c>
      <c r="F330" t="s">
        <v>8392</v>
      </c>
      <c r="G330" s="150" t="str">
        <f t="shared" si="8"/>
        <v>AME970109GW0</v>
      </c>
      <c r="H330" s="150" t="s">
        <v>668</v>
      </c>
      <c r="I330" s="492">
        <v>13.78</v>
      </c>
      <c r="J330" s="133">
        <f t="shared" si="7"/>
        <v>86.125</v>
      </c>
    </row>
    <row r="331" spans="1:10">
      <c r="A331" t="s">
        <v>9176</v>
      </c>
      <c r="B331" s="148">
        <v>42704</v>
      </c>
      <c r="C331" t="s">
        <v>9177</v>
      </c>
      <c r="D331">
        <v>1</v>
      </c>
      <c r="E331" t="s">
        <v>9178</v>
      </c>
      <c r="F331" t="s">
        <v>8392</v>
      </c>
      <c r="G331" s="150" t="str">
        <f t="shared" si="8"/>
        <v>FOLG740527MW7</v>
      </c>
      <c r="H331" s="150" t="s">
        <v>4137</v>
      </c>
      <c r="I331" s="492">
        <v>137.91</v>
      </c>
      <c r="J331" s="133">
        <f t="shared" si="7"/>
        <v>861.9375</v>
      </c>
    </row>
    <row r="332" spans="1:10">
      <c r="A332" t="s">
        <v>9179</v>
      </c>
      <c r="B332" s="148">
        <v>42704</v>
      </c>
      <c r="C332" t="s">
        <v>9180</v>
      </c>
      <c r="D332">
        <v>1</v>
      </c>
      <c r="E332" t="s">
        <v>9181</v>
      </c>
      <c r="F332" t="s">
        <v>8392</v>
      </c>
      <c r="G332" s="150" t="str">
        <f t="shared" si="8"/>
        <v>FOLG740527MW7</v>
      </c>
      <c r="H332" s="150" t="s">
        <v>4137</v>
      </c>
      <c r="I332" s="492">
        <v>96.54</v>
      </c>
      <c r="J332" s="133">
        <f t="shared" si="7"/>
        <v>603.375</v>
      </c>
    </row>
    <row r="333" spans="1:10">
      <c r="A333" t="s">
        <v>9182</v>
      </c>
      <c r="B333" s="148">
        <v>42704</v>
      </c>
      <c r="C333" t="s">
        <v>9183</v>
      </c>
      <c r="D333">
        <v>1</v>
      </c>
      <c r="E333" t="s">
        <v>9184</v>
      </c>
      <c r="F333" t="s">
        <v>8392</v>
      </c>
      <c r="G333" s="150" t="str">
        <f t="shared" si="8"/>
        <v>TRA060703EB4</v>
      </c>
      <c r="H333" s="150" t="s">
        <v>676</v>
      </c>
      <c r="I333" s="492">
        <v>56</v>
      </c>
      <c r="J333" s="133">
        <f t="shared" si="7"/>
        <v>350</v>
      </c>
    </row>
    <row r="334" spans="1:10">
      <c r="A334" t="s">
        <v>9185</v>
      </c>
      <c r="B334" s="148">
        <v>42704</v>
      </c>
      <c r="C334" t="s">
        <v>9186</v>
      </c>
      <c r="D334">
        <v>1</v>
      </c>
      <c r="E334" t="s">
        <v>9187</v>
      </c>
      <c r="F334" t="s">
        <v>8392</v>
      </c>
      <c r="G334" s="150" t="str">
        <f t="shared" si="8"/>
        <v>PCE890410B99</v>
      </c>
      <c r="H334" s="150" t="s">
        <v>1677</v>
      </c>
      <c r="I334" s="492">
        <v>77.66</v>
      </c>
      <c r="J334" s="133">
        <f t="shared" si="7"/>
        <v>485.37499999999994</v>
      </c>
    </row>
    <row r="335" spans="1:10">
      <c r="A335" t="s">
        <v>9188</v>
      </c>
      <c r="B335" s="148">
        <v>42704</v>
      </c>
      <c r="C335" t="s">
        <v>9189</v>
      </c>
      <c r="D335">
        <v>1</v>
      </c>
      <c r="E335" t="s">
        <v>9190</v>
      </c>
      <c r="F335" t="s">
        <v>8392</v>
      </c>
      <c r="G335" s="150" t="str">
        <f t="shared" si="8"/>
        <v>CAO140923TC5</v>
      </c>
      <c r="H335" s="150" t="s">
        <v>1679</v>
      </c>
      <c r="I335" s="492">
        <v>10.34</v>
      </c>
      <c r="J335" s="133">
        <f t="shared" si="7"/>
        <v>64.625</v>
      </c>
    </row>
    <row r="336" spans="1:10">
      <c r="A336" t="s">
        <v>9191</v>
      </c>
      <c r="B336" s="148">
        <v>42704</v>
      </c>
      <c r="C336" t="s">
        <v>9192</v>
      </c>
      <c r="D336">
        <v>1</v>
      </c>
      <c r="E336" t="s">
        <v>9193</v>
      </c>
      <c r="F336" t="s">
        <v>8392</v>
      </c>
      <c r="G336" s="150" t="str">
        <f t="shared" si="8"/>
        <v>RED940114JX9</v>
      </c>
      <c r="H336" s="150" t="s">
        <v>697</v>
      </c>
      <c r="I336" s="492">
        <v>20.260000000000002</v>
      </c>
      <c r="J336" s="133">
        <f t="shared" si="7"/>
        <v>126.62500000000001</v>
      </c>
    </row>
    <row r="337" spans="1:10">
      <c r="A337" t="s">
        <v>9194</v>
      </c>
      <c r="B337" s="148">
        <v>42704</v>
      </c>
      <c r="C337" t="s">
        <v>9195</v>
      </c>
      <c r="D337">
        <v>1</v>
      </c>
      <c r="E337" t="s">
        <v>9196</v>
      </c>
      <c r="F337" t="s">
        <v>8392</v>
      </c>
      <c r="G337" s="150" t="str">
        <f t="shared" si="8"/>
        <v>FOLG740527MW7</v>
      </c>
      <c r="H337" s="150" t="s">
        <v>4137</v>
      </c>
      <c r="I337" s="492">
        <v>82.74</v>
      </c>
      <c r="J337" s="133">
        <f t="shared" si="7"/>
        <v>517.125</v>
      </c>
    </row>
    <row r="338" spans="1:10">
      <c r="A338" t="s">
        <v>9197</v>
      </c>
      <c r="B338" s="148">
        <v>42704</v>
      </c>
      <c r="C338" t="s">
        <v>9198</v>
      </c>
      <c r="D338">
        <v>1</v>
      </c>
      <c r="E338" t="s">
        <v>9199</v>
      </c>
      <c r="F338" t="s">
        <v>8392</v>
      </c>
      <c r="G338" s="150" t="str">
        <f t="shared" si="8"/>
        <v>AME970109GW0</v>
      </c>
      <c r="H338" s="150" t="s">
        <v>668</v>
      </c>
      <c r="I338" s="492">
        <v>27.56</v>
      </c>
      <c r="J338" s="133">
        <f t="shared" si="7"/>
        <v>172.25</v>
      </c>
    </row>
    <row r="339" spans="1:10">
      <c r="A339" t="s">
        <v>9200</v>
      </c>
      <c r="B339" s="148">
        <v>42704</v>
      </c>
      <c r="C339" t="s">
        <v>9201</v>
      </c>
      <c r="D339">
        <v>1</v>
      </c>
      <c r="E339" t="s">
        <v>9202</v>
      </c>
      <c r="F339" t="s">
        <v>8392</v>
      </c>
      <c r="G339" s="150" t="str">
        <f t="shared" si="8"/>
        <v>AME970109GW0</v>
      </c>
      <c r="H339" s="150" t="s">
        <v>668</v>
      </c>
      <c r="I339" s="492">
        <v>13.78</v>
      </c>
      <c r="J339" s="133">
        <f t="shared" si="7"/>
        <v>86.125</v>
      </c>
    </row>
    <row r="340" spans="1:10">
      <c r="A340" t="s">
        <v>9203</v>
      </c>
      <c r="B340" s="148">
        <v>42704</v>
      </c>
      <c r="C340" t="s">
        <v>9204</v>
      </c>
      <c r="D340">
        <v>1</v>
      </c>
      <c r="E340" t="s">
        <v>9205</v>
      </c>
      <c r="F340" t="s">
        <v>8392</v>
      </c>
      <c r="G340" s="150" t="str">
        <f t="shared" si="8"/>
        <v>FNM000504R36</v>
      </c>
      <c r="H340" s="150" t="s">
        <v>1678</v>
      </c>
      <c r="I340" s="492">
        <v>127.24</v>
      </c>
      <c r="J340" s="133">
        <f t="shared" si="7"/>
        <v>795.25</v>
      </c>
    </row>
    <row r="341" spans="1:10">
      <c r="A341" t="s">
        <v>9206</v>
      </c>
      <c r="B341" s="148">
        <v>42704</v>
      </c>
      <c r="C341" t="s">
        <v>9207</v>
      </c>
      <c r="D341">
        <v>1</v>
      </c>
      <c r="E341" t="s">
        <v>9208</v>
      </c>
      <c r="F341" t="s">
        <v>8392</v>
      </c>
      <c r="G341" s="150" t="str">
        <f t="shared" si="8"/>
        <v>ELE011009716</v>
      </c>
      <c r="H341" s="150" t="s">
        <v>664</v>
      </c>
      <c r="I341" s="492">
        <v>15.72</v>
      </c>
      <c r="J341" s="133">
        <f t="shared" si="7"/>
        <v>98.25</v>
      </c>
    </row>
    <row r="342" spans="1:10">
      <c r="A342" t="s">
        <v>9209</v>
      </c>
      <c r="B342" s="148">
        <v>42704</v>
      </c>
      <c r="C342" t="s">
        <v>9210</v>
      </c>
      <c r="D342">
        <v>1</v>
      </c>
      <c r="E342" t="s">
        <v>9211</v>
      </c>
      <c r="F342" t="s">
        <v>8392</v>
      </c>
      <c r="G342" s="150" t="str">
        <f t="shared" si="8"/>
        <v>CME910715UB9</v>
      </c>
      <c r="H342" s="150" t="s">
        <v>1683</v>
      </c>
      <c r="I342" s="492">
        <v>48.01</v>
      </c>
      <c r="J342" s="133">
        <f t="shared" si="7"/>
        <v>300.0625</v>
      </c>
    </row>
    <row r="343" spans="1:10">
      <c r="A343" t="s">
        <v>9212</v>
      </c>
      <c r="B343" s="148">
        <v>42704</v>
      </c>
      <c r="C343" t="s">
        <v>9213</v>
      </c>
      <c r="D343">
        <v>1</v>
      </c>
      <c r="E343" t="s">
        <v>9214</v>
      </c>
      <c r="F343" t="s">
        <v>8392</v>
      </c>
      <c r="G343" s="150" t="str">
        <f t="shared" si="8"/>
        <v>MNE0409226K9</v>
      </c>
      <c r="H343" s="150" t="s">
        <v>701</v>
      </c>
      <c r="I343" s="492">
        <v>66.989999999999995</v>
      </c>
      <c r="J343" s="133">
        <f t="shared" si="7"/>
        <v>418.68749999999994</v>
      </c>
    </row>
    <row r="344" spans="1:10">
      <c r="A344" t="s">
        <v>9215</v>
      </c>
      <c r="B344" s="148">
        <v>42704</v>
      </c>
      <c r="C344" t="s">
        <v>9216</v>
      </c>
      <c r="D344">
        <v>1</v>
      </c>
      <c r="E344" t="s">
        <v>9217</v>
      </c>
      <c r="F344" t="s">
        <v>8392</v>
      </c>
      <c r="G344" s="150" t="str">
        <f t="shared" si="8"/>
        <v>FNI970829JR9</v>
      </c>
      <c r="H344" s="150" t="s">
        <v>729</v>
      </c>
      <c r="I344" s="492">
        <v>8.9700000000000006</v>
      </c>
      <c r="J344" s="133">
        <f t="shared" si="7"/>
        <v>56.0625</v>
      </c>
    </row>
    <row r="345" spans="1:10">
      <c r="A345" t="s">
        <v>9218</v>
      </c>
      <c r="B345" s="148">
        <v>42704</v>
      </c>
      <c r="C345" t="s">
        <v>9219</v>
      </c>
      <c r="D345">
        <v>1</v>
      </c>
      <c r="E345" t="s">
        <v>9220</v>
      </c>
      <c r="F345" t="s">
        <v>8392</v>
      </c>
      <c r="G345" s="150" t="str">
        <f t="shared" si="8"/>
        <v>FAAG951201ES7</v>
      </c>
      <c r="H345" s="150" t="s">
        <v>9131</v>
      </c>
      <c r="I345" s="492">
        <v>12.28</v>
      </c>
      <c r="J345" s="133">
        <f t="shared" si="7"/>
        <v>76.75</v>
      </c>
    </row>
    <row r="346" spans="1:10">
      <c r="A346" t="s">
        <v>9221</v>
      </c>
      <c r="B346" s="148">
        <v>42704</v>
      </c>
      <c r="C346" t="s">
        <v>9222</v>
      </c>
      <c r="D346">
        <v>1</v>
      </c>
      <c r="E346" t="s">
        <v>9223</v>
      </c>
      <c r="F346" t="s">
        <v>8392</v>
      </c>
      <c r="G346" s="150" t="str">
        <f t="shared" si="8"/>
        <v>SRE1309034W9</v>
      </c>
      <c r="H346" s="150" t="s">
        <v>1686</v>
      </c>
      <c r="I346" s="492">
        <v>277.79000000000002</v>
      </c>
      <c r="J346" s="133">
        <f t="shared" si="7"/>
        <v>1736.1875</v>
      </c>
    </row>
    <row r="347" spans="1:10">
      <c r="A347" t="s">
        <v>9224</v>
      </c>
      <c r="B347" s="148">
        <v>42704</v>
      </c>
      <c r="C347" t="s">
        <v>9225</v>
      </c>
      <c r="D347">
        <v>1</v>
      </c>
      <c r="E347" t="s">
        <v>9226</v>
      </c>
      <c r="F347" t="s">
        <v>8392</v>
      </c>
      <c r="G347" s="150" t="str">
        <f t="shared" si="8"/>
        <v>GAA100913G28</v>
      </c>
      <c r="H347" s="150" t="s">
        <v>9227</v>
      </c>
      <c r="I347" s="492">
        <v>181.1</v>
      </c>
      <c r="J347" s="133">
        <f t="shared" si="7"/>
        <v>1131.875</v>
      </c>
    </row>
    <row r="348" spans="1:10">
      <c r="A348" t="s">
        <v>9228</v>
      </c>
      <c r="B348" s="148">
        <v>42704</v>
      </c>
      <c r="C348" t="s">
        <v>9229</v>
      </c>
      <c r="D348">
        <v>1</v>
      </c>
      <c r="E348" t="s">
        <v>9230</v>
      </c>
      <c r="F348" t="s">
        <v>8392</v>
      </c>
      <c r="G348" s="150" t="str">
        <f t="shared" si="8"/>
        <v>JUAJ600816GX0</v>
      </c>
      <c r="H348" s="150" t="s">
        <v>9231</v>
      </c>
      <c r="I348" s="492">
        <v>32</v>
      </c>
      <c r="J348" s="133">
        <f t="shared" si="7"/>
        <v>200</v>
      </c>
    </row>
    <row r="349" spans="1:10">
      <c r="A349" t="s">
        <v>9232</v>
      </c>
      <c r="B349" s="148">
        <v>42704</v>
      </c>
      <c r="C349" t="s">
        <v>9233</v>
      </c>
      <c r="D349">
        <v>1</v>
      </c>
      <c r="E349" t="s">
        <v>9234</v>
      </c>
      <c r="F349" t="s">
        <v>8392</v>
      </c>
      <c r="G349" s="150" t="str">
        <f t="shared" si="8"/>
        <v>RAPA8110163Z0</v>
      </c>
      <c r="H349" s="150" t="s">
        <v>3512</v>
      </c>
      <c r="I349" s="492">
        <v>128</v>
      </c>
      <c r="J349" s="133">
        <f t="shared" si="7"/>
        <v>800</v>
      </c>
    </row>
    <row r="350" spans="1:10">
      <c r="A350" t="s">
        <v>9235</v>
      </c>
      <c r="B350" s="148">
        <v>42704</v>
      </c>
      <c r="C350" t="s">
        <v>9236</v>
      </c>
      <c r="D350">
        <v>1</v>
      </c>
      <c r="E350" t="s">
        <v>9237</v>
      </c>
      <c r="F350" t="s">
        <v>8392</v>
      </c>
      <c r="G350" s="150" t="str">
        <f t="shared" si="8"/>
        <v>AEB611030SN7</v>
      </c>
      <c r="H350" s="150" t="s">
        <v>747</v>
      </c>
      <c r="I350" s="492">
        <v>66.760000000000005</v>
      </c>
      <c r="J350" s="133">
        <f t="shared" si="7"/>
        <v>417.25</v>
      </c>
    </row>
    <row r="351" spans="1:10">
      <c r="A351" t="s">
        <v>9235</v>
      </c>
      <c r="B351" s="148">
        <v>42704</v>
      </c>
      <c r="C351" t="s">
        <v>9236</v>
      </c>
      <c r="D351">
        <v>1</v>
      </c>
      <c r="E351" t="s">
        <v>9237</v>
      </c>
      <c r="F351" t="s">
        <v>8392</v>
      </c>
      <c r="G351" s="150" t="str">
        <f t="shared" si="8"/>
        <v>CPF6307036N8</v>
      </c>
      <c r="H351" s="150" t="s">
        <v>1700</v>
      </c>
      <c r="I351" s="492">
        <v>4.83</v>
      </c>
      <c r="J351" s="133">
        <f t="shared" si="7"/>
        <v>30.1875</v>
      </c>
    </row>
    <row r="352" spans="1:10">
      <c r="A352" t="s">
        <v>9235</v>
      </c>
      <c r="B352" s="148">
        <v>42704</v>
      </c>
      <c r="C352" t="s">
        <v>9236</v>
      </c>
      <c r="D352">
        <v>1</v>
      </c>
      <c r="E352" t="s">
        <v>9237</v>
      </c>
      <c r="F352" t="s">
        <v>8392</v>
      </c>
      <c r="G352" s="150" t="str">
        <f t="shared" si="8"/>
        <v>DAPL811124GK9</v>
      </c>
      <c r="H352" s="150" t="s">
        <v>9238</v>
      </c>
      <c r="I352" s="492">
        <v>16.41</v>
      </c>
      <c r="J352" s="133">
        <f t="shared" si="7"/>
        <v>102.5625</v>
      </c>
    </row>
    <row r="353" spans="1:10">
      <c r="A353" t="s">
        <v>9235</v>
      </c>
      <c r="B353" s="148">
        <v>42704</v>
      </c>
      <c r="C353" t="s">
        <v>9236</v>
      </c>
      <c r="D353">
        <v>1</v>
      </c>
      <c r="E353" t="s">
        <v>9237</v>
      </c>
      <c r="F353" t="s">
        <v>8392</v>
      </c>
      <c r="G353" s="150" t="str">
        <f t="shared" si="8"/>
        <v>FNI970829JR9</v>
      </c>
      <c r="H353" s="150" t="s">
        <v>729</v>
      </c>
      <c r="I353" s="492">
        <v>8.9700000000000006</v>
      </c>
      <c r="J353" s="133">
        <f t="shared" si="7"/>
        <v>56.0625</v>
      </c>
    </row>
    <row r="354" spans="1:10">
      <c r="A354" t="s">
        <v>9235</v>
      </c>
      <c r="B354" s="148">
        <v>42704</v>
      </c>
      <c r="C354" t="s">
        <v>9236</v>
      </c>
      <c r="D354">
        <v>1</v>
      </c>
      <c r="E354" t="s">
        <v>9237</v>
      </c>
      <c r="F354" t="s">
        <v>8392</v>
      </c>
      <c r="G354" s="150" t="str">
        <f t="shared" si="8"/>
        <v>GDM960315NMA</v>
      </c>
      <c r="H354" s="150" t="s">
        <v>1714</v>
      </c>
      <c r="I354" s="492">
        <v>112.66</v>
      </c>
      <c r="J354" s="133">
        <f t="shared" si="7"/>
        <v>704.125</v>
      </c>
    </row>
    <row r="355" spans="1:10">
      <c r="A355" t="s">
        <v>9235</v>
      </c>
      <c r="B355" s="148">
        <v>42704</v>
      </c>
      <c r="C355" t="s">
        <v>9236</v>
      </c>
      <c r="D355">
        <v>1</v>
      </c>
      <c r="E355" t="s">
        <v>9237</v>
      </c>
      <c r="F355" t="s">
        <v>8392</v>
      </c>
      <c r="G355" s="150" t="str">
        <f t="shared" si="8"/>
        <v>RCO0708136F7</v>
      </c>
      <c r="H355" s="150" t="s">
        <v>735</v>
      </c>
      <c r="I355" s="492">
        <v>35.590000000000003</v>
      </c>
      <c r="J355" s="133">
        <f t="shared" si="7"/>
        <v>222.43750000000003</v>
      </c>
    </row>
    <row r="356" spans="1:10">
      <c r="A356" t="s">
        <v>9235</v>
      </c>
      <c r="B356" s="148">
        <v>42704</v>
      </c>
      <c r="C356" t="s">
        <v>9236</v>
      </c>
      <c r="D356">
        <v>1</v>
      </c>
      <c r="E356" t="s">
        <v>9237</v>
      </c>
      <c r="F356" t="s">
        <v>8392</v>
      </c>
      <c r="G356" s="150" t="str">
        <f t="shared" si="8"/>
        <v>UAZ150319QKA</v>
      </c>
      <c r="H356" s="150" t="s">
        <v>882</v>
      </c>
      <c r="I356" s="492">
        <v>8.15</v>
      </c>
      <c r="J356" s="133">
        <f t="shared" si="7"/>
        <v>50.9375</v>
      </c>
    </row>
    <row r="357" spans="1:10">
      <c r="A357" t="s">
        <v>9239</v>
      </c>
      <c r="B357" s="148">
        <v>42704</v>
      </c>
      <c r="C357" t="s">
        <v>9240</v>
      </c>
      <c r="D357">
        <v>1</v>
      </c>
      <c r="E357" t="s">
        <v>9241</v>
      </c>
      <c r="F357" t="s">
        <v>8392</v>
      </c>
      <c r="G357" s="150" t="str">
        <f t="shared" si="8"/>
        <v>API6609273E0</v>
      </c>
      <c r="H357" s="150" t="s">
        <v>659</v>
      </c>
      <c r="I357" s="492">
        <v>41.1</v>
      </c>
      <c r="J357" s="133">
        <f t="shared" si="7"/>
        <v>256.875</v>
      </c>
    </row>
    <row r="358" spans="1:10">
      <c r="A358" t="s">
        <v>9239</v>
      </c>
      <c r="B358" s="148">
        <v>42704</v>
      </c>
      <c r="C358" t="s">
        <v>9240</v>
      </c>
      <c r="D358">
        <v>1</v>
      </c>
      <c r="E358" t="s">
        <v>9241</v>
      </c>
      <c r="F358" t="s">
        <v>8392</v>
      </c>
      <c r="G358" s="150" t="str">
        <f t="shared" si="8"/>
        <v>FNI970829JR9</v>
      </c>
      <c r="H358" s="150" t="s">
        <v>729</v>
      </c>
      <c r="I358" s="492">
        <v>19.32</v>
      </c>
      <c r="J358" s="133">
        <f t="shared" si="7"/>
        <v>120.75</v>
      </c>
    </row>
    <row r="359" spans="1:10">
      <c r="A359" t="s">
        <v>9239</v>
      </c>
      <c r="B359" s="148">
        <v>42704</v>
      </c>
      <c r="C359" t="s">
        <v>9240</v>
      </c>
      <c r="D359">
        <v>1</v>
      </c>
      <c r="E359" t="s">
        <v>9241</v>
      </c>
      <c r="F359" t="s">
        <v>8392</v>
      </c>
      <c r="G359" s="150" t="str">
        <f t="shared" ref="G359:G390" si="9">+H359</f>
        <v>SUL601206R87</v>
      </c>
      <c r="H359" s="150" t="s">
        <v>661</v>
      </c>
      <c r="I359" s="492">
        <v>56.91</v>
      </c>
      <c r="J359" s="133">
        <f t="shared" si="7"/>
        <v>355.68749999999994</v>
      </c>
    </row>
    <row r="360" spans="1:10">
      <c r="A360" t="s">
        <v>9239</v>
      </c>
      <c r="B360" s="148">
        <v>42704</v>
      </c>
      <c r="C360" t="s">
        <v>9240</v>
      </c>
      <c r="D360">
        <v>1</v>
      </c>
      <c r="E360" t="s">
        <v>9241</v>
      </c>
      <c r="F360" t="s">
        <v>8392</v>
      </c>
      <c r="G360" s="150" t="str">
        <f t="shared" si="9"/>
        <v>TSC070907QS5</v>
      </c>
      <c r="H360" s="150" t="s">
        <v>727</v>
      </c>
      <c r="I360" s="492">
        <v>15.17</v>
      </c>
      <c r="J360" s="133">
        <f t="shared" si="7"/>
        <v>94.8125</v>
      </c>
    </row>
    <row r="361" spans="1:10">
      <c r="A361" t="s">
        <v>9242</v>
      </c>
      <c r="B361" s="148">
        <v>42704</v>
      </c>
      <c r="C361" t="s">
        <v>9243</v>
      </c>
      <c r="D361">
        <v>1</v>
      </c>
      <c r="E361" t="s">
        <v>9244</v>
      </c>
      <c r="F361" t="s">
        <v>8392</v>
      </c>
      <c r="G361" s="150" t="str">
        <f t="shared" si="9"/>
        <v>API6609273E0</v>
      </c>
      <c r="H361" s="150" t="s">
        <v>659</v>
      </c>
      <c r="I361" s="492">
        <v>41.1</v>
      </c>
      <c r="J361" s="133">
        <f t="shared" si="7"/>
        <v>256.875</v>
      </c>
    </row>
    <row r="362" spans="1:10">
      <c r="A362" t="s">
        <v>9242</v>
      </c>
      <c r="B362" s="148">
        <v>42704</v>
      </c>
      <c r="C362" t="s">
        <v>9243</v>
      </c>
      <c r="D362">
        <v>1</v>
      </c>
      <c r="E362" t="s">
        <v>9244</v>
      </c>
      <c r="F362" t="s">
        <v>8392</v>
      </c>
      <c r="G362" s="150" t="str">
        <f t="shared" si="9"/>
        <v>FNI970829JR9</v>
      </c>
      <c r="H362" s="150" t="s">
        <v>729</v>
      </c>
      <c r="I362" s="492">
        <v>19.32</v>
      </c>
      <c r="J362" s="133">
        <f t="shared" si="7"/>
        <v>120.75</v>
      </c>
    </row>
    <row r="363" spans="1:10">
      <c r="A363" t="s">
        <v>9242</v>
      </c>
      <c r="B363" s="148">
        <v>42704</v>
      </c>
      <c r="C363" t="s">
        <v>9243</v>
      </c>
      <c r="D363">
        <v>1</v>
      </c>
      <c r="E363" t="s">
        <v>9244</v>
      </c>
      <c r="F363" t="s">
        <v>8392</v>
      </c>
      <c r="G363" s="150" t="str">
        <f t="shared" si="9"/>
        <v>SUL601206R87</v>
      </c>
      <c r="H363" s="150" t="s">
        <v>661</v>
      </c>
      <c r="I363" s="492">
        <v>52.57</v>
      </c>
      <c r="J363" s="133">
        <f t="shared" si="7"/>
        <v>328.5625</v>
      </c>
    </row>
    <row r="364" spans="1:10">
      <c r="A364" t="s">
        <v>9242</v>
      </c>
      <c r="B364" s="148">
        <v>42704</v>
      </c>
      <c r="C364" t="s">
        <v>9243</v>
      </c>
      <c r="D364">
        <v>1</v>
      </c>
      <c r="E364" t="s">
        <v>9244</v>
      </c>
      <c r="F364" t="s">
        <v>8392</v>
      </c>
      <c r="G364" s="150" t="str">
        <f t="shared" si="9"/>
        <v>TSC070907QS5</v>
      </c>
      <c r="H364" s="150" t="s">
        <v>727</v>
      </c>
      <c r="I364" s="492">
        <v>13.79</v>
      </c>
      <c r="J364" s="133">
        <f t="shared" si="7"/>
        <v>86.187499999999986</v>
      </c>
    </row>
    <row r="365" spans="1:10">
      <c r="A365" t="s">
        <v>9245</v>
      </c>
      <c r="B365" s="148">
        <v>42704</v>
      </c>
      <c r="C365" t="s">
        <v>9246</v>
      </c>
      <c r="D365">
        <v>1</v>
      </c>
      <c r="E365" t="s">
        <v>9247</v>
      </c>
      <c r="F365" t="s">
        <v>8392</v>
      </c>
      <c r="G365" s="150" t="str">
        <f t="shared" si="9"/>
        <v>API6609273E0</v>
      </c>
      <c r="H365" s="150" t="s">
        <v>659</v>
      </c>
      <c r="I365" s="492">
        <v>7.17</v>
      </c>
      <c r="J365" s="133">
        <f t="shared" si="7"/>
        <v>44.8125</v>
      </c>
    </row>
    <row r="366" spans="1:10">
      <c r="A366" t="s">
        <v>9245</v>
      </c>
      <c r="B366" s="148">
        <v>42704</v>
      </c>
      <c r="C366" t="s">
        <v>9246</v>
      </c>
      <c r="D366">
        <v>1</v>
      </c>
      <c r="E366" t="s">
        <v>9247</v>
      </c>
      <c r="F366" t="s">
        <v>8392</v>
      </c>
      <c r="G366" s="150" t="str">
        <f t="shared" si="9"/>
        <v>API6609273E0</v>
      </c>
      <c r="H366" s="150" t="s">
        <v>659</v>
      </c>
      <c r="I366" s="492">
        <v>8</v>
      </c>
      <c r="J366" s="133">
        <f t="shared" si="7"/>
        <v>50</v>
      </c>
    </row>
    <row r="367" spans="1:10">
      <c r="A367" t="s">
        <v>9245</v>
      </c>
      <c r="B367" s="148">
        <v>42704</v>
      </c>
      <c r="C367" t="s">
        <v>9246</v>
      </c>
      <c r="D367">
        <v>1</v>
      </c>
      <c r="E367" t="s">
        <v>9247</v>
      </c>
      <c r="F367" t="s">
        <v>8392</v>
      </c>
      <c r="G367" s="150" t="str">
        <f t="shared" si="9"/>
        <v>CIB100624JY9</v>
      </c>
      <c r="H367" s="150" t="s">
        <v>9248</v>
      </c>
      <c r="I367" s="492">
        <v>4</v>
      </c>
      <c r="J367" s="133">
        <f t="shared" si="7"/>
        <v>25</v>
      </c>
    </row>
    <row r="368" spans="1:10">
      <c r="A368" t="s">
        <v>9245</v>
      </c>
      <c r="B368" s="148">
        <v>42704</v>
      </c>
      <c r="C368" t="s">
        <v>9246</v>
      </c>
      <c r="D368">
        <v>1</v>
      </c>
      <c r="E368" t="s">
        <v>9247</v>
      </c>
      <c r="F368" t="s">
        <v>8392</v>
      </c>
      <c r="G368" s="150" t="str">
        <f t="shared" si="9"/>
        <v>FNI970829JR9</v>
      </c>
      <c r="H368" s="150" t="s">
        <v>729</v>
      </c>
      <c r="I368" s="492">
        <v>8.9700000000000006</v>
      </c>
      <c r="J368" s="133">
        <f t="shared" si="7"/>
        <v>56.0625</v>
      </c>
    </row>
    <row r="369" spans="1:10">
      <c r="A369" t="s">
        <v>9245</v>
      </c>
      <c r="B369" s="148">
        <v>42704</v>
      </c>
      <c r="C369" t="s">
        <v>9246</v>
      </c>
      <c r="D369">
        <v>1</v>
      </c>
      <c r="E369" t="s">
        <v>9247</v>
      </c>
      <c r="F369" t="s">
        <v>8392</v>
      </c>
      <c r="G369" s="150" t="str">
        <f t="shared" si="9"/>
        <v>GMU050627BS0</v>
      </c>
      <c r="H369" s="150" t="s">
        <v>9249</v>
      </c>
      <c r="I369" s="492">
        <v>26.86</v>
      </c>
      <c r="J369" s="133">
        <f t="shared" si="7"/>
        <v>167.875</v>
      </c>
    </row>
    <row r="370" spans="1:10">
      <c r="A370" t="s">
        <v>9245</v>
      </c>
      <c r="B370" s="148">
        <v>42704</v>
      </c>
      <c r="C370" t="s">
        <v>9246</v>
      </c>
      <c r="D370">
        <v>1</v>
      </c>
      <c r="E370" t="s">
        <v>9247</v>
      </c>
      <c r="F370" t="s">
        <v>8392</v>
      </c>
      <c r="G370" s="150" t="str">
        <f t="shared" si="9"/>
        <v>TCM951030A17</v>
      </c>
      <c r="H370" s="150" t="s">
        <v>9250</v>
      </c>
      <c r="I370" s="492">
        <v>7.72</v>
      </c>
      <c r="J370" s="133">
        <f t="shared" si="7"/>
        <v>48.25</v>
      </c>
    </row>
    <row r="371" spans="1:10">
      <c r="A371" t="s">
        <v>9251</v>
      </c>
      <c r="B371" s="148">
        <v>42704</v>
      </c>
      <c r="C371" t="s">
        <v>9252</v>
      </c>
      <c r="D371">
        <v>1</v>
      </c>
      <c r="E371" t="s">
        <v>9253</v>
      </c>
      <c r="F371" t="s">
        <v>8392</v>
      </c>
      <c r="G371" s="150" t="str">
        <f t="shared" si="9"/>
        <v>AMS050630CN3</v>
      </c>
      <c r="H371" s="150" t="s">
        <v>1728</v>
      </c>
      <c r="I371" s="492">
        <v>6.9</v>
      </c>
      <c r="J371" s="133">
        <f t="shared" si="7"/>
        <v>43.125</v>
      </c>
    </row>
    <row r="372" spans="1:10">
      <c r="A372" t="s">
        <v>9251</v>
      </c>
      <c r="B372" s="148">
        <v>42704</v>
      </c>
      <c r="C372" t="s">
        <v>9252</v>
      </c>
      <c r="D372">
        <v>1</v>
      </c>
      <c r="E372" t="s">
        <v>9253</v>
      </c>
      <c r="F372" t="s">
        <v>8392</v>
      </c>
      <c r="G372" s="150" t="str">
        <f t="shared" si="9"/>
        <v>API6609273E0</v>
      </c>
      <c r="H372" s="150" t="s">
        <v>659</v>
      </c>
      <c r="I372" s="492">
        <v>25.52</v>
      </c>
      <c r="J372" s="133">
        <f t="shared" si="7"/>
        <v>159.5</v>
      </c>
    </row>
    <row r="373" spans="1:10">
      <c r="A373" t="s">
        <v>9251</v>
      </c>
      <c r="B373" s="148">
        <v>42704</v>
      </c>
      <c r="C373" t="s">
        <v>9252</v>
      </c>
      <c r="D373">
        <v>1</v>
      </c>
      <c r="E373" t="s">
        <v>9253</v>
      </c>
      <c r="F373" t="s">
        <v>8392</v>
      </c>
      <c r="G373" s="150" t="str">
        <f t="shared" si="9"/>
        <v>GOC9303301F4</v>
      </c>
      <c r="H373" s="150" t="s">
        <v>1729</v>
      </c>
      <c r="I373" s="492">
        <v>47.01</v>
      </c>
      <c r="J373" s="133">
        <f t="shared" si="7"/>
        <v>293.8125</v>
      </c>
    </row>
    <row r="374" spans="1:10">
      <c r="A374" t="s">
        <v>9251</v>
      </c>
      <c r="B374" s="148">
        <v>42704</v>
      </c>
      <c r="C374" t="s">
        <v>9252</v>
      </c>
      <c r="D374">
        <v>1</v>
      </c>
      <c r="E374" t="s">
        <v>9253</v>
      </c>
      <c r="F374" t="s">
        <v>8392</v>
      </c>
      <c r="G374" s="150" t="str">
        <f t="shared" si="9"/>
        <v>SAGN750818GH4</v>
      </c>
      <c r="H374" s="150" t="s">
        <v>9254</v>
      </c>
      <c r="I374" s="492">
        <v>17.93</v>
      </c>
      <c r="J374" s="133">
        <f t="shared" si="7"/>
        <v>112.0625</v>
      </c>
    </row>
    <row r="375" spans="1:10">
      <c r="A375" t="s">
        <v>9255</v>
      </c>
      <c r="B375" s="148">
        <v>42704</v>
      </c>
      <c r="C375" t="s">
        <v>9256</v>
      </c>
      <c r="D375">
        <v>1</v>
      </c>
      <c r="E375" t="s">
        <v>9257</v>
      </c>
      <c r="F375" t="s">
        <v>8392</v>
      </c>
      <c r="G375" s="150" t="str">
        <f t="shared" si="9"/>
        <v>API6609273E0</v>
      </c>
      <c r="H375" s="150" t="s">
        <v>659</v>
      </c>
      <c r="I375" s="492">
        <v>52.55</v>
      </c>
      <c r="J375" s="133">
        <f t="shared" si="7"/>
        <v>328.4375</v>
      </c>
    </row>
    <row r="376" spans="1:10">
      <c r="A376" t="s">
        <v>9255</v>
      </c>
      <c r="B376" s="148">
        <v>42704</v>
      </c>
      <c r="C376" t="s">
        <v>9256</v>
      </c>
      <c r="D376">
        <v>1</v>
      </c>
      <c r="E376" t="s">
        <v>9257</v>
      </c>
      <c r="F376" t="s">
        <v>8392</v>
      </c>
      <c r="G376" s="150" t="str">
        <f t="shared" si="9"/>
        <v>FNI970829JR9</v>
      </c>
      <c r="H376" s="150" t="s">
        <v>729</v>
      </c>
      <c r="I376" s="492">
        <v>28.29</v>
      </c>
      <c r="J376" s="133">
        <f t="shared" si="7"/>
        <v>176.8125</v>
      </c>
    </row>
    <row r="377" spans="1:10">
      <c r="A377" t="s">
        <v>9255</v>
      </c>
      <c r="B377" s="148">
        <v>42704</v>
      </c>
      <c r="C377" t="s">
        <v>9256</v>
      </c>
      <c r="D377">
        <v>1</v>
      </c>
      <c r="E377" t="s">
        <v>9257</v>
      </c>
      <c r="F377" t="s">
        <v>8392</v>
      </c>
      <c r="G377" s="150" t="str">
        <f t="shared" si="9"/>
        <v>GBA060117351</v>
      </c>
      <c r="H377" s="150" t="s">
        <v>3527</v>
      </c>
      <c r="I377" s="492">
        <v>79.930000000000007</v>
      </c>
      <c r="J377" s="133">
        <f t="shared" si="7"/>
        <v>499.56250000000006</v>
      </c>
    </row>
    <row r="378" spans="1:10">
      <c r="A378" t="s">
        <v>9255</v>
      </c>
      <c r="B378" s="148">
        <v>42704</v>
      </c>
      <c r="C378" t="s">
        <v>9256</v>
      </c>
      <c r="D378">
        <v>1</v>
      </c>
      <c r="E378" t="s">
        <v>9257</v>
      </c>
      <c r="F378" t="s">
        <v>8392</v>
      </c>
      <c r="G378" s="150" t="str">
        <f t="shared" si="9"/>
        <v>TSC070907QS5</v>
      </c>
      <c r="H378" s="150" t="s">
        <v>727</v>
      </c>
      <c r="I378" s="492">
        <v>13.79</v>
      </c>
      <c r="J378" s="133">
        <f t="shared" si="7"/>
        <v>86.187499999999986</v>
      </c>
    </row>
    <row r="379" spans="1:10">
      <c r="A379" t="s">
        <v>9258</v>
      </c>
      <c r="B379" s="148">
        <v>42704</v>
      </c>
      <c r="C379" t="s">
        <v>9259</v>
      </c>
      <c r="D379">
        <v>1</v>
      </c>
      <c r="E379" t="s">
        <v>9260</v>
      </c>
      <c r="F379" t="s">
        <v>8392</v>
      </c>
      <c r="G379" s="150" t="str">
        <f t="shared" si="9"/>
        <v>ATO0108161E1</v>
      </c>
      <c r="H379" s="150" t="s">
        <v>1775</v>
      </c>
      <c r="I379" s="492">
        <v>7.94</v>
      </c>
      <c r="J379" s="133">
        <f t="shared" si="7"/>
        <v>49.625</v>
      </c>
    </row>
    <row r="380" spans="1:10">
      <c r="A380" t="s">
        <v>9261</v>
      </c>
      <c r="B380" s="148">
        <v>42704</v>
      </c>
      <c r="C380" t="s">
        <v>9262</v>
      </c>
      <c r="D380">
        <v>1</v>
      </c>
      <c r="E380" t="s">
        <v>9263</v>
      </c>
      <c r="F380" t="s">
        <v>8392</v>
      </c>
      <c r="G380" s="150" t="str">
        <f t="shared" si="9"/>
        <v>API6609273E0</v>
      </c>
      <c r="H380" s="150" t="s">
        <v>659</v>
      </c>
      <c r="I380" s="492">
        <v>51.31</v>
      </c>
      <c r="J380" s="133">
        <f t="shared" si="7"/>
        <v>320.6875</v>
      </c>
    </row>
    <row r="381" spans="1:10">
      <c r="A381" t="s">
        <v>9261</v>
      </c>
      <c r="B381" s="148">
        <v>42704</v>
      </c>
      <c r="C381" t="s">
        <v>9262</v>
      </c>
      <c r="D381">
        <v>1</v>
      </c>
      <c r="E381" t="s">
        <v>9263</v>
      </c>
      <c r="F381" t="s">
        <v>8392</v>
      </c>
      <c r="G381" s="150" t="str">
        <f t="shared" si="9"/>
        <v>FEM950814619</v>
      </c>
      <c r="H381" s="150" t="s">
        <v>9264</v>
      </c>
      <c r="I381" s="492">
        <v>53.73</v>
      </c>
      <c r="J381" s="133">
        <f t="shared" si="7"/>
        <v>335.8125</v>
      </c>
    </row>
    <row r="382" spans="1:10">
      <c r="A382" t="s">
        <v>9261</v>
      </c>
      <c r="B382" s="148">
        <v>42704</v>
      </c>
      <c r="C382" t="s">
        <v>9262</v>
      </c>
      <c r="D382">
        <v>1</v>
      </c>
      <c r="E382" t="s">
        <v>9263</v>
      </c>
      <c r="F382" t="s">
        <v>8392</v>
      </c>
      <c r="G382" s="150" t="str">
        <f t="shared" si="9"/>
        <v>RATL7404121R6</v>
      </c>
      <c r="H382" s="150" t="s">
        <v>7839</v>
      </c>
      <c r="I382" s="492">
        <v>10.4</v>
      </c>
      <c r="J382" s="133">
        <f t="shared" si="7"/>
        <v>65</v>
      </c>
    </row>
    <row r="383" spans="1:10">
      <c r="A383" t="s">
        <v>9261</v>
      </c>
      <c r="B383" s="148">
        <v>42704</v>
      </c>
      <c r="C383" t="s">
        <v>9262</v>
      </c>
      <c r="D383">
        <v>1</v>
      </c>
      <c r="E383" t="s">
        <v>9263</v>
      </c>
      <c r="F383" t="s">
        <v>8392</v>
      </c>
      <c r="G383" s="150" t="str">
        <f t="shared" si="9"/>
        <v>RCO0708136F7</v>
      </c>
      <c r="H383" s="150" t="s">
        <v>735</v>
      </c>
      <c r="I383" s="492">
        <v>35.590000000000003</v>
      </c>
      <c r="J383" s="133">
        <f t="shared" si="7"/>
        <v>222.43750000000003</v>
      </c>
    </row>
    <row r="384" spans="1:10">
      <c r="A384" t="s">
        <v>9265</v>
      </c>
      <c r="B384" s="148">
        <v>42704</v>
      </c>
      <c r="C384" t="s">
        <v>9266</v>
      </c>
      <c r="D384">
        <v>1</v>
      </c>
      <c r="E384" t="s">
        <v>9267</v>
      </c>
      <c r="F384" t="s">
        <v>8392</v>
      </c>
      <c r="G384" s="150" t="str">
        <f t="shared" si="9"/>
        <v>COM071220BU9</v>
      </c>
      <c r="H384" s="150" t="s">
        <v>3528</v>
      </c>
      <c r="I384" s="492">
        <v>80.58</v>
      </c>
      <c r="J384" s="133">
        <f t="shared" si="7"/>
        <v>503.625</v>
      </c>
    </row>
    <row r="385" spans="1:10">
      <c r="A385" t="s">
        <v>9265</v>
      </c>
      <c r="B385" s="148">
        <v>42704</v>
      </c>
      <c r="C385" t="s">
        <v>9266</v>
      </c>
      <c r="D385">
        <v>1</v>
      </c>
      <c r="E385" t="s">
        <v>9267</v>
      </c>
      <c r="F385" t="s">
        <v>8392</v>
      </c>
      <c r="G385" s="150" t="str">
        <f t="shared" si="9"/>
        <v>DCO0302147T9</v>
      </c>
      <c r="H385" s="150" t="s">
        <v>1690</v>
      </c>
      <c r="I385" s="492">
        <v>3.17</v>
      </c>
      <c r="J385" s="133">
        <f t="shared" si="7"/>
        <v>19.8125</v>
      </c>
    </row>
    <row r="386" spans="1:10">
      <c r="A386" t="s">
        <v>9265</v>
      </c>
      <c r="B386" s="148">
        <v>42704</v>
      </c>
      <c r="C386" t="s">
        <v>9266</v>
      </c>
      <c r="D386">
        <v>1</v>
      </c>
      <c r="E386" t="s">
        <v>9267</v>
      </c>
      <c r="F386" t="s">
        <v>8392</v>
      </c>
      <c r="G386" s="150" t="str">
        <f t="shared" si="9"/>
        <v>FNI970829JR9</v>
      </c>
      <c r="H386" s="150" t="s">
        <v>729</v>
      </c>
      <c r="I386" s="492">
        <v>12.42</v>
      </c>
      <c r="J386" s="133">
        <f t="shared" si="7"/>
        <v>77.625</v>
      </c>
    </row>
    <row r="387" spans="1:10">
      <c r="A387" t="s">
        <v>9265</v>
      </c>
      <c r="B387" s="148">
        <v>42704</v>
      </c>
      <c r="C387" t="s">
        <v>9266</v>
      </c>
      <c r="D387">
        <v>1</v>
      </c>
      <c r="E387" t="s">
        <v>9267</v>
      </c>
      <c r="F387" t="s">
        <v>8392</v>
      </c>
      <c r="G387" s="150" t="str">
        <f t="shared" si="9"/>
        <v>MTA900528FIA</v>
      </c>
      <c r="H387" s="150" t="s">
        <v>1693</v>
      </c>
      <c r="I387" s="492">
        <v>8.14</v>
      </c>
      <c r="J387" s="133">
        <f t="shared" ref="J387:J450" si="10">+I387/0.16</f>
        <v>50.875</v>
      </c>
    </row>
    <row r="388" spans="1:10">
      <c r="A388" t="s">
        <v>9265</v>
      </c>
      <c r="B388" s="148">
        <v>42704</v>
      </c>
      <c r="C388" t="s">
        <v>9266</v>
      </c>
      <c r="D388">
        <v>1</v>
      </c>
      <c r="E388" t="s">
        <v>9267</v>
      </c>
      <c r="F388" t="s">
        <v>8392</v>
      </c>
      <c r="G388" s="150" t="str">
        <f t="shared" si="9"/>
        <v>OME561118AA8</v>
      </c>
      <c r="H388" s="150" t="s">
        <v>805</v>
      </c>
      <c r="I388" s="492">
        <v>124.14</v>
      </c>
      <c r="J388" s="133">
        <f t="shared" si="10"/>
        <v>775.875</v>
      </c>
    </row>
    <row r="389" spans="1:10">
      <c r="A389" t="s">
        <v>9265</v>
      </c>
      <c r="B389" s="148">
        <v>42704</v>
      </c>
      <c r="C389" t="s">
        <v>9266</v>
      </c>
      <c r="D389">
        <v>1</v>
      </c>
      <c r="E389" t="s">
        <v>9267</v>
      </c>
      <c r="F389" t="s">
        <v>8392</v>
      </c>
      <c r="G389" s="150" t="str">
        <f t="shared" si="9"/>
        <v>RGS0812093T3</v>
      </c>
      <c r="H389" s="150" t="s">
        <v>9269</v>
      </c>
      <c r="I389" s="492">
        <v>18.62</v>
      </c>
      <c r="J389" s="133">
        <f t="shared" si="10"/>
        <v>116.375</v>
      </c>
    </row>
    <row r="390" spans="1:10">
      <c r="A390" t="s">
        <v>9265</v>
      </c>
      <c r="B390" s="148">
        <v>42704</v>
      </c>
      <c r="C390" t="s">
        <v>9266</v>
      </c>
      <c r="D390">
        <v>1</v>
      </c>
      <c r="E390" t="s">
        <v>9267</v>
      </c>
      <c r="F390" t="s">
        <v>8392</v>
      </c>
      <c r="G390" s="150" t="str">
        <f t="shared" si="9"/>
        <v>SGS9511175LA</v>
      </c>
      <c r="H390" s="150" t="s">
        <v>9270</v>
      </c>
      <c r="I390" s="492">
        <v>154.49</v>
      </c>
      <c r="J390" s="133">
        <f t="shared" si="10"/>
        <v>965.5625</v>
      </c>
    </row>
    <row r="391" spans="1:10">
      <c r="A391" t="s">
        <v>9271</v>
      </c>
      <c r="B391" s="148">
        <v>42704</v>
      </c>
      <c r="C391" t="s">
        <v>9272</v>
      </c>
      <c r="D391">
        <v>1</v>
      </c>
      <c r="E391" t="s">
        <v>9273</v>
      </c>
      <c r="F391" t="s">
        <v>8392</v>
      </c>
      <c r="G391" s="150" t="str">
        <f t="shared" ref="G391:G422" si="11">+H391</f>
        <v>CIS981002NK4</v>
      </c>
      <c r="H391" s="150" t="s">
        <v>5423</v>
      </c>
      <c r="I391" s="492">
        <v>18.07</v>
      </c>
      <c r="J391" s="133">
        <f t="shared" si="10"/>
        <v>112.9375</v>
      </c>
    </row>
    <row r="392" spans="1:10">
      <c r="A392" t="s">
        <v>9271</v>
      </c>
      <c r="B392" s="148">
        <v>42704</v>
      </c>
      <c r="C392" t="s">
        <v>9272</v>
      </c>
      <c r="D392">
        <v>1</v>
      </c>
      <c r="E392" t="s">
        <v>9273</v>
      </c>
      <c r="F392" t="s">
        <v>8392</v>
      </c>
      <c r="G392" s="150" t="str">
        <f t="shared" si="11"/>
        <v>FNI970829JR9</v>
      </c>
      <c r="H392" s="150" t="s">
        <v>729</v>
      </c>
      <c r="I392" s="492">
        <v>11.72</v>
      </c>
      <c r="J392" s="133">
        <f t="shared" si="10"/>
        <v>73.25</v>
      </c>
    </row>
    <row r="393" spans="1:10">
      <c r="A393" t="s">
        <v>9271</v>
      </c>
      <c r="B393" s="148">
        <v>42704</v>
      </c>
      <c r="C393" t="s">
        <v>9272</v>
      </c>
      <c r="D393">
        <v>1</v>
      </c>
      <c r="E393" t="s">
        <v>9273</v>
      </c>
      <c r="F393" t="s">
        <v>8392</v>
      </c>
      <c r="G393" s="150" t="str">
        <f t="shared" si="11"/>
        <v>GPA8010254LA</v>
      </c>
      <c r="H393" s="150" t="s">
        <v>5424</v>
      </c>
      <c r="I393" s="492">
        <v>1.66</v>
      </c>
      <c r="J393" s="133">
        <f t="shared" si="10"/>
        <v>10.375</v>
      </c>
    </row>
    <row r="394" spans="1:10">
      <c r="A394" t="s">
        <v>9271</v>
      </c>
      <c r="B394" s="148">
        <v>42704</v>
      </c>
      <c r="C394" t="s">
        <v>9272</v>
      </c>
      <c r="D394">
        <v>1</v>
      </c>
      <c r="E394" t="s">
        <v>9273</v>
      </c>
      <c r="F394" t="s">
        <v>8392</v>
      </c>
      <c r="G394" s="150" t="str">
        <f t="shared" si="11"/>
        <v>GPA8010254LA</v>
      </c>
      <c r="H394" s="150" t="s">
        <v>5424</v>
      </c>
      <c r="I394" s="492">
        <v>76.28</v>
      </c>
      <c r="J394" s="133">
        <f t="shared" si="10"/>
        <v>476.75</v>
      </c>
    </row>
    <row r="395" spans="1:10">
      <c r="A395" t="s">
        <v>9271</v>
      </c>
      <c r="B395" s="148">
        <v>42704</v>
      </c>
      <c r="C395" t="s">
        <v>9272</v>
      </c>
      <c r="D395">
        <v>1</v>
      </c>
      <c r="E395" t="s">
        <v>9273</v>
      </c>
      <c r="F395" t="s">
        <v>8392</v>
      </c>
      <c r="G395" s="150" t="str">
        <f t="shared" si="11"/>
        <v>ISL070720EK3</v>
      </c>
      <c r="H395" s="150" t="s">
        <v>5425</v>
      </c>
      <c r="I395" s="492">
        <v>19.03</v>
      </c>
      <c r="J395" s="133">
        <f t="shared" si="10"/>
        <v>118.9375</v>
      </c>
    </row>
    <row r="396" spans="1:10">
      <c r="A396" t="s">
        <v>9271</v>
      </c>
      <c r="B396" s="148">
        <v>42704</v>
      </c>
      <c r="C396" t="s">
        <v>9272</v>
      </c>
      <c r="D396">
        <v>1</v>
      </c>
      <c r="E396" t="s">
        <v>9273</v>
      </c>
      <c r="F396" t="s">
        <v>8392</v>
      </c>
      <c r="G396" s="150" t="str">
        <f t="shared" si="11"/>
        <v>OME561118AA8</v>
      </c>
      <c r="H396" s="150" t="s">
        <v>805</v>
      </c>
      <c r="I396" s="492">
        <v>125.52</v>
      </c>
      <c r="J396" s="133">
        <f t="shared" si="10"/>
        <v>784.5</v>
      </c>
    </row>
    <row r="397" spans="1:10">
      <c r="A397" t="s">
        <v>9271</v>
      </c>
      <c r="B397" s="148">
        <v>42704</v>
      </c>
      <c r="C397" t="s">
        <v>9272</v>
      </c>
      <c r="D397">
        <v>1</v>
      </c>
      <c r="E397" t="s">
        <v>9273</v>
      </c>
      <c r="F397" t="s">
        <v>8392</v>
      </c>
      <c r="G397" s="150" t="str">
        <f t="shared" si="11"/>
        <v>RESV730517CL9</v>
      </c>
      <c r="H397" s="150" t="s">
        <v>5451</v>
      </c>
      <c r="I397" s="492">
        <v>14.62</v>
      </c>
      <c r="J397" s="133">
        <f t="shared" si="10"/>
        <v>91.375</v>
      </c>
    </row>
    <row r="398" spans="1:10">
      <c r="A398" t="s">
        <v>9271</v>
      </c>
      <c r="B398" s="148">
        <v>42704</v>
      </c>
      <c r="C398" t="s">
        <v>9272</v>
      </c>
      <c r="D398">
        <v>1</v>
      </c>
      <c r="E398" t="s">
        <v>9273</v>
      </c>
      <c r="F398" t="s">
        <v>8392</v>
      </c>
      <c r="G398" s="150" t="str">
        <f t="shared" si="11"/>
        <v>SSR760906L2A</v>
      </c>
      <c r="H398" s="150" t="s">
        <v>4805</v>
      </c>
      <c r="I398" s="492">
        <v>51.04</v>
      </c>
      <c r="J398" s="133">
        <f t="shared" si="10"/>
        <v>319</v>
      </c>
    </row>
    <row r="399" spans="1:10">
      <c r="A399" t="s">
        <v>9274</v>
      </c>
      <c r="B399" s="148">
        <v>42704</v>
      </c>
      <c r="C399" t="s">
        <v>9275</v>
      </c>
      <c r="D399">
        <v>1</v>
      </c>
      <c r="E399" t="s">
        <v>9276</v>
      </c>
      <c r="F399" t="s">
        <v>8392</v>
      </c>
      <c r="G399" s="150" t="str">
        <f t="shared" si="11"/>
        <v>API6609273E0</v>
      </c>
      <c r="H399" s="150" t="s">
        <v>659</v>
      </c>
      <c r="I399" s="492">
        <v>35.03</v>
      </c>
      <c r="J399" s="133">
        <f t="shared" si="10"/>
        <v>218.9375</v>
      </c>
    </row>
    <row r="400" spans="1:10">
      <c r="A400" t="s">
        <v>9274</v>
      </c>
      <c r="B400" s="148">
        <v>42704</v>
      </c>
      <c r="C400" t="s">
        <v>9275</v>
      </c>
      <c r="D400">
        <v>1</v>
      </c>
      <c r="E400" t="s">
        <v>9276</v>
      </c>
      <c r="F400" t="s">
        <v>8392</v>
      </c>
      <c r="G400" s="150" t="str">
        <f t="shared" si="11"/>
        <v>FNI970829JR9</v>
      </c>
      <c r="H400" s="150" t="s">
        <v>729</v>
      </c>
      <c r="I400" s="492">
        <v>9.66</v>
      </c>
      <c r="J400" s="133">
        <f t="shared" si="10"/>
        <v>60.375</v>
      </c>
    </row>
    <row r="401" spans="1:10">
      <c r="A401" t="s">
        <v>9274</v>
      </c>
      <c r="B401" s="148">
        <v>42704</v>
      </c>
      <c r="C401" t="s">
        <v>9275</v>
      </c>
      <c r="D401">
        <v>1</v>
      </c>
      <c r="E401" t="s">
        <v>9276</v>
      </c>
      <c r="F401" t="s">
        <v>8392</v>
      </c>
      <c r="G401" s="150" t="str">
        <f t="shared" si="11"/>
        <v>HEGS6204255W7</v>
      </c>
      <c r="H401" s="150" t="s">
        <v>660</v>
      </c>
      <c r="I401" s="492">
        <v>11.03</v>
      </c>
      <c r="J401" s="133">
        <f t="shared" si="10"/>
        <v>68.9375</v>
      </c>
    </row>
    <row r="402" spans="1:10">
      <c r="A402" t="s">
        <v>9274</v>
      </c>
      <c r="B402" s="148">
        <v>42704</v>
      </c>
      <c r="C402" t="s">
        <v>9275</v>
      </c>
      <c r="D402">
        <v>1</v>
      </c>
      <c r="E402" t="s">
        <v>9276</v>
      </c>
      <c r="F402" t="s">
        <v>8392</v>
      </c>
      <c r="G402" s="150" t="str">
        <f t="shared" si="11"/>
        <v>SUL601206R87</v>
      </c>
      <c r="H402" s="150" t="s">
        <v>661</v>
      </c>
      <c r="I402" s="492">
        <v>56.33</v>
      </c>
      <c r="J402" s="133">
        <f t="shared" si="10"/>
        <v>352.0625</v>
      </c>
    </row>
    <row r="403" spans="1:10">
      <c r="A403" t="s">
        <v>9277</v>
      </c>
      <c r="B403" s="148">
        <v>42704</v>
      </c>
      <c r="C403" t="s">
        <v>9278</v>
      </c>
      <c r="D403">
        <v>1</v>
      </c>
      <c r="E403" t="s">
        <v>9279</v>
      </c>
      <c r="F403" t="s">
        <v>8392</v>
      </c>
      <c r="G403" s="150" t="str">
        <f t="shared" si="11"/>
        <v>API6609273E0</v>
      </c>
      <c r="H403" s="150" t="s">
        <v>659</v>
      </c>
      <c r="I403" s="492">
        <v>41.1</v>
      </c>
      <c r="J403" s="133">
        <f t="shared" si="10"/>
        <v>256.875</v>
      </c>
    </row>
    <row r="404" spans="1:10">
      <c r="A404" t="s">
        <v>9277</v>
      </c>
      <c r="B404" s="148">
        <v>42704</v>
      </c>
      <c r="C404" t="s">
        <v>9278</v>
      </c>
      <c r="D404">
        <v>1</v>
      </c>
      <c r="E404" t="s">
        <v>9279</v>
      </c>
      <c r="F404" t="s">
        <v>8392</v>
      </c>
      <c r="G404" s="150" t="str">
        <f t="shared" si="11"/>
        <v>FNI970829JR9</v>
      </c>
      <c r="H404" s="150" t="s">
        <v>729</v>
      </c>
      <c r="I404" s="492">
        <v>9.66</v>
      </c>
      <c r="J404" s="133">
        <f t="shared" si="10"/>
        <v>60.375</v>
      </c>
    </row>
    <row r="405" spans="1:10">
      <c r="A405" t="s">
        <v>9277</v>
      </c>
      <c r="B405" s="148">
        <v>42704</v>
      </c>
      <c r="C405" t="s">
        <v>9278</v>
      </c>
      <c r="D405">
        <v>1</v>
      </c>
      <c r="E405" t="s">
        <v>9279</v>
      </c>
      <c r="F405" t="s">
        <v>8392</v>
      </c>
      <c r="G405" s="150" t="str">
        <f t="shared" si="11"/>
        <v>FNI970829JR9</v>
      </c>
      <c r="H405" s="150" t="s">
        <v>729</v>
      </c>
      <c r="I405" s="492">
        <v>9.66</v>
      </c>
      <c r="J405" s="133">
        <f t="shared" si="10"/>
        <v>60.375</v>
      </c>
    </row>
    <row r="406" spans="1:10">
      <c r="A406" t="s">
        <v>9277</v>
      </c>
      <c r="B406" s="148">
        <v>42704</v>
      </c>
      <c r="C406" t="s">
        <v>9278</v>
      </c>
      <c r="D406">
        <v>1</v>
      </c>
      <c r="E406" t="s">
        <v>9279</v>
      </c>
      <c r="F406" t="s">
        <v>8392</v>
      </c>
      <c r="G406" s="150" t="str">
        <f t="shared" si="11"/>
        <v>HEGS6204255W7</v>
      </c>
      <c r="H406" s="150" t="s">
        <v>660</v>
      </c>
      <c r="I406" s="492">
        <v>2.76</v>
      </c>
      <c r="J406" s="133">
        <f t="shared" si="10"/>
        <v>17.25</v>
      </c>
    </row>
    <row r="407" spans="1:10">
      <c r="A407" t="s">
        <v>9277</v>
      </c>
      <c r="B407" s="148">
        <v>42704</v>
      </c>
      <c r="C407" t="s">
        <v>9278</v>
      </c>
      <c r="D407">
        <v>1</v>
      </c>
      <c r="E407" t="s">
        <v>9279</v>
      </c>
      <c r="F407" t="s">
        <v>8392</v>
      </c>
      <c r="G407" s="150" t="str">
        <f t="shared" si="11"/>
        <v>ITE830426646</v>
      </c>
      <c r="H407" s="150" t="s">
        <v>9280</v>
      </c>
      <c r="I407" s="492">
        <v>67.150000000000006</v>
      </c>
      <c r="J407" s="133">
        <f t="shared" si="10"/>
        <v>419.6875</v>
      </c>
    </row>
    <row r="408" spans="1:10">
      <c r="A408" t="s">
        <v>9281</v>
      </c>
      <c r="B408" s="148">
        <v>42704</v>
      </c>
      <c r="C408" t="s">
        <v>9282</v>
      </c>
      <c r="D408">
        <v>1</v>
      </c>
      <c r="E408" t="s">
        <v>9283</v>
      </c>
      <c r="F408" t="s">
        <v>8392</v>
      </c>
      <c r="G408" s="150" t="str">
        <f t="shared" si="11"/>
        <v>AMO010815U41</v>
      </c>
      <c r="H408" s="150" t="s">
        <v>767</v>
      </c>
      <c r="I408" s="492">
        <v>16.55</v>
      </c>
      <c r="J408" s="133">
        <f t="shared" si="10"/>
        <v>103.4375</v>
      </c>
    </row>
    <row r="409" spans="1:10">
      <c r="A409" t="s">
        <v>9281</v>
      </c>
      <c r="B409" s="148">
        <v>42704</v>
      </c>
      <c r="C409" t="s">
        <v>9282</v>
      </c>
      <c r="D409">
        <v>1</v>
      </c>
      <c r="E409" t="s">
        <v>9283</v>
      </c>
      <c r="F409" t="s">
        <v>8392</v>
      </c>
      <c r="G409" s="150" t="str">
        <f t="shared" si="11"/>
        <v>API6609273E0</v>
      </c>
      <c r="H409" s="150" t="s">
        <v>659</v>
      </c>
      <c r="I409" s="492">
        <v>35.03</v>
      </c>
      <c r="J409" s="133">
        <f t="shared" si="10"/>
        <v>218.9375</v>
      </c>
    </row>
    <row r="410" spans="1:10">
      <c r="A410" t="s">
        <v>9281</v>
      </c>
      <c r="B410" s="148">
        <v>42704</v>
      </c>
      <c r="C410" t="s">
        <v>9282</v>
      </c>
      <c r="D410">
        <v>1</v>
      </c>
      <c r="E410" t="s">
        <v>9283</v>
      </c>
      <c r="F410" t="s">
        <v>8392</v>
      </c>
      <c r="G410" s="150" t="str">
        <f t="shared" si="11"/>
        <v>FNI970829JR9</v>
      </c>
      <c r="H410" s="150" t="s">
        <v>729</v>
      </c>
      <c r="I410" s="492">
        <v>19.32</v>
      </c>
      <c r="J410" s="133">
        <f t="shared" si="10"/>
        <v>120.75</v>
      </c>
    </row>
    <row r="411" spans="1:10">
      <c r="A411" t="s">
        <v>9281</v>
      </c>
      <c r="B411" s="148">
        <v>42704</v>
      </c>
      <c r="C411" t="s">
        <v>9282</v>
      </c>
      <c r="D411">
        <v>1</v>
      </c>
      <c r="E411" t="s">
        <v>9283</v>
      </c>
      <c r="F411" t="s">
        <v>8392</v>
      </c>
      <c r="G411" s="150" t="str">
        <f t="shared" si="11"/>
        <v>SUL601206R87</v>
      </c>
      <c r="H411" s="150" t="s">
        <v>661</v>
      </c>
      <c r="I411" s="492">
        <v>80.599999999999994</v>
      </c>
      <c r="J411" s="133">
        <f t="shared" si="10"/>
        <v>503.74999999999994</v>
      </c>
    </row>
    <row r="412" spans="1:10">
      <c r="A412" t="s">
        <v>9284</v>
      </c>
      <c r="B412" s="148">
        <v>42704</v>
      </c>
      <c r="C412" t="s">
        <v>9285</v>
      </c>
      <c r="D412">
        <v>1</v>
      </c>
      <c r="E412" t="s">
        <v>9286</v>
      </c>
      <c r="F412" t="s">
        <v>8392</v>
      </c>
      <c r="G412" s="150" t="str">
        <f t="shared" si="11"/>
        <v>AGA0006136F1</v>
      </c>
      <c r="H412" s="150" t="s">
        <v>733</v>
      </c>
      <c r="I412" s="492">
        <v>80.58</v>
      </c>
      <c r="J412" s="133">
        <f t="shared" si="10"/>
        <v>503.625</v>
      </c>
    </row>
    <row r="413" spans="1:10">
      <c r="A413" t="s">
        <v>9284</v>
      </c>
      <c r="B413" s="148">
        <v>42704</v>
      </c>
      <c r="C413" t="s">
        <v>9285</v>
      </c>
      <c r="D413">
        <v>1</v>
      </c>
      <c r="E413" t="s">
        <v>9286</v>
      </c>
      <c r="F413" t="s">
        <v>8392</v>
      </c>
      <c r="G413" s="150" t="str">
        <f t="shared" si="11"/>
        <v>API6609273E0</v>
      </c>
      <c r="H413" s="150" t="s">
        <v>659</v>
      </c>
      <c r="I413" s="492">
        <v>63.45</v>
      </c>
      <c r="J413" s="133">
        <f t="shared" si="10"/>
        <v>396.5625</v>
      </c>
    </row>
    <row r="414" spans="1:10">
      <c r="A414" t="s">
        <v>9284</v>
      </c>
      <c r="B414" s="148">
        <v>42704</v>
      </c>
      <c r="C414" t="s">
        <v>9285</v>
      </c>
      <c r="D414">
        <v>1</v>
      </c>
      <c r="E414" t="s">
        <v>9286</v>
      </c>
      <c r="F414" t="s">
        <v>8392</v>
      </c>
      <c r="G414" s="150" t="str">
        <f t="shared" si="11"/>
        <v>FNI970829JR9</v>
      </c>
      <c r="H414" s="150" t="s">
        <v>729</v>
      </c>
      <c r="I414" s="492">
        <v>8.9700000000000006</v>
      </c>
      <c r="J414" s="133">
        <f t="shared" si="10"/>
        <v>56.0625</v>
      </c>
    </row>
    <row r="415" spans="1:10">
      <c r="A415" t="s">
        <v>9284</v>
      </c>
      <c r="B415" s="148">
        <v>42704</v>
      </c>
      <c r="C415" t="s">
        <v>9285</v>
      </c>
      <c r="D415">
        <v>1</v>
      </c>
      <c r="E415" t="s">
        <v>9286</v>
      </c>
      <c r="F415" t="s">
        <v>8392</v>
      </c>
      <c r="G415" s="150" t="str">
        <f t="shared" si="11"/>
        <v>RCO0708136F7</v>
      </c>
      <c r="H415" s="150" t="s">
        <v>735</v>
      </c>
      <c r="I415" s="492">
        <v>63.74</v>
      </c>
      <c r="J415" s="133">
        <f t="shared" si="10"/>
        <v>398.375</v>
      </c>
    </row>
    <row r="416" spans="1:10">
      <c r="A416" t="s">
        <v>9287</v>
      </c>
      <c r="B416" s="148">
        <v>42704</v>
      </c>
      <c r="C416" t="s">
        <v>9288</v>
      </c>
      <c r="D416">
        <v>1</v>
      </c>
      <c r="E416" t="s">
        <v>9289</v>
      </c>
      <c r="F416" t="s">
        <v>8392</v>
      </c>
      <c r="G416" s="150" t="str">
        <f t="shared" si="11"/>
        <v>AGA0006136F1</v>
      </c>
      <c r="H416" s="150" t="s">
        <v>733</v>
      </c>
      <c r="I416" s="492">
        <v>47.01</v>
      </c>
      <c r="J416" s="133">
        <f t="shared" si="10"/>
        <v>293.8125</v>
      </c>
    </row>
    <row r="417" spans="1:10">
      <c r="A417" t="s">
        <v>9287</v>
      </c>
      <c r="B417" s="148">
        <v>42704</v>
      </c>
      <c r="C417" t="s">
        <v>9288</v>
      </c>
      <c r="D417">
        <v>1</v>
      </c>
      <c r="E417" t="s">
        <v>9289</v>
      </c>
      <c r="F417" t="s">
        <v>8392</v>
      </c>
      <c r="G417" s="150" t="str">
        <f t="shared" si="11"/>
        <v>API6609273E0</v>
      </c>
      <c r="H417" s="150" t="s">
        <v>659</v>
      </c>
      <c r="I417" s="492">
        <v>135.31</v>
      </c>
      <c r="J417" s="133">
        <f t="shared" si="10"/>
        <v>845.6875</v>
      </c>
    </row>
    <row r="418" spans="1:10">
      <c r="A418" t="s">
        <v>9287</v>
      </c>
      <c r="B418" s="148">
        <v>42704</v>
      </c>
      <c r="C418" t="s">
        <v>9288</v>
      </c>
      <c r="D418">
        <v>1</v>
      </c>
      <c r="E418" t="s">
        <v>9289</v>
      </c>
      <c r="F418" t="s">
        <v>8392</v>
      </c>
      <c r="G418" s="150" t="str">
        <f t="shared" si="11"/>
        <v>CAG110830A23</v>
      </c>
      <c r="H418" s="150" t="s">
        <v>742</v>
      </c>
      <c r="I418" s="492">
        <v>41.93</v>
      </c>
      <c r="J418" s="133">
        <f t="shared" si="10"/>
        <v>262.0625</v>
      </c>
    </row>
    <row r="419" spans="1:10">
      <c r="A419" t="s">
        <v>9287</v>
      </c>
      <c r="B419" s="148">
        <v>42704</v>
      </c>
      <c r="C419" t="s">
        <v>9288</v>
      </c>
      <c r="D419">
        <v>1</v>
      </c>
      <c r="E419" t="s">
        <v>9289</v>
      </c>
      <c r="F419" t="s">
        <v>8392</v>
      </c>
      <c r="G419" s="150" t="str">
        <f t="shared" si="11"/>
        <v>CIB110415R65</v>
      </c>
      <c r="H419" s="150" t="s">
        <v>731</v>
      </c>
      <c r="I419" s="492">
        <v>6.07</v>
      </c>
      <c r="J419" s="133">
        <f t="shared" si="10"/>
        <v>37.9375</v>
      </c>
    </row>
    <row r="420" spans="1:10">
      <c r="A420" t="s">
        <v>9287</v>
      </c>
      <c r="B420" s="148">
        <v>42704</v>
      </c>
      <c r="C420" t="s">
        <v>9288</v>
      </c>
      <c r="D420">
        <v>1</v>
      </c>
      <c r="E420" t="s">
        <v>9289</v>
      </c>
      <c r="F420" t="s">
        <v>8392</v>
      </c>
      <c r="G420" s="150" t="str">
        <f t="shared" si="11"/>
        <v>CPF6307036N8</v>
      </c>
      <c r="H420" s="150" t="s">
        <v>1700</v>
      </c>
      <c r="I420" s="492">
        <v>4.83</v>
      </c>
      <c r="J420" s="133">
        <f t="shared" si="10"/>
        <v>30.1875</v>
      </c>
    </row>
    <row r="421" spans="1:10">
      <c r="A421" t="s">
        <v>9287</v>
      </c>
      <c r="B421" s="148">
        <v>42704</v>
      </c>
      <c r="C421" t="s">
        <v>9288</v>
      </c>
      <c r="D421">
        <v>1</v>
      </c>
      <c r="E421" t="s">
        <v>9289</v>
      </c>
      <c r="F421" t="s">
        <v>8392</v>
      </c>
      <c r="G421" s="150" t="str">
        <f t="shared" si="11"/>
        <v>FNI970829JR9</v>
      </c>
      <c r="H421" s="150" t="s">
        <v>729</v>
      </c>
      <c r="I421" s="492">
        <v>4.83</v>
      </c>
      <c r="J421" s="133">
        <f t="shared" si="10"/>
        <v>30.1875</v>
      </c>
    </row>
    <row r="422" spans="1:10">
      <c r="A422" t="s">
        <v>9287</v>
      </c>
      <c r="B422" s="148">
        <v>42704</v>
      </c>
      <c r="C422" t="s">
        <v>9288</v>
      </c>
      <c r="D422">
        <v>1</v>
      </c>
      <c r="E422" t="s">
        <v>9289</v>
      </c>
      <c r="F422" t="s">
        <v>8392</v>
      </c>
      <c r="G422" s="150" t="str">
        <f t="shared" si="11"/>
        <v>GESG611221RC9</v>
      </c>
      <c r="H422" s="150" t="s">
        <v>1718</v>
      </c>
      <c r="I422" s="492">
        <v>15.86</v>
      </c>
      <c r="J422" s="133">
        <f t="shared" si="10"/>
        <v>99.125</v>
      </c>
    </row>
    <row r="423" spans="1:10">
      <c r="A423" t="s">
        <v>9287</v>
      </c>
      <c r="B423" s="148">
        <v>42704</v>
      </c>
      <c r="C423" t="s">
        <v>9288</v>
      </c>
      <c r="D423">
        <v>1</v>
      </c>
      <c r="E423" t="s">
        <v>9289</v>
      </c>
      <c r="F423" t="s">
        <v>8392</v>
      </c>
      <c r="G423" s="150" t="str">
        <f t="shared" ref="G423:G447" si="12">+H423</f>
        <v>RCO0708136F7</v>
      </c>
      <c r="H423" s="150" t="s">
        <v>735</v>
      </c>
      <c r="I423" s="492">
        <v>63.74</v>
      </c>
      <c r="J423" s="133">
        <f t="shared" si="10"/>
        <v>398.375</v>
      </c>
    </row>
    <row r="424" spans="1:10">
      <c r="A424" t="s">
        <v>9287</v>
      </c>
      <c r="B424" s="148">
        <v>42704</v>
      </c>
      <c r="C424" t="s">
        <v>9288</v>
      </c>
      <c r="D424">
        <v>1</v>
      </c>
      <c r="E424" t="s">
        <v>9289</v>
      </c>
      <c r="F424" t="s">
        <v>8392</v>
      </c>
      <c r="G424" s="150" t="str">
        <f t="shared" si="12"/>
        <v>SJU010405FU0</v>
      </c>
      <c r="H424" s="150" t="s">
        <v>1701</v>
      </c>
      <c r="I424" s="492">
        <v>94.01</v>
      </c>
      <c r="J424" s="133">
        <f t="shared" si="10"/>
        <v>587.5625</v>
      </c>
    </row>
    <row r="425" spans="1:10">
      <c r="A425" t="s">
        <v>9290</v>
      </c>
      <c r="B425" s="148">
        <v>42704</v>
      </c>
      <c r="C425" t="s">
        <v>9291</v>
      </c>
      <c r="D425">
        <v>1</v>
      </c>
      <c r="E425" t="s">
        <v>9292</v>
      </c>
      <c r="F425" t="s">
        <v>8392</v>
      </c>
      <c r="G425" s="150" t="str">
        <f t="shared" si="12"/>
        <v>API6609273E0</v>
      </c>
      <c r="H425" s="150" t="s">
        <v>659</v>
      </c>
      <c r="I425" s="492">
        <v>35.03</v>
      </c>
      <c r="J425" s="133">
        <f t="shared" si="10"/>
        <v>218.9375</v>
      </c>
    </row>
    <row r="426" spans="1:10">
      <c r="A426" t="s">
        <v>9290</v>
      </c>
      <c r="B426" s="148">
        <v>42704</v>
      </c>
      <c r="C426" t="s">
        <v>9291</v>
      </c>
      <c r="D426">
        <v>1</v>
      </c>
      <c r="E426" t="s">
        <v>9292</v>
      </c>
      <c r="F426" t="s">
        <v>8392</v>
      </c>
      <c r="G426" s="150" t="str">
        <f t="shared" si="12"/>
        <v>FNI970829FR9</v>
      </c>
      <c r="H426" s="150" t="s">
        <v>9293</v>
      </c>
      <c r="I426" s="492">
        <v>9.66</v>
      </c>
      <c r="J426" s="133">
        <f t="shared" si="10"/>
        <v>60.375</v>
      </c>
    </row>
    <row r="427" spans="1:10">
      <c r="A427" t="s">
        <v>9290</v>
      </c>
      <c r="B427" s="148">
        <v>42704</v>
      </c>
      <c r="C427" t="s">
        <v>9291</v>
      </c>
      <c r="D427">
        <v>1</v>
      </c>
      <c r="E427" t="s">
        <v>9292</v>
      </c>
      <c r="F427" t="s">
        <v>8392</v>
      </c>
      <c r="G427" s="150" t="str">
        <f t="shared" si="12"/>
        <v>HEGS6204255W7</v>
      </c>
      <c r="H427" s="150" t="s">
        <v>660</v>
      </c>
      <c r="I427" s="492">
        <v>2.76</v>
      </c>
      <c r="J427" s="133">
        <f t="shared" si="10"/>
        <v>17.25</v>
      </c>
    </row>
    <row r="428" spans="1:10">
      <c r="A428" t="s">
        <v>9290</v>
      </c>
      <c r="B428" s="148">
        <v>42704</v>
      </c>
      <c r="C428" t="s">
        <v>9291</v>
      </c>
      <c r="D428">
        <v>1</v>
      </c>
      <c r="E428" t="s">
        <v>9292</v>
      </c>
      <c r="F428" t="s">
        <v>8392</v>
      </c>
      <c r="G428" s="150" t="str">
        <f t="shared" si="12"/>
        <v>SUL601206R87</v>
      </c>
      <c r="H428" s="150" t="s">
        <v>661</v>
      </c>
      <c r="I428" s="492">
        <v>61.81</v>
      </c>
      <c r="J428" s="133">
        <f t="shared" si="10"/>
        <v>386.3125</v>
      </c>
    </row>
    <row r="429" spans="1:10">
      <c r="A429" t="s">
        <v>9294</v>
      </c>
      <c r="B429" s="148">
        <v>42704</v>
      </c>
      <c r="C429" t="s">
        <v>9295</v>
      </c>
      <c r="D429">
        <v>1</v>
      </c>
      <c r="E429" t="s">
        <v>9296</v>
      </c>
      <c r="F429" t="s">
        <v>8392</v>
      </c>
      <c r="G429" s="150" t="str">
        <f t="shared" si="12"/>
        <v>AEB611030SN7</v>
      </c>
      <c r="H429" s="150" t="s">
        <v>747</v>
      </c>
      <c r="I429" s="492">
        <v>54.76</v>
      </c>
      <c r="J429" s="133">
        <f t="shared" si="10"/>
        <v>342.25</v>
      </c>
    </row>
    <row r="430" spans="1:10">
      <c r="A430" t="s">
        <v>9294</v>
      </c>
      <c r="B430" s="148">
        <v>42704</v>
      </c>
      <c r="C430" t="s">
        <v>9295</v>
      </c>
      <c r="D430">
        <v>1</v>
      </c>
      <c r="E430" t="s">
        <v>9296</v>
      </c>
      <c r="F430" t="s">
        <v>8392</v>
      </c>
      <c r="G430" s="150" t="str">
        <f t="shared" si="12"/>
        <v>API6609273E0</v>
      </c>
      <c r="H430" s="150" t="s">
        <v>659</v>
      </c>
      <c r="I430" s="492">
        <v>9.3800000000000008</v>
      </c>
      <c r="J430" s="133">
        <f t="shared" si="10"/>
        <v>58.625000000000007</v>
      </c>
    </row>
    <row r="431" spans="1:10">
      <c r="A431" t="s">
        <v>9294</v>
      </c>
      <c r="B431" s="148">
        <v>42704</v>
      </c>
      <c r="C431" t="s">
        <v>9295</v>
      </c>
      <c r="D431">
        <v>1</v>
      </c>
      <c r="E431" t="s">
        <v>9296</v>
      </c>
      <c r="F431" t="s">
        <v>8392</v>
      </c>
      <c r="G431" s="150" t="str">
        <f t="shared" si="12"/>
        <v>FNI970829JR9</v>
      </c>
      <c r="H431" s="150" t="s">
        <v>729</v>
      </c>
      <c r="I431" s="492">
        <v>18.63</v>
      </c>
      <c r="J431" s="133">
        <f t="shared" si="10"/>
        <v>116.43749999999999</v>
      </c>
    </row>
    <row r="432" spans="1:10">
      <c r="A432" t="s">
        <v>9294</v>
      </c>
      <c r="B432" s="148">
        <v>42704</v>
      </c>
      <c r="C432" t="s">
        <v>9295</v>
      </c>
      <c r="D432">
        <v>1</v>
      </c>
      <c r="E432" t="s">
        <v>9296</v>
      </c>
      <c r="F432" t="s">
        <v>8392</v>
      </c>
      <c r="G432" s="150" t="str">
        <f t="shared" si="12"/>
        <v>FNI970829JR9</v>
      </c>
      <c r="H432" s="150" t="s">
        <v>729</v>
      </c>
      <c r="I432" s="492">
        <v>19.32</v>
      </c>
      <c r="J432" s="133">
        <f t="shared" si="10"/>
        <v>120.75</v>
      </c>
    </row>
    <row r="433" spans="1:10">
      <c r="A433" t="s">
        <v>9294</v>
      </c>
      <c r="B433" s="148">
        <v>42704</v>
      </c>
      <c r="C433" t="s">
        <v>9295</v>
      </c>
      <c r="D433">
        <v>1</v>
      </c>
      <c r="E433" t="s">
        <v>9296</v>
      </c>
      <c r="F433" t="s">
        <v>8392</v>
      </c>
      <c r="G433" s="150" t="str">
        <f t="shared" si="12"/>
        <v>TSC070907QS5</v>
      </c>
      <c r="H433" s="150" t="s">
        <v>727</v>
      </c>
      <c r="I433" s="492">
        <v>13.79</v>
      </c>
      <c r="J433" s="133">
        <f t="shared" si="10"/>
        <v>86.187499999999986</v>
      </c>
    </row>
    <row r="434" spans="1:10">
      <c r="A434" t="s">
        <v>9294</v>
      </c>
      <c r="B434" s="148">
        <v>42704</v>
      </c>
      <c r="C434" t="s">
        <v>9295</v>
      </c>
      <c r="D434">
        <v>1</v>
      </c>
      <c r="E434" t="s">
        <v>9296</v>
      </c>
      <c r="F434" t="s">
        <v>8392</v>
      </c>
      <c r="G434" s="150" t="str">
        <f t="shared" si="12"/>
        <v>VEN930329559</v>
      </c>
      <c r="H434" s="150" t="s">
        <v>1753</v>
      </c>
      <c r="I434" s="492">
        <v>80.599999999999994</v>
      </c>
      <c r="J434" s="133">
        <f t="shared" si="10"/>
        <v>503.74999999999994</v>
      </c>
    </row>
    <row r="435" spans="1:10">
      <c r="A435" t="s">
        <v>9297</v>
      </c>
      <c r="B435" s="148">
        <v>42704</v>
      </c>
      <c r="C435" t="s">
        <v>9298</v>
      </c>
      <c r="D435">
        <v>1</v>
      </c>
      <c r="E435" t="s">
        <v>9299</v>
      </c>
      <c r="F435" t="s">
        <v>8392</v>
      </c>
      <c r="G435" s="150" t="str">
        <f t="shared" si="12"/>
        <v>AGI990422EL7</v>
      </c>
      <c r="H435" s="150" t="s">
        <v>4873</v>
      </c>
      <c r="I435" s="492">
        <v>47</v>
      </c>
      <c r="J435" s="133">
        <f t="shared" si="10"/>
        <v>293.75</v>
      </c>
    </row>
    <row r="436" spans="1:10">
      <c r="A436" t="s">
        <v>9297</v>
      </c>
      <c r="B436" s="148">
        <v>42704</v>
      </c>
      <c r="C436" t="s">
        <v>9298</v>
      </c>
      <c r="D436">
        <v>1</v>
      </c>
      <c r="E436" t="s">
        <v>9299</v>
      </c>
      <c r="F436" t="s">
        <v>8392</v>
      </c>
      <c r="G436" s="150" t="str">
        <f t="shared" si="12"/>
        <v>API6609273E0</v>
      </c>
      <c r="H436" s="150" t="s">
        <v>659</v>
      </c>
      <c r="I436" s="492">
        <v>52.55</v>
      </c>
      <c r="J436" s="133">
        <f t="shared" si="10"/>
        <v>328.4375</v>
      </c>
    </row>
    <row r="437" spans="1:10">
      <c r="A437" t="s">
        <v>9297</v>
      </c>
      <c r="B437" s="148">
        <v>42704</v>
      </c>
      <c r="C437" t="s">
        <v>9298</v>
      </c>
      <c r="D437">
        <v>1</v>
      </c>
      <c r="E437" t="s">
        <v>9299</v>
      </c>
      <c r="F437" t="s">
        <v>8392</v>
      </c>
      <c r="G437" s="150" t="str">
        <f t="shared" si="12"/>
        <v>CME030219B64</v>
      </c>
      <c r="H437" s="150" t="s">
        <v>658</v>
      </c>
      <c r="I437" s="492">
        <v>11.59</v>
      </c>
      <c r="J437" s="133">
        <f t="shared" si="10"/>
        <v>72.4375</v>
      </c>
    </row>
    <row r="438" spans="1:10">
      <c r="A438" t="s">
        <v>9297</v>
      </c>
      <c r="B438" s="148">
        <v>42704</v>
      </c>
      <c r="C438" t="s">
        <v>9298</v>
      </c>
      <c r="D438">
        <v>1</v>
      </c>
      <c r="E438" t="s">
        <v>9299</v>
      </c>
      <c r="F438" t="s">
        <v>8392</v>
      </c>
      <c r="G438" s="150" t="str">
        <f t="shared" si="12"/>
        <v>CME910715UB9</v>
      </c>
      <c r="H438" s="150" t="s">
        <v>1683</v>
      </c>
      <c r="I438" s="492">
        <v>11.05</v>
      </c>
      <c r="J438" s="133">
        <f t="shared" si="10"/>
        <v>69.0625</v>
      </c>
    </row>
    <row r="439" spans="1:10">
      <c r="A439" t="s">
        <v>9297</v>
      </c>
      <c r="B439" s="148">
        <v>42704</v>
      </c>
      <c r="C439" t="s">
        <v>9298</v>
      </c>
      <c r="D439">
        <v>1</v>
      </c>
      <c r="E439" t="s">
        <v>9299</v>
      </c>
      <c r="F439" t="s">
        <v>8392</v>
      </c>
      <c r="G439" s="150" t="str">
        <f t="shared" si="12"/>
        <v>FNI970829JR9</v>
      </c>
      <c r="H439" s="150" t="s">
        <v>729</v>
      </c>
      <c r="I439" s="492">
        <v>28.29</v>
      </c>
      <c r="J439" s="133">
        <f t="shared" si="10"/>
        <v>176.8125</v>
      </c>
    </row>
    <row r="440" spans="1:10">
      <c r="A440" t="s">
        <v>9297</v>
      </c>
      <c r="B440" s="148">
        <v>42704</v>
      </c>
      <c r="C440" t="s">
        <v>9298</v>
      </c>
      <c r="D440">
        <v>1</v>
      </c>
      <c r="E440" t="s">
        <v>9299</v>
      </c>
      <c r="F440" t="s">
        <v>8392</v>
      </c>
      <c r="G440" s="150" t="str">
        <f t="shared" si="12"/>
        <v>ODM950324V2A</v>
      </c>
      <c r="H440" s="150" t="s">
        <v>685</v>
      </c>
      <c r="I440" s="492">
        <v>7.1</v>
      </c>
      <c r="J440" s="133">
        <f t="shared" si="10"/>
        <v>44.375</v>
      </c>
    </row>
    <row r="441" spans="1:10">
      <c r="A441" t="s">
        <v>9300</v>
      </c>
      <c r="B441" s="148">
        <v>42704</v>
      </c>
      <c r="C441" t="s">
        <v>9301</v>
      </c>
      <c r="D441">
        <v>1</v>
      </c>
      <c r="E441" t="s">
        <v>9302</v>
      </c>
      <c r="F441" t="s">
        <v>8392</v>
      </c>
      <c r="G441" s="150" t="str">
        <f t="shared" si="12"/>
        <v>COM071220BU9</v>
      </c>
      <c r="H441" s="150" t="s">
        <v>3528</v>
      </c>
      <c r="I441" s="492">
        <v>80.58</v>
      </c>
      <c r="J441" s="133">
        <f t="shared" si="10"/>
        <v>503.625</v>
      </c>
    </row>
    <row r="442" spans="1:10">
      <c r="A442" t="s">
        <v>9300</v>
      </c>
      <c r="B442" s="148">
        <v>42704</v>
      </c>
      <c r="C442" t="s">
        <v>9301</v>
      </c>
      <c r="D442">
        <v>1</v>
      </c>
      <c r="E442" t="s">
        <v>9302</v>
      </c>
      <c r="F442" t="s">
        <v>8392</v>
      </c>
      <c r="G442" s="150" t="str">
        <f t="shared" si="12"/>
        <v>FNI970829JR9</v>
      </c>
      <c r="H442" s="150" t="s">
        <v>729</v>
      </c>
      <c r="I442" s="492">
        <v>9.25</v>
      </c>
      <c r="J442" s="133">
        <f t="shared" si="10"/>
        <v>57.8125</v>
      </c>
    </row>
    <row r="443" spans="1:10">
      <c r="A443" t="s">
        <v>9300</v>
      </c>
      <c r="B443" s="148">
        <v>42704</v>
      </c>
      <c r="C443" t="s">
        <v>9301</v>
      </c>
      <c r="D443">
        <v>1</v>
      </c>
      <c r="E443" t="s">
        <v>9302</v>
      </c>
      <c r="F443" t="s">
        <v>8392</v>
      </c>
      <c r="G443" s="150" t="str">
        <f t="shared" si="12"/>
        <v>FNI970829JR9</v>
      </c>
      <c r="H443" s="150" t="s">
        <v>729</v>
      </c>
      <c r="I443" s="492">
        <v>11.72</v>
      </c>
      <c r="J443" s="133">
        <f t="shared" si="10"/>
        <v>73.25</v>
      </c>
    </row>
    <row r="444" spans="1:10">
      <c r="A444" t="s">
        <v>9300</v>
      </c>
      <c r="B444" s="148">
        <v>42704</v>
      </c>
      <c r="C444" t="s">
        <v>9301</v>
      </c>
      <c r="D444">
        <v>1</v>
      </c>
      <c r="E444" t="s">
        <v>9302</v>
      </c>
      <c r="F444" t="s">
        <v>8392</v>
      </c>
      <c r="G444" s="150" t="str">
        <f t="shared" si="12"/>
        <v>GPA8010254LA</v>
      </c>
      <c r="H444" s="150" t="s">
        <v>5424</v>
      </c>
      <c r="I444" s="492">
        <v>118.74</v>
      </c>
      <c r="J444" s="133">
        <f t="shared" si="10"/>
        <v>742.125</v>
      </c>
    </row>
    <row r="445" spans="1:10">
      <c r="A445" t="s">
        <v>9300</v>
      </c>
      <c r="B445" s="148">
        <v>42704</v>
      </c>
      <c r="C445" t="s">
        <v>9301</v>
      </c>
      <c r="D445">
        <v>1</v>
      </c>
      <c r="E445" t="s">
        <v>9302</v>
      </c>
      <c r="F445" t="s">
        <v>8392</v>
      </c>
      <c r="G445" s="150" t="str">
        <f t="shared" si="12"/>
        <v>ISL070720EK3</v>
      </c>
      <c r="H445" s="150" t="s">
        <v>5425</v>
      </c>
      <c r="I445" s="492">
        <v>18.07</v>
      </c>
      <c r="J445" s="133">
        <f t="shared" si="10"/>
        <v>112.9375</v>
      </c>
    </row>
    <row r="446" spans="1:10">
      <c r="A446" t="s">
        <v>9300</v>
      </c>
      <c r="B446" s="148">
        <v>42704</v>
      </c>
      <c r="C446" t="s">
        <v>9301</v>
      </c>
      <c r="D446">
        <v>1</v>
      </c>
      <c r="E446" t="s">
        <v>9302</v>
      </c>
      <c r="F446" t="s">
        <v>8392</v>
      </c>
      <c r="G446" s="150" t="str">
        <f t="shared" si="12"/>
        <v>MTA900528FIA</v>
      </c>
      <c r="H446" s="150" t="s">
        <v>1693</v>
      </c>
      <c r="I446" s="492">
        <v>8.14</v>
      </c>
      <c r="J446" s="133">
        <f t="shared" si="10"/>
        <v>50.875</v>
      </c>
    </row>
    <row r="447" spans="1:10">
      <c r="A447" t="s">
        <v>9300</v>
      </c>
      <c r="B447" s="148">
        <v>42704</v>
      </c>
      <c r="C447" t="s">
        <v>9301</v>
      </c>
      <c r="D447">
        <v>1</v>
      </c>
      <c r="E447" t="s">
        <v>9302</v>
      </c>
      <c r="F447" t="s">
        <v>8392</v>
      </c>
      <c r="G447" s="150" t="str">
        <f t="shared" si="12"/>
        <v>OME561118AA8</v>
      </c>
      <c r="H447" s="150" t="s">
        <v>805</v>
      </c>
      <c r="I447" s="492">
        <v>125.52</v>
      </c>
      <c r="J447" s="133">
        <f t="shared" si="10"/>
        <v>784.5</v>
      </c>
    </row>
    <row r="448" spans="1:10">
      <c r="A448" t="s">
        <v>1016</v>
      </c>
      <c r="B448" s="148">
        <v>42675</v>
      </c>
      <c r="C448" t="s">
        <v>9303</v>
      </c>
      <c r="D448">
        <v>1</v>
      </c>
      <c r="E448" t="s">
        <v>9304</v>
      </c>
      <c r="F448" t="s">
        <v>9305</v>
      </c>
      <c r="G448" s="150" t="s">
        <v>957</v>
      </c>
      <c r="H448" s="150" t="s">
        <v>1813</v>
      </c>
      <c r="I448" s="314">
        <v>7827.29</v>
      </c>
      <c r="J448" s="133">
        <f t="shared" si="10"/>
        <v>48920.5625</v>
      </c>
    </row>
    <row r="449" spans="1:10">
      <c r="A449" t="s">
        <v>1018</v>
      </c>
      <c r="B449" s="148">
        <v>42675</v>
      </c>
      <c r="C449" t="s">
        <v>9306</v>
      </c>
      <c r="D449">
        <v>1</v>
      </c>
      <c r="E449" t="s">
        <v>9307</v>
      </c>
      <c r="F449" t="s">
        <v>9305</v>
      </c>
      <c r="G449" s="150" t="s">
        <v>957</v>
      </c>
      <c r="H449" s="150" t="s">
        <v>1813</v>
      </c>
      <c r="I449" s="314">
        <v>50796.02</v>
      </c>
      <c r="J449" s="133">
        <f t="shared" si="10"/>
        <v>317475.125</v>
      </c>
    </row>
    <row r="450" spans="1:10">
      <c r="A450" t="s">
        <v>4609</v>
      </c>
      <c r="B450" s="148">
        <v>42675</v>
      </c>
      <c r="C450" t="s">
        <v>9308</v>
      </c>
      <c r="D450">
        <v>1</v>
      </c>
      <c r="E450" t="s">
        <v>9309</v>
      </c>
      <c r="F450" t="s">
        <v>9305</v>
      </c>
      <c r="G450" s="150" t="s">
        <v>4171</v>
      </c>
      <c r="H450" s="150" t="s">
        <v>4154</v>
      </c>
      <c r="I450" s="492">
        <v>720.8</v>
      </c>
      <c r="J450" s="133">
        <f t="shared" si="10"/>
        <v>4505</v>
      </c>
    </row>
    <row r="451" spans="1:10">
      <c r="A451" t="s">
        <v>2933</v>
      </c>
      <c r="B451" s="148">
        <v>42675</v>
      </c>
      <c r="C451" t="s">
        <v>9310</v>
      </c>
      <c r="D451">
        <v>1</v>
      </c>
      <c r="E451" t="s">
        <v>9311</v>
      </c>
      <c r="F451" t="s">
        <v>9305</v>
      </c>
      <c r="G451" s="150" t="s">
        <v>4171</v>
      </c>
      <c r="H451" s="150" t="s">
        <v>4154</v>
      </c>
      <c r="I451" s="314">
        <v>5393.95</v>
      </c>
      <c r="J451" s="133">
        <f t="shared" ref="J451:J514" si="13">+I451/0.16</f>
        <v>33712.1875</v>
      </c>
    </row>
    <row r="452" spans="1:10">
      <c r="A452" t="s">
        <v>1020</v>
      </c>
      <c r="B452" s="148">
        <v>42677</v>
      </c>
      <c r="C452" t="s">
        <v>9312</v>
      </c>
      <c r="D452">
        <v>1</v>
      </c>
      <c r="E452" t="s">
        <v>9313</v>
      </c>
      <c r="F452" t="s">
        <v>9314</v>
      </c>
      <c r="G452" s="150" t="s">
        <v>968</v>
      </c>
      <c r="H452" s="150" t="s">
        <v>969</v>
      </c>
      <c r="I452" s="492">
        <v>161.75</v>
      </c>
      <c r="J452" s="133">
        <f t="shared" si="13"/>
        <v>1010.9375</v>
      </c>
    </row>
    <row r="453" spans="1:10">
      <c r="A453" t="s">
        <v>35</v>
      </c>
      <c r="B453" s="148">
        <v>42677</v>
      </c>
      <c r="C453" t="s">
        <v>9315</v>
      </c>
      <c r="D453">
        <v>2</v>
      </c>
      <c r="E453" t="s">
        <v>9316</v>
      </c>
      <c r="F453" t="s">
        <v>9305</v>
      </c>
      <c r="G453" s="150" t="s">
        <v>723</v>
      </c>
      <c r="H453" s="150" t="s">
        <v>917</v>
      </c>
      <c r="I453" s="314">
        <v>3104</v>
      </c>
      <c r="J453" s="133">
        <f t="shared" si="13"/>
        <v>19400</v>
      </c>
    </row>
    <row r="454" spans="1:10">
      <c r="A454" t="s">
        <v>37</v>
      </c>
      <c r="B454" s="148">
        <v>42677</v>
      </c>
      <c r="C454" t="s">
        <v>9317</v>
      </c>
      <c r="D454">
        <v>2</v>
      </c>
      <c r="E454" t="s">
        <v>9318</v>
      </c>
      <c r="F454" t="s">
        <v>9305</v>
      </c>
      <c r="G454" s="150" t="s">
        <v>8077</v>
      </c>
      <c r="H454" s="150" t="s">
        <v>9319</v>
      </c>
      <c r="I454" s="492">
        <v>586.20000000000005</v>
      </c>
      <c r="J454" s="133">
        <f t="shared" si="13"/>
        <v>3663.75</v>
      </c>
    </row>
    <row r="455" spans="1:10">
      <c r="A455" t="s">
        <v>9320</v>
      </c>
      <c r="B455" s="148">
        <v>42677</v>
      </c>
      <c r="C455" t="s">
        <v>9321</v>
      </c>
      <c r="D455">
        <v>2</v>
      </c>
      <c r="E455" t="s">
        <v>9322</v>
      </c>
      <c r="F455" t="s">
        <v>9305</v>
      </c>
      <c r="G455" s="150" t="s">
        <v>3511</v>
      </c>
      <c r="H455" s="150" t="s">
        <v>3485</v>
      </c>
      <c r="I455" s="492">
        <v>326.39999999999998</v>
      </c>
      <c r="J455" s="133">
        <f t="shared" si="13"/>
        <v>2039.9999999999998</v>
      </c>
    </row>
    <row r="456" spans="1:10">
      <c r="A456" t="s">
        <v>2999</v>
      </c>
      <c r="B456" s="148">
        <v>42677</v>
      </c>
      <c r="C456" t="s">
        <v>9323</v>
      </c>
      <c r="D456">
        <v>2</v>
      </c>
      <c r="E456" t="s">
        <v>9324</v>
      </c>
      <c r="F456" t="s">
        <v>9305</v>
      </c>
      <c r="G456" s="150" t="s">
        <v>9640</v>
      </c>
      <c r="H456" s="150" t="s">
        <v>6666</v>
      </c>
      <c r="I456" s="492">
        <v>320</v>
      </c>
      <c r="J456" s="133">
        <f t="shared" si="13"/>
        <v>2000</v>
      </c>
    </row>
    <row r="457" spans="1:10">
      <c r="A457" t="s">
        <v>1829</v>
      </c>
      <c r="B457" s="148">
        <v>42677</v>
      </c>
      <c r="C457" t="s">
        <v>9325</v>
      </c>
      <c r="D457">
        <v>2</v>
      </c>
      <c r="E457" t="s">
        <v>9326</v>
      </c>
      <c r="F457" t="s">
        <v>9305</v>
      </c>
      <c r="G457" s="150" t="s">
        <v>826</v>
      </c>
      <c r="H457" s="150" t="s">
        <v>1620</v>
      </c>
      <c r="I457" s="314">
        <v>1040</v>
      </c>
      <c r="J457" s="133">
        <f t="shared" si="13"/>
        <v>6500</v>
      </c>
    </row>
    <row r="458" spans="1:10">
      <c r="A458" t="s">
        <v>79</v>
      </c>
      <c r="B458" s="148">
        <v>42677</v>
      </c>
      <c r="C458" t="s">
        <v>9327</v>
      </c>
      <c r="D458">
        <v>1</v>
      </c>
      <c r="E458" t="s">
        <v>9328</v>
      </c>
      <c r="F458" t="s">
        <v>9305</v>
      </c>
      <c r="G458" s="150" t="s">
        <v>826</v>
      </c>
      <c r="H458" s="150" t="s">
        <v>1620</v>
      </c>
      <c r="I458" s="314">
        <v>3168</v>
      </c>
      <c r="J458" s="133">
        <f t="shared" si="13"/>
        <v>19800</v>
      </c>
    </row>
    <row r="459" spans="1:10">
      <c r="A459" t="s">
        <v>81</v>
      </c>
      <c r="B459" s="148">
        <v>42677</v>
      </c>
      <c r="C459" t="s">
        <v>9329</v>
      </c>
      <c r="D459">
        <v>1</v>
      </c>
      <c r="E459" t="s">
        <v>9330</v>
      </c>
      <c r="F459" t="s">
        <v>9305</v>
      </c>
      <c r="G459" s="150" t="s">
        <v>924</v>
      </c>
      <c r="H459" s="150" t="s">
        <v>9331</v>
      </c>
      <c r="I459" s="492">
        <v>640</v>
      </c>
      <c r="J459" s="133">
        <f t="shared" si="13"/>
        <v>4000</v>
      </c>
    </row>
    <row r="460" spans="1:10">
      <c r="A460" t="s">
        <v>83</v>
      </c>
      <c r="B460" s="148">
        <v>42677</v>
      </c>
      <c r="C460" t="s">
        <v>9332</v>
      </c>
      <c r="D460">
        <v>1</v>
      </c>
      <c r="E460" t="s">
        <v>9333</v>
      </c>
      <c r="F460" t="s">
        <v>9305</v>
      </c>
      <c r="G460" s="150" t="s">
        <v>718</v>
      </c>
      <c r="H460" s="150" t="s">
        <v>719</v>
      </c>
      <c r="I460" s="492">
        <v>388.32</v>
      </c>
      <c r="J460" s="133">
        <f t="shared" si="13"/>
        <v>2427</v>
      </c>
    </row>
    <row r="461" spans="1:10">
      <c r="A461" t="s">
        <v>1033</v>
      </c>
      <c r="B461" s="148">
        <v>42677</v>
      </c>
      <c r="C461" t="s">
        <v>9334</v>
      </c>
      <c r="D461">
        <v>1</v>
      </c>
      <c r="E461" t="s">
        <v>9335</v>
      </c>
      <c r="F461" t="s">
        <v>9305</v>
      </c>
      <c r="G461" s="150" t="s">
        <v>685</v>
      </c>
      <c r="H461" s="150" t="s">
        <v>899</v>
      </c>
      <c r="I461" s="492">
        <v>548.1</v>
      </c>
      <c r="J461" s="133">
        <f t="shared" si="13"/>
        <v>3425.625</v>
      </c>
    </row>
    <row r="462" spans="1:10">
      <c r="A462" t="s">
        <v>3009</v>
      </c>
      <c r="B462" s="148">
        <v>42678</v>
      </c>
      <c r="C462" t="s">
        <v>9336</v>
      </c>
      <c r="D462">
        <v>1</v>
      </c>
      <c r="E462" t="s">
        <v>9337</v>
      </c>
      <c r="F462" t="s">
        <v>9314</v>
      </c>
      <c r="G462" s="150" t="s">
        <v>960</v>
      </c>
      <c r="H462" s="150" t="s">
        <v>961</v>
      </c>
      <c r="I462" s="314">
        <v>3252.06</v>
      </c>
      <c r="J462" s="133">
        <f t="shared" si="13"/>
        <v>20325.375</v>
      </c>
    </row>
    <row r="463" spans="1:10">
      <c r="A463" t="s">
        <v>1848</v>
      </c>
      <c r="B463" s="148">
        <v>42677</v>
      </c>
      <c r="C463" t="s">
        <v>9338</v>
      </c>
      <c r="D463">
        <v>1</v>
      </c>
      <c r="E463" t="s">
        <v>9339</v>
      </c>
      <c r="F463" t="s">
        <v>9305</v>
      </c>
      <c r="G463" s="150" t="s">
        <v>905</v>
      </c>
      <c r="H463" s="150" t="s">
        <v>906</v>
      </c>
      <c r="I463" s="492">
        <v>619.42999999999995</v>
      </c>
      <c r="J463" s="133">
        <f t="shared" si="13"/>
        <v>3871.4374999999995</v>
      </c>
    </row>
    <row r="464" spans="1:10">
      <c r="A464" t="s">
        <v>107</v>
      </c>
      <c r="B464" s="148">
        <v>42677</v>
      </c>
      <c r="C464" t="s">
        <v>9340</v>
      </c>
      <c r="D464">
        <v>1</v>
      </c>
      <c r="E464" t="s">
        <v>9341</v>
      </c>
      <c r="F464" t="s">
        <v>9305</v>
      </c>
      <c r="G464" s="150" t="s">
        <v>1763</v>
      </c>
      <c r="H464" s="150" t="s">
        <v>1619</v>
      </c>
      <c r="I464" s="314">
        <v>3840.32</v>
      </c>
      <c r="J464" s="133">
        <f t="shared" si="13"/>
        <v>24002</v>
      </c>
    </row>
    <row r="465" spans="1:11">
      <c r="A465" t="s">
        <v>109</v>
      </c>
      <c r="B465" s="148">
        <v>42677</v>
      </c>
      <c r="C465" t="s">
        <v>9342</v>
      </c>
      <c r="D465">
        <v>1</v>
      </c>
      <c r="E465" t="s">
        <v>9343</v>
      </c>
      <c r="F465" t="s">
        <v>9305</v>
      </c>
      <c r="G465" s="150" t="s">
        <v>4830</v>
      </c>
      <c r="H465" s="150" t="s">
        <v>4821</v>
      </c>
      <c r="I465" s="314">
        <v>2087.86</v>
      </c>
      <c r="J465" s="133">
        <f t="shared" si="13"/>
        <v>13049.125</v>
      </c>
    </row>
    <row r="466" spans="1:11">
      <c r="A466" t="s">
        <v>111</v>
      </c>
      <c r="B466" s="148">
        <v>42677</v>
      </c>
      <c r="C466" t="s">
        <v>9344</v>
      </c>
      <c r="D466">
        <v>1</v>
      </c>
      <c r="E466" t="s">
        <v>9345</v>
      </c>
      <c r="F466" t="s">
        <v>9305</v>
      </c>
      <c r="G466" s="164" t="s">
        <v>926</v>
      </c>
      <c r="H466" s="150" t="s">
        <v>927</v>
      </c>
      <c r="I466" s="314">
        <v>1339.2</v>
      </c>
      <c r="J466" s="133">
        <f t="shared" si="13"/>
        <v>8370</v>
      </c>
    </row>
    <row r="467" spans="1:11">
      <c r="A467" t="s">
        <v>1860</v>
      </c>
      <c r="B467" s="148">
        <v>42677</v>
      </c>
      <c r="C467" t="s">
        <v>9346</v>
      </c>
      <c r="D467">
        <v>1</v>
      </c>
      <c r="E467" t="s">
        <v>9347</v>
      </c>
      <c r="F467" t="s">
        <v>9305</v>
      </c>
      <c r="G467" s="150" t="s">
        <v>962</v>
      </c>
      <c r="H467" s="150" t="s">
        <v>963</v>
      </c>
      <c r="I467" s="492">
        <v>806.62</v>
      </c>
      <c r="J467" s="133">
        <f t="shared" si="13"/>
        <v>5041.375</v>
      </c>
    </row>
    <row r="468" spans="1:11">
      <c r="A468" t="s">
        <v>41</v>
      </c>
      <c r="B468" s="148">
        <v>42678</v>
      </c>
      <c r="C468" t="s">
        <v>9348</v>
      </c>
      <c r="D468">
        <v>1</v>
      </c>
      <c r="E468" t="s">
        <v>9349</v>
      </c>
      <c r="F468" t="s">
        <v>9305</v>
      </c>
      <c r="G468" s="150" t="s">
        <v>4171</v>
      </c>
      <c r="H468" s="150" t="s">
        <v>4154</v>
      </c>
      <c r="I468" s="314">
        <v>8014.35</v>
      </c>
      <c r="J468" s="133">
        <f t="shared" si="13"/>
        <v>50089.6875</v>
      </c>
    </row>
    <row r="469" spans="1:11">
      <c r="A469" t="s">
        <v>43</v>
      </c>
      <c r="B469" s="148">
        <v>42678</v>
      </c>
      <c r="C469" t="s">
        <v>9350</v>
      </c>
      <c r="D469">
        <v>1</v>
      </c>
      <c r="E469" t="s">
        <v>9351</v>
      </c>
      <c r="F469" t="s">
        <v>9305</v>
      </c>
      <c r="G469" s="150" t="s">
        <v>4171</v>
      </c>
      <c r="H469" s="150" t="s">
        <v>4154</v>
      </c>
      <c r="I469" s="314">
        <v>13047.87</v>
      </c>
      <c r="J469" s="133">
        <f t="shared" si="13"/>
        <v>81549.1875</v>
      </c>
    </row>
    <row r="470" spans="1:11">
      <c r="A470" t="s">
        <v>45</v>
      </c>
      <c r="B470" s="148">
        <v>42678</v>
      </c>
      <c r="C470" t="s">
        <v>9352</v>
      </c>
      <c r="D470">
        <v>1</v>
      </c>
      <c r="E470" t="s">
        <v>9353</v>
      </c>
      <c r="F470" t="s">
        <v>9305</v>
      </c>
      <c r="G470" s="150" t="s">
        <v>4171</v>
      </c>
      <c r="H470" s="150" t="s">
        <v>4154</v>
      </c>
      <c r="I470" s="492">
        <v>58.55</v>
      </c>
      <c r="J470" s="133">
        <f t="shared" si="13"/>
        <v>365.9375</v>
      </c>
    </row>
    <row r="471" spans="1:11">
      <c r="A471" t="s">
        <v>47</v>
      </c>
      <c r="B471" s="148">
        <v>42678</v>
      </c>
      <c r="C471" t="s">
        <v>9354</v>
      </c>
      <c r="D471">
        <v>1</v>
      </c>
      <c r="E471" t="s">
        <v>9355</v>
      </c>
      <c r="F471" t="s">
        <v>9305</v>
      </c>
      <c r="G471" s="150" t="s">
        <v>4171</v>
      </c>
      <c r="H471" s="150" t="s">
        <v>4154</v>
      </c>
      <c r="I471" s="492">
        <v>734.4</v>
      </c>
      <c r="J471" s="133">
        <f t="shared" si="13"/>
        <v>4590</v>
      </c>
    </row>
    <row r="472" spans="1:11">
      <c r="A472" t="s">
        <v>1927</v>
      </c>
      <c r="B472" s="148">
        <v>42678</v>
      </c>
      <c r="C472" t="s">
        <v>9356</v>
      </c>
      <c r="D472">
        <v>1</v>
      </c>
      <c r="E472" t="s">
        <v>9357</v>
      </c>
      <c r="F472" t="s">
        <v>9305</v>
      </c>
      <c r="G472" s="150" t="s">
        <v>4171</v>
      </c>
      <c r="H472" s="150" t="s">
        <v>4154</v>
      </c>
      <c r="I472" s="314">
        <v>41702.129999999997</v>
      </c>
      <c r="J472" s="133">
        <f t="shared" si="13"/>
        <v>260638.31249999997</v>
      </c>
    </row>
    <row r="473" spans="1:11">
      <c r="A473" t="s">
        <v>55</v>
      </c>
      <c r="B473" s="148">
        <v>42682</v>
      </c>
      <c r="C473" t="s">
        <v>9358</v>
      </c>
      <c r="D473">
        <v>1</v>
      </c>
      <c r="E473" t="s">
        <v>9359</v>
      </c>
      <c r="F473" t="s">
        <v>9314</v>
      </c>
      <c r="G473" s="150" t="s">
        <v>972</v>
      </c>
      <c r="H473" s="150" t="s">
        <v>1642</v>
      </c>
      <c r="I473" s="314">
        <v>21428.57</v>
      </c>
      <c r="J473" s="133">
        <f t="shared" si="13"/>
        <v>133928.5625</v>
      </c>
      <c r="K473" s="150">
        <v>14285.72</v>
      </c>
    </row>
    <row r="474" spans="1:11">
      <c r="A474" t="s">
        <v>57</v>
      </c>
      <c r="B474" s="148">
        <v>42682</v>
      </c>
      <c r="C474" t="s">
        <v>9360</v>
      </c>
      <c r="D474">
        <v>1</v>
      </c>
      <c r="E474" t="s">
        <v>9361</v>
      </c>
      <c r="F474" t="s">
        <v>9314</v>
      </c>
      <c r="G474" s="108" t="s">
        <v>971</v>
      </c>
      <c r="H474" s="150" t="s">
        <v>970</v>
      </c>
      <c r="I474" s="314">
        <v>21428.57</v>
      </c>
      <c r="J474" s="133">
        <f t="shared" si="13"/>
        <v>133928.5625</v>
      </c>
      <c r="K474" s="150">
        <v>14285.72</v>
      </c>
    </row>
    <row r="475" spans="1:11">
      <c r="A475" t="s">
        <v>61</v>
      </c>
      <c r="B475" s="148">
        <v>42682</v>
      </c>
      <c r="C475" t="s">
        <v>9362</v>
      </c>
      <c r="D475">
        <v>1</v>
      </c>
      <c r="E475" t="s">
        <v>9363</v>
      </c>
      <c r="F475" t="s">
        <v>9305</v>
      </c>
      <c r="G475" s="150" t="s">
        <v>1763</v>
      </c>
      <c r="H475" s="150" t="s">
        <v>9364</v>
      </c>
      <c r="I475" s="314">
        <v>3840</v>
      </c>
      <c r="J475" s="133">
        <f t="shared" si="13"/>
        <v>24000</v>
      </c>
    </row>
    <row r="476" spans="1:11">
      <c r="A476" t="s">
        <v>65</v>
      </c>
      <c r="B476" s="148">
        <v>42678</v>
      </c>
      <c r="C476" t="s">
        <v>9365</v>
      </c>
      <c r="D476">
        <v>1</v>
      </c>
      <c r="E476" t="s">
        <v>9366</v>
      </c>
      <c r="F476" t="s">
        <v>9314</v>
      </c>
      <c r="G476" s="150" t="s">
        <v>7279</v>
      </c>
      <c r="H476" s="150" t="s">
        <v>8292</v>
      </c>
      <c r="I476" s="314">
        <v>1600</v>
      </c>
      <c r="J476" s="133">
        <f t="shared" si="13"/>
        <v>10000</v>
      </c>
    </row>
    <row r="477" spans="1:11">
      <c r="A477" t="s">
        <v>1065</v>
      </c>
      <c r="B477" s="148">
        <v>42681</v>
      </c>
      <c r="C477" t="s">
        <v>9367</v>
      </c>
      <c r="D477">
        <v>1</v>
      </c>
      <c r="E477" t="s">
        <v>9368</v>
      </c>
      <c r="F477" t="s">
        <v>9314</v>
      </c>
      <c r="G477" s="150" t="s">
        <v>2846</v>
      </c>
      <c r="H477" s="150" t="s">
        <v>2847</v>
      </c>
      <c r="I477" s="492">
        <v>444.14</v>
      </c>
      <c r="J477" s="133">
        <f t="shared" si="13"/>
        <v>2775.875</v>
      </c>
    </row>
    <row r="478" spans="1:11">
      <c r="A478" t="s">
        <v>1067</v>
      </c>
      <c r="B478" s="148">
        <v>42682</v>
      </c>
      <c r="C478" t="s">
        <v>9369</v>
      </c>
      <c r="D478">
        <v>1</v>
      </c>
      <c r="E478" t="s">
        <v>9370</v>
      </c>
      <c r="F478" t="s">
        <v>9305</v>
      </c>
      <c r="G478" s="150" t="s">
        <v>1000</v>
      </c>
      <c r="H478" s="150" t="s">
        <v>6237</v>
      </c>
      <c r="I478" s="314">
        <v>3623.5</v>
      </c>
      <c r="J478" s="133">
        <f t="shared" si="13"/>
        <v>22646.875</v>
      </c>
    </row>
    <row r="479" spans="1:11">
      <c r="A479" t="s">
        <v>1086</v>
      </c>
      <c r="B479" s="148">
        <v>42683</v>
      </c>
      <c r="C479" t="s">
        <v>9371</v>
      </c>
      <c r="D479">
        <v>1</v>
      </c>
      <c r="E479" t="s">
        <v>9372</v>
      </c>
      <c r="F479" t="s">
        <v>9314</v>
      </c>
      <c r="G479" s="150" t="s">
        <v>4171</v>
      </c>
      <c r="H479" s="150" t="s">
        <v>4154</v>
      </c>
      <c r="I479" s="314">
        <v>3110.44</v>
      </c>
      <c r="J479" s="133">
        <f t="shared" si="13"/>
        <v>19440.25</v>
      </c>
    </row>
    <row r="480" spans="1:11">
      <c r="A480" t="s">
        <v>1950</v>
      </c>
      <c r="B480" s="148">
        <v>42683</v>
      </c>
      <c r="C480" t="s">
        <v>9373</v>
      </c>
      <c r="D480">
        <v>1</v>
      </c>
      <c r="E480" t="s">
        <v>9374</v>
      </c>
      <c r="F480" t="s">
        <v>9314</v>
      </c>
      <c r="G480" s="150" t="s">
        <v>977</v>
      </c>
      <c r="H480" s="150" t="s">
        <v>4816</v>
      </c>
      <c r="I480" s="492">
        <v>675.72</v>
      </c>
      <c r="J480" s="133">
        <f t="shared" si="13"/>
        <v>4223.25</v>
      </c>
    </row>
    <row r="481" spans="1:10">
      <c r="A481" t="s">
        <v>3945</v>
      </c>
      <c r="B481" s="148">
        <v>42683</v>
      </c>
      <c r="C481" t="s">
        <v>9375</v>
      </c>
      <c r="D481">
        <v>1</v>
      </c>
      <c r="E481" t="s">
        <v>9376</v>
      </c>
      <c r="F481" t="s">
        <v>9314</v>
      </c>
      <c r="G481" s="150" t="s">
        <v>957</v>
      </c>
      <c r="H481" s="150" t="s">
        <v>1813</v>
      </c>
      <c r="I481" s="314">
        <v>2394.2600000000002</v>
      </c>
      <c r="J481" s="133">
        <f t="shared" si="13"/>
        <v>14964.125000000002</v>
      </c>
    </row>
    <row r="482" spans="1:10">
      <c r="A482" t="s">
        <v>3947</v>
      </c>
      <c r="B482" s="148">
        <v>42683</v>
      </c>
      <c r="C482" t="s">
        <v>9377</v>
      </c>
      <c r="D482">
        <v>1</v>
      </c>
      <c r="E482" t="s">
        <v>9378</v>
      </c>
      <c r="F482" t="s">
        <v>9314</v>
      </c>
      <c r="G482" s="150" t="s">
        <v>957</v>
      </c>
      <c r="H482" s="150" t="s">
        <v>1813</v>
      </c>
      <c r="I482" s="492">
        <v>890.71</v>
      </c>
      <c r="J482" s="133">
        <f t="shared" si="13"/>
        <v>5566.9375</v>
      </c>
    </row>
    <row r="483" spans="1:10">
      <c r="A483" t="s">
        <v>1980</v>
      </c>
      <c r="B483" s="148">
        <v>42683</v>
      </c>
      <c r="C483" t="s">
        <v>9379</v>
      </c>
      <c r="D483">
        <v>2</v>
      </c>
      <c r="E483" t="s">
        <v>9380</v>
      </c>
      <c r="F483" t="s">
        <v>9305</v>
      </c>
      <c r="G483" s="150" t="s">
        <v>9642</v>
      </c>
      <c r="H483" s="150" t="s">
        <v>1620</v>
      </c>
      <c r="I483" s="492">
        <v>400</v>
      </c>
      <c r="J483" s="133">
        <f t="shared" si="13"/>
        <v>2500</v>
      </c>
    </row>
    <row r="484" spans="1:10">
      <c r="A484" t="s">
        <v>113</v>
      </c>
      <c r="B484" s="148">
        <v>42683</v>
      </c>
      <c r="C484" t="s">
        <v>9381</v>
      </c>
      <c r="D484">
        <v>2</v>
      </c>
      <c r="E484" t="s">
        <v>9382</v>
      </c>
      <c r="F484" t="s">
        <v>9305</v>
      </c>
      <c r="G484" s="150" t="s">
        <v>8077</v>
      </c>
      <c r="H484" s="150" t="s">
        <v>9319</v>
      </c>
      <c r="I484" s="314">
        <v>1186.21</v>
      </c>
      <c r="J484" s="133">
        <f t="shared" si="13"/>
        <v>7413.8125</v>
      </c>
    </row>
    <row r="485" spans="1:10">
      <c r="A485" t="s">
        <v>181</v>
      </c>
      <c r="B485" s="148">
        <v>42683</v>
      </c>
      <c r="C485" t="s">
        <v>9383</v>
      </c>
      <c r="D485">
        <v>2</v>
      </c>
      <c r="E485" t="s">
        <v>9384</v>
      </c>
      <c r="F485" t="s">
        <v>9305</v>
      </c>
      <c r="G485" s="150" t="s">
        <v>6032</v>
      </c>
      <c r="H485" s="150" t="s">
        <v>5943</v>
      </c>
      <c r="I485" s="492">
        <v>320</v>
      </c>
      <c r="J485" s="133">
        <f t="shared" si="13"/>
        <v>2000</v>
      </c>
    </row>
    <row r="486" spans="1:10">
      <c r="A486" t="s">
        <v>3956</v>
      </c>
      <c r="B486" s="148">
        <v>42683</v>
      </c>
      <c r="C486" t="s">
        <v>9385</v>
      </c>
      <c r="D486">
        <v>2</v>
      </c>
      <c r="E486" t="s">
        <v>9386</v>
      </c>
      <c r="F486" t="s">
        <v>9305</v>
      </c>
      <c r="G486" s="150" t="s">
        <v>9643</v>
      </c>
      <c r="H486" s="150" t="s">
        <v>917</v>
      </c>
      <c r="I486" s="314">
        <v>1792</v>
      </c>
      <c r="J486" s="133">
        <f t="shared" si="13"/>
        <v>11200</v>
      </c>
    </row>
    <row r="487" spans="1:10">
      <c r="A487" t="s">
        <v>183</v>
      </c>
      <c r="B487" s="148">
        <v>42683</v>
      </c>
      <c r="C487" t="s">
        <v>9387</v>
      </c>
      <c r="D487">
        <v>2</v>
      </c>
      <c r="E487" t="s">
        <v>9388</v>
      </c>
      <c r="F487" t="s">
        <v>9305</v>
      </c>
      <c r="G487" s="150" t="s">
        <v>893</v>
      </c>
      <c r="H487" s="150" t="s">
        <v>892</v>
      </c>
      <c r="I487" s="492">
        <v>251.86</v>
      </c>
      <c r="J487" s="133">
        <f t="shared" si="13"/>
        <v>1574.125</v>
      </c>
    </row>
    <row r="488" spans="1:10">
      <c r="A488" t="s">
        <v>185</v>
      </c>
      <c r="B488" s="148">
        <v>42683</v>
      </c>
      <c r="C488" t="s">
        <v>9389</v>
      </c>
      <c r="D488">
        <v>2</v>
      </c>
      <c r="E488" t="s">
        <v>9390</v>
      </c>
      <c r="F488" t="s">
        <v>9305</v>
      </c>
      <c r="G488" s="150" t="s">
        <v>5481</v>
      </c>
      <c r="H488" s="150" t="s">
        <v>5462</v>
      </c>
      <c r="I488" s="492">
        <v>56</v>
      </c>
      <c r="J488" s="133">
        <f t="shared" si="13"/>
        <v>350</v>
      </c>
    </row>
    <row r="489" spans="1:10">
      <c r="A489" t="s">
        <v>187</v>
      </c>
      <c r="B489" s="148">
        <v>42683</v>
      </c>
      <c r="C489" t="s">
        <v>9391</v>
      </c>
      <c r="D489">
        <v>2</v>
      </c>
      <c r="E489" t="s">
        <v>9392</v>
      </c>
      <c r="F489" t="s">
        <v>9305</v>
      </c>
      <c r="G489" s="150" t="s">
        <v>915</v>
      </c>
      <c r="H489" s="150" t="s">
        <v>916</v>
      </c>
      <c r="I489" s="492">
        <v>600.32000000000005</v>
      </c>
      <c r="J489" s="133">
        <f t="shared" si="13"/>
        <v>3752.0000000000005</v>
      </c>
    </row>
    <row r="490" spans="1:10">
      <c r="A490" t="s">
        <v>189</v>
      </c>
      <c r="B490" s="148">
        <v>42683</v>
      </c>
      <c r="C490" t="s">
        <v>9393</v>
      </c>
      <c r="D490">
        <v>2</v>
      </c>
      <c r="E490" t="s">
        <v>9394</v>
      </c>
      <c r="F490" t="s">
        <v>9305</v>
      </c>
      <c r="G490" s="150" t="s">
        <v>9640</v>
      </c>
      <c r="H490" s="150" t="s">
        <v>6666</v>
      </c>
      <c r="I490" s="314">
        <v>1040</v>
      </c>
      <c r="J490" s="133">
        <f t="shared" si="13"/>
        <v>6500</v>
      </c>
    </row>
    <row r="491" spans="1:10">
      <c r="A491" t="s">
        <v>197</v>
      </c>
      <c r="B491" s="148">
        <v>42683</v>
      </c>
      <c r="C491" t="s">
        <v>9397</v>
      </c>
      <c r="D491">
        <v>1</v>
      </c>
      <c r="E491" t="s">
        <v>9398</v>
      </c>
      <c r="F491" t="s">
        <v>9305</v>
      </c>
      <c r="G491" s="150" t="s">
        <v>9640</v>
      </c>
      <c r="H491" s="150" t="s">
        <v>6666</v>
      </c>
      <c r="I491" s="314">
        <v>1104</v>
      </c>
      <c r="J491" s="133">
        <f t="shared" si="13"/>
        <v>6900</v>
      </c>
    </row>
    <row r="492" spans="1:10">
      <c r="A492" t="s">
        <v>199</v>
      </c>
      <c r="B492" s="148">
        <v>42683</v>
      </c>
      <c r="C492" t="s">
        <v>9399</v>
      </c>
      <c r="D492">
        <v>1</v>
      </c>
      <c r="E492" t="s">
        <v>9400</v>
      </c>
      <c r="F492" t="s">
        <v>9305</v>
      </c>
      <c r="G492" s="150" t="s">
        <v>685</v>
      </c>
      <c r="H492" s="150" t="s">
        <v>899</v>
      </c>
      <c r="I492" s="492">
        <v>118.54</v>
      </c>
      <c r="J492" s="133">
        <f t="shared" si="13"/>
        <v>740.875</v>
      </c>
    </row>
    <row r="493" spans="1:10">
      <c r="A493" t="s">
        <v>201</v>
      </c>
      <c r="B493" s="148">
        <v>42683</v>
      </c>
      <c r="C493" t="s">
        <v>9401</v>
      </c>
      <c r="D493">
        <v>1</v>
      </c>
      <c r="E493" t="s">
        <v>9402</v>
      </c>
      <c r="F493" t="s">
        <v>9305</v>
      </c>
      <c r="G493" s="150" t="s">
        <v>9644</v>
      </c>
      <c r="H493" s="150" t="s">
        <v>9403</v>
      </c>
      <c r="I493" s="492">
        <v>880</v>
      </c>
      <c r="J493" s="133">
        <f t="shared" si="13"/>
        <v>5500</v>
      </c>
    </row>
    <row r="494" spans="1:10">
      <c r="A494" t="s">
        <v>203</v>
      </c>
      <c r="B494" s="148">
        <v>42683</v>
      </c>
      <c r="C494" t="s">
        <v>9404</v>
      </c>
      <c r="D494">
        <v>1</v>
      </c>
      <c r="E494" t="s">
        <v>9405</v>
      </c>
      <c r="F494" t="s">
        <v>9305</v>
      </c>
      <c r="G494" s="150" t="s">
        <v>905</v>
      </c>
      <c r="H494" s="150" t="s">
        <v>906</v>
      </c>
      <c r="I494" s="492">
        <v>34.950000000000003</v>
      </c>
      <c r="J494" s="133">
        <f t="shared" si="13"/>
        <v>218.4375</v>
      </c>
    </row>
    <row r="495" spans="1:10">
      <c r="A495" t="s">
        <v>205</v>
      </c>
      <c r="B495" s="148">
        <v>42683</v>
      </c>
      <c r="C495" t="s">
        <v>9406</v>
      </c>
      <c r="D495">
        <v>1</v>
      </c>
      <c r="E495" t="s">
        <v>9407</v>
      </c>
      <c r="F495" t="s">
        <v>9305</v>
      </c>
      <c r="G495" s="150" t="s">
        <v>939</v>
      </c>
      <c r="H495" s="150" t="s">
        <v>940</v>
      </c>
      <c r="I495" s="492">
        <v>239.31</v>
      </c>
      <c r="J495" s="133">
        <f t="shared" si="13"/>
        <v>1495.6875</v>
      </c>
    </row>
    <row r="496" spans="1:10">
      <c r="A496" t="s">
        <v>207</v>
      </c>
      <c r="B496" s="148">
        <v>42683</v>
      </c>
      <c r="C496" t="s">
        <v>9408</v>
      </c>
      <c r="D496">
        <v>1</v>
      </c>
      <c r="E496" t="s">
        <v>9409</v>
      </c>
      <c r="F496" t="s">
        <v>9305</v>
      </c>
      <c r="G496" s="150" t="s">
        <v>918</v>
      </c>
      <c r="H496" s="150" t="s">
        <v>954</v>
      </c>
      <c r="I496" s="314">
        <v>3760</v>
      </c>
      <c r="J496" s="133">
        <f t="shared" si="13"/>
        <v>23500</v>
      </c>
    </row>
    <row r="497" spans="1:11">
      <c r="A497" t="s">
        <v>1115</v>
      </c>
      <c r="B497" s="148">
        <v>42683</v>
      </c>
      <c r="C497" t="s">
        <v>9410</v>
      </c>
      <c r="D497">
        <v>1</v>
      </c>
      <c r="E497" t="s">
        <v>9411</v>
      </c>
      <c r="F497" t="s">
        <v>9305</v>
      </c>
      <c r="G497" s="150" t="s">
        <v>9645</v>
      </c>
      <c r="H497" s="150" t="s">
        <v>9412</v>
      </c>
      <c r="I497" s="314">
        <v>11929.57</v>
      </c>
      <c r="J497" s="133">
        <f t="shared" si="13"/>
        <v>74559.8125</v>
      </c>
      <c r="K497" s="162">
        <v>7953.07</v>
      </c>
    </row>
    <row r="498" spans="1:11">
      <c r="A498" t="s">
        <v>2027</v>
      </c>
      <c r="B498" s="148">
        <v>42683</v>
      </c>
      <c r="C498" t="s">
        <v>9413</v>
      </c>
      <c r="D498">
        <v>1</v>
      </c>
      <c r="E498" t="s">
        <v>9414</v>
      </c>
      <c r="F498" t="s">
        <v>9305</v>
      </c>
      <c r="G498" s="150" t="s">
        <v>8361</v>
      </c>
      <c r="H498" s="150" t="s">
        <v>6522</v>
      </c>
      <c r="I498" s="492">
        <v>345.6</v>
      </c>
      <c r="J498" s="133">
        <f t="shared" si="13"/>
        <v>2160</v>
      </c>
    </row>
    <row r="499" spans="1:11">
      <c r="A499" t="s">
        <v>1117</v>
      </c>
      <c r="B499" s="148">
        <v>42683</v>
      </c>
      <c r="C499" t="s">
        <v>9415</v>
      </c>
      <c r="D499">
        <v>1</v>
      </c>
      <c r="E499" t="s">
        <v>9416</v>
      </c>
      <c r="F499" t="s">
        <v>9305</v>
      </c>
      <c r="G499" s="150" t="s">
        <v>7278</v>
      </c>
      <c r="H499" s="150" t="s">
        <v>6086</v>
      </c>
      <c r="I499" s="314">
        <v>137931.04</v>
      </c>
      <c r="J499" s="133">
        <f t="shared" si="13"/>
        <v>862069</v>
      </c>
    </row>
    <row r="500" spans="1:11">
      <c r="A500" t="s">
        <v>1119</v>
      </c>
      <c r="B500" s="148">
        <v>42683</v>
      </c>
      <c r="C500" t="s">
        <v>9417</v>
      </c>
      <c r="D500">
        <v>1</v>
      </c>
      <c r="E500" t="s">
        <v>9418</v>
      </c>
      <c r="F500" t="s">
        <v>9305</v>
      </c>
      <c r="G500" s="150" t="s">
        <v>1766</v>
      </c>
      <c r="H500" s="150" t="s">
        <v>1638</v>
      </c>
      <c r="I500" s="314">
        <v>1902.3</v>
      </c>
      <c r="J500" s="133">
        <f t="shared" si="13"/>
        <v>11889.375</v>
      </c>
    </row>
    <row r="501" spans="1:11">
      <c r="A501" t="s">
        <v>213</v>
      </c>
      <c r="B501" s="148">
        <v>42683</v>
      </c>
      <c r="C501" t="s">
        <v>9419</v>
      </c>
      <c r="D501">
        <v>1</v>
      </c>
      <c r="E501" t="s">
        <v>9420</v>
      </c>
      <c r="F501" t="s">
        <v>9305</v>
      </c>
      <c r="G501" s="150" t="s">
        <v>9638</v>
      </c>
      <c r="H501" s="150" t="s">
        <v>9421</v>
      </c>
      <c r="I501" s="314">
        <v>1000.28</v>
      </c>
      <c r="J501" s="133">
        <f t="shared" si="13"/>
        <v>6251.75</v>
      </c>
    </row>
    <row r="502" spans="1:11" s="150" customFormat="1">
      <c r="A502" s="150" t="s">
        <v>191</v>
      </c>
      <c r="B502" s="148">
        <v>42684</v>
      </c>
      <c r="C502" s="150" t="s">
        <v>9395</v>
      </c>
      <c r="D502" s="150">
        <v>1</v>
      </c>
      <c r="E502" s="150" t="s">
        <v>9396</v>
      </c>
      <c r="F502" s="150" t="s">
        <v>9314</v>
      </c>
      <c r="G502" s="150" t="s">
        <v>9629</v>
      </c>
      <c r="H502" s="150" t="s">
        <v>9630</v>
      </c>
      <c r="I502" s="314">
        <v>24.84</v>
      </c>
      <c r="J502" s="133">
        <f t="shared" si="13"/>
        <v>155.25</v>
      </c>
    </row>
    <row r="503" spans="1:11" s="150" customFormat="1">
      <c r="A503" s="150" t="s">
        <v>191</v>
      </c>
      <c r="B503" s="148">
        <v>42684</v>
      </c>
      <c r="C503" s="150" t="s">
        <v>9395</v>
      </c>
      <c r="D503" s="150">
        <v>1</v>
      </c>
      <c r="E503" s="150" t="s">
        <v>9396</v>
      </c>
      <c r="F503" s="150" t="s">
        <v>9314</v>
      </c>
      <c r="G503" s="150" t="s">
        <v>9631</v>
      </c>
      <c r="H503" s="150" t="s">
        <v>9632</v>
      </c>
      <c r="I503" s="314">
        <v>23.72</v>
      </c>
      <c r="J503" s="133">
        <f t="shared" si="13"/>
        <v>148.25</v>
      </c>
    </row>
    <row r="504" spans="1:11" s="150" customFormat="1">
      <c r="A504" s="150" t="s">
        <v>191</v>
      </c>
      <c r="B504" s="148">
        <v>42684</v>
      </c>
      <c r="C504" s="150" t="s">
        <v>9395</v>
      </c>
      <c r="D504" s="150">
        <v>1</v>
      </c>
      <c r="E504" s="150" t="s">
        <v>9396</v>
      </c>
      <c r="F504" s="150" t="s">
        <v>9314</v>
      </c>
      <c r="G504" s="150" t="s">
        <v>9629</v>
      </c>
      <c r="H504" s="150" t="s">
        <v>9630</v>
      </c>
      <c r="I504" s="314">
        <v>438.62</v>
      </c>
      <c r="J504" s="133">
        <f t="shared" si="13"/>
        <v>2741.375</v>
      </c>
    </row>
    <row r="505" spans="1:11" s="150" customFormat="1">
      <c r="A505" s="150" t="s">
        <v>191</v>
      </c>
      <c r="B505" s="148">
        <v>42684</v>
      </c>
      <c r="C505" s="150" t="s">
        <v>9395</v>
      </c>
      <c r="D505" s="150">
        <v>1</v>
      </c>
      <c r="E505" s="150" t="s">
        <v>9396</v>
      </c>
      <c r="F505" s="150" t="s">
        <v>9314</v>
      </c>
      <c r="G505" s="76" t="s">
        <v>3561</v>
      </c>
      <c r="H505" s="150" t="s">
        <v>9633</v>
      </c>
      <c r="I505" s="314">
        <v>17.239999999999998</v>
      </c>
      <c r="J505" s="133">
        <f t="shared" si="13"/>
        <v>107.74999999999999</v>
      </c>
    </row>
    <row r="506" spans="1:11" s="150" customFormat="1">
      <c r="A506" s="150" t="s">
        <v>191</v>
      </c>
      <c r="B506" s="148">
        <v>42684</v>
      </c>
      <c r="C506" s="150" t="s">
        <v>9395</v>
      </c>
      <c r="D506" s="150">
        <v>1</v>
      </c>
      <c r="E506" s="150" t="s">
        <v>9396</v>
      </c>
      <c r="F506" s="150" t="s">
        <v>9314</v>
      </c>
      <c r="G506" s="150" t="s">
        <v>9634</v>
      </c>
      <c r="H506" s="150" t="s">
        <v>9635</v>
      </c>
      <c r="I506" s="314">
        <f>220.7*2</f>
        <v>441.4</v>
      </c>
      <c r="J506" s="133">
        <f t="shared" si="13"/>
        <v>2758.75</v>
      </c>
      <c r="K506" s="162"/>
    </row>
    <row r="507" spans="1:11" s="150" customFormat="1">
      <c r="A507" s="150" t="s">
        <v>191</v>
      </c>
      <c r="B507" s="148">
        <v>42684</v>
      </c>
      <c r="C507" s="150" t="s">
        <v>9395</v>
      </c>
      <c r="D507" s="150">
        <v>1</v>
      </c>
      <c r="E507" s="150" t="s">
        <v>9396</v>
      </c>
      <c r="F507" s="150" t="s">
        <v>9314</v>
      </c>
      <c r="G507" s="150" t="s">
        <v>9636</v>
      </c>
      <c r="H507" s="150" t="s">
        <v>9637</v>
      </c>
      <c r="I507" s="314">
        <v>19.61</v>
      </c>
      <c r="J507" s="133">
        <f t="shared" si="13"/>
        <v>122.5625</v>
      </c>
    </row>
    <row r="508" spans="1:11">
      <c r="A508" t="s">
        <v>1126</v>
      </c>
      <c r="B508" s="148">
        <v>42685</v>
      </c>
      <c r="C508" t="s">
        <v>9422</v>
      </c>
      <c r="D508">
        <v>1</v>
      </c>
      <c r="E508" t="s">
        <v>9423</v>
      </c>
      <c r="F508" t="s">
        <v>9314</v>
      </c>
      <c r="G508" s="150" t="s">
        <v>966</v>
      </c>
      <c r="H508" s="150" t="s">
        <v>967</v>
      </c>
      <c r="I508" s="314">
        <v>1620.3</v>
      </c>
      <c r="J508" s="133">
        <f t="shared" si="13"/>
        <v>10126.875</v>
      </c>
    </row>
    <row r="509" spans="1:11">
      <c r="A509" t="s">
        <v>231</v>
      </c>
      <c r="B509" s="148">
        <v>42685</v>
      </c>
      <c r="C509" t="s">
        <v>9424</v>
      </c>
      <c r="D509">
        <v>1</v>
      </c>
      <c r="E509" t="s">
        <v>9425</v>
      </c>
      <c r="F509" t="s">
        <v>9314</v>
      </c>
      <c r="G509" s="150" t="s">
        <v>966</v>
      </c>
      <c r="H509" s="150" t="s">
        <v>967</v>
      </c>
      <c r="I509" s="314">
        <v>1031.2</v>
      </c>
      <c r="J509" s="133">
        <f t="shared" si="13"/>
        <v>6445</v>
      </c>
    </row>
    <row r="510" spans="1:11">
      <c r="A510" t="s">
        <v>1131</v>
      </c>
      <c r="B510" s="148">
        <v>42684</v>
      </c>
      <c r="C510" t="s">
        <v>9426</v>
      </c>
      <c r="D510">
        <v>1</v>
      </c>
      <c r="E510" t="s">
        <v>9427</v>
      </c>
      <c r="F510" t="s">
        <v>9314</v>
      </c>
      <c r="G510" s="150" t="s">
        <v>9638</v>
      </c>
      <c r="H510" s="150" t="s">
        <v>9421</v>
      </c>
      <c r="I510" s="492">
        <v>428.69</v>
      </c>
      <c r="J510" s="133">
        <f t="shared" si="13"/>
        <v>2679.3125</v>
      </c>
    </row>
    <row r="511" spans="1:11">
      <c r="A511" t="s">
        <v>1135</v>
      </c>
      <c r="B511" s="148">
        <v>42685</v>
      </c>
      <c r="C511" t="s">
        <v>9428</v>
      </c>
      <c r="D511">
        <v>1</v>
      </c>
      <c r="E511" t="s">
        <v>9429</v>
      </c>
      <c r="F511" t="s">
        <v>9305</v>
      </c>
      <c r="G511" s="150" t="s">
        <v>4171</v>
      </c>
      <c r="H511" s="150" t="s">
        <v>4154</v>
      </c>
      <c r="I511" s="314">
        <v>7895.39</v>
      </c>
      <c r="J511" s="133">
        <f t="shared" si="13"/>
        <v>49346.1875</v>
      </c>
    </row>
    <row r="512" spans="1:11">
      <c r="A512" t="s">
        <v>1137</v>
      </c>
      <c r="B512" s="148">
        <v>42685</v>
      </c>
      <c r="C512" t="s">
        <v>9430</v>
      </c>
      <c r="D512">
        <v>1</v>
      </c>
      <c r="E512" t="s">
        <v>9431</v>
      </c>
      <c r="F512" t="s">
        <v>9305</v>
      </c>
      <c r="G512" s="150" t="s">
        <v>4171</v>
      </c>
      <c r="H512" s="150" t="s">
        <v>4154</v>
      </c>
      <c r="I512" s="314">
        <v>9160.5300000000007</v>
      </c>
      <c r="J512" s="133">
        <f t="shared" si="13"/>
        <v>57253.3125</v>
      </c>
    </row>
    <row r="513" spans="1:10">
      <c r="A513" t="s">
        <v>233</v>
      </c>
      <c r="B513" s="148">
        <v>42685</v>
      </c>
      <c r="C513" t="s">
        <v>9432</v>
      </c>
      <c r="D513">
        <v>1</v>
      </c>
      <c r="E513" t="s">
        <v>9433</v>
      </c>
      <c r="F513" t="s">
        <v>9305</v>
      </c>
      <c r="G513" s="150" t="s">
        <v>4208</v>
      </c>
      <c r="H513" s="150" t="s">
        <v>4156</v>
      </c>
      <c r="I513" s="492">
        <v>276</v>
      </c>
      <c r="J513" s="133">
        <f t="shared" si="13"/>
        <v>1725</v>
      </c>
    </row>
    <row r="514" spans="1:10">
      <c r="A514" t="s">
        <v>1161</v>
      </c>
      <c r="B514" s="148">
        <v>42688</v>
      </c>
      <c r="C514" t="s">
        <v>9434</v>
      </c>
      <c r="D514">
        <v>1</v>
      </c>
      <c r="E514" t="s">
        <v>9435</v>
      </c>
      <c r="F514" t="s">
        <v>9305</v>
      </c>
      <c r="G514" s="150" t="s">
        <v>4171</v>
      </c>
      <c r="H514" s="150" t="s">
        <v>4154</v>
      </c>
      <c r="I514" s="314">
        <v>45730.38</v>
      </c>
      <c r="J514" s="133">
        <f t="shared" si="13"/>
        <v>285814.875</v>
      </c>
    </row>
    <row r="515" spans="1:10">
      <c r="A515" t="s">
        <v>3055</v>
      </c>
      <c r="B515" s="148">
        <v>42688</v>
      </c>
      <c r="C515" t="s">
        <v>9436</v>
      </c>
      <c r="D515">
        <v>1</v>
      </c>
      <c r="E515" t="s">
        <v>9437</v>
      </c>
      <c r="F515" t="s">
        <v>9305</v>
      </c>
      <c r="G515" s="150" t="s">
        <v>4171</v>
      </c>
      <c r="H515" s="150" t="s">
        <v>4154</v>
      </c>
      <c r="I515" s="314">
        <v>81818.850000000006</v>
      </c>
      <c r="J515" s="133">
        <f t="shared" ref="J515:J578" si="14">+I515/0.16</f>
        <v>511367.8125</v>
      </c>
    </row>
    <row r="516" spans="1:10">
      <c r="A516" t="s">
        <v>1163</v>
      </c>
      <c r="B516" s="148">
        <v>42688</v>
      </c>
      <c r="C516" t="s">
        <v>9438</v>
      </c>
      <c r="D516">
        <v>1</v>
      </c>
      <c r="E516" t="s">
        <v>9439</v>
      </c>
      <c r="F516" t="s">
        <v>9305</v>
      </c>
      <c r="G516" s="150" t="s">
        <v>4171</v>
      </c>
      <c r="H516" s="150" t="s">
        <v>4154</v>
      </c>
      <c r="I516" s="492">
        <v>413.6</v>
      </c>
      <c r="J516" s="133">
        <f t="shared" si="14"/>
        <v>2585</v>
      </c>
    </row>
    <row r="517" spans="1:10">
      <c r="A517" t="s">
        <v>2100</v>
      </c>
      <c r="B517" s="148">
        <v>42690</v>
      </c>
      <c r="C517" t="s">
        <v>9440</v>
      </c>
      <c r="D517">
        <v>1</v>
      </c>
      <c r="E517" t="s">
        <v>9441</v>
      </c>
      <c r="F517" t="s">
        <v>9314</v>
      </c>
      <c r="G517" s="150" t="s">
        <v>7284</v>
      </c>
      <c r="H517" s="150" t="s">
        <v>9442</v>
      </c>
      <c r="I517" s="314">
        <v>12689.65</v>
      </c>
      <c r="J517" s="133">
        <f t="shared" si="14"/>
        <v>79310.3125</v>
      </c>
    </row>
    <row r="518" spans="1:10">
      <c r="A518" t="s">
        <v>2103</v>
      </c>
      <c r="B518" s="148">
        <v>42690</v>
      </c>
      <c r="C518" t="s">
        <v>9443</v>
      </c>
      <c r="D518">
        <v>1</v>
      </c>
      <c r="E518" t="s">
        <v>9444</v>
      </c>
      <c r="F518" t="s">
        <v>9314</v>
      </c>
      <c r="G518" s="150" t="s">
        <v>7284</v>
      </c>
      <c r="H518" s="150" t="s">
        <v>9442</v>
      </c>
      <c r="I518" s="314">
        <v>12689.65</v>
      </c>
      <c r="J518" s="133">
        <f t="shared" si="14"/>
        <v>79310.3125</v>
      </c>
    </row>
    <row r="519" spans="1:10">
      <c r="A519" t="s">
        <v>2106</v>
      </c>
      <c r="B519" s="148">
        <v>42688</v>
      </c>
      <c r="C519" t="s">
        <v>9445</v>
      </c>
      <c r="D519">
        <v>1</v>
      </c>
      <c r="E519" t="s">
        <v>9446</v>
      </c>
      <c r="F519" t="s">
        <v>9305</v>
      </c>
      <c r="G519" s="150" t="s">
        <v>4171</v>
      </c>
      <c r="H519" s="150" t="s">
        <v>4154</v>
      </c>
      <c r="I519" s="314">
        <v>7843.86</v>
      </c>
      <c r="J519" s="133">
        <f t="shared" si="14"/>
        <v>49024.125</v>
      </c>
    </row>
    <row r="520" spans="1:10">
      <c r="A520" t="s">
        <v>2109</v>
      </c>
      <c r="B520" s="148">
        <v>42690</v>
      </c>
      <c r="C520" t="s">
        <v>9447</v>
      </c>
      <c r="D520">
        <v>1</v>
      </c>
      <c r="E520" t="s">
        <v>9448</v>
      </c>
      <c r="F520" t="s">
        <v>9305</v>
      </c>
      <c r="G520" s="150" t="s">
        <v>4171</v>
      </c>
      <c r="H520" s="150" t="s">
        <v>4154</v>
      </c>
      <c r="I520" s="492">
        <v>298.76</v>
      </c>
      <c r="J520" s="133">
        <f t="shared" si="14"/>
        <v>1867.25</v>
      </c>
    </row>
    <row r="521" spans="1:10">
      <c r="A521" t="s">
        <v>2112</v>
      </c>
      <c r="B521" s="148">
        <v>42689</v>
      </c>
      <c r="C521" t="s">
        <v>9449</v>
      </c>
      <c r="D521">
        <v>1</v>
      </c>
      <c r="E521" t="s">
        <v>9450</v>
      </c>
      <c r="F521" t="s">
        <v>9305</v>
      </c>
      <c r="G521" s="150" t="s">
        <v>4171</v>
      </c>
      <c r="H521" s="150" t="s">
        <v>4154</v>
      </c>
      <c r="I521" s="314">
        <v>2059.94</v>
      </c>
      <c r="J521" s="133">
        <f t="shared" si="14"/>
        <v>12874.625</v>
      </c>
    </row>
    <row r="522" spans="1:10">
      <c r="A522" t="s">
        <v>1917</v>
      </c>
      <c r="B522" s="148">
        <v>42691</v>
      </c>
      <c r="C522" t="s">
        <v>9451</v>
      </c>
      <c r="D522">
        <v>1</v>
      </c>
      <c r="E522" t="s">
        <v>9452</v>
      </c>
      <c r="F522" t="s">
        <v>9305</v>
      </c>
      <c r="G522" s="150" t="s">
        <v>4171</v>
      </c>
      <c r="H522" s="150" t="s">
        <v>4154</v>
      </c>
      <c r="I522" s="314">
        <v>14508.53</v>
      </c>
      <c r="J522" s="133">
        <f t="shared" si="14"/>
        <v>90678.3125</v>
      </c>
    </row>
    <row r="523" spans="1:10">
      <c r="A523" t="s">
        <v>254</v>
      </c>
      <c r="B523" s="148">
        <v>42691</v>
      </c>
      <c r="C523" t="s">
        <v>9453</v>
      </c>
      <c r="D523">
        <v>1</v>
      </c>
      <c r="E523" t="s">
        <v>9454</v>
      </c>
      <c r="F523" t="s">
        <v>9305</v>
      </c>
      <c r="G523" s="150" t="s">
        <v>4171</v>
      </c>
      <c r="H523" s="150" t="s">
        <v>4154</v>
      </c>
      <c r="I523" s="314">
        <v>21929.39</v>
      </c>
      <c r="J523" s="133">
        <f t="shared" si="14"/>
        <v>137058.6875</v>
      </c>
    </row>
    <row r="524" spans="1:10">
      <c r="A524" t="s">
        <v>267</v>
      </c>
      <c r="B524" s="148">
        <v>42692</v>
      </c>
      <c r="C524" t="s">
        <v>9455</v>
      </c>
      <c r="D524">
        <v>1</v>
      </c>
      <c r="E524" t="s">
        <v>9456</v>
      </c>
      <c r="F524" t="s">
        <v>9314</v>
      </c>
      <c r="G524" s="150" t="s">
        <v>4171</v>
      </c>
      <c r="H524" s="150" t="s">
        <v>4154</v>
      </c>
      <c r="I524" s="314">
        <v>4927.59</v>
      </c>
      <c r="J524" s="133">
        <f t="shared" si="14"/>
        <v>30797.4375</v>
      </c>
    </row>
    <row r="525" spans="1:10">
      <c r="A525" t="s">
        <v>269</v>
      </c>
      <c r="B525" s="148">
        <v>42692</v>
      </c>
      <c r="C525" t="s">
        <v>9457</v>
      </c>
      <c r="D525">
        <v>1</v>
      </c>
      <c r="E525" t="s">
        <v>9458</v>
      </c>
      <c r="F525" t="s">
        <v>9305</v>
      </c>
      <c r="G525" s="76" t="s">
        <v>3558</v>
      </c>
      <c r="H525" s="150" t="s">
        <v>3483</v>
      </c>
      <c r="I525" s="492">
        <v>733.79</v>
      </c>
      <c r="J525" s="133">
        <f t="shared" si="14"/>
        <v>4586.1875</v>
      </c>
    </row>
    <row r="526" spans="1:10">
      <c r="A526" t="s">
        <v>275</v>
      </c>
      <c r="B526" s="148">
        <v>42692</v>
      </c>
      <c r="C526" t="s">
        <v>9459</v>
      </c>
      <c r="D526">
        <v>1</v>
      </c>
      <c r="E526" t="s">
        <v>9460</v>
      </c>
      <c r="F526" t="s">
        <v>9305</v>
      </c>
      <c r="G526" s="150" t="s">
        <v>4171</v>
      </c>
      <c r="H526" s="150" t="s">
        <v>4154</v>
      </c>
      <c r="I526" s="314">
        <v>8074.31</v>
      </c>
      <c r="J526" s="133">
        <f t="shared" si="14"/>
        <v>50464.4375</v>
      </c>
    </row>
    <row r="527" spans="1:10">
      <c r="A527" t="s">
        <v>277</v>
      </c>
      <c r="B527" s="148">
        <v>42692</v>
      </c>
      <c r="C527" t="s">
        <v>9461</v>
      </c>
      <c r="D527">
        <v>1</v>
      </c>
      <c r="E527" t="s">
        <v>9462</v>
      </c>
      <c r="F527" t="s">
        <v>9305</v>
      </c>
      <c r="G527" s="150" t="s">
        <v>4171</v>
      </c>
      <c r="H527" s="150" t="s">
        <v>4154</v>
      </c>
      <c r="I527" s="314">
        <v>24807.1</v>
      </c>
      <c r="J527" s="133">
        <f t="shared" si="14"/>
        <v>155044.375</v>
      </c>
    </row>
    <row r="528" spans="1:10">
      <c r="A528" t="s">
        <v>279</v>
      </c>
      <c r="B528" s="148">
        <v>42692</v>
      </c>
      <c r="C528" t="s">
        <v>9463</v>
      </c>
      <c r="D528">
        <v>1</v>
      </c>
      <c r="E528" t="s">
        <v>9464</v>
      </c>
      <c r="F528" t="s">
        <v>9305</v>
      </c>
      <c r="G528" s="150" t="s">
        <v>9646</v>
      </c>
      <c r="H528" s="150" t="s">
        <v>9465</v>
      </c>
      <c r="I528" s="314">
        <v>25241.38</v>
      </c>
      <c r="J528" s="133">
        <f t="shared" si="14"/>
        <v>157758.625</v>
      </c>
    </row>
    <row r="529" spans="1:10">
      <c r="A529" t="s">
        <v>281</v>
      </c>
      <c r="B529" s="148">
        <v>42696</v>
      </c>
      <c r="C529" t="s">
        <v>9466</v>
      </c>
      <c r="D529">
        <v>1</v>
      </c>
      <c r="E529" t="s">
        <v>9467</v>
      </c>
      <c r="F529" t="s">
        <v>9314</v>
      </c>
      <c r="G529" s="150" t="s">
        <v>9639</v>
      </c>
      <c r="H529" s="150" t="s">
        <v>9468</v>
      </c>
      <c r="I529" s="314">
        <v>20000</v>
      </c>
      <c r="J529" s="133">
        <f t="shared" si="14"/>
        <v>125000</v>
      </c>
    </row>
    <row r="530" spans="1:10">
      <c r="A530" t="s">
        <v>295</v>
      </c>
      <c r="B530" s="148">
        <v>42691</v>
      </c>
      <c r="C530" t="s">
        <v>9469</v>
      </c>
      <c r="D530">
        <v>2</v>
      </c>
      <c r="E530" t="s">
        <v>9470</v>
      </c>
      <c r="F530" t="s">
        <v>9305</v>
      </c>
      <c r="G530" s="150" t="s">
        <v>723</v>
      </c>
      <c r="H530" s="150" t="s">
        <v>917</v>
      </c>
      <c r="I530" s="314">
        <v>1232</v>
      </c>
      <c r="J530" s="133">
        <f t="shared" si="14"/>
        <v>7700</v>
      </c>
    </row>
    <row r="531" spans="1:10">
      <c r="A531" t="s">
        <v>297</v>
      </c>
      <c r="B531" s="148">
        <v>42691</v>
      </c>
      <c r="C531" t="s">
        <v>9471</v>
      </c>
      <c r="D531">
        <v>2</v>
      </c>
      <c r="E531" t="s">
        <v>9472</v>
      </c>
      <c r="F531" t="s">
        <v>9305</v>
      </c>
      <c r="G531" s="150" t="s">
        <v>915</v>
      </c>
      <c r="H531" s="150" t="s">
        <v>916</v>
      </c>
      <c r="I531" s="492">
        <v>415.44</v>
      </c>
      <c r="J531" s="133">
        <f t="shared" si="14"/>
        <v>2596.5</v>
      </c>
    </row>
    <row r="532" spans="1:10">
      <c r="A532" t="s">
        <v>299</v>
      </c>
      <c r="B532" s="148">
        <v>42691</v>
      </c>
      <c r="C532" t="s">
        <v>9473</v>
      </c>
      <c r="D532">
        <v>2</v>
      </c>
      <c r="E532" t="s">
        <v>9474</v>
      </c>
      <c r="F532" t="s">
        <v>9305</v>
      </c>
      <c r="G532" s="150" t="s">
        <v>723</v>
      </c>
      <c r="H532" s="150" t="s">
        <v>917</v>
      </c>
      <c r="I532" s="314">
        <v>2080</v>
      </c>
      <c r="J532" s="133">
        <f t="shared" si="14"/>
        <v>13000</v>
      </c>
    </row>
    <row r="533" spans="1:10">
      <c r="A533" t="s">
        <v>1211</v>
      </c>
      <c r="B533" s="148">
        <v>42691</v>
      </c>
      <c r="C533" t="s">
        <v>9475</v>
      </c>
      <c r="D533">
        <v>2</v>
      </c>
      <c r="E533" t="s">
        <v>9476</v>
      </c>
      <c r="F533" t="s">
        <v>9305</v>
      </c>
      <c r="G533" s="150" t="s">
        <v>893</v>
      </c>
      <c r="H533" s="150" t="s">
        <v>892</v>
      </c>
      <c r="I533" s="492">
        <v>413.52</v>
      </c>
      <c r="J533" s="133">
        <f t="shared" si="14"/>
        <v>2584.5</v>
      </c>
    </row>
    <row r="534" spans="1:10">
      <c r="A534" t="s">
        <v>1213</v>
      </c>
      <c r="B534" s="148">
        <v>42691</v>
      </c>
      <c r="C534" t="s">
        <v>9477</v>
      </c>
      <c r="D534">
        <v>1</v>
      </c>
      <c r="E534" t="s">
        <v>9478</v>
      </c>
      <c r="F534" t="s">
        <v>9305</v>
      </c>
      <c r="G534" s="150" t="s">
        <v>947</v>
      </c>
      <c r="H534" s="150" t="s">
        <v>948</v>
      </c>
      <c r="I534" s="492">
        <v>104</v>
      </c>
      <c r="J534" s="133">
        <f t="shared" si="14"/>
        <v>650</v>
      </c>
    </row>
    <row r="535" spans="1:10">
      <c r="A535" t="s">
        <v>1215</v>
      </c>
      <c r="B535" s="148">
        <v>42691</v>
      </c>
      <c r="C535" t="s">
        <v>9479</v>
      </c>
      <c r="D535">
        <v>1</v>
      </c>
      <c r="E535" t="s">
        <v>9480</v>
      </c>
      <c r="F535" t="s">
        <v>9305</v>
      </c>
      <c r="G535" s="150" t="s">
        <v>907</v>
      </c>
      <c r="H535" s="150" t="s">
        <v>908</v>
      </c>
      <c r="I535" s="314">
        <v>3849.57</v>
      </c>
      <c r="J535" s="133">
        <f t="shared" si="14"/>
        <v>24059.8125</v>
      </c>
    </row>
    <row r="536" spans="1:10">
      <c r="A536" t="s">
        <v>1217</v>
      </c>
      <c r="B536" s="148">
        <v>42691</v>
      </c>
      <c r="C536" t="s">
        <v>9481</v>
      </c>
      <c r="D536">
        <v>1</v>
      </c>
      <c r="E536" t="s">
        <v>9482</v>
      </c>
      <c r="F536" t="s">
        <v>9305</v>
      </c>
      <c r="G536" s="150" t="s">
        <v>685</v>
      </c>
      <c r="H536" s="150" t="s">
        <v>899</v>
      </c>
      <c r="I536" s="492">
        <v>210.62</v>
      </c>
      <c r="J536" s="133">
        <f t="shared" si="14"/>
        <v>1316.375</v>
      </c>
    </row>
    <row r="537" spans="1:10">
      <c r="A537" t="s">
        <v>1219</v>
      </c>
      <c r="B537" s="148">
        <v>42691</v>
      </c>
      <c r="C537" t="s">
        <v>9483</v>
      </c>
      <c r="D537">
        <v>1</v>
      </c>
      <c r="E537" t="s">
        <v>9484</v>
      </c>
      <c r="F537" t="s">
        <v>9305</v>
      </c>
      <c r="G537" s="150" t="s">
        <v>4830</v>
      </c>
      <c r="H537" s="150" t="s">
        <v>4821</v>
      </c>
      <c r="I537" s="314">
        <v>1913.28</v>
      </c>
      <c r="J537" s="133">
        <f t="shared" si="14"/>
        <v>11958</v>
      </c>
    </row>
    <row r="538" spans="1:10">
      <c r="A538" t="s">
        <v>1221</v>
      </c>
      <c r="B538" s="148">
        <v>42691</v>
      </c>
      <c r="C538" t="s">
        <v>9485</v>
      </c>
      <c r="D538">
        <v>1</v>
      </c>
      <c r="E538" t="s">
        <v>9486</v>
      </c>
      <c r="F538" t="s">
        <v>9305</v>
      </c>
      <c r="G538" s="150" t="s">
        <v>718</v>
      </c>
      <c r="H538" s="150" t="s">
        <v>719</v>
      </c>
      <c r="I538" s="492">
        <v>375.16</v>
      </c>
      <c r="J538" s="133">
        <f t="shared" si="14"/>
        <v>2344.75</v>
      </c>
    </row>
    <row r="539" spans="1:10">
      <c r="A539" t="s">
        <v>1223</v>
      </c>
      <c r="B539" s="148">
        <v>42691</v>
      </c>
      <c r="C539" t="s">
        <v>9487</v>
      </c>
      <c r="D539">
        <v>1</v>
      </c>
      <c r="E539" t="s">
        <v>9488</v>
      </c>
      <c r="F539" t="s">
        <v>9305</v>
      </c>
      <c r="G539" s="150" t="s">
        <v>905</v>
      </c>
      <c r="H539" s="150" t="s">
        <v>906</v>
      </c>
      <c r="I539" s="492">
        <v>174.18</v>
      </c>
      <c r="J539" s="133">
        <f t="shared" si="14"/>
        <v>1088.625</v>
      </c>
    </row>
    <row r="540" spans="1:10">
      <c r="A540" t="s">
        <v>1225</v>
      </c>
      <c r="B540" s="148">
        <v>42691</v>
      </c>
      <c r="C540" t="s">
        <v>9489</v>
      </c>
      <c r="D540">
        <v>1</v>
      </c>
      <c r="E540" t="s">
        <v>9490</v>
      </c>
      <c r="F540" t="s">
        <v>9305</v>
      </c>
      <c r="G540" s="150" t="s">
        <v>930</v>
      </c>
      <c r="H540" s="150" t="s">
        <v>931</v>
      </c>
      <c r="I540" s="314">
        <v>21440</v>
      </c>
      <c r="J540" s="133">
        <f t="shared" si="14"/>
        <v>134000</v>
      </c>
    </row>
    <row r="541" spans="1:10">
      <c r="A541" t="s">
        <v>1227</v>
      </c>
      <c r="B541" s="148">
        <v>42691</v>
      </c>
      <c r="C541" t="s">
        <v>9491</v>
      </c>
      <c r="D541">
        <v>1</v>
      </c>
      <c r="E541" t="s">
        <v>9492</v>
      </c>
      <c r="F541" t="s">
        <v>9305</v>
      </c>
      <c r="G541" s="150" t="s">
        <v>8371</v>
      </c>
      <c r="H541" s="150" t="s">
        <v>8336</v>
      </c>
      <c r="I541" s="314">
        <v>8363.86</v>
      </c>
      <c r="J541" s="133">
        <f t="shared" si="14"/>
        <v>52274.125</v>
      </c>
    </row>
    <row r="542" spans="1:10">
      <c r="A542" t="s">
        <v>1229</v>
      </c>
      <c r="B542" s="148">
        <v>42691</v>
      </c>
      <c r="C542" t="s">
        <v>9493</v>
      </c>
      <c r="D542">
        <v>1</v>
      </c>
      <c r="E542" t="s">
        <v>9494</v>
      </c>
      <c r="F542" t="s">
        <v>9305</v>
      </c>
      <c r="G542" s="150" t="s">
        <v>1769</v>
      </c>
      <c r="H542" s="150" t="s">
        <v>1655</v>
      </c>
      <c r="I542" s="314">
        <v>2080</v>
      </c>
      <c r="J542" s="133">
        <f t="shared" si="14"/>
        <v>13000</v>
      </c>
    </row>
    <row r="543" spans="1:10">
      <c r="A543" t="s">
        <v>1231</v>
      </c>
      <c r="B543" s="148">
        <v>42691</v>
      </c>
      <c r="C543" t="s">
        <v>9495</v>
      </c>
      <c r="D543">
        <v>1</v>
      </c>
      <c r="E543" t="s">
        <v>9496</v>
      </c>
      <c r="F543" t="s">
        <v>9305</v>
      </c>
      <c r="G543" s="150" t="s">
        <v>826</v>
      </c>
      <c r="H543" s="150" t="s">
        <v>1620</v>
      </c>
      <c r="I543" s="492">
        <v>960</v>
      </c>
      <c r="J543" s="133">
        <f t="shared" si="14"/>
        <v>6000</v>
      </c>
    </row>
    <row r="544" spans="1:10">
      <c r="A544" t="s">
        <v>3147</v>
      </c>
      <c r="B544" s="148">
        <v>42691</v>
      </c>
      <c r="C544" t="s">
        <v>9497</v>
      </c>
      <c r="D544">
        <v>1</v>
      </c>
      <c r="E544" t="s">
        <v>9498</v>
      </c>
      <c r="F544" t="s">
        <v>9305</v>
      </c>
      <c r="G544" s="150" t="s">
        <v>3564</v>
      </c>
      <c r="H544" s="150" t="s">
        <v>4148</v>
      </c>
      <c r="I544" s="314">
        <v>1952</v>
      </c>
      <c r="J544" s="133">
        <f t="shared" si="14"/>
        <v>12200</v>
      </c>
    </row>
    <row r="545" spans="1:10">
      <c r="A545" t="s">
        <v>3149</v>
      </c>
      <c r="B545" s="148">
        <v>42688</v>
      </c>
      <c r="C545" t="s">
        <v>9499</v>
      </c>
      <c r="D545">
        <v>1</v>
      </c>
      <c r="E545" t="s">
        <v>9500</v>
      </c>
      <c r="F545" t="s">
        <v>9305</v>
      </c>
      <c r="G545" s="76" t="s">
        <v>9658</v>
      </c>
      <c r="H545" s="150" t="s">
        <v>9501</v>
      </c>
      <c r="I545" s="492">
        <v>55.16</v>
      </c>
      <c r="J545" s="133">
        <f t="shared" si="14"/>
        <v>344.74999999999994</v>
      </c>
    </row>
    <row r="546" spans="1:10">
      <c r="A546" t="s">
        <v>1239</v>
      </c>
      <c r="B546" s="148">
        <v>42691</v>
      </c>
      <c r="C546" t="s">
        <v>9502</v>
      </c>
      <c r="D546">
        <v>1</v>
      </c>
      <c r="E546" t="s">
        <v>9503</v>
      </c>
      <c r="F546" t="s">
        <v>9305</v>
      </c>
      <c r="G546" s="150" t="s">
        <v>9640</v>
      </c>
      <c r="H546" s="150" t="s">
        <v>6666</v>
      </c>
      <c r="I546" s="314">
        <v>2027.59</v>
      </c>
      <c r="J546" s="133">
        <f t="shared" si="14"/>
        <v>12672.4375</v>
      </c>
    </row>
    <row r="547" spans="1:10">
      <c r="A547" t="s">
        <v>2181</v>
      </c>
      <c r="B547" s="148">
        <v>42691</v>
      </c>
      <c r="C547" t="s">
        <v>9504</v>
      </c>
      <c r="D547">
        <v>1</v>
      </c>
      <c r="E547" t="s">
        <v>9505</v>
      </c>
      <c r="F547" t="s">
        <v>9305</v>
      </c>
      <c r="G547" s="150" t="s">
        <v>8361</v>
      </c>
      <c r="H547" s="150" t="s">
        <v>6522</v>
      </c>
      <c r="I547" s="492">
        <v>457.25</v>
      </c>
      <c r="J547" s="133">
        <f t="shared" si="14"/>
        <v>2857.8125</v>
      </c>
    </row>
    <row r="548" spans="1:10">
      <c r="A548" t="s">
        <v>356</v>
      </c>
      <c r="B548" s="148">
        <v>42697</v>
      </c>
      <c r="C548" t="s">
        <v>9506</v>
      </c>
      <c r="D548">
        <v>1</v>
      </c>
      <c r="E548" t="s">
        <v>9507</v>
      </c>
      <c r="F548" t="s">
        <v>9305</v>
      </c>
      <c r="G548" s="150" t="s">
        <v>9647</v>
      </c>
      <c r="H548" s="150" t="s">
        <v>9508</v>
      </c>
      <c r="I548" s="314">
        <v>47760</v>
      </c>
      <c r="J548" s="133">
        <f t="shared" si="14"/>
        <v>298500</v>
      </c>
    </row>
    <row r="549" spans="1:10">
      <c r="A549" t="s">
        <v>1202</v>
      </c>
      <c r="B549" s="148">
        <v>42697</v>
      </c>
      <c r="C549" t="s">
        <v>9509</v>
      </c>
      <c r="D549">
        <v>1</v>
      </c>
      <c r="E549" t="s">
        <v>9510</v>
      </c>
      <c r="F549" t="s">
        <v>9305</v>
      </c>
      <c r="G549" s="150" t="s">
        <v>9648</v>
      </c>
      <c r="H549" s="150" t="s">
        <v>9511</v>
      </c>
      <c r="I549" s="492">
        <v>801.04</v>
      </c>
      <c r="J549" s="133">
        <f t="shared" si="14"/>
        <v>5006.5</v>
      </c>
    </row>
    <row r="550" spans="1:10">
      <c r="A550" t="s">
        <v>1254</v>
      </c>
      <c r="B550" s="148">
        <v>42696</v>
      </c>
      <c r="C550" t="s">
        <v>9512</v>
      </c>
      <c r="D550">
        <v>1</v>
      </c>
      <c r="E550" t="s">
        <v>9513</v>
      </c>
      <c r="F550" t="s">
        <v>9305</v>
      </c>
      <c r="G550" s="150" t="s">
        <v>957</v>
      </c>
      <c r="H550" s="150" t="s">
        <v>1813</v>
      </c>
      <c r="I550" s="314">
        <v>40505.61</v>
      </c>
      <c r="J550" s="133">
        <f t="shared" si="14"/>
        <v>253160.0625</v>
      </c>
    </row>
    <row r="551" spans="1:10">
      <c r="A551" t="s">
        <v>370</v>
      </c>
      <c r="B551" s="148">
        <v>42698</v>
      </c>
      <c r="C551" t="s">
        <v>9514</v>
      </c>
      <c r="D551">
        <v>1</v>
      </c>
      <c r="E551" t="s">
        <v>9515</v>
      </c>
      <c r="F551" t="s">
        <v>9314</v>
      </c>
      <c r="G551" s="150" t="s">
        <v>957</v>
      </c>
      <c r="H551" s="150" t="s">
        <v>1813</v>
      </c>
      <c r="I551" s="314">
        <v>1040</v>
      </c>
      <c r="J551" s="133">
        <f t="shared" si="14"/>
        <v>6500</v>
      </c>
    </row>
    <row r="552" spans="1:10">
      <c r="A552" t="s">
        <v>1256</v>
      </c>
      <c r="B552" s="148">
        <v>42698</v>
      </c>
      <c r="C552" t="s">
        <v>9516</v>
      </c>
      <c r="D552">
        <v>1</v>
      </c>
      <c r="E552" t="s">
        <v>9517</v>
      </c>
      <c r="F552" t="s">
        <v>9314</v>
      </c>
      <c r="G552" s="150" t="s">
        <v>4171</v>
      </c>
      <c r="H552" s="150" t="s">
        <v>4154</v>
      </c>
      <c r="I552" s="492">
        <v>688.56</v>
      </c>
      <c r="J552" s="133">
        <f t="shared" si="14"/>
        <v>4303.5</v>
      </c>
    </row>
    <row r="553" spans="1:10">
      <c r="A553" t="s">
        <v>378</v>
      </c>
      <c r="B553" s="148">
        <v>42698</v>
      </c>
      <c r="C553" t="s">
        <v>9518</v>
      </c>
      <c r="D553">
        <v>1</v>
      </c>
      <c r="E553" t="s">
        <v>9519</v>
      </c>
      <c r="F553" t="s">
        <v>9314</v>
      </c>
      <c r="G553" s="150" t="s">
        <v>4171</v>
      </c>
      <c r="H553" s="150" t="s">
        <v>4154</v>
      </c>
      <c r="I553" s="314">
        <v>1286.76</v>
      </c>
      <c r="J553" s="133">
        <f t="shared" si="14"/>
        <v>8042.25</v>
      </c>
    </row>
    <row r="554" spans="1:10">
      <c r="A554" t="s">
        <v>380</v>
      </c>
      <c r="B554" s="148">
        <v>42698</v>
      </c>
      <c r="C554" t="s">
        <v>9520</v>
      </c>
      <c r="D554">
        <v>1</v>
      </c>
      <c r="E554" t="s">
        <v>9521</v>
      </c>
      <c r="F554" t="s">
        <v>9314</v>
      </c>
      <c r="G554" s="150" t="s">
        <v>4171</v>
      </c>
      <c r="H554" s="150" t="s">
        <v>4154</v>
      </c>
      <c r="I554" s="314">
        <v>1990.25</v>
      </c>
      <c r="J554" s="133">
        <f t="shared" si="14"/>
        <v>12439.0625</v>
      </c>
    </row>
    <row r="555" spans="1:10">
      <c r="A555" t="s">
        <v>390</v>
      </c>
      <c r="B555" s="148">
        <v>42697</v>
      </c>
      <c r="C555" t="s">
        <v>9522</v>
      </c>
      <c r="D555">
        <v>2</v>
      </c>
      <c r="E555" t="s">
        <v>9523</v>
      </c>
      <c r="F555" t="s">
        <v>9305</v>
      </c>
      <c r="G555" s="150" t="s">
        <v>723</v>
      </c>
      <c r="H555" s="150" t="s">
        <v>917</v>
      </c>
      <c r="I555" s="492">
        <v>784</v>
      </c>
      <c r="J555" s="133">
        <f t="shared" si="14"/>
        <v>4900</v>
      </c>
    </row>
    <row r="556" spans="1:10">
      <c r="A556" t="s">
        <v>4023</v>
      </c>
      <c r="B556" s="148">
        <v>42697</v>
      </c>
      <c r="C556" t="s">
        <v>9524</v>
      </c>
      <c r="D556">
        <v>2</v>
      </c>
      <c r="E556" t="s">
        <v>9525</v>
      </c>
      <c r="F556" t="s">
        <v>9305</v>
      </c>
      <c r="G556" s="150" t="s">
        <v>894</v>
      </c>
      <c r="H556" s="150" t="s">
        <v>895</v>
      </c>
      <c r="I556" s="492">
        <v>480</v>
      </c>
      <c r="J556" s="133">
        <f t="shared" si="14"/>
        <v>3000</v>
      </c>
    </row>
    <row r="557" spans="1:10">
      <c r="A557" t="s">
        <v>392</v>
      </c>
      <c r="B557" s="148">
        <v>42697</v>
      </c>
      <c r="C557" t="s">
        <v>9526</v>
      </c>
      <c r="D557">
        <v>2</v>
      </c>
      <c r="E557" t="s">
        <v>9527</v>
      </c>
      <c r="F557" t="s">
        <v>9305</v>
      </c>
      <c r="G557" s="150" t="s">
        <v>5481</v>
      </c>
      <c r="H557" s="150" t="s">
        <v>5462</v>
      </c>
      <c r="I557" s="492">
        <v>56</v>
      </c>
      <c r="J557" s="133">
        <f t="shared" si="14"/>
        <v>350</v>
      </c>
    </row>
    <row r="558" spans="1:10">
      <c r="A558" t="s">
        <v>394</v>
      </c>
      <c r="B558" s="148">
        <v>42697</v>
      </c>
      <c r="C558" t="s">
        <v>9528</v>
      </c>
      <c r="D558">
        <v>2</v>
      </c>
      <c r="E558" t="s">
        <v>9529</v>
      </c>
      <c r="F558" t="s">
        <v>9305</v>
      </c>
      <c r="G558" s="150" t="s">
        <v>893</v>
      </c>
      <c r="H558" s="150" t="s">
        <v>892</v>
      </c>
      <c r="I558" s="492">
        <v>389.24</v>
      </c>
      <c r="J558" s="133">
        <f t="shared" si="14"/>
        <v>2432.75</v>
      </c>
    </row>
    <row r="559" spans="1:10">
      <c r="A559" t="s">
        <v>396</v>
      </c>
      <c r="B559" s="148">
        <v>42697</v>
      </c>
      <c r="C559" t="s">
        <v>9530</v>
      </c>
      <c r="D559">
        <v>2</v>
      </c>
      <c r="E559" t="s">
        <v>9531</v>
      </c>
      <c r="F559" t="s">
        <v>9305</v>
      </c>
      <c r="G559" s="150" t="s">
        <v>6033</v>
      </c>
      <c r="H559" s="150" t="s">
        <v>5950</v>
      </c>
      <c r="I559" s="314">
        <v>2496</v>
      </c>
      <c r="J559" s="133">
        <f t="shared" si="14"/>
        <v>15600</v>
      </c>
    </row>
    <row r="560" spans="1:10">
      <c r="A560" t="s">
        <v>398</v>
      </c>
      <c r="B560" s="148">
        <v>42697</v>
      </c>
      <c r="C560" t="s">
        <v>9532</v>
      </c>
      <c r="D560">
        <v>2</v>
      </c>
      <c r="E560" t="s">
        <v>9533</v>
      </c>
      <c r="F560" t="s">
        <v>9305</v>
      </c>
      <c r="G560" s="150" t="s">
        <v>891</v>
      </c>
      <c r="H560" s="150" t="s">
        <v>890</v>
      </c>
      <c r="I560" s="314">
        <v>1091.2</v>
      </c>
      <c r="J560" s="133">
        <f t="shared" si="14"/>
        <v>6820</v>
      </c>
    </row>
    <row r="561" spans="1:10">
      <c r="A561" t="s">
        <v>2391</v>
      </c>
      <c r="B561" s="148">
        <v>42697</v>
      </c>
      <c r="C561" t="s">
        <v>9534</v>
      </c>
      <c r="D561">
        <v>2</v>
      </c>
      <c r="E561" t="s">
        <v>9535</v>
      </c>
      <c r="F561" t="s">
        <v>9305</v>
      </c>
      <c r="G561" s="150" t="s">
        <v>9640</v>
      </c>
      <c r="H561" s="150" t="s">
        <v>6666</v>
      </c>
      <c r="I561" s="492">
        <v>144</v>
      </c>
      <c r="J561" s="133">
        <f t="shared" si="14"/>
        <v>900</v>
      </c>
    </row>
    <row r="562" spans="1:10">
      <c r="A562" t="s">
        <v>2394</v>
      </c>
      <c r="B562" s="148">
        <v>42697</v>
      </c>
      <c r="C562" t="s">
        <v>9536</v>
      </c>
      <c r="D562">
        <v>1</v>
      </c>
      <c r="E562" t="s">
        <v>9537</v>
      </c>
      <c r="F562" t="s">
        <v>9305</v>
      </c>
      <c r="G562" s="150" t="s">
        <v>907</v>
      </c>
      <c r="H562" s="150" t="s">
        <v>908</v>
      </c>
      <c r="I562" s="314">
        <f>1841.46+4085.05+3934.34</f>
        <v>9860.85</v>
      </c>
      <c r="J562" s="133">
        <f t="shared" si="14"/>
        <v>61630.3125</v>
      </c>
    </row>
    <row r="563" spans="1:10">
      <c r="A563" t="s">
        <v>2397</v>
      </c>
      <c r="B563" s="148">
        <v>42697</v>
      </c>
      <c r="C563" t="s">
        <v>9538</v>
      </c>
      <c r="D563">
        <v>1</v>
      </c>
      <c r="E563" t="s">
        <v>9539</v>
      </c>
      <c r="F563" t="s">
        <v>9305</v>
      </c>
      <c r="G563" s="150" t="s">
        <v>922</v>
      </c>
      <c r="H563" s="150" t="s">
        <v>923</v>
      </c>
      <c r="I563" s="492">
        <v>965.52</v>
      </c>
      <c r="J563" s="133">
        <f t="shared" si="14"/>
        <v>6034.5</v>
      </c>
    </row>
    <row r="564" spans="1:10">
      <c r="A564" t="s">
        <v>2401</v>
      </c>
      <c r="B564" s="148">
        <v>42697</v>
      </c>
      <c r="C564" t="s">
        <v>9540</v>
      </c>
      <c r="D564">
        <v>1</v>
      </c>
      <c r="E564" t="s">
        <v>9541</v>
      </c>
      <c r="F564" t="s">
        <v>9305</v>
      </c>
      <c r="G564" s="150" t="s">
        <v>9649</v>
      </c>
      <c r="H564" s="150" t="s">
        <v>9542</v>
      </c>
      <c r="I564" s="492">
        <v>358.62</v>
      </c>
      <c r="J564" s="133">
        <f t="shared" si="14"/>
        <v>2241.375</v>
      </c>
    </row>
    <row r="565" spans="1:10">
      <c r="A565" t="s">
        <v>2404</v>
      </c>
      <c r="B565" s="148">
        <v>42697</v>
      </c>
      <c r="C565" t="s">
        <v>9543</v>
      </c>
      <c r="D565">
        <v>1</v>
      </c>
      <c r="E565" t="s">
        <v>9544</v>
      </c>
      <c r="F565" t="s">
        <v>9305</v>
      </c>
      <c r="G565" s="150" t="s">
        <v>685</v>
      </c>
      <c r="H565" s="150" t="s">
        <v>899</v>
      </c>
      <c r="I565" s="492">
        <v>210.62</v>
      </c>
      <c r="J565" s="133">
        <f t="shared" si="14"/>
        <v>1316.375</v>
      </c>
    </row>
    <row r="566" spans="1:10">
      <c r="A566" t="s">
        <v>2407</v>
      </c>
      <c r="B566" s="148">
        <v>42699</v>
      </c>
      <c r="C566" t="s">
        <v>9545</v>
      </c>
      <c r="D566">
        <v>1</v>
      </c>
      <c r="E566" t="s">
        <v>9546</v>
      </c>
      <c r="F566" t="s">
        <v>9305</v>
      </c>
      <c r="G566" s="150" t="s">
        <v>9650</v>
      </c>
      <c r="H566" s="150" t="s">
        <v>9547</v>
      </c>
      <c r="I566" s="492">
        <v>560</v>
      </c>
      <c r="J566" s="133">
        <f t="shared" si="14"/>
        <v>3500</v>
      </c>
    </row>
    <row r="567" spans="1:10">
      <c r="A567" t="s">
        <v>420</v>
      </c>
      <c r="B567" s="148">
        <v>42697</v>
      </c>
      <c r="C567" t="s">
        <v>9548</v>
      </c>
      <c r="D567">
        <v>1</v>
      </c>
      <c r="E567" t="s">
        <v>9549</v>
      </c>
      <c r="F567" t="s">
        <v>9305</v>
      </c>
      <c r="G567" s="150" t="s">
        <v>9651</v>
      </c>
      <c r="H567" s="150" t="s">
        <v>9550</v>
      </c>
      <c r="I567" s="492">
        <v>336</v>
      </c>
      <c r="J567" s="133">
        <f t="shared" si="14"/>
        <v>2100</v>
      </c>
    </row>
    <row r="568" spans="1:10">
      <c r="A568" t="s">
        <v>1303</v>
      </c>
      <c r="B568" s="148">
        <v>42697</v>
      </c>
      <c r="C568" t="s">
        <v>9551</v>
      </c>
      <c r="D568">
        <v>1</v>
      </c>
      <c r="E568" t="s">
        <v>9552</v>
      </c>
      <c r="F568" t="s">
        <v>9305</v>
      </c>
      <c r="G568" s="164" t="s">
        <v>6014</v>
      </c>
      <c r="H568" s="150" t="s">
        <v>5861</v>
      </c>
      <c r="I568" s="314">
        <v>23756.94</v>
      </c>
      <c r="J568" s="133">
        <f t="shared" si="14"/>
        <v>148480.875</v>
      </c>
    </row>
    <row r="569" spans="1:10">
      <c r="A569" t="s">
        <v>1305</v>
      </c>
      <c r="B569" s="148">
        <v>42697</v>
      </c>
      <c r="C569" t="s">
        <v>9553</v>
      </c>
      <c r="D569">
        <v>1</v>
      </c>
      <c r="E569" t="s">
        <v>9554</v>
      </c>
      <c r="F569" t="s">
        <v>9305</v>
      </c>
      <c r="G569" s="150" t="s">
        <v>4171</v>
      </c>
      <c r="H569" s="150" t="s">
        <v>4154</v>
      </c>
      <c r="I569" s="492">
        <v>914.28</v>
      </c>
      <c r="J569" s="133">
        <f t="shared" si="14"/>
        <v>5714.25</v>
      </c>
    </row>
    <row r="570" spans="1:10">
      <c r="A570" t="s">
        <v>4029</v>
      </c>
      <c r="B570" s="148">
        <v>42697</v>
      </c>
      <c r="C570" t="s">
        <v>9555</v>
      </c>
      <c r="D570">
        <v>1</v>
      </c>
      <c r="E570" t="s">
        <v>9556</v>
      </c>
      <c r="F570" t="s">
        <v>9305</v>
      </c>
      <c r="G570" s="150" t="s">
        <v>909</v>
      </c>
      <c r="H570" s="150" t="s">
        <v>910</v>
      </c>
      <c r="I570" s="314">
        <v>2800</v>
      </c>
      <c r="J570" s="133">
        <f t="shared" si="14"/>
        <v>17500</v>
      </c>
    </row>
    <row r="571" spans="1:10">
      <c r="A571" t="s">
        <v>3223</v>
      </c>
      <c r="B571" s="148">
        <v>42699</v>
      </c>
      <c r="C571" t="s">
        <v>9559</v>
      </c>
      <c r="D571">
        <v>1</v>
      </c>
      <c r="E571" t="s">
        <v>9560</v>
      </c>
      <c r="F571" t="s">
        <v>9305</v>
      </c>
      <c r="G571" s="150" t="s">
        <v>4171</v>
      </c>
      <c r="H571" s="150" t="s">
        <v>4154</v>
      </c>
      <c r="I571" s="314">
        <v>8074.31</v>
      </c>
      <c r="J571" s="133">
        <f t="shared" si="14"/>
        <v>50464.4375</v>
      </c>
    </row>
    <row r="572" spans="1:10">
      <c r="A572" t="s">
        <v>3225</v>
      </c>
      <c r="B572" s="148">
        <v>42699</v>
      </c>
      <c r="C572" t="s">
        <v>9561</v>
      </c>
      <c r="D572">
        <v>1</v>
      </c>
      <c r="E572" t="s">
        <v>9562</v>
      </c>
      <c r="F572" t="s">
        <v>9305</v>
      </c>
      <c r="G572" s="150" t="s">
        <v>4171</v>
      </c>
      <c r="H572" s="150" t="s">
        <v>4154</v>
      </c>
      <c r="I572" s="314">
        <v>17493.52</v>
      </c>
      <c r="J572" s="133">
        <f t="shared" si="14"/>
        <v>109334.5</v>
      </c>
    </row>
    <row r="573" spans="1:10" s="150" customFormat="1">
      <c r="A573" s="150" t="s">
        <v>4031</v>
      </c>
      <c r="B573" s="148">
        <v>42699</v>
      </c>
      <c r="C573" s="150" t="s">
        <v>9557</v>
      </c>
      <c r="D573" s="150">
        <v>1</v>
      </c>
      <c r="E573" s="150" t="s">
        <v>9558</v>
      </c>
      <c r="F573" s="150" t="s">
        <v>9314</v>
      </c>
      <c r="G573" s="150" t="s">
        <v>2530</v>
      </c>
      <c r="H573" s="150" t="s">
        <v>4826</v>
      </c>
      <c r="I573" s="314">
        <v>42.34</v>
      </c>
      <c r="J573" s="133">
        <f t="shared" si="14"/>
        <v>264.625</v>
      </c>
    </row>
    <row r="574" spans="1:10" s="150" customFormat="1">
      <c r="A574" s="150" t="s">
        <v>4031</v>
      </c>
      <c r="B574" s="148">
        <v>42699</v>
      </c>
      <c r="C574" s="150" t="s">
        <v>9557</v>
      </c>
      <c r="D574" s="150">
        <v>1</v>
      </c>
      <c r="E574" s="150" t="s">
        <v>9558</v>
      </c>
      <c r="F574" s="150" t="s">
        <v>9314</v>
      </c>
      <c r="G574" s="150" t="s">
        <v>9689</v>
      </c>
      <c r="H574" s="150" t="s">
        <v>9690</v>
      </c>
      <c r="I574" s="314">
        <f>11.72+32.28</f>
        <v>44</v>
      </c>
      <c r="J574" s="133">
        <f t="shared" si="14"/>
        <v>275</v>
      </c>
    </row>
    <row r="575" spans="1:10" s="150" customFormat="1">
      <c r="A575" s="150" t="s">
        <v>4031</v>
      </c>
      <c r="B575" s="148">
        <v>42699</v>
      </c>
      <c r="C575" s="150" t="s">
        <v>9557</v>
      </c>
      <c r="D575" s="150">
        <v>1</v>
      </c>
      <c r="E575" s="150" t="s">
        <v>9558</v>
      </c>
      <c r="F575" s="150" t="s">
        <v>9314</v>
      </c>
      <c r="G575" s="150" t="s">
        <v>7897</v>
      </c>
      <c r="H575" s="150" t="s">
        <v>9691</v>
      </c>
      <c r="I575" s="314">
        <v>3.45</v>
      </c>
      <c r="J575" s="133">
        <f t="shared" si="14"/>
        <v>21.5625</v>
      </c>
    </row>
    <row r="576" spans="1:10">
      <c r="A576" t="s">
        <v>3235</v>
      </c>
      <c r="B576" s="148">
        <v>42702</v>
      </c>
      <c r="C576" t="s">
        <v>9563</v>
      </c>
      <c r="D576">
        <v>1</v>
      </c>
      <c r="E576" t="s">
        <v>9564</v>
      </c>
      <c r="F576" t="s">
        <v>9314</v>
      </c>
      <c r="G576" s="17" t="s">
        <v>3550</v>
      </c>
      <c r="H576" s="150" t="s">
        <v>3471</v>
      </c>
      <c r="I576" s="314">
        <v>1348.66</v>
      </c>
      <c r="J576" s="133">
        <f t="shared" si="14"/>
        <v>8429.125</v>
      </c>
    </row>
    <row r="577" spans="1:10">
      <c r="A577" t="s">
        <v>5387</v>
      </c>
      <c r="B577" s="148">
        <v>42703</v>
      </c>
      <c r="C577" t="s">
        <v>9565</v>
      </c>
      <c r="D577">
        <v>1</v>
      </c>
      <c r="E577" t="s">
        <v>9566</v>
      </c>
      <c r="F577" t="s">
        <v>9305</v>
      </c>
      <c r="G577" s="150" t="s">
        <v>9652</v>
      </c>
      <c r="H577" s="150" t="s">
        <v>9567</v>
      </c>
      <c r="I577" s="314">
        <v>7678.88</v>
      </c>
      <c r="J577" s="133">
        <f t="shared" si="14"/>
        <v>47993</v>
      </c>
    </row>
    <row r="578" spans="1:10">
      <c r="A578" t="s">
        <v>1307</v>
      </c>
      <c r="B578" s="148">
        <v>42703</v>
      </c>
      <c r="C578" t="s">
        <v>9568</v>
      </c>
      <c r="D578">
        <v>1</v>
      </c>
      <c r="E578" t="s">
        <v>9569</v>
      </c>
      <c r="F578" t="s">
        <v>9305</v>
      </c>
      <c r="G578" s="150" t="s">
        <v>4171</v>
      </c>
      <c r="H578" s="150" t="s">
        <v>4154</v>
      </c>
      <c r="I578" s="314">
        <v>45285.69</v>
      </c>
      <c r="J578" s="133">
        <f t="shared" si="14"/>
        <v>283035.5625</v>
      </c>
    </row>
    <row r="579" spans="1:10">
      <c r="A579" t="s">
        <v>1309</v>
      </c>
      <c r="B579" s="148">
        <v>42703</v>
      </c>
      <c r="C579" t="s">
        <v>9570</v>
      </c>
      <c r="D579">
        <v>1</v>
      </c>
      <c r="E579" t="s">
        <v>9571</v>
      </c>
      <c r="F579" t="s">
        <v>9305</v>
      </c>
      <c r="G579" s="150" t="s">
        <v>4171</v>
      </c>
      <c r="H579" s="150" t="s">
        <v>4154</v>
      </c>
      <c r="I579" s="314">
        <v>6603.2</v>
      </c>
      <c r="J579" s="133">
        <f t="shared" ref="J579:J609" si="15">+I579/0.16</f>
        <v>41270</v>
      </c>
    </row>
    <row r="580" spans="1:10">
      <c r="A580" t="s">
        <v>1311</v>
      </c>
      <c r="B580" s="148">
        <v>42703</v>
      </c>
      <c r="C580" t="s">
        <v>9572</v>
      </c>
      <c r="D580">
        <v>1</v>
      </c>
      <c r="E580" t="s">
        <v>9573</v>
      </c>
      <c r="F580" t="s">
        <v>9305</v>
      </c>
      <c r="G580" s="150" t="s">
        <v>4171</v>
      </c>
      <c r="H580" s="150" t="s">
        <v>4154</v>
      </c>
      <c r="I580" s="492">
        <v>475.2</v>
      </c>
      <c r="J580" s="133">
        <f t="shared" si="15"/>
        <v>2970</v>
      </c>
    </row>
    <row r="581" spans="1:10">
      <c r="A581" t="s">
        <v>453</v>
      </c>
      <c r="B581" s="148">
        <v>42704</v>
      </c>
      <c r="C581" t="s">
        <v>9574</v>
      </c>
      <c r="D581">
        <v>1</v>
      </c>
      <c r="E581" t="s">
        <v>9575</v>
      </c>
      <c r="F581" t="s">
        <v>9305</v>
      </c>
      <c r="G581" s="150" t="s">
        <v>957</v>
      </c>
      <c r="H581" s="150" t="s">
        <v>1813</v>
      </c>
      <c r="I581" s="492">
        <v>413.79</v>
      </c>
      <c r="J581" s="133">
        <f t="shared" si="15"/>
        <v>2586.1875</v>
      </c>
    </row>
    <row r="582" spans="1:10">
      <c r="A582" t="s">
        <v>1315</v>
      </c>
      <c r="B582" s="148">
        <v>42703</v>
      </c>
      <c r="C582" t="s">
        <v>9576</v>
      </c>
      <c r="D582">
        <v>1</v>
      </c>
      <c r="E582" t="s">
        <v>9577</v>
      </c>
      <c r="F582" t="s">
        <v>8392</v>
      </c>
      <c r="G582" s="38" t="s">
        <v>840</v>
      </c>
      <c r="H582" s="150" t="s">
        <v>9578</v>
      </c>
      <c r="I582" s="314">
        <v>81854.37</v>
      </c>
      <c r="J582" s="133">
        <f t="shared" si="15"/>
        <v>511589.81249999994</v>
      </c>
    </row>
    <row r="583" spans="1:10">
      <c r="A583" t="s">
        <v>4721</v>
      </c>
      <c r="B583" s="148">
        <v>42704</v>
      </c>
      <c r="C583" t="s">
        <v>9579</v>
      </c>
      <c r="D583">
        <v>2</v>
      </c>
      <c r="E583" t="s">
        <v>9580</v>
      </c>
      <c r="F583" t="s">
        <v>9305</v>
      </c>
      <c r="G583" s="150" t="s">
        <v>6032</v>
      </c>
      <c r="H583" s="150" t="s">
        <v>5943</v>
      </c>
      <c r="I583" s="314">
        <v>1088</v>
      </c>
      <c r="J583" s="133">
        <f t="shared" si="15"/>
        <v>6800</v>
      </c>
    </row>
    <row r="584" spans="1:10">
      <c r="A584" t="s">
        <v>1359</v>
      </c>
      <c r="B584" s="148">
        <v>42704</v>
      </c>
      <c r="C584" t="s">
        <v>9581</v>
      </c>
      <c r="D584">
        <v>2</v>
      </c>
      <c r="E584" t="s">
        <v>9582</v>
      </c>
      <c r="F584" t="s">
        <v>9305</v>
      </c>
      <c r="G584" s="150" t="s">
        <v>822</v>
      </c>
      <c r="H584" s="150" t="s">
        <v>902</v>
      </c>
      <c r="I584" s="314">
        <v>1141.7</v>
      </c>
      <c r="J584" s="133">
        <f t="shared" si="15"/>
        <v>7135.625</v>
      </c>
    </row>
    <row r="585" spans="1:10">
      <c r="A585" t="s">
        <v>9583</v>
      </c>
      <c r="B585" s="148">
        <v>42704</v>
      </c>
      <c r="C585" t="s">
        <v>9584</v>
      </c>
      <c r="D585">
        <v>2</v>
      </c>
      <c r="E585" t="s">
        <v>9585</v>
      </c>
      <c r="F585" t="s">
        <v>9305</v>
      </c>
      <c r="G585" s="150" t="s">
        <v>897</v>
      </c>
      <c r="H585" s="150" t="s">
        <v>898</v>
      </c>
      <c r="I585" s="314">
        <v>1600</v>
      </c>
      <c r="J585" s="133">
        <f t="shared" si="15"/>
        <v>10000</v>
      </c>
    </row>
    <row r="586" spans="1:10">
      <c r="A586" t="s">
        <v>67</v>
      </c>
      <c r="B586" s="148">
        <v>42704</v>
      </c>
      <c r="C586" t="s">
        <v>9586</v>
      </c>
      <c r="D586">
        <v>2</v>
      </c>
      <c r="E586" t="s">
        <v>9587</v>
      </c>
      <c r="F586" t="s">
        <v>9305</v>
      </c>
      <c r="G586" s="150" t="s">
        <v>904</v>
      </c>
      <c r="H586" s="150" t="s">
        <v>903</v>
      </c>
      <c r="I586" s="314">
        <v>2239.1999999999998</v>
      </c>
      <c r="J586" s="133">
        <f t="shared" si="15"/>
        <v>13994.999999999998</v>
      </c>
    </row>
    <row r="587" spans="1:10">
      <c r="A587" t="s">
        <v>648</v>
      </c>
      <c r="B587" s="148">
        <v>42704</v>
      </c>
      <c r="C587" t="s">
        <v>9588</v>
      </c>
      <c r="D587">
        <v>2</v>
      </c>
      <c r="E587" t="s">
        <v>9589</v>
      </c>
      <c r="F587" t="s">
        <v>9305</v>
      </c>
      <c r="G587" s="150" t="s">
        <v>723</v>
      </c>
      <c r="H587" s="150" t="s">
        <v>917</v>
      </c>
      <c r="I587" s="492">
        <v>384</v>
      </c>
      <c r="J587" s="133">
        <f t="shared" si="15"/>
        <v>2400</v>
      </c>
    </row>
    <row r="588" spans="1:10">
      <c r="A588" t="s">
        <v>4036</v>
      </c>
      <c r="B588" s="148">
        <v>42704</v>
      </c>
      <c r="C588" t="s">
        <v>9590</v>
      </c>
      <c r="D588">
        <v>2</v>
      </c>
      <c r="E588" t="s">
        <v>9591</v>
      </c>
      <c r="F588" t="s">
        <v>9305</v>
      </c>
      <c r="G588" s="150" t="s">
        <v>893</v>
      </c>
      <c r="H588" s="150" t="s">
        <v>892</v>
      </c>
      <c r="I588" s="492">
        <v>892.42</v>
      </c>
      <c r="J588" s="133">
        <f t="shared" si="15"/>
        <v>5577.625</v>
      </c>
    </row>
    <row r="589" spans="1:10">
      <c r="A589" t="s">
        <v>4038</v>
      </c>
      <c r="B589" s="148">
        <v>42704</v>
      </c>
      <c r="C589" t="s">
        <v>9592</v>
      </c>
      <c r="D589">
        <v>2</v>
      </c>
      <c r="E589" t="s">
        <v>9593</v>
      </c>
      <c r="F589" t="s">
        <v>9305</v>
      </c>
      <c r="G589" s="150" t="s">
        <v>6033</v>
      </c>
      <c r="H589" s="150" t="s">
        <v>5950</v>
      </c>
      <c r="I589" s="314">
        <v>5920</v>
      </c>
      <c r="J589" s="133">
        <f t="shared" si="15"/>
        <v>37000</v>
      </c>
    </row>
    <row r="590" spans="1:10">
      <c r="A590" t="s">
        <v>4040</v>
      </c>
      <c r="B590" s="148">
        <v>42704</v>
      </c>
      <c r="C590" t="s">
        <v>9594</v>
      </c>
      <c r="D590">
        <v>2</v>
      </c>
      <c r="E590" t="s">
        <v>9595</v>
      </c>
      <c r="F590" t="s">
        <v>9305</v>
      </c>
      <c r="G590" s="150" t="s">
        <v>915</v>
      </c>
      <c r="H590" s="150" t="s">
        <v>916</v>
      </c>
      <c r="I590" s="492">
        <v>99.68</v>
      </c>
      <c r="J590" s="133">
        <f t="shared" si="15"/>
        <v>623</v>
      </c>
    </row>
    <row r="591" spans="1:10">
      <c r="A591" t="s">
        <v>3214</v>
      </c>
      <c r="B591" s="148">
        <v>42704</v>
      </c>
      <c r="C591" t="s">
        <v>9596</v>
      </c>
      <c r="D591">
        <v>2</v>
      </c>
      <c r="E591" t="s">
        <v>9597</v>
      </c>
      <c r="F591" t="s">
        <v>9305</v>
      </c>
      <c r="G591" s="150" t="s">
        <v>5481</v>
      </c>
      <c r="H591" s="150" t="s">
        <v>5462</v>
      </c>
      <c r="I591" s="492">
        <v>56</v>
      </c>
      <c r="J591" s="133">
        <f t="shared" si="15"/>
        <v>350</v>
      </c>
    </row>
    <row r="592" spans="1:10">
      <c r="A592" t="s">
        <v>3460</v>
      </c>
      <c r="B592" s="148">
        <v>42704</v>
      </c>
      <c r="C592" t="s">
        <v>9598</v>
      </c>
      <c r="D592">
        <v>1</v>
      </c>
      <c r="E592" t="s">
        <v>9599</v>
      </c>
      <c r="F592" t="s">
        <v>9305</v>
      </c>
      <c r="G592" s="150" t="s">
        <v>685</v>
      </c>
      <c r="H592" s="150" t="s">
        <v>899</v>
      </c>
      <c r="I592" s="492">
        <v>991.8</v>
      </c>
      <c r="J592" s="133">
        <f t="shared" si="15"/>
        <v>6198.75</v>
      </c>
    </row>
    <row r="593" spans="1:11">
      <c r="A593" t="s">
        <v>3461</v>
      </c>
      <c r="B593" s="148">
        <v>42704</v>
      </c>
      <c r="C593" t="s">
        <v>9600</v>
      </c>
      <c r="D593">
        <v>1</v>
      </c>
      <c r="E593" t="s">
        <v>9601</v>
      </c>
      <c r="F593" t="s">
        <v>9305</v>
      </c>
      <c r="G593" s="150" t="s">
        <v>718</v>
      </c>
      <c r="H593" s="150" t="s">
        <v>719</v>
      </c>
      <c r="I593" s="492">
        <v>522.08000000000004</v>
      </c>
      <c r="J593" s="133">
        <f t="shared" si="15"/>
        <v>3263</v>
      </c>
    </row>
    <row r="594" spans="1:11">
      <c r="A594" t="s">
        <v>1361</v>
      </c>
      <c r="B594" s="148">
        <v>42704</v>
      </c>
      <c r="C594" t="s">
        <v>9602</v>
      </c>
      <c r="D594">
        <v>1</v>
      </c>
      <c r="E594" t="s">
        <v>9603</v>
      </c>
      <c r="F594" t="s">
        <v>9305</v>
      </c>
      <c r="G594" s="150" t="s">
        <v>924</v>
      </c>
      <c r="H594" s="150" t="s">
        <v>925</v>
      </c>
      <c r="I594" s="492">
        <v>640</v>
      </c>
      <c r="J594" s="133">
        <f t="shared" si="15"/>
        <v>4000</v>
      </c>
    </row>
    <row r="595" spans="1:11">
      <c r="A595" t="s">
        <v>1363</v>
      </c>
      <c r="B595" s="148">
        <v>42704</v>
      </c>
      <c r="C595" t="s">
        <v>9604</v>
      </c>
      <c r="D595">
        <v>1</v>
      </c>
      <c r="E595" t="s">
        <v>9605</v>
      </c>
      <c r="F595" t="s">
        <v>9305</v>
      </c>
      <c r="G595" s="150" t="s">
        <v>9645</v>
      </c>
      <c r="H595" s="150" t="s">
        <v>9412</v>
      </c>
      <c r="I595" s="314">
        <v>11333.19</v>
      </c>
      <c r="J595" s="133">
        <f t="shared" si="15"/>
        <v>70832.4375</v>
      </c>
      <c r="K595">
        <v>7555.49</v>
      </c>
    </row>
    <row r="596" spans="1:11">
      <c r="A596" t="s">
        <v>1367</v>
      </c>
      <c r="B596" s="148">
        <v>42704</v>
      </c>
      <c r="C596" t="s">
        <v>9606</v>
      </c>
      <c r="D596">
        <v>1</v>
      </c>
      <c r="E596" t="s">
        <v>9607</v>
      </c>
      <c r="F596" t="s">
        <v>9305</v>
      </c>
      <c r="G596" s="150" t="s">
        <v>905</v>
      </c>
      <c r="H596" s="150" t="s">
        <v>906</v>
      </c>
      <c r="I596" s="492">
        <v>615.57000000000005</v>
      </c>
      <c r="J596" s="133">
        <f t="shared" si="15"/>
        <v>3847.3125000000005</v>
      </c>
    </row>
    <row r="597" spans="1:11">
      <c r="A597" t="s">
        <v>1317</v>
      </c>
      <c r="B597" s="148">
        <v>42704</v>
      </c>
      <c r="C597" t="s">
        <v>9608</v>
      </c>
      <c r="D597">
        <v>1</v>
      </c>
      <c r="E597" t="s">
        <v>9609</v>
      </c>
      <c r="F597" t="s">
        <v>9305</v>
      </c>
      <c r="G597" s="150" t="s">
        <v>1761</v>
      </c>
      <c r="H597" s="150" t="s">
        <v>1617</v>
      </c>
      <c r="I597" s="314">
        <v>1176</v>
      </c>
      <c r="J597" s="133">
        <f t="shared" si="15"/>
        <v>7350</v>
      </c>
    </row>
    <row r="598" spans="1:11">
      <c r="A598" t="s">
        <v>1319</v>
      </c>
      <c r="B598" s="148">
        <v>42704</v>
      </c>
      <c r="C598" t="s">
        <v>9610</v>
      </c>
      <c r="D598">
        <v>1</v>
      </c>
      <c r="E598" t="s">
        <v>9611</v>
      </c>
      <c r="F598" t="s">
        <v>9305</v>
      </c>
      <c r="G598" s="150" t="s">
        <v>947</v>
      </c>
      <c r="H598" s="150" t="s">
        <v>948</v>
      </c>
      <c r="I598" s="492">
        <v>557.91999999999996</v>
      </c>
      <c r="J598" s="133">
        <f t="shared" si="15"/>
        <v>3486.9999999999995</v>
      </c>
    </row>
    <row r="599" spans="1:11">
      <c r="A599" t="s">
        <v>1321</v>
      </c>
      <c r="B599" s="148">
        <v>42704</v>
      </c>
      <c r="C599" t="s">
        <v>9612</v>
      </c>
      <c r="D599">
        <v>1</v>
      </c>
      <c r="E599" t="s">
        <v>9613</v>
      </c>
      <c r="F599" t="s">
        <v>9305</v>
      </c>
      <c r="G599" s="150" t="s">
        <v>685</v>
      </c>
      <c r="H599" s="150" t="s">
        <v>899</v>
      </c>
      <c r="I599" s="492">
        <v>9.93</v>
      </c>
      <c r="J599" s="133">
        <f t="shared" si="15"/>
        <v>62.0625</v>
      </c>
    </row>
    <row r="600" spans="1:11">
      <c r="A600" t="s">
        <v>1323</v>
      </c>
      <c r="B600" s="148">
        <v>42704</v>
      </c>
      <c r="C600" t="s">
        <v>9614</v>
      </c>
      <c r="D600">
        <v>1</v>
      </c>
      <c r="E600" t="s">
        <v>9615</v>
      </c>
      <c r="F600" t="s">
        <v>9305</v>
      </c>
      <c r="G600" s="150" t="s">
        <v>937</v>
      </c>
      <c r="H600" s="150" t="s">
        <v>938</v>
      </c>
      <c r="I600" s="492">
        <v>360</v>
      </c>
      <c r="J600" s="133">
        <f t="shared" si="15"/>
        <v>2250</v>
      </c>
    </row>
    <row r="601" spans="1:11">
      <c r="A601" t="s">
        <v>1325</v>
      </c>
      <c r="B601" s="148">
        <v>42704</v>
      </c>
      <c r="C601" t="s">
        <v>9616</v>
      </c>
      <c r="D601">
        <v>1</v>
      </c>
      <c r="E601" t="s">
        <v>9617</v>
      </c>
      <c r="F601" t="s">
        <v>9305</v>
      </c>
      <c r="G601" s="150" t="s">
        <v>697</v>
      </c>
      <c r="H601" s="150" t="s">
        <v>896</v>
      </c>
      <c r="I601" s="492">
        <v>760.36</v>
      </c>
      <c r="J601" s="133">
        <f t="shared" si="15"/>
        <v>4752.25</v>
      </c>
    </row>
    <row r="602" spans="1:11">
      <c r="A602" t="s">
        <v>1327</v>
      </c>
      <c r="B602" s="148">
        <v>42704</v>
      </c>
      <c r="C602" t="s">
        <v>9618</v>
      </c>
      <c r="D602">
        <v>1</v>
      </c>
      <c r="E602" t="s">
        <v>9619</v>
      </c>
      <c r="F602" t="s">
        <v>9305</v>
      </c>
      <c r="G602" s="150" t="s">
        <v>9653</v>
      </c>
      <c r="H602" s="150" t="s">
        <v>9620</v>
      </c>
      <c r="I602" s="314">
        <v>1952</v>
      </c>
      <c r="J602" s="133">
        <f t="shared" si="15"/>
        <v>12200</v>
      </c>
    </row>
    <row r="603" spans="1:11">
      <c r="A603" t="s">
        <v>1329</v>
      </c>
      <c r="B603" s="148">
        <v>42704</v>
      </c>
      <c r="C603" t="s">
        <v>9621</v>
      </c>
      <c r="D603">
        <v>1</v>
      </c>
      <c r="E603" t="s">
        <v>9622</v>
      </c>
      <c r="F603" t="s">
        <v>9305</v>
      </c>
      <c r="G603" s="150" t="s">
        <v>9654</v>
      </c>
      <c r="H603" s="150" t="s">
        <v>9623</v>
      </c>
      <c r="I603" s="492">
        <v>217.44</v>
      </c>
      <c r="J603" s="133">
        <f t="shared" si="15"/>
        <v>1359</v>
      </c>
      <c r="K603">
        <v>54.36</v>
      </c>
    </row>
    <row r="604" spans="1:11">
      <c r="A604" t="s">
        <v>1331</v>
      </c>
      <c r="B604" s="148">
        <v>42704</v>
      </c>
      <c r="C604" t="s">
        <v>9624</v>
      </c>
      <c r="D604">
        <v>1</v>
      </c>
      <c r="E604" t="s">
        <v>9625</v>
      </c>
      <c r="F604" t="s">
        <v>9305</v>
      </c>
      <c r="G604" s="150" t="s">
        <v>8361</v>
      </c>
      <c r="H604" s="150" t="s">
        <v>6522</v>
      </c>
      <c r="I604" s="492">
        <v>420.03</v>
      </c>
      <c r="J604" s="133">
        <f t="shared" si="15"/>
        <v>2625.1875</v>
      </c>
    </row>
    <row r="605" spans="1:11">
      <c r="A605" t="s">
        <v>4734</v>
      </c>
      <c r="B605" s="148">
        <v>42704</v>
      </c>
      <c r="C605" t="s">
        <v>9626</v>
      </c>
      <c r="D605">
        <v>1</v>
      </c>
      <c r="E605" t="s">
        <v>9627</v>
      </c>
      <c r="F605" t="s">
        <v>9305</v>
      </c>
      <c r="G605" s="150" t="s">
        <v>7278</v>
      </c>
      <c r="H605" s="150" t="s">
        <v>6086</v>
      </c>
      <c r="I605" s="314">
        <v>137931.04</v>
      </c>
      <c r="J605" s="133">
        <f t="shared" si="15"/>
        <v>862069</v>
      </c>
    </row>
    <row r="606" spans="1:11" s="150" customFormat="1">
      <c r="A606" s="150" t="s">
        <v>8783</v>
      </c>
      <c r="B606" s="148">
        <v>42698</v>
      </c>
      <c r="C606" s="150" t="s">
        <v>8784</v>
      </c>
      <c r="D606" s="150">
        <v>1</v>
      </c>
      <c r="E606" s="150" t="s">
        <v>8785</v>
      </c>
      <c r="F606" s="150" t="s">
        <v>8399</v>
      </c>
      <c r="G606" s="76" t="s">
        <v>840</v>
      </c>
      <c r="H606" s="76" t="s">
        <v>4849</v>
      </c>
      <c r="I606" s="314">
        <v>73122.11</v>
      </c>
      <c r="J606" s="133">
        <f t="shared" si="15"/>
        <v>457013.1875</v>
      </c>
    </row>
    <row r="607" spans="1:11" s="150" customFormat="1">
      <c r="A607" s="150" t="s">
        <v>3247</v>
      </c>
      <c r="B607" s="148">
        <v>42699</v>
      </c>
      <c r="C607" s="150" t="s">
        <v>8881</v>
      </c>
      <c r="D607" s="150">
        <v>1</v>
      </c>
      <c r="E607" s="150" t="s">
        <v>8882</v>
      </c>
      <c r="F607" s="150" t="s">
        <v>8399</v>
      </c>
      <c r="G607" s="76" t="s">
        <v>840</v>
      </c>
      <c r="H607" s="76" t="s">
        <v>4849</v>
      </c>
      <c r="I607" s="314">
        <v>73122.11</v>
      </c>
      <c r="J607" s="133">
        <f t="shared" si="15"/>
        <v>457013.1875</v>
      </c>
    </row>
    <row r="608" spans="1:11" s="319" customFormat="1">
      <c r="A608" s="319" t="s">
        <v>10921</v>
      </c>
      <c r="B608" s="320">
        <v>42704</v>
      </c>
      <c r="C608" s="319" t="s">
        <v>6353</v>
      </c>
      <c r="D608" s="319">
        <v>1</v>
      </c>
      <c r="E608" s="319" t="s">
        <v>10922</v>
      </c>
      <c r="F608" s="319" t="s">
        <v>1808</v>
      </c>
      <c r="G608" s="178" t="s">
        <v>2536</v>
      </c>
      <c r="H608" s="178" t="s">
        <v>10925</v>
      </c>
      <c r="I608" s="492">
        <v>178.07</v>
      </c>
      <c r="J608" s="133">
        <f t="shared" si="15"/>
        <v>1112.9375</v>
      </c>
    </row>
    <row r="609" spans="1:11" s="319" customFormat="1">
      <c r="A609" s="319" t="s">
        <v>10923</v>
      </c>
      <c r="B609" s="320">
        <v>42704</v>
      </c>
      <c r="C609" s="319" t="s">
        <v>6353</v>
      </c>
      <c r="D609" s="319">
        <v>1</v>
      </c>
      <c r="E609" s="319" t="s">
        <v>10924</v>
      </c>
      <c r="F609" s="319" t="s">
        <v>1808</v>
      </c>
      <c r="G609" s="178" t="s">
        <v>829</v>
      </c>
      <c r="H609" s="178" t="s">
        <v>10926</v>
      </c>
      <c r="I609" s="492">
        <v>286.89999999999998</v>
      </c>
      <c r="J609" s="133">
        <f t="shared" si="15"/>
        <v>1793.1249999999998</v>
      </c>
      <c r="K609" s="319">
        <v>24.86</v>
      </c>
    </row>
    <row r="611" spans="1:11">
      <c r="I611" s="23">
        <f>+SUM(I8:I609)</f>
        <v>8869485.7599999886</v>
      </c>
      <c r="J611" s="23">
        <f>+SUM(J8:J609)</f>
        <v>55434286</v>
      </c>
      <c r="K611" s="23">
        <f>+SUM(K8:K609)</f>
        <v>44159.219999999994</v>
      </c>
    </row>
    <row r="612" spans="1:11">
      <c r="H612" s="24" t="s">
        <v>999</v>
      </c>
      <c r="I612" s="319">
        <f>9256591.85-363985.97</f>
        <v>8892605.879999999</v>
      </c>
      <c r="J612" s="169"/>
    </row>
    <row r="613" spans="1:11">
      <c r="A613" s="102" t="s">
        <v>9698</v>
      </c>
      <c r="H613" s="319" t="s">
        <v>1002</v>
      </c>
      <c r="I613" s="168">
        <f>+I611-I612</f>
        <v>-23120.120000010356</v>
      </c>
      <c r="J613" s="168"/>
    </row>
    <row r="615" spans="1:11">
      <c r="A615" s="505" t="s">
        <v>7950</v>
      </c>
      <c r="B615" s="290">
        <v>42704</v>
      </c>
      <c r="C615" s="505" t="s">
        <v>8940</v>
      </c>
      <c r="D615" s="505">
        <v>1</v>
      </c>
      <c r="E615" s="505" t="s">
        <v>8941</v>
      </c>
      <c r="F615" s="505" t="s">
        <v>1828</v>
      </c>
      <c r="G615" s="505"/>
      <c r="H615" s="505" t="s">
        <v>5389</v>
      </c>
      <c r="I615" s="246">
        <v>50708.03</v>
      </c>
      <c r="J615" s="167">
        <f t="shared" ref="J615" si="16">+I615/0.16</f>
        <v>316925.1875</v>
      </c>
      <c r="K615" s="381" t="s">
        <v>10981</v>
      </c>
    </row>
    <row r="616" spans="1:11">
      <c r="A616" s="505" t="s">
        <v>8430</v>
      </c>
      <c r="B616" s="290">
        <v>42683</v>
      </c>
      <c r="C616" s="505" t="s">
        <v>5700</v>
      </c>
      <c r="D616" s="505">
        <v>1</v>
      </c>
      <c r="E616" s="505" t="s">
        <v>8431</v>
      </c>
      <c r="F616" s="505" t="s">
        <v>8432</v>
      </c>
      <c r="G616" s="384" t="s">
        <v>1776</v>
      </c>
      <c r="H616" s="505" t="s">
        <v>9655</v>
      </c>
      <c r="I616" s="246">
        <v>-27542.76</v>
      </c>
      <c r="J616" s="167">
        <f t="shared" ref="J616" si="17">+I616/0.16</f>
        <v>-172142.25</v>
      </c>
      <c r="K616" s="54" t="s">
        <v>10983</v>
      </c>
    </row>
    <row r="617" spans="1:11" s="509" customFormat="1">
      <c r="A617" s="522" t="s">
        <v>8591</v>
      </c>
      <c r="B617" s="290">
        <v>42693</v>
      </c>
      <c r="C617" s="522" t="s">
        <v>8592</v>
      </c>
      <c r="D617" s="522">
        <v>1</v>
      </c>
      <c r="E617" s="522" t="s">
        <v>8593</v>
      </c>
      <c r="F617" s="522" t="s">
        <v>8392</v>
      </c>
      <c r="G617" s="518" t="s">
        <v>1672</v>
      </c>
      <c r="H617" s="518" t="s">
        <v>9659</v>
      </c>
      <c r="I617" s="522">
        <v>-83.73</v>
      </c>
      <c r="J617" s="167">
        <v>-523.3125</v>
      </c>
      <c r="K617" s="54" t="s">
        <v>10994</v>
      </c>
    </row>
    <row r="618" spans="1:11" s="509" customFormat="1">
      <c r="A618" s="522" t="s">
        <v>8966</v>
      </c>
      <c r="B618" s="290">
        <v>42704</v>
      </c>
      <c r="C618" s="522" t="s">
        <v>8967</v>
      </c>
      <c r="D618" s="522">
        <v>1</v>
      </c>
      <c r="E618" s="522" t="s">
        <v>8968</v>
      </c>
      <c r="F618" s="522" t="s">
        <v>8392</v>
      </c>
      <c r="G618" s="522" t="s">
        <v>1672</v>
      </c>
      <c r="H618" s="522" t="s">
        <v>1672</v>
      </c>
      <c r="I618" s="522">
        <v>11.04</v>
      </c>
      <c r="J618" s="167">
        <v>69</v>
      </c>
      <c r="K618" s="102" t="s">
        <v>10751</v>
      </c>
    </row>
    <row r="619" spans="1:11" s="509" customFormat="1">
      <c r="A619" s="522" t="s">
        <v>8997</v>
      </c>
      <c r="B619" s="290">
        <v>42704</v>
      </c>
      <c r="C619" s="522" t="s">
        <v>8998</v>
      </c>
      <c r="D619" s="522">
        <v>1</v>
      </c>
      <c r="E619" s="522" t="s">
        <v>8999</v>
      </c>
      <c r="F619" s="522" t="s">
        <v>8392</v>
      </c>
      <c r="G619" s="522" t="s">
        <v>1672</v>
      </c>
      <c r="H619" s="522" t="s">
        <v>1672</v>
      </c>
      <c r="I619" s="522">
        <v>27.59</v>
      </c>
      <c r="J619" s="167">
        <v>172.4375</v>
      </c>
      <c r="K619" s="102" t="s">
        <v>10751</v>
      </c>
    </row>
    <row r="620" spans="1:11">
      <c r="H620" s="498" t="s">
        <v>10957</v>
      </c>
      <c r="I620" s="101">
        <f>+SUM(I615:I619)</f>
        <v>23120.170000000002</v>
      </c>
      <c r="J620" s="101">
        <f>+SUM(J615:J619)</f>
        <v>144501.0625</v>
      </c>
    </row>
    <row r="621" spans="1:11" s="493" customFormat="1">
      <c r="H621" s="498" t="s">
        <v>1002</v>
      </c>
      <c r="I621" s="101">
        <f>+I613+I620</f>
        <v>4.9999989645584719E-2</v>
      </c>
      <c r="J621" s="54"/>
    </row>
    <row r="622" spans="1:11" s="493" customFormat="1">
      <c r="I622" s="322"/>
      <c r="J622" s="322"/>
    </row>
    <row r="624" spans="1:11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</row>
    <row r="625" spans="1:11">
      <c r="A625" s="2"/>
      <c r="B625" s="1"/>
      <c r="C625" s="1"/>
      <c r="D625" s="1"/>
      <c r="E625" s="1"/>
      <c r="F625" s="1"/>
      <c r="G625" s="46" t="s">
        <v>0</v>
      </c>
      <c r="H625" s="1"/>
      <c r="I625" s="1"/>
      <c r="J625" s="132"/>
      <c r="K625" s="150"/>
    </row>
    <row r="626" spans="1:11">
      <c r="A626" s="2"/>
      <c r="B626" s="1"/>
      <c r="C626" s="1"/>
      <c r="D626" s="1"/>
      <c r="E626" s="1"/>
      <c r="F626" s="1"/>
      <c r="G626" s="46" t="s">
        <v>9628</v>
      </c>
      <c r="H626" s="1"/>
      <c r="I626" s="1"/>
      <c r="J626" s="5"/>
      <c r="K626" s="150"/>
    </row>
    <row r="627" spans="1:11">
      <c r="A627" s="2"/>
      <c r="B627" s="1"/>
      <c r="C627" s="1"/>
      <c r="D627" s="1"/>
      <c r="E627" s="1"/>
      <c r="F627" s="1"/>
      <c r="G627" s="46" t="s">
        <v>1</v>
      </c>
      <c r="H627" s="1"/>
      <c r="I627" s="1"/>
      <c r="J627" s="5"/>
      <c r="K627" s="150"/>
    </row>
    <row r="628" spans="1:11">
      <c r="A628" s="1"/>
      <c r="B628" s="1"/>
      <c r="C628" s="1"/>
      <c r="D628" s="1"/>
      <c r="E628" s="1"/>
      <c r="F628" s="1"/>
      <c r="G628" s="3"/>
      <c r="H628" s="1"/>
      <c r="I628" s="1"/>
      <c r="J628" s="1"/>
      <c r="K628" s="150"/>
    </row>
    <row r="629" spans="1:11">
      <c r="A629" s="1"/>
      <c r="B629" s="1"/>
      <c r="C629" s="1"/>
      <c r="D629" s="1"/>
      <c r="E629" s="1"/>
      <c r="F629" s="1"/>
      <c r="G629" s="6"/>
      <c r="H629" s="4"/>
      <c r="I629" s="4"/>
      <c r="J629" s="4"/>
      <c r="K629" s="150"/>
    </row>
    <row r="630" spans="1:11" ht="17.25" thickBot="1">
      <c r="A630" s="41"/>
      <c r="B630" s="41"/>
      <c r="C630" s="41" t="s">
        <v>4</v>
      </c>
      <c r="D630" s="41"/>
      <c r="E630" s="41"/>
      <c r="F630" s="41"/>
      <c r="G630" s="42" t="s">
        <v>5</v>
      </c>
      <c r="H630" s="43" t="s">
        <v>6</v>
      </c>
      <c r="I630" s="45" t="s">
        <v>1004</v>
      </c>
      <c r="J630" s="45" t="s">
        <v>8</v>
      </c>
      <c r="K630" s="45" t="s">
        <v>1005</v>
      </c>
    </row>
    <row r="631" spans="1:11">
      <c r="A631" s="30" t="s">
        <v>1006</v>
      </c>
      <c r="B631" s="31">
        <v>85</v>
      </c>
      <c r="G631" s="493" t="s">
        <v>9163</v>
      </c>
      <c r="H631" s="493" t="s">
        <v>9163</v>
      </c>
      <c r="I631" s="133">
        <f>+J631/0.16</f>
        <v>840</v>
      </c>
      <c r="J631" s="133">
        <f t="shared" ref="J631:J694" si="18">+SUMIF($G$8:$G$609,G631,$I$8:$I$609)</f>
        <v>134.4</v>
      </c>
      <c r="K631" s="133">
        <f t="shared" ref="K631:K694" si="19">+SUMIF($G$8:$G$609,G631,$K$8:$K$609)</f>
        <v>0</v>
      </c>
    </row>
    <row r="632" spans="1:11">
      <c r="A632" s="30" t="s">
        <v>1006</v>
      </c>
      <c r="B632" s="31">
        <v>85</v>
      </c>
      <c r="G632" s="494" t="s">
        <v>9</v>
      </c>
      <c r="H632" s="494" t="s">
        <v>9664</v>
      </c>
      <c r="I632" s="133">
        <f t="shared" ref="I632:I694" si="20">+J632/0.16</f>
        <v>375</v>
      </c>
      <c r="J632" s="133">
        <f t="shared" si="18"/>
        <v>60</v>
      </c>
      <c r="K632" s="133">
        <f t="shared" si="19"/>
        <v>0</v>
      </c>
    </row>
    <row r="633" spans="1:11">
      <c r="A633" s="30" t="s">
        <v>1006</v>
      </c>
      <c r="B633" s="31">
        <v>85</v>
      </c>
      <c r="G633" s="499" t="s">
        <v>2859</v>
      </c>
      <c r="H633" s="493" t="s">
        <v>9657</v>
      </c>
      <c r="I633" s="133">
        <f t="shared" si="20"/>
        <v>316973.6875</v>
      </c>
      <c r="J633" s="133">
        <f t="shared" si="18"/>
        <v>50715.79</v>
      </c>
      <c r="K633" s="133">
        <f t="shared" si="19"/>
        <v>0</v>
      </c>
    </row>
    <row r="634" spans="1:11">
      <c r="A634" s="30" t="s">
        <v>1006</v>
      </c>
      <c r="B634" s="31">
        <v>85</v>
      </c>
      <c r="G634" s="493" t="s">
        <v>747</v>
      </c>
      <c r="H634" s="493" t="s">
        <v>747</v>
      </c>
      <c r="I634" s="133">
        <f t="shared" si="20"/>
        <v>759.5</v>
      </c>
      <c r="J634" s="133">
        <f t="shared" si="18"/>
        <v>121.52000000000001</v>
      </c>
      <c r="K634" s="133">
        <f t="shared" si="19"/>
        <v>0</v>
      </c>
    </row>
    <row r="635" spans="1:11">
      <c r="A635" s="30" t="s">
        <v>1006</v>
      </c>
      <c r="B635" s="31">
        <v>85</v>
      </c>
      <c r="G635" s="504" t="s">
        <v>981</v>
      </c>
      <c r="H635" s="504" t="s">
        <v>982</v>
      </c>
      <c r="I635" s="133">
        <f t="shared" si="20"/>
        <v>2933.375</v>
      </c>
      <c r="J635" s="133">
        <f t="shared" si="18"/>
        <v>469.34</v>
      </c>
      <c r="K635" s="133">
        <f t="shared" si="19"/>
        <v>0</v>
      </c>
    </row>
    <row r="636" spans="1:11">
      <c r="A636" s="30" t="s">
        <v>1006</v>
      </c>
      <c r="B636" s="31">
        <v>85</v>
      </c>
      <c r="G636" s="493" t="s">
        <v>733</v>
      </c>
      <c r="H636" s="493" t="s">
        <v>733</v>
      </c>
      <c r="I636" s="133">
        <f t="shared" si="20"/>
        <v>797.4375</v>
      </c>
      <c r="J636" s="133">
        <f t="shared" si="18"/>
        <v>127.59</v>
      </c>
      <c r="K636" s="133">
        <f t="shared" si="19"/>
        <v>0</v>
      </c>
    </row>
    <row r="637" spans="1:11">
      <c r="A637" s="30" t="s">
        <v>1006</v>
      </c>
      <c r="B637" s="31">
        <v>85</v>
      </c>
      <c r="G637" s="493" t="s">
        <v>4873</v>
      </c>
      <c r="H637" s="493" t="s">
        <v>4873</v>
      </c>
      <c r="I637" s="133">
        <f t="shared" si="20"/>
        <v>293.75</v>
      </c>
      <c r="J637" s="133">
        <f t="shared" si="18"/>
        <v>47</v>
      </c>
      <c r="K637" s="133">
        <f t="shared" si="19"/>
        <v>0</v>
      </c>
    </row>
    <row r="638" spans="1:11">
      <c r="A638" s="30" t="s">
        <v>1006</v>
      </c>
      <c r="B638" s="31">
        <v>85</v>
      </c>
      <c r="G638" s="493" t="s">
        <v>935</v>
      </c>
      <c r="H638" s="493" t="s">
        <v>935</v>
      </c>
      <c r="I638" s="133">
        <f t="shared" si="20"/>
        <v>1495.6875</v>
      </c>
      <c r="J638" s="133">
        <f t="shared" si="18"/>
        <v>239.31</v>
      </c>
      <c r="K638" s="133">
        <f t="shared" si="19"/>
        <v>0</v>
      </c>
    </row>
    <row r="639" spans="1:11">
      <c r="A639" s="30" t="s">
        <v>1006</v>
      </c>
      <c r="B639" s="31">
        <v>85</v>
      </c>
      <c r="G639" s="493" t="s">
        <v>4208</v>
      </c>
      <c r="H639" s="493" t="s">
        <v>4156</v>
      </c>
      <c r="I639" s="133">
        <f t="shared" si="20"/>
        <v>1725</v>
      </c>
      <c r="J639" s="133">
        <f t="shared" si="18"/>
        <v>276</v>
      </c>
      <c r="K639" s="133">
        <f t="shared" si="19"/>
        <v>0</v>
      </c>
    </row>
    <row r="640" spans="1:11">
      <c r="A640" s="30" t="s">
        <v>1006</v>
      </c>
      <c r="B640" s="31">
        <v>85</v>
      </c>
      <c r="G640" s="493" t="s">
        <v>668</v>
      </c>
      <c r="H640" s="493" t="s">
        <v>668</v>
      </c>
      <c r="I640" s="133">
        <f t="shared" si="20"/>
        <v>757.9375</v>
      </c>
      <c r="J640" s="133">
        <f t="shared" si="18"/>
        <v>121.27</v>
      </c>
      <c r="K640" s="133">
        <f t="shared" si="19"/>
        <v>0</v>
      </c>
    </row>
    <row r="641" spans="1:11">
      <c r="A641" s="30" t="s">
        <v>1006</v>
      </c>
      <c r="B641" s="31">
        <v>85</v>
      </c>
      <c r="G641" s="493" t="s">
        <v>767</v>
      </c>
      <c r="H641" s="493" t="s">
        <v>767</v>
      </c>
      <c r="I641" s="133">
        <f t="shared" si="20"/>
        <v>103.4375</v>
      </c>
      <c r="J641" s="133">
        <f t="shared" si="18"/>
        <v>16.55</v>
      </c>
      <c r="K641" s="133">
        <f t="shared" si="19"/>
        <v>0</v>
      </c>
    </row>
    <row r="642" spans="1:11">
      <c r="A642" s="30" t="s">
        <v>1006</v>
      </c>
      <c r="B642" s="31">
        <v>85</v>
      </c>
      <c r="G642" s="493" t="s">
        <v>1728</v>
      </c>
      <c r="H642" s="493" t="s">
        <v>1728</v>
      </c>
      <c r="I642" s="133">
        <f t="shared" si="20"/>
        <v>43.125</v>
      </c>
      <c r="J642" s="133">
        <f t="shared" si="18"/>
        <v>6.9</v>
      </c>
      <c r="K642" s="133">
        <f t="shared" si="19"/>
        <v>0</v>
      </c>
    </row>
    <row r="643" spans="1:11">
      <c r="A643" s="30" t="s">
        <v>1006</v>
      </c>
      <c r="B643" s="31">
        <v>85</v>
      </c>
      <c r="G643" s="493" t="s">
        <v>9652</v>
      </c>
      <c r="H643" s="493" t="s">
        <v>9567</v>
      </c>
      <c r="I643" s="133">
        <f t="shared" si="20"/>
        <v>47993</v>
      </c>
      <c r="J643" s="133">
        <f t="shared" si="18"/>
        <v>7678.88</v>
      </c>
      <c r="K643" s="133">
        <f t="shared" si="19"/>
        <v>0</v>
      </c>
    </row>
    <row r="644" spans="1:11">
      <c r="A644" s="30" t="s">
        <v>1006</v>
      </c>
      <c r="B644" s="31">
        <v>85</v>
      </c>
      <c r="G644" s="499" t="s">
        <v>889</v>
      </c>
      <c r="H644" s="493" t="s">
        <v>8563</v>
      </c>
      <c r="I644" s="133">
        <f t="shared" si="20"/>
        <v>199063.625</v>
      </c>
      <c r="J644" s="133">
        <f t="shared" si="18"/>
        <v>31850.18</v>
      </c>
      <c r="K644" s="133">
        <f t="shared" si="19"/>
        <v>0</v>
      </c>
    </row>
    <row r="645" spans="1:11">
      <c r="A645" s="30" t="s">
        <v>1006</v>
      </c>
      <c r="B645" s="31">
        <v>85</v>
      </c>
      <c r="G645" s="496" t="s">
        <v>659</v>
      </c>
      <c r="H645" s="494" t="s">
        <v>717</v>
      </c>
      <c r="I645" s="133">
        <f t="shared" si="20"/>
        <v>7204.0625</v>
      </c>
      <c r="J645" s="133">
        <f t="shared" si="18"/>
        <v>1152.6500000000001</v>
      </c>
      <c r="K645" s="133">
        <f t="shared" si="19"/>
        <v>0</v>
      </c>
    </row>
    <row r="646" spans="1:11">
      <c r="A646" s="30" t="s">
        <v>1006</v>
      </c>
      <c r="B646" s="31">
        <v>85</v>
      </c>
      <c r="G646" s="499" t="s">
        <v>3572</v>
      </c>
      <c r="H646" s="493" t="s">
        <v>8891</v>
      </c>
      <c r="I646" s="133">
        <f t="shared" si="20"/>
        <v>199235.75</v>
      </c>
      <c r="J646" s="133">
        <f t="shared" si="18"/>
        <v>31877.72</v>
      </c>
      <c r="K646" s="133">
        <f t="shared" si="19"/>
        <v>0</v>
      </c>
    </row>
    <row r="647" spans="1:11">
      <c r="A647" s="30" t="s">
        <v>1006</v>
      </c>
      <c r="B647" s="31">
        <v>85</v>
      </c>
      <c r="G647" s="499" t="s">
        <v>877</v>
      </c>
      <c r="H647" s="493" t="s">
        <v>8918</v>
      </c>
      <c r="I647" s="133">
        <f t="shared" si="20"/>
        <v>328699.3125</v>
      </c>
      <c r="J647" s="133">
        <f t="shared" si="18"/>
        <v>52591.89</v>
      </c>
      <c r="K647" s="133">
        <f t="shared" si="19"/>
        <v>0</v>
      </c>
    </row>
    <row r="648" spans="1:11">
      <c r="A648" s="30" t="s">
        <v>1006</v>
      </c>
      <c r="B648" s="31">
        <v>85</v>
      </c>
      <c r="G648" s="493" t="s">
        <v>1775</v>
      </c>
      <c r="H648" s="493" t="s">
        <v>1775</v>
      </c>
      <c r="I648" s="133">
        <f t="shared" si="20"/>
        <v>49.625</v>
      </c>
      <c r="J648" s="133">
        <f t="shared" si="18"/>
        <v>7.94</v>
      </c>
      <c r="K648" s="133">
        <f t="shared" si="19"/>
        <v>0</v>
      </c>
    </row>
    <row r="649" spans="1:11">
      <c r="A649" s="30" t="s">
        <v>1006</v>
      </c>
      <c r="B649" s="31">
        <v>85</v>
      </c>
      <c r="G649" s="493" t="s">
        <v>9644</v>
      </c>
      <c r="H649" s="493" t="s">
        <v>9403</v>
      </c>
      <c r="I649" s="133">
        <f t="shared" si="20"/>
        <v>5500</v>
      </c>
      <c r="J649" s="133">
        <f t="shared" si="18"/>
        <v>880</v>
      </c>
      <c r="K649" s="133">
        <f t="shared" si="19"/>
        <v>0</v>
      </c>
    </row>
    <row r="650" spans="1:11">
      <c r="A650" s="30" t="s">
        <v>1006</v>
      </c>
      <c r="B650" s="31">
        <v>85</v>
      </c>
      <c r="G650" s="499" t="s">
        <v>884</v>
      </c>
      <c r="H650" s="493" t="s">
        <v>8566</v>
      </c>
      <c r="I650" s="133">
        <f t="shared" si="20"/>
        <v>328699.3125</v>
      </c>
      <c r="J650" s="133">
        <f t="shared" si="18"/>
        <v>52591.89</v>
      </c>
      <c r="K650" s="133">
        <f t="shared" si="19"/>
        <v>0</v>
      </c>
    </row>
    <row r="651" spans="1:11">
      <c r="A651" s="30" t="s">
        <v>1006</v>
      </c>
      <c r="B651" s="31">
        <v>85</v>
      </c>
      <c r="G651" s="504" t="s">
        <v>998</v>
      </c>
      <c r="H651" s="493" t="s">
        <v>8958</v>
      </c>
      <c r="I651" s="133">
        <f t="shared" si="20"/>
        <v>33790.9375</v>
      </c>
      <c r="J651" s="133">
        <f t="shared" si="18"/>
        <v>5406.55</v>
      </c>
      <c r="K651" s="133">
        <f t="shared" si="19"/>
        <v>0</v>
      </c>
    </row>
    <row r="652" spans="1:11">
      <c r="A652" s="30" t="s">
        <v>1006</v>
      </c>
      <c r="B652" s="31">
        <v>85</v>
      </c>
      <c r="G652" s="501" t="s">
        <v>996</v>
      </c>
      <c r="H652" s="500" t="s">
        <v>995</v>
      </c>
      <c r="I652" s="133">
        <f t="shared" si="20"/>
        <v>126</v>
      </c>
      <c r="J652" s="133">
        <f t="shared" si="18"/>
        <v>20.16</v>
      </c>
      <c r="K652" s="133">
        <f t="shared" si="19"/>
        <v>0</v>
      </c>
    </row>
    <row r="653" spans="1:11">
      <c r="A653" s="30" t="s">
        <v>1006</v>
      </c>
      <c r="B653" s="31">
        <v>85</v>
      </c>
      <c r="G653" s="503" t="s">
        <v>979</v>
      </c>
      <c r="H653" s="507" t="s">
        <v>2913</v>
      </c>
      <c r="I653" s="133">
        <f t="shared" si="20"/>
        <v>11600.6875</v>
      </c>
      <c r="J653" s="133">
        <f t="shared" si="18"/>
        <v>1856.11</v>
      </c>
      <c r="K653" s="133">
        <f t="shared" si="19"/>
        <v>0</v>
      </c>
    </row>
    <row r="654" spans="1:11">
      <c r="A654" s="30" t="s">
        <v>1006</v>
      </c>
      <c r="B654" s="31">
        <v>85</v>
      </c>
      <c r="G654" s="493" t="s">
        <v>9636</v>
      </c>
      <c r="H654" s="493" t="s">
        <v>9637</v>
      </c>
      <c r="I654" s="133">
        <f t="shared" si="20"/>
        <v>122.5625</v>
      </c>
      <c r="J654" s="133">
        <f t="shared" si="18"/>
        <v>19.61</v>
      </c>
      <c r="K654" s="133">
        <f t="shared" si="19"/>
        <v>0</v>
      </c>
    </row>
    <row r="655" spans="1:11">
      <c r="A655" s="30" t="s">
        <v>1006</v>
      </c>
      <c r="B655" s="31">
        <v>85</v>
      </c>
      <c r="G655" s="494" t="s">
        <v>742</v>
      </c>
      <c r="H655" s="494" t="s">
        <v>9674</v>
      </c>
      <c r="I655" s="133">
        <f t="shared" si="20"/>
        <v>786.18749999999989</v>
      </c>
      <c r="J655" s="133">
        <f t="shared" si="18"/>
        <v>125.78999999999999</v>
      </c>
      <c r="K655" s="133">
        <f t="shared" si="19"/>
        <v>0</v>
      </c>
    </row>
    <row r="656" spans="1:11">
      <c r="A656" s="30" t="s">
        <v>1006</v>
      </c>
      <c r="B656" s="31">
        <v>85</v>
      </c>
      <c r="G656" s="493" t="s">
        <v>1679</v>
      </c>
      <c r="H656" s="493" t="s">
        <v>1679</v>
      </c>
      <c r="I656" s="133">
        <f t="shared" si="20"/>
        <v>178.4375</v>
      </c>
      <c r="J656" s="133">
        <f t="shared" si="18"/>
        <v>28.55</v>
      </c>
      <c r="K656" s="133">
        <f t="shared" si="19"/>
        <v>0</v>
      </c>
    </row>
    <row r="657" spans="1:11">
      <c r="A657" s="30" t="s">
        <v>1006</v>
      </c>
      <c r="B657" s="31">
        <v>85</v>
      </c>
      <c r="G657" s="493" t="s">
        <v>8031</v>
      </c>
      <c r="H657" s="493" t="s">
        <v>8031</v>
      </c>
      <c r="I657" s="133">
        <f t="shared" si="20"/>
        <v>1077.5625</v>
      </c>
      <c r="J657" s="133">
        <f t="shared" si="18"/>
        <v>172.41</v>
      </c>
      <c r="K657" s="133">
        <f t="shared" si="19"/>
        <v>0</v>
      </c>
    </row>
    <row r="658" spans="1:11">
      <c r="A658" s="30" t="s">
        <v>1006</v>
      </c>
      <c r="B658" s="31">
        <v>85</v>
      </c>
      <c r="G658" s="499" t="s">
        <v>858</v>
      </c>
      <c r="H658" s="493" t="s">
        <v>9656</v>
      </c>
      <c r="I658" s="133">
        <f t="shared" si="20"/>
        <v>729302.62500000012</v>
      </c>
      <c r="J658" s="133">
        <f t="shared" si="18"/>
        <v>116688.42000000001</v>
      </c>
      <c r="K658" s="133">
        <f t="shared" si="19"/>
        <v>0</v>
      </c>
    </row>
    <row r="659" spans="1:11">
      <c r="A659" s="30" t="s">
        <v>1006</v>
      </c>
      <c r="B659" s="31">
        <v>85</v>
      </c>
      <c r="G659" s="493" t="s">
        <v>9638</v>
      </c>
      <c r="H659" s="493" t="s">
        <v>9421</v>
      </c>
      <c r="I659" s="133">
        <f t="shared" si="20"/>
        <v>8931.0625</v>
      </c>
      <c r="J659" s="133">
        <f t="shared" si="18"/>
        <v>1428.97</v>
      </c>
      <c r="K659" s="133">
        <f t="shared" si="19"/>
        <v>0</v>
      </c>
    </row>
    <row r="660" spans="1:11">
      <c r="A660" s="30" t="s">
        <v>1006</v>
      </c>
      <c r="B660" s="31">
        <v>85</v>
      </c>
      <c r="G660" s="493" t="s">
        <v>2536</v>
      </c>
      <c r="H660" s="493" t="s">
        <v>2536</v>
      </c>
      <c r="I660" s="133">
        <f t="shared" si="20"/>
        <v>1414.6875</v>
      </c>
      <c r="J660" s="133">
        <f t="shared" si="18"/>
        <v>226.35</v>
      </c>
      <c r="K660" s="133">
        <f t="shared" si="19"/>
        <v>0</v>
      </c>
    </row>
    <row r="661" spans="1:11">
      <c r="A661" s="30" t="s">
        <v>1006</v>
      </c>
      <c r="B661" s="31">
        <v>85</v>
      </c>
      <c r="G661" s="493" t="s">
        <v>893</v>
      </c>
      <c r="H661" s="493" t="s">
        <v>892</v>
      </c>
      <c r="I661" s="133">
        <f t="shared" si="20"/>
        <v>12169</v>
      </c>
      <c r="J661" s="133">
        <f t="shared" si="18"/>
        <v>1947.04</v>
      </c>
      <c r="K661" s="133">
        <f t="shared" si="19"/>
        <v>0</v>
      </c>
    </row>
    <row r="662" spans="1:11">
      <c r="A662" s="30" t="s">
        <v>1006</v>
      </c>
      <c r="B662" s="31">
        <v>85</v>
      </c>
      <c r="G662" s="493" t="s">
        <v>9646</v>
      </c>
      <c r="H662" s="493" t="s">
        <v>9465</v>
      </c>
      <c r="I662" s="133">
        <f t="shared" si="20"/>
        <v>157758.625</v>
      </c>
      <c r="J662" s="133">
        <f t="shared" si="18"/>
        <v>25241.38</v>
      </c>
      <c r="K662" s="133">
        <f t="shared" si="19"/>
        <v>0</v>
      </c>
    </row>
    <row r="663" spans="1:11">
      <c r="A663" s="30" t="s">
        <v>1006</v>
      </c>
      <c r="B663" s="31">
        <v>85</v>
      </c>
      <c r="G663" s="493" t="s">
        <v>960</v>
      </c>
      <c r="H663" s="493" t="s">
        <v>961</v>
      </c>
      <c r="I663" s="133">
        <f t="shared" si="20"/>
        <v>20325.375</v>
      </c>
      <c r="J663" s="133">
        <f t="shared" si="18"/>
        <v>3252.06</v>
      </c>
      <c r="K663" s="133">
        <f t="shared" si="19"/>
        <v>0</v>
      </c>
    </row>
    <row r="664" spans="1:11">
      <c r="A664" s="30" t="s">
        <v>1006</v>
      </c>
      <c r="B664" s="31">
        <v>85</v>
      </c>
      <c r="G664" s="493" t="s">
        <v>9248</v>
      </c>
      <c r="H664" s="493" t="s">
        <v>9248</v>
      </c>
      <c r="I664" s="133">
        <f t="shared" si="20"/>
        <v>25</v>
      </c>
      <c r="J664" s="133">
        <f t="shared" si="18"/>
        <v>4</v>
      </c>
      <c r="K664" s="133">
        <f t="shared" si="19"/>
        <v>0</v>
      </c>
    </row>
    <row r="665" spans="1:11">
      <c r="A665" s="30" t="s">
        <v>1006</v>
      </c>
      <c r="B665" s="31">
        <v>85</v>
      </c>
      <c r="G665" s="494" t="s">
        <v>731</v>
      </c>
      <c r="H665" s="494" t="s">
        <v>2901</v>
      </c>
      <c r="I665" s="133">
        <f t="shared" si="20"/>
        <v>170.6875</v>
      </c>
      <c r="J665" s="133">
        <f t="shared" si="18"/>
        <v>27.310000000000002</v>
      </c>
      <c r="K665" s="133">
        <f t="shared" si="19"/>
        <v>0</v>
      </c>
    </row>
    <row r="666" spans="1:11">
      <c r="A666" s="30" t="s">
        <v>1006</v>
      </c>
      <c r="B666" s="31">
        <v>85</v>
      </c>
      <c r="G666" s="493" t="s">
        <v>5423</v>
      </c>
      <c r="H666" s="493" t="s">
        <v>5423</v>
      </c>
      <c r="I666" s="133">
        <f t="shared" si="20"/>
        <v>112.9375</v>
      </c>
      <c r="J666" s="133">
        <f t="shared" si="18"/>
        <v>18.07</v>
      </c>
      <c r="K666" s="133">
        <f t="shared" si="19"/>
        <v>0</v>
      </c>
    </row>
    <row r="667" spans="1:11">
      <c r="A667" s="30" t="s">
        <v>1006</v>
      </c>
      <c r="B667" s="31">
        <v>85</v>
      </c>
      <c r="G667" s="499" t="s">
        <v>1724</v>
      </c>
      <c r="H667" s="493" t="s">
        <v>8443</v>
      </c>
      <c r="I667" s="133">
        <f t="shared" si="20"/>
        <v>582982.25</v>
      </c>
      <c r="J667" s="133">
        <f t="shared" si="18"/>
        <v>93277.16</v>
      </c>
      <c r="K667" s="133">
        <f t="shared" si="19"/>
        <v>0</v>
      </c>
    </row>
    <row r="668" spans="1:11">
      <c r="A668" s="30" t="s">
        <v>1006</v>
      </c>
      <c r="B668" s="31">
        <v>85</v>
      </c>
      <c r="G668" s="494" t="s">
        <v>658</v>
      </c>
      <c r="H668" s="494" t="s">
        <v>790</v>
      </c>
      <c r="I668" s="133">
        <f t="shared" si="20"/>
        <v>210.37499999999997</v>
      </c>
      <c r="J668" s="133">
        <f t="shared" si="18"/>
        <v>33.659999999999997</v>
      </c>
      <c r="K668" s="133">
        <f t="shared" si="19"/>
        <v>0</v>
      </c>
    </row>
    <row r="669" spans="1:11">
      <c r="A669" s="30" t="s">
        <v>1006</v>
      </c>
      <c r="B669" s="31">
        <v>85</v>
      </c>
      <c r="G669" s="494" t="s">
        <v>9684</v>
      </c>
      <c r="H669" s="494" t="s">
        <v>9685</v>
      </c>
      <c r="I669" s="133">
        <f t="shared" si="20"/>
        <v>23.875</v>
      </c>
      <c r="J669" s="133">
        <f t="shared" si="18"/>
        <v>3.82</v>
      </c>
      <c r="K669" s="133">
        <f t="shared" si="19"/>
        <v>0</v>
      </c>
    </row>
    <row r="670" spans="1:11">
      <c r="A670" s="30" t="s">
        <v>1006</v>
      </c>
      <c r="B670" s="31">
        <v>85</v>
      </c>
      <c r="G670" s="493" t="s">
        <v>8361</v>
      </c>
      <c r="H670" s="493" t="s">
        <v>6522</v>
      </c>
      <c r="I670" s="133">
        <f t="shared" si="20"/>
        <v>7643.0000000000009</v>
      </c>
      <c r="J670" s="133">
        <f t="shared" si="18"/>
        <v>1222.8800000000001</v>
      </c>
      <c r="K670" s="133">
        <f t="shared" si="19"/>
        <v>0</v>
      </c>
    </row>
    <row r="671" spans="1:11">
      <c r="A671" s="30" t="s">
        <v>1006</v>
      </c>
      <c r="B671" s="31">
        <v>85</v>
      </c>
      <c r="G671" s="493" t="s">
        <v>1683</v>
      </c>
      <c r="H671" s="493" t="s">
        <v>1683</v>
      </c>
      <c r="I671" s="133">
        <f t="shared" si="20"/>
        <v>1741.6875</v>
      </c>
      <c r="J671" s="133">
        <f t="shared" si="18"/>
        <v>278.67</v>
      </c>
      <c r="K671" s="133">
        <f t="shared" si="19"/>
        <v>0</v>
      </c>
    </row>
    <row r="672" spans="1:11">
      <c r="A672" s="30" t="s">
        <v>1006</v>
      </c>
      <c r="B672" s="31">
        <v>85</v>
      </c>
      <c r="G672" s="494" t="s">
        <v>3528</v>
      </c>
      <c r="H672" s="494" t="s">
        <v>9665</v>
      </c>
      <c r="I672" s="133">
        <f t="shared" si="20"/>
        <v>1183.25</v>
      </c>
      <c r="J672" s="133">
        <f t="shared" si="18"/>
        <v>189.32</v>
      </c>
      <c r="K672" s="133">
        <f t="shared" si="19"/>
        <v>0</v>
      </c>
    </row>
    <row r="673" spans="1:11">
      <c r="A673" s="30" t="s">
        <v>1006</v>
      </c>
      <c r="B673" s="31">
        <v>85</v>
      </c>
      <c r="G673" s="493" t="s">
        <v>8077</v>
      </c>
      <c r="H673" s="493" t="s">
        <v>9319</v>
      </c>
      <c r="I673" s="133">
        <f t="shared" si="20"/>
        <v>11077.5625</v>
      </c>
      <c r="J673" s="133">
        <f t="shared" si="18"/>
        <v>1772.41</v>
      </c>
      <c r="K673" s="133">
        <f t="shared" si="19"/>
        <v>0</v>
      </c>
    </row>
    <row r="674" spans="1:11">
      <c r="A674" s="30" t="s">
        <v>1006</v>
      </c>
      <c r="B674" s="31">
        <v>85</v>
      </c>
      <c r="G674" s="494" t="s">
        <v>1700</v>
      </c>
      <c r="H674" s="494" t="s">
        <v>9675</v>
      </c>
      <c r="I674" s="133">
        <f t="shared" si="20"/>
        <v>120.75</v>
      </c>
      <c r="J674" s="133">
        <f t="shared" si="18"/>
        <v>19.32</v>
      </c>
      <c r="K674" s="133">
        <f t="shared" si="19"/>
        <v>0</v>
      </c>
    </row>
    <row r="675" spans="1:11">
      <c r="A675" s="30" t="s">
        <v>1006</v>
      </c>
      <c r="B675" s="31">
        <v>85</v>
      </c>
      <c r="G675" s="493" t="s">
        <v>9238</v>
      </c>
      <c r="H675" s="493" t="s">
        <v>9238</v>
      </c>
      <c r="I675" s="133">
        <f t="shared" si="20"/>
        <v>102.5625</v>
      </c>
      <c r="J675" s="133">
        <f t="shared" si="18"/>
        <v>16.41</v>
      </c>
      <c r="K675" s="133">
        <f t="shared" si="19"/>
        <v>0</v>
      </c>
    </row>
    <row r="676" spans="1:11">
      <c r="A676" s="30" t="s">
        <v>1006</v>
      </c>
      <c r="B676" s="31">
        <v>85</v>
      </c>
      <c r="G676" s="499" t="s">
        <v>1774</v>
      </c>
      <c r="H676" s="493" t="s">
        <v>8936</v>
      </c>
      <c r="I676" s="133">
        <f t="shared" si="20"/>
        <v>528504</v>
      </c>
      <c r="J676" s="133">
        <f t="shared" si="18"/>
        <v>84560.639999999999</v>
      </c>
      <c r="K676" s="133">
        <f t="shared" si="19"/>
        <v>0</v>
      </c>
    </row>
    <row r="677" spans="1:11">
      <c r="A677" s="30" t="s">
        <v>1006</v>
      </c>
      <c r="B677" s="31">
        <v>85</v>
      </c>
      <c r="G677" s="499" t="s">
        <v>866</v>
      </c>
      <c r="H677" s="493" t="s">
        <v>8927</v>
      </c>
      <c r="I677" s="133">
        <f t="shared" si="20"/>
        <v>271637.5</v>
      </c>
      <c r="J677" s="133">
        <f t="shared" si="18"/>
        <v>43462</v>
      </c>
      <c r="K677" s="133">
        <f t="shared" si="19"/>
        <v>0</v>
      </c>
    </row>
    <row r="678" spans="1:11">
      <c r="A678" s="30" t="s">
        <v>1006</v>
      </c>
      <c r="B678" s="31">
        <v>85</v>
      </c>
      <c r="G678" s="493" t="s">
        <v>1690</v>
      </c>
      <c r="H678" s="493" t="s">
        <v>1690</v>
      </c>
      <c r="I678" s="133">
        <f t="shared" si="20"/>
        <v>19.8125</v>
      </c>
      <c r="J678" s="133">
        <f t="shared" si="18"/>
        <v>3.17</v>
      </c>
      <c r="K678" s="133">
        <f t="shared" si="19"/>
        <v>0</v>
      </c>
    </row>
    <row r="679" spans="1:11">
      <c r="A679" s="30" t="s">
        <v>1006</v>
      </c>
      <c r="B679" s="31">
        <v>85</v>
      </c>
      <c r="G679" s="493" t="s">
        <v>4830</v>
      </c>
      <c r="H679" s="493" t="s">
        <v>4821</v>
      </c>
      <c r="I679" s="133">
        <f t="shared" si="20"/>
        <v>25007.125</v>
      </c>
      <c r="J679" s="133">
        <f t="shared" si="18"/>
        <v>4001.1400000000003</v>
      </c>
      <c r="K679" s="133">
        <f t="shared" si="19"/>
        <v>0</v>
      </c>
    </row>
    <row r="680" spans="1:11">
      <c r="A680" s="30" t="s">
        <v>1006</v>
      </c>
      <c r="B680" s="31">
        <v>85</v>
      </c>
      <c r="G680" s="493" t="s">
        <v>930</v>
      </c>
      <c r="H680" s="493" t="s">
        <v>931</v>
      </c>
      <c r="I680" s="133">
        <f t="shared" si="20"/>
        <v>134000</v>
      </c>
      <c r="J680" s="133">
        <f t="shared" si="18"/>
        <v>21440</v>
      </c>
      <c r="K680" s="133">
        <f t="shared" si="19"/>
        <v>0</v>
      </c>
    </row>
    <row r="681" spans="1:11">
      <c r="A681" s="30" t="s">
        <v>1006</v>
      </c>
      <c r="B681" s="31">
        <v>85</v>
      </c>
      <c r="G681" s="494" t="s">
        <v>9672</v>
      </c>
      <c r="H681" s="494" t="s">
        <v>9673</v>
      </c>
      <c r="I681" s="133">
        <f t="shared" si="20"/>
        <v>461.56249999999994</v>
      </c>
      <c r="J681" s="133">
        <f t="shared" si="18"/>
        <v>73.849999999999994</v>
      </c>
      <c r="K681" s="133">
        <f t="shared" si="19"/>
        <v>0</v>
      </c>
    </row>
    <row r="682" spans="1:11">
      <c r="A682" s="30" t="s">
        <v>1006</v>
      </c>
      <c r="B682" s="31">
        <v>85</v>
      </c>
      <c r="G682" s="493" t="s">
        <v>7302</v>
      </c>
      <c r="H682" s="493" t="s">
        <v>7302</v>
      </c>
      <c r="I682" s="133">
        <f t="shared" si="20"/>
        <v>198.5625</v>
      </c>
      <c r="J682" s="133">
        <f t="shared" si="18"/>
        <v>31.77</v>
      </c>
      <c r="K682" s="133">
        <f t="shared" si="19"/>
        <v>0</v>
      </c>
    </row>
    <row r="683" spans="1:11">
      <c r="A683" s="30" t="s">
        <v>1006</v>
      </c>
      <c r="B683" s="31">
        <v>85</v>
      </c>
      <c r="G683" s="493" t="s">
        <v>670</v>
      </c>
      <c r="H683" s="493" t="s">
        <v>670</v>
      </c>
      <c r="I683" s="133">
        <f t="shared" si="20"/>
        <v>1500</v>
      </c>
      <c r="J683" s="133">
        <f t="shared" si="18"/>
        <v>240</v>
      </c>
      <c r="K683" s="133">
        <f t="shared" si="19"/>
        <v>0</v>
      </c>
    </row>
    <row r="684" spans="1:11">
      <c r="A684" s="30" t="s">
        <v>1006</v>
      </c>
      <c r="B684" s="31">
        <v>85</v>
      </c>
      <c r="G684" s="493" t="s">
        <v>664</v>
      </c>
      <c r="H684" s="493" t="s">
        <v>664</v>
      </c>
      <c r="I684" s="133">
        <f t="shared" si="20"/>
        <v>98.25</v>
      </c>
      <c r="J684" s="133">
        <f t="shared" si="18"/>
        <v>15.72</v>
      </c>
      <c r="K684" s="133">
        <f t="shared" si="19"/>
        <v>0</v>
      </c>
    </row>
    <row r="685" spans="1:11">
      <c r="A685" s="30" t="s">
        <v>1006</v>
      </c>
      <c r="B685" s="31">
        <v>85</v>
      </c>
      <c r="G685" s="493" t="s">
        <v>9088</v>
      </c>
      <c r="H685" s="493" t="s">
        <v>9088</v>
      </c>
      <c r="I685" s="133">
        <f t="shared" si="20"/>
        <v>1643.625</v>
      </c>
      <c r="J685" s="133">
        <f t="shared" si="18"/>
        <v>262.98</v>
      </c>
      <c r="K685" s="133">
        <f t="shared" si="19"/>
        <v>0</v>
      </c>
    </row>
    <row r="686" spans="1:11">
      <c r="A686" s="30" t="s">
        <v>1006</v>
      </c>
      <c r="B686" s="31">
        <v>85</v>
      </c>
      <c r="G686" s="493" t="s">
        <v>9629</v>
      </c>
      <c r="H686" s="493" t="s">
        <v>9630</v>
      </c>
      <c r="I686" s="133">
        <f t="shared" si="20"/>
        <v>2896.625</v>
      </c>
      <c r="J686" s="133">
        <f t="shared" si="18"/>
        <v>463.46</v>
      </c>
      <c r="K686" s="133">
        <f t="shared" si="19"/>
        <v>0</v>
      </c>
    </row>
    <row r="687" spans="1:11">
      <c r="A687" s="30" t="s">
        <v>1006</v>
      </c>
      <c r="B687" s="31">
        <v>85</v>
      </c>
      <c r="G687" s="493" t="s">
        <v>7278</v>
      </c>
      <c r="H687" s="493" t="s">
        <v>6086</v>
      </c>
      <c r="I687" s="133">
        <f t="shared" si="20"/>
        <v>1724138</v>
      </c>
      <c r="J687" s="133">
        <f t="shared" si="18"/>
        <v>275862.08</v>
      </c>
      <c r="K687" s="133">
        <f t="shared" si="19"/>
        <v>0</v>
      </c>
    </row>
    <row r="688" spans="1:11">
      <c r="A688" s="30" t="s">
        <v>1006</v>
      </c>
      <c r="B688" s="31">
        <v>85</v>
      </c>
      <c r="G688" s="493" t="s">
        <v>962</v>
      </c>
      <c r="H688" s="493" t="s">
        <v>963</v>
      </c>
      <c r="I688" s="133">
        <f t="shared" si="20"/>
        <v>5041.375</v>
      </c>
      <c r="J688" s="133">
        <f t="shared" si="18"/>
        <v>806.62</v>
      </c>
      <c r="K688" s="133">
        <f t="shared" si="19"/>
        <v>0</v>
      </c>
    </row>
    <row r="689" spans="1:11">
      <c r="A689" s="30" t="s">
        <v>1006</v>
      </c>
      <c r="B689" s="31">
        <v>85</v>
      </c>
      <c r="G689" s="493" t="s">
        <v>9131</v>
      </c>
      <c r="H689" s="493" t="s">
        <v>9131</v>
      </c>
      <c r="I689" s="133">
        <f t="shared" si="20"/>
        <v>156.0625</v>
      </c>
      <c r="J689" s="133">
        <f t="shared" si="18"/>
        <v>24.97</v>
      </c>
      <c r="K689" s="133">
        <f t="shared" si="19"/>
        <v>0</v>
      </c>
    </row>
    <row r="690" spans="1:11">
      <c r="A690" s="30" t="s">
        <v>1006</v>
      </c>
      <c r="B690" s="31">
        <v>85</v>
      </c>
      <c r="G690" s="494" t="s">
        <v>992</v>
      </c>
      <c r="H690" s="494" t="s">
        <v>9668</v>
      </c>
      <c r="I690" s="133">
        <f t="shared" si="20"/>
        <v>40.5</v>
      </c>
      <c r="J690" s="133">
        <f t="shared" si="18"/>
        <v>6.48</v>
      </c>
      <c r="K690" s="133">
        <f t="shared" si="19"/>
        <v>0</v>
      </c>
    </row>
    <row r="691" spans="1:11">
      <c r="A691" s="30" t="s">
        <v>1006</v>
      </c>
      <c r="B691" s="31">
        <v>85</v>
      </c>
      <c r="G691" s="493" t="s">
        <v>9264</v>
      </c>
      <c r="H691" s="493" t="s">
        <v>9264</v>
      </c>
      <c r="I691" s="133">
        <f t="shared" si="20"/>
        <v>335.8125</v>
      </c>
      <c r="J691" s="133">
        <f t="shared" si="18"/>
        <v>53.73</v>
      </c>
      <c r="K691" s="133">
        <f t="shared" si="19"/>
        <v>0</v>
      </c>
    </row>
    <row r="692" spans="1:11">
      <c r="A692" s="30" t="s">
        <v>1006</v>
      </c>
      <c r="B692" s="31">
        <v>85</v>
      </c>
      <c r="G692" s="493" t="s">
        <v>7897</v>
      </c>
      <c r="H692" s="493" t="s">
        <v>9691</v>
      </c>
      <c r="I692" s="133">
        <f t="shared" si="20"/>
        <v>21.5625</v>
      </c>
      <c r="J692" s="133">
        <f t="shared" si="18"/>
        <v>3.45</v>
      </c>
      <c r="K692" s="133">
        <f t="shared" si="19"/>
        <v>0</v>
      </c>
    </row>
    <row r="693" spans="1:11">
      <c r="A693" s="30" t="s">
        <v>1006</v>
      </c>
      <c r="B693" s="31">
        <v>85</v>
      </c>
      <c r="G693" s="499" t="s">
        <v>829</v>
      </c>
      <c r="H693" s="499" t="s">
        <v>10926</v>
      </c>
      <c r="I693" s="133">
        <f t="shared" si="20"/>
        <v>1793.1249999999998</v>
      </c>
      <c r="J693" s="133">
        <f t="shared" si="18"/>
        <v>286.89999999999998</v>
      </c>
      <c r="K693" s="133">
        <f t="shared" si="19"/>
        <v>24.86</v>
      </c>
    </row>
    <row r="694" spans="1:11">
      <c r="A694" s="30" t="s">
        <v>1006</v>
      </c>
      <c r="B694" s="31">
        <v>85</v>
      </c>
      <c r="G694" s="493" t="s">
        <v>691</v>
      </c>
      <c r="H694" s="493" t="s">
        <v>691</v>
      </c>
      <c r="I694" s="133">
        <f t="shared" si="20"/>
        <v>1244.3125000000002</v>
      </c>
      <c r="J694" s="133">
        <f t="shared" si="18"/>
        <v>199.09000000000003</v>
      </c>
      <c r="K694" s="133">
        <f t="shared" si="19"/>
        <v>0</v>
      </c>
    </row>
    <row r="695" spans="1:11">
      <c r="A695" s="30" t="s">
        <v>1006</v>
      </c>
      <c r="B695" s="31">
        <v>85</v>
      </c>
      <c r="G695" s="493" t="s">
        <v>7279</v>
      </c>
      <c r="H695" s="493" t="s">
        <v>8292</v>
      </c>
      <c r="I695" s="133">
        <f t="shared" ref="I695:I757" si="21">+J695/0.16</f>
        <v>10000</v>
      </c>
      <c r="J695" s="133">
        <f t="shared" ref="J695:J758" si="22">+SUMIF($G$8:$G$609,G695,$I$8:$I$609)</f>
        <v>1600</v>
      </c>
      <c r="K695" s="133">
        <f t="shared" ref="K695:K758" si="23">+SUMIF($G$8:$G$609,G695,$K$8:$K$609)</f>
        <v>0</v>
      </c>
    </row>
    <row r="696" spans="1:11">
      <c r="A696" s="30" t="s">
        <v>1006</v>
      </c>
      <c r="B696" s="31">
        <v>85</v>
      </c>
      <c r="G696" s="493" t="s">
        <v>9293</v>
      </c>
      <c r="H696" s="493" t="s">
        <v>9293</v>
      </c>
      <c r="I696" s="133">
        <f t="shared" si="21"/>
        <v>60.375</v>
      </c>
      <c r="J696" s="133">
        <f t="shared" si="22"/>
        <v>9.66</v>
      </c>
      <c r="K696" s="133">
        <f t="shared" si="23"/>
        <v>0</v>
      </c>
    </row>
    <row r="697" spans="1:11">
      <c r="A697" s="30" t="s">
        <v>1006</v>
      </c>
      <c r="B697" s="31">
        <v>85</v>
      </c>
      <c r="G697" s="494" t="s">
        <v>729</v>
      </c>
      <c r="H697" s="494" t="s">
        <v>730</v>
      </c>
      <c r="I697" s="133">
        <f t="shared" si="21"/>
        <v>2361.3125</v>
      </c>
      <c r="J697" s="133">
        <f t="shared" si="22"/>
        <v>377.81</v>
      </c>
      <c r="K697" s="133">
        <f t="shared" si="23"/>
        <v>0</v>
      </c>
    </row>
    <row r="698" spans="1:11">
      <c r="A698" s="30" t="s">
        <v>1006</v>
      </c>
      <c r="B698" s="31">
        <v>85</v>
      </c>
      <c r="G698" s="493" t="s">
        <v>1678</v>
      </c>
      <c r="H698" s="493" t="s">
        <v>1678</v>
      </c>
      <c r="I698" s="133">
        <f t="shared" si="21"/>
        <v>2202.125</v>
      </c>
      <c r="J698" s="133">
        <f t="shared" si="22"/>
        <v>352.34</v>
      </c>
      <c r="K698" s="133">
        <f t="shared" si="23"/>
        <v>0</v>
      </c>
    </row>
    <row r="699" spans="1:11">
      <c r="A699" s="30" t="s">
        <v>1006</v>
      </c>
      <c r="B699" s="31">
        <v>85</v>
      </c>
      <c r="G699" s="493" t="s">
        <v>4137</v>
      </c>
      <c r="H699" s="493" t="s">
        <v>4137</v>
      </c>
      <c r="I699" s="133">
        <f t="shared" si="21"/>
        <v>1982.4375</v>
      </c>
      <c r="J699" s="133">
        <f t="shared" si="22"/>
        <v>317.19</v>
      </c>
      <c r="K699" s="133">
        <f t="shared" si="23"/>
        <v>0</v>
      </c>
    </row>
    <row r="700" spans="1:11">
      <c r="A700" s="30" t="s">
        <v>1006</v>
      </c>
      <c r="B700" s="31">
        <v>85</v>
      </c>
      <c r="G700" s="494" t="s">
        <v>9676</v>
      </c>
      <c r="H700" s="494" t="s">
        <v>9677</v>
      </c>
      <c r="I700" s="133">
        <f t="shared" si="21"/>
        <v>673.25</v>
      </c>
      <c r="J700" s="133">
        <f t="shared" si="22"/>
        <v>107.72</v>
      </c>
      <c r="K700" s="133">
        <f t="shared" si="23"/>
        <v>0</v>
      </c>
    </row>
    <row r="701" spans="1:11">
      <c r="A701" s="30" t="s">
        <v>1006</v>
      </c>
      <c r="B701" s="31">
        <v>85</v>
      </c>
      <c r="G701" s="499" t="s">
        <v>863</v>
      </c>
      <c r="H701" s="493" t="s">
        <v>4785</v>
      </c>
      <c r="I701" s="133">
        <f t="shared" si="21"/>
        <v>320160.3125</v>
      </c>
      <c r="J701" s="133">
        <f t="shared" si="22"/>
        <v>51225.65</v>
      </c>
      <c r="K701" s="133">
        <f t="shared" si="23"/>
        <v>0</v>
      </c>
    </row>
    <row r="702" spans="1:11">
      <c r="A702" s="30" t="s">
        <v>1006</v>
      </c>
      <c r="B702" s="31">
        <v>85</v>
      </c>
      <c r="G702" s="493" t="s">
        <v>8371</v>
      </c>
      <c r="H702" s="493" t="s">
        <v>8336</v>
      </c>
      <c r="I702" s="133">
        <f t="shared" si="21"/>
        <v>52274.125</v>
      </c>
      <c r="J702" s="133">
        <f t="shared" si="22"/>
        <v>8363.86</v>
      </c>
      <c r="K702" s="133">
        <f t="shared" si="23"/>
        <v>0</v>
      </c>
    </row>
    <row r="703" spans="1:11">
      <c r="A703" s="30" t="s">
        <v>1006</v>
      </c>
      <c r="B703" s="31">
        <v>85</v>
      </c>
      <c r="G703" s="493" t="s">
        <v>9227</v>
      </c>
      <c r="H703" s="493" t="s">
        <v>9227</v>
      </c>
      <c r="I703" s="133">
        <f t="shared" si="21"/>
        <v>1131.875</v>
      </c>
      <c r="J703" s="133">
        <f t="shared" si="22"/>
        <v>181.1</v>
      </c>
      <c r="K703" s="133">
        <f t="shared" si="23"/>
        <v>0</v>
      </c>
    </row>
    <row r="704" spans="1:11">
      <c r="A704" s="30" t="s">
        <v>1006</v>
      </c>
      <c r="B704" s="31">
        <v>85</v>
      </c>
      <c r="G704" s="493" t="s">
        <v>5446</v>
      </c>
      <c r="H704" s="493" t="s">
        <v>5446</v>
      </c>
      <c r="I704" s="133">
        <f t="shared" si="21"/>
        <v>172.37499999999997</v>
      </c>
      <c r="J704" s="133">
        <f t="shared" si="22"/>
        <v>27.58</v>
      </c>
      <c r="K704" s="133">
        <f t="shared" si="23"/>
        <v>0</v>
      </c>
    </row>
    <row r="705" spans="1:11">
      <c r="A705" s="30" t="s">
        <v>1006</v>
      </c>
      <c r="B705" s="31">
        <v>85</v>
      </c>
      <c r="G705" s="493" t="s">
        <v>674</v>
      </c>
      <c r="H705" s="493" t="s">
        <v>674</v>
      </c>
      <c r="I705" s="133">
        <f t="shared" si="21"/>
        <v>1189.625</v>
      </c>
      <c r="J705" s="133">
        <f t="shared" si="22"/>
        <v>190.34</v>
      </c>
      <c r="K705" s="133">
        <f t="shared" si="23"/>
        <v>0</v>
      </c>
    </row>
    <row r="706" spans="1:11">
      <c r="A706" s="30" t="s">
        <v>1006</v>
      </c>
      <c r="B706" s="31">
        <v>85</v>
      </c>
      <c r="G706" s="493" t="s">
        <v>947</v>
      </c>
      <c r="H706" s="493" t="s">
        <v>948</v>
      </c>
      <c r="I706" s="133">
        <f t="shared" si="21"/>
        <v>4137</v>
      </c>
      <c r="J706" s="133">
        <f t="shared" si="22"/>
        <v>661.92</v>
      </c>
      <c r="K706" s="133">
        <f t="shared" si="23"/>
        <v>0</v>
      </c>
    </row>
    <row r="707" spans="1:11">
      <c r="A707" s="30" t="s">
        <v>1006</v>
      </c>
      <c r="B707" s="31">
        <v>85</v>
      </c>
      <c r="G707" s="493" t="s">
        <v>9650</v>
      </c>
      <c r="H707" s="493" t="s">
        <v>9547</v>
      </c>
      <c r="I707" s="133">
        <f t="shared" si="21"/>
        <v>3500</v>
      </c>
      <c r="J707" s="133">
        <f t="shared" si="22"/>
        <v>560</v>
      </c>
      <c r="K707" s="133">
        <f t="shared" si="23"/>
        <v>0</v>
      </c>
    </row>
    <row r="708" spans="1:11">
      <c r="A708" s="30" t="s">
        <v>1006</v>
      </c>
      <c r="B708" s="31">
        <v>85</v>
      </c>
      <c r="G708" s="494" t="s">
        <v>9662</v>
      </c>
      <c r="H708" s="494" t="s">
        <v>9663</v>
      </c>
      <c r="I708" s="133">
        <f t="shared" si="21"/>
        <v>93.75</v>
      </c>
      <c r="J708" s="133">
        <f t="shared" si="22"/>
        <v>15</v>
      </c>
      <c r="K708" s="133">
        <f t="shared" si="23"/>
        <v>0</v>
      </c>
    </row>
    <row r="709" spans="1:11">
      <c r="A709" s="30" t="s">
        <v>1006</v>
      </c>
      <c r="B709" s="31">
        <v>85</v>
      </c>
      <c r="G709" s="493" t="s">
        <v>3527</v>
      </c>
      <c r="H709" s="493" t="s">
        <v>3527</v>
      </c>
      <c r="I709" s="133">
        <f t="shared" si="21"/>
        <v>499.56250000000006</v>
      </c>
      <c r="J709" s="133">
        <f t="shared" si="22"/>
        <v>79.930000000000007</v>
      </c>
      <c r="K709" s="133">
        <f t="shared" si="23"/>
        <v>0</v>
      </c>
    </row>
    <row r="710" spans="1:11">
      <c r="A710" s="30" t="s">
        <v>1006</v>
      </c>
      <c r="B710" s="31">
        <v>85</v>
      </c>
      <c r="G710" s="493" t="s">
        <v>1714</v>
      </c>
      <c r="H710" s="493" t="s">
        <v>1714</v>
      </c>
      <c r="I710" s="133">
        <f t="shared" si="21"/>
        <v>704.125</v>
      </c>
      <c r="J710" s="133">
        <f t="shared" si="22"/>
        <v>112.66</v>
      </c>
      <c r="K710" s="133">
        <f t="shared" si="23"/>
        <v>0</v>
      </c>
    </row>
    <row r="711" spans="1:11">
      <c r="A711" s="30" t="s">
        <v>1006</v>
      </c>
      <c r="B711" s="31">
        <v>85</v>
      </c>
      <c r="G711" s="493" t="s">
        <v>905</v>
      </c>
      <c r="H711" s="493" t="s">
        <v>906</v>
      </c>
      <c r="I711" s="133">
        <f t="shared" si="21"/>
        <v>9025.8125</v>
      </c>
      <c r="J711" s="133">
        <f t="shared" si="22"/>
        <v>1444.13</v>
      </c>
      <c r="K711" s="133">
        <f t="shared" si="23"/>
        <v>0</v>
      </c>
    </row>
    <row r="712" spans="1:11">
      <c r="A712" s="30" t="s">
        <v>1006</v>
      </c>
      <c r="B712" s="31">
        <v>85</v>
      </c>
      <c r="G712" s="493" t="s">
        <v>1718</v>
      </c>
      <c r="H712" s="493" t="s">
        <v>1718</v>
      </c>
      <c r="I712" s="133">
        <f t="shared" si="21"/>
        <v>99.125</v>
      </c>
      <c r="J712" s="133">
        <f t="shared" si="22"/>
        <v>15.86</v>
      </c>
      <c r="K712" s="133">
        <f t="shared" si="23"/>
        <v>0</v>
      </c>
    </row>
    <row r="713" spans="1:11">
      <c r="A713" s="30" t="s">
        <v>1006</v>
      </c>
      <c r="B713" s="31">
        <v>85</v>
      </c>
      <c r="G713" s="493" t="s">
        <v>2846</v>
      </c>
      <c r="H713" s="493" t="s">
        <v>2847</v>
      </c>
      <c r="I713" s="133">
        <f t="shared" si="21"/>
        <v>2775.875</v>
      </c>
      <c r="J713" s="133">
        <f t="shared" si="22"/>
        <v>444.14</v>
      </c>
      <c r="K713" s="133">
        <f t="shared" si="23"/>
        <v>0</v>
      </c>
    </row>
    <row r="714" spans="1:11">
      <c r="A714" s="30" t="s">
        <v>1006</v>
      </c>
      <c r="B714" s="31">
        <v>85</v>
      </c>
      <c r="G714" s="493" t="s">
        <v>1000</v>
      </c>
      <c r="H714" s="493" t="s">
        <v>6237</v>
      </c>
      <c r="I714" s="133">
        <f t="shared" si="21"/>
        <v>22646.875</v>
      </c>
      <c r="J714" s="133">
        <f t="shared" si="22"/>
        <v>3623.5</v>
      </c>
      <c r="K714" s="133">
        <f t="shared" si="23"/>
        <v>0</v>
      </c>
    </row>
    <row r="715" spans="1:11">
      <c r="A715" s="30" t="s">
        <v>1006</v>
      </c>
      <c r="B715" s="31">
        <v>85</v>
      </c>
      <c r="G715" s="494" t="s">
        <v>740</v>
      </c>
      <c r="H715" s="494" t="s">
        <v>739</v>
      </c>
      <c r="I715" s="133">
        <f t="shared" si="21"/>
        <v>499.56250000000006</v>
      </c>
      <c r="J715" s="133">
        <f t="shared" si="22"/>
        <v>79.930000000000007</v>
      </c>
      <c r="K715" s="133">
        <f t="shared" si="23"/>
        <v>0</v>
      </c>
    </row>
    <row r="716" spans="1:11">
      <c r="A716" s="30" t="s">
        <v>1006</v>
      </c>
      <c r="B716" s="31">
        <v>85</v>
      </c>
      <c r="G716" s="493" t="s">
        <v>9249</v>
      </c>
      <c r="H716" s="493" t="s">
        <v>9249</v>
      </c>
      <c r="I716" s="133">
        <f t="shared" si="21"/>
        <v>167.875</v>
      </c>
      <c r="J716" s="133">
        <f t="shared" si="22"/>
        <v>26.86</v>
      </c>
      <c r="K716" s="133">
        <f t="shared" si="23"/>
        <v>0</v>
      </c>
    </row>
    <row r="717" spans="1:11">
      <c r="A717" s="30" t="s">
        <v>1006</v>
      </c>
      <c r="B717" s="31">
        <v>85</v>
      </c>
      <c r="G717" s="493" t="s">
        <v>1729</v>
      </c>
      <c r="H717" s="493" t="s">
        <v>1729</v>
      </c>
      <c r="I717" s="133">
        <f t="shared" si="21"/>
        <v>293.8125</v>
      </c>
      <c r="J717" s="133">
        <f t="shared" si="22"/>
        <v>47.01</v>
      </c>
      <c r="K717" s="133">
        <f t="shared" si="23"/>
        <v>0</v>
      </c>
    </row>
    <row r="718" spans="1:11">
      <c r="A718" s="30" t="s">
        <v>1006</v>
      </c>
      <c r="B718" s="31">
        <v>85</v>
      </c>
      <c r="G718" s="493" t="s">
        <v>9689</v>
      </c>
      <c r="H718" s="493" t="s">
        <v>9690</v>
      </c>
      <c r="I718" s="133">
        <f t="shared" si="21"/>
        <v>275</v>
      </c>
      <c r="J718" s="133">
        <f t="shared" si="22"/>
        <v>44</v>
      </c>
      <c r="K718" s="133">
        <f t="shared" si="23"/>
        <v>0</v>
      </c>
    </row>
    <row r="719" spans="1:11">
      <c r="A719" s="30" t="s">
        <v>1006</v>
      </c>
      <c r="B719" s="31">
        <v>85</v>
      </c>
      <c r="G719" s="493" t="s">
        <v>826</v>
      </c>
      <c r="H719" s="493" t="s">
        <v>1620</v>
      </c>
      <c r="I719" s="133">
        <f t="shared" si="21"/>
        <v>32300</v>
      </c>
      <c r="J719" s="133">
        <f t="shared" si="22"/>
        <v>5168</v>
      </c>
      <c r="K719" s="133">
        <f t="shared" si="23"/>
        <v>0</v>
      </c>
    </row>
    <row r="720" spans="1:11">
      <c r="A720" s="30" t="s">
        <v>1006</v>
      </c>
      <c r="B720" s="31">
        <v>85</v>
      </c>
      <c r="G720" s="493" t="s">
        <v>9642</v>
      </c>
      <c r="H720" s="493" t="s">
        <v>1620</v>
      </c>
      <c r="I720" s="133">
        <f t="shared" si="21"/>
        <v>2500</v>
      </c>
      <c r="J720" s="133">
        <f t="shared" si="22"/>
        <v>400</v>
      </c>
      <c r="K720" s="133">
        <f t="shared" si="23"/>
        <v>0</v>
      </c>
    </row>
    <row r="721" spans="1:11">
      <c r="A721" s="30" t="s">
        <v>1006</v>
      </c>
      <c r="B721" s="31">
        <v>85</v>
      </c>
      <c r="G721" s="493" t="s">
        <v>5424</v>
      </c>
      <c r="H721" s="493" t="s">
        <v>5424</v>
      </c>
      <c r="I721" s="133">
        <f t="shared" si="21"/>
        <v>1229.25</v>
      </c>
      <c r="J721" s="133">
        <f t="shared" si="22"/>
        <v>196.68</v>
      </c>
      <c r="K721" s="133">
        <f t="shared" si="23"/>
        <v>0</v>
      </c>
    </row>
    <row r="722" spans="1:11">
      <c r="A722" s="30" t="s">
        <v>1006</v>
      </c>
      <c r="B722" s="31">
        <v>85</v>
      </c>
      <c r="G722" s="499" t="s">
        <v>865</v>
      </c>
      <c r="H722" s="499" t="s">
        <v>2855</v>
      </c>
      <c r="I722" s="133">
        <f t="shared" si="21"/>
        <v>584038</v>
      </c>
      <c r="J722" s="133">
        <f t="shared" si="22"/>
        <v>93446.080000000002</v>
      </c>
      <c r="K722" s="133">
        <f t="shared" si="23"/>
        <v>0</v>
      </c>
    </row>
    <row r="723" spans="1:11">
      <c r="A723" s="30" t="s">
        <v>1006</v>
      </c>
      <c r="B723" s="31">
        <v>85</v>
      </c>
      <c r="G723" s="494" t="s">
        <v>3558</v>
      </c>
      <c r="H723" s="493" t="s">
        <v>3483</v>
      </c>
      <c r="I723" s="133">
        <f t="shared" si="21"/>
        <v>4586.1875</v>
      </c>
      <c r="J723" s="133">
        <f t="shared" si="22"/>
        <v>733.79</v>
      </c>
      <c r="K723" s="133">
        <f t="shared" si="23"/>
        <v>0</v>
      </c>
    </row>
    <row r="724" spans="1:11">
      <c r="A724" s="30" t="s">
        <v>1006</v>
      </c>
      <c r="B724" s="155" t="s">
        <v>6059</v>
      </c>
      <c r="G724" s="493" t="s">
        <v>9645</v>
      </c>
      <c r="H724" s="493" t="s">
        <v>9412</v>
      </c>
      <c r="I724" s="133">
        <f t="shared" si="21"/>
        <v>145392.25</v>
      </c>
      <c r="J724" s="133">
        <f t="shared" si="22"/>
        <v>23262.760000000002</v>
      </c>
      <c r="K724" s="133">
        <f t="shared" si="23"/>
        <v>15508.56</v>
      </c>
    </row>
    <row r="725" spans="1:11">
      <c r="A725" s="30" t="s">
        <v>1006</v>
      </c>
      <c r="B725" s="31">
        <v>85</v>
      </c>
      <c r="G725" s="493" t="s">
        <v>9653</v>
      </c>
      <c r="H725" s="493" t="s">
        <v>9620</v>
      </c>
      <c r="I725" s="133">
        <f t="shared" si="21"/>
        <v>12200</v>
      </c>
      <c r="J725" s="133">
        <f t="shared" si="22"/>
        <v>1952</v>
      </c>
      <c r="K725" s="133">
        <f t="shared" si="23"/>
        <v>0</v>
      </c>
    </row>
    <row r="726" spans="1:11">
      <c r="A726" s="30" t="s">
        <v>1006</v>
      </c>
      <c r="B726" s="31">
        <v>85</v>
      </c>
      <c r="G726" s="496" t="s">
        <v>4184</v>
      </c>
      <c r="H726" s="494" t="s">
        <v>4185</v>
      </c>
      <c r="I726" s="133">
        <f t="shared" si="21"/>
        <v>163.8125</v>
      </c>
      <c r="J726" s="133">
        <f t="shared" si="22"/>
        <v>26.21</v>
      </c>
      <c r="K726" s="133">
        <f t="shared" si="23"/>
        <v>0</v>
      </c>
    </row>
    <row r="727" spans="1:11">
      <c r="A727" s="30" t="s">
        <v>1006</v>
      </c>
      <c r="B727" s="31">
        <v>85</v>
      </c>
      <c r="G727" s="493" t="s">
        <v>1766</v>
      </c>
      <c r="H727" s="493" t="s">
        <v>1638</v>
      </c>
      <c r="I727" s="133">
        <f t="shared" si="21"/>
        <v>11889.375</v>
      </c>
      <c r="J727" s="133">
        <f t="shared" si="22"/>
        <v>1902.3</v>
      </c>
      <c r="K727" s="133">
        <f t="shared" si="23"/>
        <v>0</v>
      </c>
    </row>
    <row r="728" spans="1:11">
      <c r="A728" s="30" t="s">
        <v>1006</v>
      </c>
      <c r="B728" s="31">
        <v>85</v>
      </c>
      <c r="G728" s="493" t="s">
        <v>660</v>
      </c>
      <c r="H728" s="493" t="s">
        <v>660</v>
      </c>
      <c r="I728" s="133">
        <f t="shared" si="21"/>
        <v>103.43749999999999</v>
      </c>
      <c r="J728" s="133">
        <f t="shared" si="22"/>
        <v>16.549999999999997</v>
      </c>
      <c r="K728" s="133">
        <f t="shared" si="23"/>
        <v>0</v>
      </c>
    </row>
    <row r="729" spans="1:11">
      <c r="A729" s="30" t="s">
        <v>1006</v>
      </c>
      <c r="B729" s="31">
        <v>85</v>
      </c>
      <c r="G729" s="494" t="s">
        <v>5508</v>
      </c>
      <c r="H729" s="494" t="s">
        <v>5509</v>
      </c>
      <c r="I729" s="133">
        <f t="shared" si="21"/>
        <v>335.75</v>
      </c>
      <c r="J729" s="133">
        <f t="shared" si="22"/>
        <v>53.72</v>
      </c>
      <c r="K729" s="133">
        <f t="shared" si="23"/>
        <v>0</v>
      </c>
    </row>
    <row r="730" spans="1:11">
      <c r="A730" s="30" t="s">
        <v>1006</v>
      </c>
      <c r="B730" s="31">
        <v>85</v>
      </c>
      <c r="G730" s="494" t="s">
        <v>8385</v>
      </c>
      <c r="H730" s="494" t="s">
        <v>8386</v>
      </c>
      <c r="I730" s="133">
        <f t="shared" si="21"/>
        <v>1226.875</v>
      </c>
      <c r="J730" s="133">
        <f t="shared" si="22"/>
        <v>196.3</v>
      </c>
      <c r="K730" s="133">
        <f t="shared" si="23"/>
        <v>0</v>
      </c>
    </row>
    <row r="731" spans="1:11">
      <c r="A731" s="30" t="s">
        <v>1006</v>
      </c>
      <c r="B731" s="31">
        <v>85</v>
      </c>
      <c r="G731" s="494" t="s">
        <v>4863</v>
      </c>
      <c r="H731" s="494" t="s">
        <v>4862</v>
      </c>
      <c r="I731" s="133">
        <f t="shared" si="21"/>
        <v>764.6875</v>
      </c>
      <c r="J731" s="133">
        <f t="shared" si="22"/>
        <v>122.35</v>
      </c>
      <c r="K731" s="133">
        <f t="shared" si="23"/>
        <v>0</v>
      </c>
    </row>
    <row r="732" spans="1:11">
      <c r="A732" s="30" t="s">
        <v>1006</v>
      </c>
      <c r="B732" s="31">
        <v>85</v>
      </c>
      <c r="G732" s="493" t="s">
        <v>822</v>
      </c>
      <c r="H732" s="493" t="s">
        <v>902</v>
      </c>
      <c r="I732" s="133">
        <f t="shared" si="21"/>
        <v>7135.625</v>
      </c>
      <c r="J732" s="133">
        <f t="shared" si="22"/>
        <v>1141.7</v>
      </c>
      <c r="K732" s="133">
        <f t="shared" si="23"/>
        <v>0</v>
      </c>
    </row>
    <row r="733" spans="1:11">
      <c r="A733" s="30" t="s">
        <v>1006</v>
      </c>
      <c r="B733" s="31">
        <v>85</v>
      </c>
      <c r="G733" s="499" t="s">
        <v>926</v>
      </c>
      <c r="H733" s="493" t="s">
        <v>927</v>
      </c>
      <c r="I733" s="133">
        <f t="shared" si="21"/>
        <v>8370</v>
      </c>
      <c r="J733" s="133">
        <f t="shared" si="22"/>
        <v>1339.2</v>
      </c>
      <c r="K733" s="133">
        <f t="shared" si="23"/>
        <v>0</v>
      </c>
    </row>
    <row r="734" spans="1:11">
      <c r="A734" s="30" t="s">
        <v>1006</v>
      </c>
      <c r="B734" s="31">
        <v>85</v>
      </c>
      <c r="G734" s="493" t="s">
        <v>4171</v>
      </c>
      <c r="H734" s="493" t="s">
        <v>4154</v>
      </c>
      <c r="I734" s="133">
        <f t="shared" si="21"/>
        <v>2406640.5625000005</v>
      </c>
      <c r="J734" s="133">
        <f t="shared" si="22"/>
        <v>385062.49000000011</v>
      </c>
      <c r="K734" s="133">
        <f t="shared" si="23"/>
        <v>0</v>
      </c>
    </row>
    <row r="735" spans="1:11">
      <c r="A735" s="30" t="s">
        <v>1006</v>
      </c>
      <c r="B735" s="31">
        <v>85</v>
      </c>
      <c r="G735" s="496" t="s">
        <v>987</v>
      </c>
      <c r="H735" s="494" t="s">
        <v>2875</v>
      </c>
      <c r="I735" s="133">
        <f t="shared" si="21"/>
        <v>3080.25</v>
      </c>
      <c r="J735" s="133">
        <f t="shared" si="22"/>
        <v>492.84</v>
      </c>
      <c r="K735" s="133">
        <f t="shared" si="23"/>
        <v>0</v>
      </c>
    </row>
    <row r="736" spans="1:11">
      <c r="A736" s="30" t="s">
        <v>1006</v>
      </c>
      <c r="B736" s="31">
        <v>85</v>
      </c>
      <c r="G736" s="493" t="s">
        <v>5425</v>
      </c>
      <c r="H736" s="493" t="s">
        <v>5425</v>
      </c>
      <c r="I736" s="133">
        <f t="shared" si="21"/>
        <v>231.875</v>
      </c>
      <c r="J736" s="133">
        <f t="shared" si="22"/>
        <v>37.1</v>
      </c>
      <c r="K736" s="133">
        <f t="shared" si="23"/>
        <v>0</v>
      </c>
    </row>
    <row r="737" spans="1:11">
      <c r="A737" s="30" t="s">
        <v>1006</v>
      </c>
      <c r="B737" s="31">
        <v>85</v>
      </c>
      <c r="G737" s="493" t="s">
        <v>9280</v>
      </c>
      <c r="H737" s="493" t="s">
        <v>9280</v>
      </c>
      <c r="I737" s="133">
        <f t="shared" si="21"/>
        <v>419.6875</v>
      </c>
      <c r="J737" s="133">
        <f t="shared" si="22"/>
        <v>67.150000000000006</v>
      </c>
      <c r="K737" s="133">
        <f t="shared" si="23"/>
        <v>0</v>
      </c>
    </row>
    <row r="738" spans="1:11">
      <c r="A738" s="30" t="s">
        <v>1006</v>
      </c>
      <c r="B738" s="31">
        <v>85</v>
      </c>
      <c r="G738" s="493" t="s">
        <v>7284</v>
      </c>
      <c r="H738" s="493" t="s">
        <v>9442</v>
      </c>
      <c r="I738" s="133">
        <f t="shared" si="21"/>
        <v>158620.625</v>
      </c>
      <c r="J738" s="133">
        <f t="shared" si="22"/>
        <v>25379.3</v>
      </c>
      <c r="K738" s="133">
        <f t="shared" si="23"/>
        <v>0</v>
      </c>
    </row>
    <row r="739" spans="1:11">
      <c r="A739" s="30" t="s">
        <v>1006</v>
      </c>
      <c r="B739" s="31">
        <v>85</v>
      </c>
      <c r="G739" s="493" t="s">
        <v>915</v>
      </c>
      <c r="H739" s="493" t="s">
        <v>916</v>
      </c>
      <c r="I739" s="133">
        <f t="shared" si="21"/>
        <v>6971.5</v>
      </c>
      <c r="J739" s="133">
        <f t="shared" si="22"/>
        <v>1115.44</v>
      </c>
      <c r="K739" s="133">
        <f t="shared" si="23"/>
        <v>0</v>
      </c>
    </row>
    <row r="740" spans="1:11">
      <c r="A740" s="30" t="s">
        <v>1006</v>
      </c>
      <c r="B740" s="31">
        <v>85</v>
      </c>
      <c r="G740" s="493" t="s">
        <v>968</v>
      </c>
      <c r="H740" s="493" t="s">
        <v>969</v>
      </c>
      <c r="I740" s="133">
        <f t="shared" si="21"/>
        <v>1010.9375</v>
      </c>
      <c r="J740" s="133">
        <f t="shared" si="22"/>
        <v>161.75</v>
      </c>
      <c r="K740" s="133">
        <f t="shared" si="23"/>
        <v>0</v>
      </c>
    </row>
    <row r="741" spans="1:11">
      <c r="A741" s="30" t="s">
        <v>1006</v>
      </c>
      <c r="B741" s="31">
        <v>85</v>
      </c>
      <c r="G741" s="493" t="s">
        <v>9231</v>
      </c>
      <c r="H741" s="493" t="s">
        <v>9231</v>
      </c>
      <c r="I741" s="133">
        <f t="shared" si="21"/>
        <v>200</v>
      </c>
      <c r="J741" s="133">
        <f t="shared" si="22"/>
        <v>32</v>
      </c>
      <c r="K741" s="133">
        <f t="shared" si="23"/>
        <v>0</v>
      </c>
    </row>
    <row r="742" spans="1:11">
      <c r="A742" s="30" t="s">
        <v>1006</v>
      </c>
      <c r="B742" s="31">
        <v>85</v>
      </c>
      <c r="G742" s="493" t="s">
        <v>891</v>
      </c>
      <c r="H742" s="493" t="s">
        <v>890</v>
      </c>
      <c r="I742" s="133">
        <f t="shared" si="21"/>
        <v>6820</v>
      </c>
      <c r="J742" s="133">
        <f t="shared" si="22"/>
        <v>1091.2</v>
      </c>
      <c r="K742" s="133">
        <f t="shared" si="23"/>
        <v>0</v>
      </c>
    </row>
    <row r="743" spans="1:11">
      <c r="A743" s="527" t="s">
        <v>1006</v>
      </c>
      <c r="B743" s="527" t="s">
        <v>1007</v>
      </c>
      <c r="G743" s="493" t="s">
        <v>972</v>
      </c>
      <c r="H743" s="493" t="s">
        <v>1642</v>
      </c>
      <c r="I743" s="133">
        <f t="shared" si="21"/>
        <v>133928.5625</v>
      </c>
      <c r="J743" s="133">
        <f t="shared" si="22"/>
        <v>21428.57</v>
      </c>
      <c r="K743" s="133">
        <f t="shared" si="23"/>
        <v>14285.72</v>
      </c>
    </row>
    <row r="744" spans="1:11">
      <c r="A744" s="30" t="s">
        <v>1006</v>
      </c>
      <c r="B744" s="31">
        <v>85</v>
      </c>
      <c r="G744" s="494" t="s">
        <v>9680</v>
      </c>
      <c r="H744" s="494" t="s">
        <v>9681</v>
      </c>
      <c r="I744" s="133">
        <f t="shared" si="21"/>
        <v>77.625</v>
      </c>
      <c r="J744" s="133">
        <f t="shared" si="22"/>
        <v>12.42</v>
      </c>
      <c r="K744" s="133">
        <f t="shared" si="23"/>
        <v>0</v>
      </c>
    </row>
    <row r="745" spans="1:11">
      <c r="A745" s="30" t="s">
        <v>1006</v>
      </c>
      <c r="B745" s="31">
        <v>85</v>
      </c>
      <c r="G745" s="493" t="s">
        <v>9640</v>
      </c>
      <c r="H745" s="493" t="s">
        <v>6666</v>
      </c>
      <c r="I745" s="133">
        <f t="shared" si="21"/>
        <v>28972.4375</v>
      </c>
      <c r="J745" s="133">
        <f t="shared" si="22"/>
        <v>4635.59</v>
      </c>
      <c r="K745" s="133">
        <f t="shared" si="23"/>
        <v>0</v>
      </c>
    </row>
    <row r="746" spans="1:11">
      <c r="A746" s="30" t="s">
        <v>1006</v>
      </c>
      <c r="B746" s="31">
        <v>85</v>
      </c>
      <c r="G746" s="493" t="s">
        <v>9011</v>
      </c>
      <c r="H746" s="493" t="s">
        <v>9011</v>
      </c>
      <c r="I746" s="133">
        <f t="shared" si="21"/>
        <v>120</v>
      </c>
      <c r="J746" s="133">
        <f t="shared" si="22"/>
        <v>19.2</v>
      </c>
      <c r="K746" s="133">
        <f t="shared" si="23"/>
        <v>0</v>
      </c>
    </row>
    <row r="747" spans="1:11">
      <c r="A747" s="30" t="s">
        <v>1006</v>
      </c>
      <c r="B747" s="31">
        <v>85</v>
      </c>
      <c r="G747" s="493" t="s">
        <v>680</v>
      </c>
      <c r="H747" s="493" t="s">
        <v>680</v>
      </c>
      <c r="I747" s="133">
        <f t="shared" si="21"/>
        <v>196.5625</v>
      </c>
      <c r="J747" s="133">
        <f t="shared" si="22"/>
        <v>31.45</v>
      </c>
      <c r="K747" s="133">
        <f t="shared" si="23"/>
        <v>0</v>
      </c>
    </row>
    <row r="748" spans="1:11">
      <c r="A748" s="30" t="s">
        <v>1006</v>
      </c>
      <c r="B748" s="31">
        <v>85</v>
      </c>
      <c r="G748" s="493" t="s">
        <v>9649</v>
      </c>
      <c r="H748" s="493" t="s">
        <v>9542</v>
      </c>
      <c r="I748" s="133">
        <f t="shared" si="21"/>
        <v>2241.375</v>
      </c>
      <c r="J748" s="133">
        <f t="shared" si="22"/>
        <v>358.62</v>
      </c>
      <c r="K748" s="133">
        <f t="shared" si="23"/>
        <v>0</v>
      </c>
    </row>
    <row r="749" spans="1:11">
      <c r="A749" s="30" t="s">
        <v>1006</v>
      </c>
      <c r="B749" s="31">
        <v>85</v>
      </c>
      <c r="G749" s="493" t="s">
        <v>909</v>
      </c>
      <c r="H749" s="493" t="s">
        <v>910</v>
      </c>
      <c r="I749" s="133">
        <f t="shared" si="21"/>
        <v>17500</v>
      </c>
      <c r="J749" s="133">
        <f t="shared" si="22"/>
        <v>2800</v>
      </c>
      <c r="K749" s="133">
        <f t="shared" si="23"/>
        <v>0</v>
      </c>
    </row>
    <row r="750" spans="1:11">
      <c r="A750" s="30" t="s">
        <v>1006</v>
      </c>
      <c r="B750" s="31">
        <v>85</v>
      </c>
      <c r="G750" s="493" t="s">
        <v>9647</v>
      </c>
      <c r="H750" s="493" t="s">
        <v>9508</v>
      </c>
      <c r="I750" s="133">
        <f t="shared" si="21"/>
        <v>298500</v>
      </c>
      <c r="J750" s="133">
        <f t="shared" si="22"/>
        <v>47760</v>
      </c>
      <c r="K750" s="133">
        <f t="shared" si="23"/>
        <v>0</v>
      </c>
    </row>
    <row r="751" spans="1:11">
      <c r="A751" s="30" t="s">
        <v>1006</v>
      </c>
      <c r="B751" s="31">
        <v>85</v>
      </c>
      <c r="G751" s="493" t="s">
        <v>9004</v>
      </c>
      <c r="H751" s="493" t="s">
        <v>9004</v>
      </c>
      <c r="I751" s="133">
        <f t="shared" si="21"/>
        <v>668.9375</v>
      </c>
      <c r="J751" s="133">
        <f t="shared" si="22"/>
        <v>107.03</v>
      </c>
      <c r="K751" s="133">
        <f t="shared" si="23"/>
        <v>0</v>
      </c>
    </row>
    <row r="752" spans="1:11">
      <c r="A752" s="30" t="s">
        <v>1006</v>
      </c>
      <c r="B752" s="31">
        <v>85</v>
      </c>
      <c r="G752" s="493" t="s">
        <v>924</v>
      </c>
      <c r="H752" s="493" t="s">
        <v>9331</v>
      </c>
      <c r="I752" s="133">
        <f t="shared" si="21"/>
        <v>8000</v>
      </c>
      <c r="J752" s="133">
        <f t="shared" si="22"/>
        <v>1280</v>
      </c>
      <c r="K752" s="133">
        <f t="shared" si="23"/>
        <v>0</v>
      </c>
    </row>
    <row r="753" spans="1:11">
      <c r="A753" s="30" t="s">
        <v>1006</v>
      </c>
      <c r="B753" s="31">
        <v>85</v>
      </c>
      <c r="G753" s="496" t="s">
        <v>9670</v>
      </c>
      <c r="H753" s="494" t="s">
        <v>9671</v>
      </c>
      <c r="I753" s="133">
        <f t="shared" si="21"/>
        <v>139.625</v>
      </c>
      <c r="J753" s="133">
        <f t="shared" si="22"/>
        <v>22.34</v>
      </c>
      <c r="K753" s="133">
        <f t="shared" si="23"/>
        <v>0</v>
      </c>
    </row>
    <row r="754" spans="1:11">
      <c r="A754" s="30" t="s">
        <v>1006</v>
      </c>
      <c r="B754" s="31">
        <v>85</v>
      </c>
      <c r="G754" s="493" t="s">
        <v>3510</v>
      </c>
      <c r="H754" s="493" t="s">
        <v>3510</v>
      </c>
      <c r="I754" s="133">
        <f t="shared" si="21"/>
        <v>225</v>
      </c>
      <c r="J754" s="133">
        <f t="shared" si="22"/>
        <v>36</v>
      </c>
      <c r="K754" s="133">
        <f t="shared" si="23"/>
        <v>0</v>
      </c>
    </row>
    <row r="755" spans="1:11">
      <c r="A755" s="30" t="s">
        <v>1006</v>
      </c>
      <c r="B755" s="31">
        <v>85</v>
      </c>
      <c r="G755" s="494" t="s">
        <v>9686</v>
      </c>
      <c r="H755" s="494" t="s">
        <v>9687</v>
      </c>
      <c r="I755" s="133">
        <f t="shared" si="21"/>
        <v>1664.1874999999998</v>
      </c>
      <c r="J755" s="133">
        <f t="shared" si="22"/>
        <v>266.27</v>
      </c>
      <c r="K755" s="133">
        <f t="shared" si="23"/>
        <v>0</v>
      </c>
    </row>
    <row r="756" spans="1:11">
      <c r="A756" s="30" t="s">
        <v>1006</v>
      </c>
      <c r="B756" s="31">
        <v>85</v>
      </c>
      <c r="G756" s="493" t="s">
        <v>922</v>
      </c>
      <c r="H756" s="493" t="s">
        <v>923</v>
      </c>
      <c r="I756" s="133">
        <f t="shared" si="21"/>
        <v>6034.5</v>
      </c>
      <c r="J756" s="133">
        <f t="shared" si="22"/>
        <v>965.52</v>
      </c>
      <c r="K756" s="133">
        <f t="shared" si="23"/>
        <v>0</v>
      </c>
    </row>
    <row r="757" spans="1:11">
      <c r="A757" s="30" t="s">
        <v>1006</v>
      </c>
      <c r="B757" s="31">
        <v>85</v>
      </c>
      <c r="G757" s="493" t="s">
        <v>9651</v>
      </c>
      <c r="H757" s="493" t="s">
        <v>9550</v>
      </c>
      <c r="I757" s="133">
        <f t="shared" si="21"/>
        <v>2100</v>
      </c>
      <c r="J757" s="133">
        <f t="shared" si="22"/>
        <v>336</v>
      </c>
      <c r="K757" s="133">
        <f t="shared" si="23"/>
        <v>0</v>
      </c>
    </row>
    <row r="758" spans="1:11">
      <c r="A758" s="30" t="s">
        <v>1006</v>
      </c>
      <c r="B758" s="31">
        <v>85</v>
      </c>
      <c r="G758" s="493" t="s">
        <v>6033</v>
      </c>
      <c r="H758" s="493" t="s">
        <v>5950</v>
      </c>
      <c r="I758" s="133">
        <f t="shared" ref="I758:I821" si="24">+J758/0.16</f>
        <v>52600</v>
      </c>
      <c r="J758" s="133">
        <f t="shared" si="22"/>
        <v>8416</v>
      </c>
      <c r="K758" s="133">
        <f t="shared" si="23"/>
        <v>0</v>
      </c>
    </row>
    <row r="759" spans="1:11">
      <c r="A759" s="30" t="s">
        <v>1006</v>
      </c>
      <c r="B759" s="31">
        <v>85</v>
      </c>
      <c r="G759" s="493" t="s">
        <v>9156</v>
      </c>
      <c r="H759" s="493" t="s">
        <v>9156</v>
      </c>
      <c r="I759" s="133">
        <f t="shared" si="24"/>
        <v>116.375</v>
      </c>
      <c r="J759" s="133">
        <f t="shared" ref="J759:J822" si="25">+SUMIF($G$8:$G$609,G759,$I$8:$I$609)</f>
        <v>18.62</v>
      </c>
      <c r="K759" s="133">
        <f t="shared" ref="K759:K822" si="26">+SUMIF($G$8:$G$609,G759,$K$8:$K$609)</f>
        <v>0</v>
      </c>
    </row>
    <row r="760" spans="1:11">
      <c r="A760" s="30" t="s">
        <v>1006</v>
      </c>
      <c r="B760" s="31">
        <v>85</v>
      </c>
      <c r="G760" s="493" t="s">
        <v>4790</v>
      </c>
      <c r="H760" s="493" t="s">
        <v>4790</v>
      </c>
      <c r="I760" s="133">
        <f t="shared" si="24"/>
        <v>350</v>
      </c>
      <c r="J760" s="133">
        <f t="shared" si="25"/>
        <v>56</v>
      </c>
      <c r="K760" s="133">
        <f t="shared" si="26"/>
        <v>0</v>
      </c>
    </row>
    <row r="761" spans="1:11">
      <c r="A761" s="30" t="s">
        <v>1006</v>
      </c>
      <c r="B761" s="31">
        <v>85</v>
      </c>
      <c r="G761" s="493" t="s">
        <v>977</v>
      </c>
      <c r="H761" s="493" t="s">
        <v>4816</v>
      </c>
      <c r="I761" s="133">
        <f t="shared" si="24"/>
        <v>4223.25</v>
      </c>
      <c r="J761" s="133">
        <f t="shared" si="25"/>
        <v>675.72</v>
      </c>
      <c r="K761" s="133">
        <f t="shared" si="26"/>
        <v>0</v>
      </c>
    </row>
    <row r="762" spans="1:11">
      <c r="A762" s="30" t="s">
        <v>1006</v>
      </c>
      <c r="B762" s="31">
        <v>85</v>
      </c>
      <c r="G762" s="493" t="s">
        <v>672</v>
      </c>
      <c r="H762" s="493" t="s">
        <v>672</v>
      </c>
      <c r="I762" s="133">
        <f t="shared" si="24"/>
        <v>1482.1875</v>
      </c>
      <c r="J762" s="133">
        <f t="shared" si="25"/>
        <v>237.15</v>
      </c>
      <c r="K762" s="133">
        <f t="shared" si="26"/>
        <v>0</v>
      </c>
    </row>
    <row r="763" spans="1:11">
      <c r="A763" s="30" t="s">
        <v>1006</v>
      </c>
      <c r="B763" s="31">
        <v>85</v>
      </c>
      <c r="G763" s="494" t="s">
        <v>9682</v>
      </c>
      <c r="H763" s="494" t="s">
        <v>9683</v>
      </c>
      <c r="I763" s="133">
        <f t="shared" si="24"/>
        <v>419.6875</v>
      </c>
      <c r="J763" s="133">
        <f t="shared" si="25"/>
        <v>67.150000000000006</v>
      </c>
      <c r="K763" s="133">
        <f t="shared" si="26"/>
        <v>0</v>
      </c>
    </row>
    <row r="764" spans="1:11">
      <c r="A764" s="30" t="s">
        <v>1006</v>
      </c>
      <c r="B764" s="31">
        <v>85</v>
      </c>
      <c r="G764" s="493" t="s">
        <v>897</v>
      </c>
      <c r="H764" s="493" t="s">
        <v>898</v>
      </c>
      <c r="I764" s="133">
        <f t="shared" si="24"/>
        <v>10000</v>
      </c>
      <c r="J764" s="133">
        <f t="shared" si="25"/>
        <v>1600</v>
      </c>
      <c r="K764" s="133">
        <f t="shared" si="26"/>
        <v>0</v>
      </c>
    </row>
    <row r="765" spans="1:11">
      <c r="A765" s="30" t="s">
        <v>1006</v>
      </c>
      <c r="B765" s="31">
        <v>85</v>
      </c>
      <c r="G765" s="493" t="s">
        <v>9634</v>
      </c>
      <c r="H765" s="493" t="s">
        <v>9635</v>
      </c>
      <c r="I765" s="133">
        <f t="shared" si="24"/>
        <v>2758.75</v>
      </c>
      <c r="J765" s="133">
        <f t="shared" si="25"/>
        <v>441.4</v>
      </c>
      <c r="K765" s="133">
        <f t="shared" si="26"/>
        <v>0</v>
      </c>
    </row>
    <row r="766" spans="1:11">
      <c r="A766" s="30" t="s">
        <v>1006</v>
      </c>
      <c r="B766" s="31">
        <v>85</v>
      </c>
      <c r="G766" s="493" t="s">
        <v>701</v>
      </c>
      <c r="H766" s="493" t="s">
        <v>701</v>
      </c>
      <c r="I766" s="133">
        <f t="shared" si="24"/>
        <v>1016.4999999999999</v>
      </c>
      <c r="J766" s="133">
        <f t="shared" si="25"/>
        <v>162.63999999999999</v>
      </c>
      <c r="K766" s="133">
        <f t="shared" si="26"/>
        <v>0</v>
      </c>
    </row>
    <row r="767" spans="1:11">
      <c r="A767" s="30" t="s">
        <v>1006</v>
      </c>
      <c r="B767" s="31">
        <v>85</v>
      </c>
      <c r="G767" s="499" t="s">
        <v>856</v>
      </c>
      <c r="H767" s="493" t="s">
        <v>4078</v>
      </c>
      <c r="I767" s="133">
        <f t="shared" si="24"/>
        <v>578627.4375</v>
      </c>
      <c r="J767" s="133">
        <f t="shared" si="25"/>
        <v>92580.39</v>
      </c>
      <c r="K767" s="133">
        <f t="shared" si="26"/>
        <v>0</v>
      </c>
    </row>
    <row r="768" spans="1:11">
      <c r="A768" s="30" t="s">
        <v>1006</v>
      </c>
      <c r="B768" s="31">
        <v>85</v>
      </c>
      <c r="G768" s="493" t="s">
        <v>1761</v>
      </c>
      <c r="H768" s="493" t="s">
        <v>1617</v>
      </c>
      <c r="I768" s="133">
        <f t="shared" si="24"/>
        <v>7350</v>
      </c>
      <c r="J768" s="133">
        <f t="shared" si="25"/>
        <v>1176</v>
      </c>
      <c r="K768" s="133">
        <f t="shared" si="26"/>
        <v>0</v>
      </c>
    </row>
    <row r="769" spans="1:11">
      <c r="A769" s="30" t="s">
        <v>1006</v>
      </c>
      <c r="B769" s="31">
        <v>85</v>
      </c>
      <c r="G769" s="494" t="s">
        <v>9678</v>
      </c>
      <c r="H769" s="494" t="s">
        <v>9679</v>
      </c>
      <c r="I769" s="133">
        <f t="shared" si="24"/>
        <v>537.1875</v>
      </c>
      <c r="J769" s="133">
        <f t="shared" si="25"/>
        <v>85.95</v>
      </c>
      <c r="K769" s="133">
        <f t="shared" si="26"/>
        <v>0</v>
      </c>
    </row>
    <row r="770" spans="1:11">
      <c r="A770" s="30" t="s">
        <v>1006</v>
      </c>
      <c r="B770" s="155" t="s">
        <v>1007</v>
      </c>
      <c r="G770" s="493" t="s">
        <v>1693</v>
      </c>
      <c r="H770" s="493" t="s">
        <v>1693</v>
      </c>
      <c r="I770" s="133">
        <f t="shared" si="24"/>
        <v>101.75</v>
      </c>
      <c r="J770" s="133">
        <f t="shared" si="25"/>
        <v>16.28</v>
      </c>
      <c r="K770" s="133">
        <f t="shared" si="26"/>
        <v>0</v>
      </c>
    </row>
    <row r="771" spans="1:11">
      <c r="A771" s="30" t="s">
        <v>1006</v>
      </c>
      <c r="B771" s="31">
        <v>85</v>
      </c>
      <c r="G771" s="497" t="s">
        <v>3550</v>
      </c>
      <c r="H771" s="493" t="s">
        <v>3471</v>
      </c>
      <c r="I771" s="133">
        <f t="shared" si="24"/>
        <v>8429.125</v>
      </c>
      <c r="J771" s="133">
        <f t="shared" si="25"/>
        <v>1348.66</v>
      </c>
      <c r="K771" s="133">
        <f t="shared" si="26"/>
        <v>0</v>
      </c>
    </row>
    <row r="772" spans="1:11">
      <c r="A772" s="527" t="s">
        <v>1006</v>
      </c>
      <c r="B772" s="527" t="s">
        <v>1007</v>
      </c>
      <c r="G772" s="502" t="s">
        <v>971</v>
      </c>
      <c r="H772" s="493" t="s">
        <v>970</v>
      </c>
      <c r="I772" s="133">
        <f t="shared" si="24"/>
        <v>133928.5625</v>
      </c>
      <c r="J772" s="133">
        <f t="shared" si="25"/>
        <v>21428.57</v>
      </c>
      <c r="K772" s="133">
        <f t="shared" si="26"/>
        <v>14285.72</v>
      </c>
    </row>
    <row r="773" spans="1:11">
      <c r="A773" s="30" t="s">
        <v>1006</v>
      </c>
      <c r="B773" s="31">
        <v>85</v>
      </c>
      <c r="G773" s="494" t="s">
        <v>9658</v>
      </c>
      <c r="H773" s="493" t="s">
        <v>9501</v>
      </c>
      <c r="I773" s="133">
        <f t="shared" si="24"/>
        <v>344.74999999999994</v>
      </c>
      <c r="J773" s="133">
        <f t="shared" si="25"/>
        <v>55.16</v>
      </c>
      <c r="K773" s="133">
        <f t="shared" si="26"/>
        <v>0</v>
      </c>
    </row>
    <row r="774" spans="1:11">
      <c r="A774" s="30" t="s">
        <v>1006</v>
      </c>
      <c r="B774" s="31">
        <v>85</v>
      </c>
      <c r="G774" s="493" t="s">
        <v>683</v>
      </c>
      <c r="H774" s="493" t="s">
        <v>683</v>
      </c>
      <c r="I774" s="133">
        <f t="shared" si="24"/>
        <v>470.625</v>
      </c>
      <c r="J774" s="133">
        <f t="shared" si="25"/>
        <v>75.3</v>
      </c>
      <c r="K774" s="133">
        <f t="shared" si="26"/>
        <v>0</v>
      </c>
    </row>
    <row r="775" spans="1:11">
      <c r="A775" s="30" t="s">
        <v>1006</v>
      </c>
      <c r="B775" s="31">
        <v>85</v>
      </c>
      <c r="G775" s="499" t="s">
        <v>1771</v>
      </c>
      <c r="H775" s="493" t="s">
        <v>8886</v>
      </c>
      <c r="I775" s="133">
        <f t="shared" si="24"/>
        <v>378987.56249999994</v>
      </c>
      <c r="J775" s="133">
        <f t="shared" si="25"/>
        <v>60638.009999999995</v>
      </c>
      <c r="K775" s="133">
        <f t="shared" si="26"/>
        <v>0</v>
      </c>
    </row>
    <row r="776" spans="1:11">
      <c r="A776" s="30" t="s">
        <v>1006</v>
      </c>
      <c r="B776" s="31">
        <v>85</v>
      </c>
      <c r="G776" s="499" t="s">
        <v>834</v>
      </c>
      <c r="H776" s="493" t="s">
        <v>4774</v>
      </c>
      <c r="I776" s="133">
        <f t="shared" si="24"/>
        <v>982646.9375</v>
      </c>
      <c r="J776" s="133">
        <f t="shared" si="25"/>
        <v>157223.51</v>
      </c>
      <c r="K776" s="133">
        <f t="shared" si="26"/>
        <v>0</v>
      </c>
    </row>
    <row r="777" spans="1:11">
      <c r="A777" s="30" t="s">
        <v>1006</v>
      </c>
      <c r="B777" s="31">
        <v>85</v>
      </c>
      <c r="G777" s="493" t="s">
        <v>685</v>
      </c>
      <c r="H777" s="493" t="s">
        <v>685</v>
      </c>
      <c r="I777" s="133">
        <f t="shared" si="24"/>
        <v>13104.437499999996</v>
      </c>
      <c r="J777" s="133">
        <f t="shared" si="25"/>
        <v>2096.7099999999996</v>
      </c>
      <c r="K777" s="133">
        <f t="shared" si="26"/>
        <v>0</v>
      </c>
    </row>
    <row r="778" spans="1:11">
      <c r="A778" s="30" t="s">
        <v>1006</v>
      </c>
      <c r="B778" s="31">
        <v>85</v>
      </c>
      <c r="G778" s="493" t="s">
        <v>9631</v>
      </c>
      <c r="H778" s="493" t="s">
        <v>9632</v>
      </c>
      <c r="I778" s="133">
        <f t="shared" si="24"/>
        <v>148.25</v>
      </c>
      <c r="J778" s="133">
        <f t="shared" si="25"/>
        <v>23.72</v>
      </c>
      <c r="K778" s="133">
        <f t="shared" si="26"/>
        <v>0</v>
      </c>
    </row>
    <row r="779" spans="1:11">
      <c r="A779" s="30" t="s">
        <v>1006</v>
      </c>
      <c r="B779" s="31">
        <v>85</v>
      </c>
      <c r="G779" s="494" t="s">
        <v>1790</v>
      </c>
      <c r="H779" s="494" t="s">
        <v>3590</v>
      </c>
      <c r="I779" s="133">
        <f t="shared" si="24"/>
        <v>222.37499999999997</v>
      </c>
      <c r="J779" s="133">
        <f t="shared" si="25"/>
        <v>35.58</v>
      </c>
      <c r="K779" s="133">
        <f t="shared" si="26"/>
        <v>0</v>
      </c>
    </row>
    <row r="780" spans="1:11">
      <c r="A780" s="30" t="s">
        <v>1006</v>
      </c>
      <c r="B780" s="31">
        <v>85</v>
      </c>
      <c r="G780" s="493" t="s">
        <v>805</v>
      </c>
      <c r="H780" s="493" t="s">
        <v>805</v>
      </c>
      <c r="I780" s="133">
        <f t="shared" si="24"/>
        <v>2344.875</v>
      </c>
      <c r="J780" s="133">
        <f t="shared" si="25"/>
        <v>375.18</v>
      </c>
      <c r="K780" s="133">
        <f t="shared" si="26"/>
        <v>0</v>
      </c>
    </row>
    <row r="781" spans="1:11">
      <c r="A781" s="30" t="s">
        <v>1006</v>
      </c>
      <c r="B781" s="31">
        <v>85</v>
      </c>
      <c r="G781" s="493" t="s">
        <v>9643</v>
      </c>
      <c r="H781" s="493" t="s">
        <v>917</v>
      </c>
      <c r="I781" s="133">
        <f t="shared" si="24"/>
        <v>11200</v>
      </c>
      <c r="J781" s="133">
        <f t="shared" si="25"/>
        <v>1792</v>
      </c>
      <c r="K781" s="133">
        <f t="shared" si="26"/>
        <v>0</v>
      </c>
    </row>
    <row r="782" spans="1:11">
      <c r="A782" s="30" t="s">
        <v>1006</v>
      </c>
      <c r="B782" s="31">
        <v>85</v>
      </c>
      <c r="G782" s="493" t="s">
        <v>723</v>
      </c>
      <c r="H782" s="493" t="s">
        <v>723</v>
      </c>
      <c r="I782" s="133">
        <f t="shared" si="24"/>
        <v>47800</v>
      </c>
      <c r="J782" s="133">
        <f t="shared" si="25"/>
        <v>7648</v>
      </c>
      <c r="K782" s="133">
        <f t="shared" si="26"/>
        <v>0</v>
      </c>
    </row>
    <row r="783" spans="1:11">
      <c r="A783" s="30" t="s">
        <v>1006</v>
      </c>
      <c r="B783" s="31">
        <v>85</v>
      </c>
      <c r="G783" s="494" t="s">
        <v>9666</v>
      </c>
      <c r="H783" s="494" t="s">
        <v>9667</v>
      </c>
      <c r="I783" s="133">
        <f t="shared" si="24"/>
        <v>331.875</v>
      </c>
      <c r="J783" s="133">
        <f t="shared" si="25"/>
        <v>53.1</v>
      </c>
      <c r="K783" s="133">
        <f t="shared" si="26"/>
        <v>0</v>
      </c>
    </row>
    <row r="784" spans="1:11">
      <c r="A784" s="30" t="s">
        <v>1006</v>
      </c>
      <c r="B784" s="31">
        <v>85</v>
      </c>
      <c r="G784" s="493" t="s">
        <v>9648</v>
      </c>
      <c r="H784" s="493" t="s">
        <v>9511</v>
      </c>
      <c r="I784" s="133">
        <f t="shared" si="24"/>
        <v>5006.5</v>
      </c>
      <c r="J784" s="133">
        <f t="shared" si="25"/>
        <v>801.04</v>
      </c>
      <c r="K784" s="133">
        <f t="shared" si="26"/>
        <v>0</v>
      </c>
    </row>
    <row r="785" spans="1:11">
      <c r="A785" s="30" t="s">
        <v>1006</v>
      </c>
      <c r="B785" s="31">
        <v>85</v>
      </c>
      <c r="G785" s="493" t="s">
        <v>1677</v>
      </c>
      <c r="H785" s="493" t="s">
        <v>1677</v>
      </c>
      <c r="I785" s="133">
        <f t="shared" si="24"/>
        <v>695.6875</v>
      </c>
      <c r="J785" s="133">
        <f t="shared" si="25"/>
        <v>111.31</v>
      </c>
      <c r="K785" s="133">
        <f t="shared" si="26"/>
        <v>0</v>
      </c>
    </row>
    <row r="786" spans="1:11">
      <c r="A786" s="30" t="s">
        <v>1006</v>
      </c>
      <c r="B786" s="31">
        <v>85</v>
      </c>
      <c r="G786" s="493" t="s">
        <v>2915</v>
      </c>
      <c r="H786" s="493" t="s">
        <v>2915</v>
      </c>
      <c r="I786" s="133">
        <f t="shared" si="24"/>
        <v>98.25</v>
      </c>
      <c r="J786" s="133">
        <f t="shared" si="25"/>
        <v>15.72</v>
      </c>
      <c r="K786" s="133">
        <f t="shared" si="26"/>
        <v>0</v>
      </c>
    </row>
    <row r="787" spans="1:11">
      <c r="A787" s="30" t="s">
        <v>1006</v>
      </c>
      <c r="B787" s="31">
        <v>85</v>
      </c>
      <c r="G787" s="493" t="s">
        <v>904</v>
      </c>
      <c r="H787" s="493" t="s">
        <v>903</v>
      </c>
      <c r="I787" s="133">
        <f t="shared" si="24"/>
        <v>13994.999999999998</v>
      </c>
      <c r="J787" s="133">
        <f t="shared" si="25"/>
        <v>2239.1999999999998</v>
      </c>
      <c r="K787" s="133">
        <f t="shared" si="26"/>
        <v>0</v>
      </c>
    </row>
    <row r="788" spans="1:11">
      <c r="A788" s="30" t="s">
        <v>1006</v>
      </c>
      <c r="B788" s="31">
        <v>85</v>
      </c>
      <c r="G788" s="494" t="s">
        <v>3579</v>
      </c>
      <c r="H788" s="494" t="s">
        <v>3580</v>
      </c>
      <c r="I788" s="133">
        <f t="shared" si="24"/>
        <v>176</v>
      </c>
      <c r="J788" s="133">
        <f t="shared" si="25"/>
        <v>28.16</v>
      </c>
      <c r="K788" s="133">
        <f t="shared" si="26"/>
        <v>0</v>
      </c>
    </row>
    <row r="789" spans="1:11">
      <c r="A789" s="30" t="s">
        <v>1006</v>
      </c>
      <c r="B789" s="31">
        <v>85</v>
      </c>
      <c r="G789" s="499" t="s">
        <v>4209</v>
      </c>
      <c r="H789" s="493" t="s">
        <v>4834</v>
      </c>
      <c r="I789" s="133">
        <f t="shared" si="24"/>
        <v>29076.0625</v>
      </c>
      <c r="J789" s="133">
        <f t="shared" si="25"/>
        <v>4652.17</v>
      </c>
      <c r="K789" s="133">
        <f t="shared" si="26"/>
        <v>0</v>
      </c>
    </row>
    <row r="790" spans="1:11">
      <c r="A790" s="30" t="s">
        <v>1006</v>
      </c>
      <c r="B790" s="31">
        <v>85</v>
      </c>
      <c r="G790" s="493" t="s">
        <v>3512</v>
      </c>
      <c r="H790" s="493" t="s">
        <v>3512</v>
      </c>
      <c r="I790" s="133">
        <f t="shared" si="24"/>
        <v>800</v>
      </c>
      <c r="J790" s="133">
        <f t="shared" si="25"/>
        <v>128</v>
      </c>
      <c r="K790" s="133">
        <f t="shared" si="26"/>
        <v>0</v>
      </c>
    </row>
    <row r="791" spans="1:11">
      <c r="A791" s="30" t="s">
        <v>1006</v>
      </c>
      <c r="B791" s="31">
        <v>85</v>
      </c>
      <c r="G791" s="493" t="s">
        <v>7839</v>
      </c>
      <c r="H791" s="493" t="s">
        <v>7839</v>
      </c>
      <c r="I791" s="133">
        <f t="shared" si="24"/>
        <v>65</v>
      </c>
      <c r="J791" s="133">
        <f t="shared" si="25"/>
        <v>10.4</v>
      </c>
      <c r="K791" s="133">
        <f t="shared" si="26"/>
        <v>0</v>
      </c>
    </row>
    <row r="792" spans="1:11">
      <c r="A792" s="30" t="s">
        <v>1006</v>
      </c>
      <c r="B792" s="31">
        <v>85</v>
      </c>
      <c r="G792" s="494" t="s">
        <v>735</v>
      </c>
      <c r="H792" s="494" t="s">
        <v>8388</v>
      </c>
      <c r="I792" s="133">
        <f t="shared" si="24"/>
        <v>2332.3125</v>
      </c>
      <c r="J792" s="133">
        <f t="shared" si="25"/>
        <v>373.17</v>
      </c>
      <c r="K792" s="133">
        <f t="shared" si="26"/>
        <v>0</v>
      </c>
    </row>
    <row r="793" spans="1:11">
      <c r="A793" s="30" t="s">
        <v>1006</v>
      </c>
      <c r="B793" s="31">
        <v>85</v>
      </c>
      <c r="G793" s="493" t="s">
        <v>894</v>
      </c>
      <c r="H793" s="493" t="s">
        <v>894</v>
      </c>
      <c r="I793" s="133">
        <f t="shared" si="24"/>
        <v>3127.0625</v>
      </c>
      <c r="J793" s="133">
        <f t="shared" si="25"/>
        <v>500.33</v>
      </c>
      <c r="K793" s="133">
        <f t="shared" si="26"/>
        <v>0</v>
      </c>
    </row>
    <row r="794" spans="1:11">
      <c r="A794" s="30" t="s">
        <v>1006</v>
      </c>
      <c r="B794" s="31">
        <v>85</v>
      </c>
      <c r="G794" s="493" t="s">
        <v>697</v>
      </c>
      <c r="H794" s="493" t="s">
        <v>697</v>
      </c>
      <c r="I794" s="133">
        <f t="shared" si="24"/>
        <v>4878.875</v>
      </c>
      <c r="J794" s="133">
        <f t="shared" si="25"/>
        <v>780.62</v>
      </c>
      <c r="K794" s="133">
        <f t="shared" si="26"/>
        <v>0</v>
      </c>
    </row>
    <row r="795" spans="1:11">
      <c r="A795" s="30" t="s">
        <v>1006</v>
      </c>
      <c r="B795" s="31">
        <v>85</v>
      </c>
      <c r="G795" s="493" t="s">
        <v>5481</v>
      </c>
      <c r="H795" s="493" t="s">
        <v>5462</v>
      </c>
      <c r="I795" s="133">
        <f t="shared" si="24"/>
        <v>1050</v>
      </c>
      <c r="J795" s="133">
        <f t="shared" si="25"/>
        <v>168</v>
      </c>
      <c r="K795" s="133">
        <f t="shared" si="26"/>
        <v>0</v>
      </c>
    </row>
    <row r="796" spans="1:11">
      <c r="A796" s="30" t="s">
        <v>1006</v>
      </c>
      <c r="B796" s="31">
        <v>85</v>
      </c>
      <c r="G796" s="493" t="s">
        <v>5451</v>
      </c>
      <c r="H796" s="493" t="s">
        <v>5451</v>
      </c>
      <c r="I796" s="133">
        <f t="shared" si="24"/>
        <v>91.375</v>
      </c>
      <c r="J796" s="133">
        <f t="shared" si="25"/>
        <v>14.62</v>
      </c>
      <c r="K796" s="133">
        <f t="shared" si="26"/>
        <v>0</v>
      </c>
    </row>
    <row r="797" spans="1:11">
      <c r="A797" s="30" t="s">
        <v>1006</v>
      </c>
      <c r="B797" s="31">
        <v>85</v>
      </c>
      <c r="G797" s="493" t="s">
        <v>1763</v>
      </c>
      <c r="H797" s="493" t="s">
        <v>1619</v>
      </c>
      <c r="I797" s="133">
        <f t="shared" si="24"/>
        <v>48002</v>
      </c>
      <c r="J797" s="133">
        <f t="shared" si="25"/>
        <v>7680.32</v>
      </c>
      <c r="K797" s="133">
        <f t="shared" si="26"/>
        <v>0</v>
      </c>
    </row>
    <row r="798" spans="1:11">
      <c r="A798" s="30" t="s">
        <v>1006</v>
      </c>
      <c r="B798" s="31">
        <v>85</v>
      </c>
      <c r="G798" s="493" t="s">
        <v>9269</v>
      </c>
      <c r="H798" s="493" t="s">
        <v>9269</v>
      </c>
      <c r="I798" s="133">
        <f t="shared" si="24"/>
        <v>116.375</v>
      </c>
      <c r="J798" s="133">
        <f t="shared" si="25"/>
        <v>18.62</v>
      </c>
      <c r="K798" s="133">
        <f t="shared" si="26"/>
        <v>0</v>
      </c>
    </row>
    <row r="799" spans="1:11">
      <c r="A799" s="30" t="s">
        <v>1006</v>
      </c>
      <c r="B799" s="31">
        <v>85</v>
      </c>
      <c r="G799" s="493" t="s">
        <v>1769</v>
      </c>
      <c r="H799" s="493" t="s">
        <v>1655</v>
      </c>
      <c r="I799" s="133">
        <f t="shared" si="24"/>
        <v>13000</v>
      </c>
      <c r="J799" s="133">
        <f t="shared" si="25"/>
        <v>2080</v>
      </c>
      <c r="K799" s="133">
        <f t="shared" si="26"/>
        <v>0</v>
      </c>
    </row>
    <row r="800" spans="1:11">
      <c r="A800" s="30" t="s">
        <v>1006</v>
      </c>
      <c r="B800" s="31">
        <v>85</v>
      </c>
      <c r="G800" s="494" t="s">
        <v>715</v>
      </c>
      <c r="H800" s="494" t="s">
        <v>9688</v>
      </c>
      <c r="I800" s="133">
        <f t="shared" si="24"/>
        <v>1993.9375000000002</v>
      </c>
      <c r="J800" s="133">
        <f t="shared" si="25"/>
        <v>319.03000000000003</v>
      </c>
      <c r="K800" s="133">
        <f t="shared" si="26"/>
        <v>0</v>
      </c>
    </row>
    <row r="801" spans="1:12">
      <c r="A801" s="30" t="s">
        <v>1006</v>
      </c>
      <c r="B801" s="31">
        <v>85</v>
      </c>
      <c r="G801" s="493" t="s">
        <v>3564</v>
      </c>
      <c r="H801" s="493" t="s">
        <v>4148</v>
      </c>
      <c r="I801" s="133">
        <f t="shared" si="24"/>
        <v>12200</v>
      </c>
      <c r="J801" s="133">
        <f t="shared" si="25"/>
        <v>1952</v>
      </c>
      <c r="K801" s="133">
        <f t="shared" si="26"/>
        <v>0</v>
      </c>
    </row>
    <row r="802" spans="1:12">
      <c r="A802" s="30" t="s">
        <v>1006</v>
      </c>
      <c r="B802" s="31">
        <v>85</v>
      </c>
      <c r="G802" s="496" t="s">
        <v>985</v>
      </c>
      <c r="H802" s="494" t="s">
        <v>7309</v>
      </c>
      <c r="I802" s="133">
        <f t="shared" si="24"/>
        <v>282.74999999999994</v>
      </c>
      <c r="J802" s="133">
        <f t="shared" si="25"/>
        <v>45.239999999999995</v>
      </c>
      <c r="K802" s="133">
        <f t="shared" si="26"/>
        <v>0</v>
      </c>
    </row>
    <row r="803" spans="1:12">
      <c r="A803" s="30" t="s">
        <v>1006</v>
      </c>
      <c r="B803" s="31">
        <v>85</v>
      </c>
      <c r="G803" s="493" t="s">
        <v>5443</v>
      </c>
      <c r="H803" s="493" t="s">
        <v>5443</v>
      </c>
      <c r="I803" s="133">
        <f t="shared" si="24"/>
        <v>323.3125</v>
      </c>
      <c r="J803" s="133">
        <f t="shared" si="25"/>
        <v>51.730000000000004</v>
      </c>
      <c r="K803" s="133">
        <f t="shared" si="26"/>
        <v>0</v>
      </c>
    </row>
    <row r="804" spans="1:12">
      <c r="A804" s="30" t="s">
        <v>1006</v>
      </c>
      <c r="B804" s="31">
        <v>85</v>
      </c>
      <c r="G804" s="493" t="s">
        <v>3511</v>
      </c>
      <c r="H804" s="493" t="s">
        <v>3485</v>
      </c>
      <c r="I804" s="133">
        <f t="shared" si="24"/>
        <v>2039.9999999999998</v>
      </c>
      <c r="J804" s="133">
        <f t="shared" si="25"/>
        <v>326.39999999999998</v>
      </c>
      <c r="K804" s="133">
        <f t="shared" si="26"/>
        <v>0</v>
      </c>
    </row>
    <row r="805" spans="1:12">
      <c r="A805" s="30" t="s">
        <v>1006</v>
      </c>
      <c r="B805" s="31">
        <v>85</v>
      </c>
      <c r="G805" s="493" t="s">
        <v>9254</v>
      </c>
      <c r="H805" s="493" t="s">
        <v>9254</v>
      </c>
      <c r="I805" s="133">
        <f t="shared" si="24"/>
        <v>112.0625</v>
      </c>
      <c r="J805" s="133">
        <f t="shared" si="25"/>
        <v>17.93</v>
      </c>
      <c r="K805" s="133">
        <f t="shared" si="26"/>
        <v>0</v>
      </c>
    </row>
    <row r="806" spans="1:12">
      <c r="A806" s="30" t="s">
        <v>1006</v>
      </c>
      <c r="B806" s="31">
        <v>85</v>
      </c>
      <c r="G806" s="493" t="s">
        <v>718</v>
      </c>
      <c r="H806" s="493" t="s">
        <v>719</v>
      </c>
      <c r="I806" s="133">
        <f t="shared" si="24"/>
        <v>8034.7499999999991</v>
      </c>
      <c r="J806" s="133">
        <f t="shared" si="25"/>
        <v>1285.56</v>
      </c>
      <c r="K806" s="133">
        <f t="shared" si="26"/>
        <v>0</v>
      </c>
    </row>
    <row r="807" spans="1:12">
      <c r="A807" s="30" t="s">
        <v>1006</v>
      </c>
      <c r="B807" s="31">
        <v>85</v>
      </c>
      <c r="G807" s="499" t="s">
        <v>6014</v>
      </c>
      <c r="H807" s="493" t="s">
        <v>5861</v>
      </c>
      <c r="I807" s="133">
        <f t="shared" si="24"/>
        <v>148480.875</v>
      </c>
      <c r="J807" s="133">
        <f t="shared" si="25"/>
        <v>23756.94</v>
      </c>
      <c r="K807" s="133">
        <f t="shared" si="26"/>
        <v>0</v>
      </c>
      <c r="L807" s="150" t="s">
        <v>9701</v>
      </c>
    </row>
    <row r="808" spans="1:12">
      <c r="A808" s="30" t="s">
        <v>1006</v>
      </c>
      <c r="B808" s="31">
        <v>85</v>
      </c>
      <c r="G808" s="494" t="s">
        <v>907</v>
      </c>
      <c r="H808" s="494" t="s">
        <v>9669</v>
      </c>
      <c r="I808" s="133">
        <f t="shared" si="24"/>
        <v>86042.1875</v>
      </c>
      <c r="J808" s="133">
        <f t="shared" si="25"/>
        <v>13766.75</v>
      </c>
      <c r="K808" s="133">
        <f t="shared" si="26"/>
        <v>0</v>
      </c>
    </row>
    <row r="809" spans="1:12">
      <c r="A809" s="30" t="s">
        <v>1006</v>
      </c>
      <c r="B809" s="31">
        <v>85</v>
      </c>
      <c r="G809" s="493" t="s">
        <v>9270</v>
      </c>
      <c r="H809" s="493" t="s">
        <v>9270</v>
      </c>
      <c r="I809" s="133">
        <f t="shared" si="24"/>
        <v>965.5625</v>
      </c>
      <c r="J809" s="133">
        <f t="shared" si="25"/>
        <v>154.49</v>
      </c>
      <c r="K809" s="133">
        <f t="shared" si="26"/>
        <v>0</v>
      </c>
    </row>
    <row r="810" spans="1:12">
      <c r="A810" s="30" t="s">
        <v>1006</v>
      </c>
      <c r="B810" s="31">
        <v>85</v>
      </c>
      <c r="G810" s="493" t="s">
        <v>939</v>
      </c>
      <c r="H810" s="493" t="s">
        <v>940</v>
      </c>
      <c r="I810" s="133">
        <f t="shared" si="24"/>
        <v>1495.6875</v>
      </c>
      <c r="J810" s="133">
        <f t="shared" si="25"/>
        <v>239.31</v>
      </c>
      <c r="K810" s="133">
        <f t="shared" si="26"/>
        <v>0</v>
      </c>
    </row>
    <row r="811" spans="1:12">
      <c r="A811" s="30" t="s">
        <v>1006</v>
      </c>
      <c r="B811" s="31">
        <v>85</v>
      </c>
      <c r="G811" s="493" t="s">
        <v>1701</v>
      </c>
      <c r="H811" s="493" t="s">
        <v>1701</v>
      </c>
      <c r="I811" s="133">
        <f t="shared" si="24"/>
        <v>587.5625</v>
      </c>
      <c r="J811" s="133">
        <f t="shared" si="25"/>
        <v>94.01</v>
      </c>
      <c r="K811" s="133">
        <f t="shared" si="26"/>
        <v>0</v>
      </c>
    </row>
    <row r="812" spans="1:12">
      <c r="A812" s="30" t="s">
        <v>1006</v>
      </c>
      <c r="B812" s="31">
        <v>85</v>
      </c>
      <c r="G812" s="493" t="s">
        <v>1686</v>
      </c>
      <c r="H812" s="493" t="s">
        <v>1686</v>
      </c>
      <c r="I812" s="133">
        <f t="shared" si="24"/>
        <v>1736.1875</v>
      </c>
      <c r="J812" s="133">
        <f t="shared" si="25"/>
        <v>277.79000000000002</v>
      </c>
      <c r="K812" s="133">
        <f t="shared" si="26"/>
        <v>0</v>
      </c>
    </row>
    <row r="813" spans="1:12">
      <c r="A813" s="30" t="s">
        <v>1006</v>
      </c>
      <c r="B813" s="31">
        <v>85</v>
      </c>
      <c r="G813" s="496" t="s">
        <v>2876</v>
      </c>
      <c r="H813" s="494" t="s">
        <v>2877</v>
      </c>
      <c r="I813" s="133">
        <f t="shared" si="24"/>
        <v>153.4375</v>
      </c>
      <c r="J813" s="133">
        <f t="shared" si="25"/>
        <v>24.55</v>
      </c>
      <c r="K813" s="133">
        <f t="shared" si="26"/>
        <v>0</v>
      </c>
    </row>
    <row r="814" spans="1:12">
      <c r="A814" s="30" t="s">
        <v>1006</v>
      </c>
      <c r="B814" s="31">
        <v>85</v>
      </c>
      <c r="G814" s="493" t="s">
        <v>4805</v>
      </c>
      <c r="H814" s="493" t="s">
        <v>4805</v>
      </c>
      <c r="I814" s="133">
        <f t="shared" si="24"/>
        <v>319</v>
      </c>
      <c r="J814" s="133">
        <f t="shared" si="25"/>
        <v>51.04</v>
      </c>
      <c r="K814" s="133">
        <f t="shared" si="26"/>
        <v>0</v>
      </c>
    </row>
    <row r="815" spans="1:12">
      <c r="A815" s="30" t="s">
        <v>1006</v>
      </c>
      <c r="B815" s="31">
        <v>85</v>
      </c>
      <c r="G815" s="493" t="s">
        <v>661</v>
      </c>
      <c r="H815" s="493" t="s">
        <v>661</v>
      </c>
      <c r="I815" s="133">
        <f t="shared" si="24"/>
        <v>1926.3750000000002</v>
      </c>
      <c r="J815" s="133">
        <f t="shared" si="25"/>
        <v>308.22000000000003</v>
      </c>
      <c r="K815" s="133">
        <f t="shared" si="26"/>
        <v>0</v>
      </c>
    </row>
    <row r="816" spans="1:12">
      <c r="A816" s="30" t="s">
        <v>1006</v>
      </c>
      <c r="B816" s="31">
        <v>85</v>
      </c>
      <c r="G816" s="493" t="s">
        <v>918</v>
      </c>
      <c r="H816" s="493" t="s">
        <v>954</v>
      </c>
      <c r="I816" s="133">
        <f t="shared" si="24"/>
        <v>23500</v>
      </c>
      <c r="J816" s="133">
        <f t="shared" si="25"/>
        <v>3760</v>
      </c>
      <c r="K816" s="133">
        <f t="shared" si="26"/>
        <v>0</v>
      </c>
    </row>
    <row r="817" spans="1:11">
      <c r="A817" s="30" t="s">
        <v>1006</v>
      </c>
      <c r="B817" s="31">
        <v>85</v>
      </c>
      <c r="G817" s="493" t="s">
        <v>9250</v>
      </c>
      <c r="H817" s="493" t="s">
        <v>9250</v>
      </c>
      <c r="I817" s="133">
        <f t="shared" si="24"/>
        <v>48.25</v>
      </c>
      <c r="J817" s="133">
        <f t="shared" si="25"/>
        <v>7.72</v>
      </c>
      <c r="K817" s="133">
        <f t="shared" si="26"/>
        <v>0</v>
      </c>
    </row>
    <row r="818" spans="1:11">
      <c r="A818" s="30" t="s">
        <v>1006</v>
      </c>
      <c r="B818" s="31">
        <v>85</v>
      </c>
      <c r="G818" s="493" t="s">
        <v>9639</v>
      </c>
      <c r="H818" s="493" t="s">
        <v>9468</v>
      </c>
      <c r="I818" s="133">
        <f t="shared" si="24"/>
        <v>125000</v>
      </c>
      <c r="J818" s="133">
        <f t="shared" si="25"/>
        <v>20000</v>
      </c>
      <c r="K818" s="133">
        <f t="shared" si="26"/>
        <v>0</v>
      </c>
    </row>
    <row r="819" spans="1:11">
      <c r="A819" s="30" t="s">
        <v>1006</v>
      </c>
      <c r="B819" s="31">
        <v>85</v>
      </c>
      <c r="G819" s="493" t="s">
        <v>2484</v>
      </c>
      <c r="H819" s="493" t="s">
        <v>2484</v>
      </c>
      <c r="I819" s="133">
        <f t="shared" si="24"/>
        <v>251.93749999999997</v>
      </c>
      <c r="J819" s="133">
        <f t="shared" si="25"/>
        <v>40.309999999999995</v>
      </c>
      <c r="K819" s="133">
        <f t="shared" si="26"/>
        <v>0</v>
      </c>
    </row>
    <row r="820" spans="1:11">
      <c r="A820" s="30" t="s">
        <v>1006</v>
      </c>
      <c r="B820" s="31">
        <v>85</v>
      </c>
      <c r="G820" s="494" t="s">
        <v>957</v>
      </c>
      <c r="H820" s="493" t="s">
        <v>1813</v>
      </c>
      <c r="I820" s="133">
        <f t="shared" si="24"/>
        <v>669857.93749999988</v>
      </c>
      <c r="J820" s="133">
        <f t="shared" si="25"/>
        <v>107177.26999999999</v>
      </c>
      <c r="K820" s="133">
        <f t="shared" si="26"/>
        <v>0</v>
      </c>
    </row>
    <row r="821" spans="1:11">
      <c r="A821" s="30" t="s">
        <v>1006</v>
      </c>
      <c r="B821" s="31">
        <v>85</v>
      </c>
      <c r="G821" s="493" t="s">
        <v>966</v>
      </c>
      <c r="H821" s="493" t="s">
        <v>967</v>
      </c>
      <c r="I821" s="133">
        <f t="shared" si="24"/>
        <v>16571.875</v>
      </c>
      <c r="J821" s="133">
        <f t="shared" si="25"/>
        <v>2651.5</v>
      </c>
      <c r="K821" s="133">
        <f t="shared" si="26"/>
        <v>0</v>
      </c>
    </row>
    <row r="822" spans="1:11">
      <c r="A822" s="30" t="s">
        <v>1006</v>
      </c>
      <c r="B822" s="31">
        <v>85</v>
      </c>
      <c r="G822" s="494" t="s">
        <v>840</v>
      </c>
      <c r="H822" s="494" t="s">
        <v>4849</v>
      </c>
      <c r="I822" s="133">
        <f t="shared" ref="I822:I836" si="27">+J822/0.16</f>
        <v>40322555.25</v>
      </c>
      <c r="J822" s="133">
        <f t="shared" si="25"/>
        <v>6451608.8399999999</v>
      </c>
      <c r="K822" s="133">
        <f t="shared" si="26"/>
        <v>0</v>
      </c>
    </row>
    <row r="823" spans="1:11">
      <c r="A823" s="30" t="s">
        <v>1006</v>
      </c>
      <c r="B823" s="31">
        <v>85</v>
      </c>
      <c r="G823" s="499" t="s">
        <v>842</v>
      </c>
      <c r="H823" s="493" t="s">
        <v>8897</v>
      </c>
      <c r="I823" s="133">
        <f t="shared" si="27"/>
        <v>607022.75</v>
      </c>
      <c r="J823" s="133">
        <f t="shared" ref="J823:J836" si="28">+SUMIF($G$8:$G$609,G823,$I$8:$I$609)</f>
        <v>97123.64</v>
      </c>
      <c r="K823" s="133">
        <f t="shared" ref="K823:K836" si="29">+SUMIF($G$8:$G$609,G823,$K$8:$K$609)</f>
        <v>0</v>
      </c>
    </row>
    <row r="824" spans="1:11">
      <c r="A824" s="30" t="s">
        <v>1006</v>
      </c>
      <c r="B824" s="31">
        <v>85</v>
      </c>
      <c r="G824" s="499" t="s">
        <v>1801</v>
      </c>
      <c r="H824" s="493" t="s">
        <v>8406</v>
      </c>
      <c r="I824" s="133">
        <f t="shared" si="27"/>
        <v>964375.8125</v>
      </c>
      <c r="J824" s="133">
        <f t="shared" si="28"/>
        <v>154300.13</v>
      </c>
      <c r="K824" s="133">
        <f t="shared" si="29"/>
        <v>0</v>
      </c>
    </row>
    <row r="825" spans="1:11">
      <c r="A825" s="30" t="s">
        <v>1006</v>
      </c>
      <c r="B825" s="31">
        <v>85</v>
      </c>
      <c r="G825" s="493" t="s">
        <v>676</v>
      </c>
      <c r="H825" s="493" t="s">
        <v>676</v>
      </c>
      <c r="I825" s="133">
        <f t="shared" si="27"/>
        <v>700</v>
      </c>
      <c r="J825" s="133">
        <f t="shared" si="28"/>
        <v>112</v>
      </c>
      <c r="K825" s="133">
        <f t="shared" si="29"/>
        <v>0</v>
      </c>
    </row>
    <row r="826" spans="1:11">
      <c r="A826" s="30" t="s">
        <v>1006</v>
      </c>
      <c r="B826" s="31">
        <v>85</v>
      </c>
      <c r="G826" s="493" t="s">
        <v>9654</v>
      </c>
      <c r="H826" s="493" t="s">
        <v>9623</v>
      </c>
      <c r="I826" s="133">
        <f t="shared" si="27"/>
        <v>1359</v>
      </c>
      <c r="J826" s="133">
        <f t="shared" si="28"/>
        <v>217.44</v>
      </c>
      <c r="K826" s="133">
        <f t="shared" si="29"/>
        <v>54.36</v>
      </c>
    </row>
    <row r="827" spans="1:11">
      <c r="A827" s="30" t="s">
        <v>1006</v>
      </c>
      <c r="B827" s="31">
        <v>85</v>
      </c>
      <c r="G827" s="493" t="s">
        <v>727</v>
      </c>
      <c r="H827" s="493" t="s">
        <v>727</v>
      </c>
      <c r="I827" s="133">
        <f t="shared" si="27"/>
        <v>353.375</v>
      </c>
      <c r="J827" s="133">
        <f t="shared" si="28"/>
        <v>56.54</v>
      </c>
      <c r="K827" s="133">
        <f t="shared" si="29"/>
        <v>0</v>
      </c>
    </row>
    <row r="828" spans="1:11">
      <c r="A828" s="30" t="s">
        <v>1006</v>
      </c>
      <c r="B828" s="31">
        <v>85</v>
      </c>
      <c r="G828" s="493" t="s">
        <v>2530</v>
      </c>
      <c r="H828" s="493" t="s">
        <v>4826</v>
      </c>
      <c r="I828" s="133">
        <f t="shared" si="27"/>
        <v>264.625</v>
      </c>
      <c r="J828" s="133">
        <f t="shared" si="28"/>
        <v>42.34</v>
      </c>
      <c r="K828" s="133">
        <f t="shared" si="29"/>
        <v>0</v>
      </c>
    </row>
    <row r="829" spans="1:11">
      <c r="A829" s="30" t="s">
        <v>1006</v>
      </c>
      <c r="B829" s="31">
        <v>85</v>
      </c>
      <c r="G829" s="493" t="s">
        <v>665</v>
      </c>
      <c r="H829" s="493" t="s">
        <v>665</v>
      </c>
      <c r="I829" s="133">
        <f t="shared" si="27"/>
        <v>34</v>
      </c>
      <c r="J829" s="133">
        <f t="shared" si="28"/>
        <v>5.44</v>
      </c>
      <c r="K829" s="133">
        <f t="shared" si="29"/>
        <v>0</v>
      </c>
    </row>
    <row r="830" spans="1:11">
      <c r="A830" s="30" t="s">
        <v>1006</v>
      </c>
      <c r="B830" s="31">
        <v>85</v>
      </c>
      <c r="G830" s="493" t="s">
        <v>882</v>
      </c>
      <c r="H830" s="493" t="s">
        <v>882</v>
      </c>
      <c r="I830" s="133">
        <f t="shared" si="27"/>
        <v>50.9375</v>
      </c>
      <c r="J830" s="133">
        <f t="shared" si="28"/>
        <v>8.15</v>
      </c>
      <c r="K830" s="133">
        <f t="shared" si="29"/>
        <v>0</v>
      </c>
    </row>
    <row r="831" spans="1:11">
      <c r="A831" s="30" t="s">
        <v>1006</v>
      </c>
      <c r="B831" s="31">
        <v>85</v>
      </c>
      <c r="G831" s="493" t="s">
        <v>937</v>
      </c>
      <c r="H831" s="493" t="s">
        <v>938</v>
      </c>
      <c r="I831" s="133">
        <f t="shared" si="27"/>
        <v>2250</v>
      </c>
      <c r="J831" s="133">
        <f t="shared" si="28"/>
        <v>360</v>
      </c>
      <c r="K831" s="133">
        <f t="shared" si="29"/>
        <v>0</v>
      </c>
    </row>
    <row r="832" spans="1:11">
      <c r="A832" s="30" t="s">
        <v>1006</v>
      </c>
      <c r="B832" s="31">
        <v>85</v>
      </c>
      <c r="G832" s="493" t="s">
        <v>8972</v>
      </c>
      <c r="H832" s="493" t="s">
        <v>8972</v>
      </c>
      <c r="I832" s="133">
        <f t="shared" si="27"/>
        <v>2600</v>
      </c>
      <c r="J832" s="133">
        <f t="shared" si="28"/>
        <v>416</v>
      </c>
      <c r="K832" s="133">
        <f t="shared" si="29"/>
        <v>0</v>
      </c>
    </row>
    <row r="833" spans="1:12">
      <c r="A833" s="30" t="s">
        <v>1006</v>
      </c>
      <c r="B833" s="31">
        <v>85</v>
      </c>
      <c r="G833" s="493" t="s">
        <v>711</v>
      </c>
      <c r="H833" s="493" t="s">
        <v>711</v>
      </c>
      <c r="I833" s="133">
        <f t="shared" si="27"/>
        <v>548.25</v>
      </c>
      <c r="J833" s="133">
        <f t="shared" si="28"/>
        <v>87.72</v>
      </c>
      <c r="K833" s="133">
        <f t="shared" si="29"/>
        <v>0</v>
      </c>
    </row>
    <row r="834" spans="1:12">
      <c r="A834" s="30" t="s">
        <v>1006</v>
      </c>
      <c r="B834" s="31">
        <v>85</v>
      </c>
      <c r="G834" s="493" t="s">
        <v>1753</v>
      </c>
      <c r="H834" s="493" t="s">
        <v>1753</v>
      </c>
      <c r="I834" s="133">
        <f t="shared" si="27"/>
        <v>503.74999999999994</v>
      </c>
      <c r="J834" s="133">
        <f t="shared" si="28"/>
        <v>80.599999999999994</v>
      </c>
      <c r="K834" s="133">
        <f t="shared" si="29"/>
        <v>0</v>
      </c>
    </row>
    <row r="835" spans="1:12">
      <c r="A835" s="30" t="s">
        <v>1006</v>
      </c>
      <c r="B835" s="31">
        <v>85</v>
      </c>
      <c r="G835" s="493" t="s">
        <v>6032</v>
      </c>
      <c r="H835" s="493" t="s">
        <v>5943</v>
      </c>
      <c r="I835" s="133">
        <f t="shared" si="27"/>
        <v>8800</v>
      </c>
      <c r="J835" s="133">
        <f t="shared" si="28"/>
        <v>1408</v>
      </c>
      <c r="K835" s="133">
        <f t="shared" si="29"/>
        <v>0</v>
      </c>
    </row>
    <row r="836" spans="1:12">
      <c r="A836" s="30" t="s">
        <v>1006</v>
      </c>
      <c r="B836" s="31">
        <v>85</v>
      </c>
      <c r="G836" s="494" t="s">
        <v>3561</v>
      </c>
      <c r="H836" s="493" t="s">
        <v>9633</v>
      </c>
      <c r="I836" s="133">
        <f t="shared" si="27"/>
        <v>107.74999999999999</v>
      </c>
      <c r="J836" s="133">
        <f t="shared" si="28"/>
        <v>17.239999999999998</v>
      </c>
      <c r="K836" s="133">
        <f t="shared" si="29"/>
        <v>0</v>
      </c>
    </row>
    <row r="837" spans="1:12">
      <c r="H837" s="498" t="s">
        <v>2843</v>
      </c>
      <c r="I837" s="134">
        <f>+SUM(I631:I836)</f>
        <v>55434286</v>
      </c>
      <c r="J837" s="134">
        <f>+SUM(J631:J836)</f>
        <v>8869485.7599999998</v>
      </c>
      <c r="K837" s="134">
        <f>+SUM(K631:K836)</f>
        <v>44159.22</v>
      </c>
      <c r="L837" s="509" t="s">
        <v>10995</v>
      </c>
    </row>
    <row r="838" spans="1:12">
      <c r="H838" s="498" t="s">
        <v>10955</v>
      </c>
      <c r="I838" s="491">
        <f>+J611</f>
        <v>55434286</v>
      </c>
      <c r="J838" s="491">
        <f>+I611</f>
        <v>8869485.7599999886</v>
      </c>
      <c r="K838" s="491">
        <f>+K611</f>
        <v>44159.219999999994</v>
      </c>
    </row>
    <row r="839" spans="1:12">
      <c r="H839" s="498" t="s">
        <v>1002</v>
      </c>
      <c r="I839" s="489">
        <f>+I837-I838</f>
        <v>0</v>
      </c>
      <c r="J839" s="489">
        <f t="shared" ref="J839:K839" si="30">+J837-J838</f>
        <v>0</v>
      </c>
      <c r="K839" s="489">
        <f t="shared" si="30"/>
        <v>0</v>
      </c>
    </row>
  </sheetData>
  <autoFilter ref="A7:K609">
    <filterColumn colId="2"/>
    <filterColumn colId="6"/>
    <sortState ref="A8:K608">
      <sortCondition ref="C7:C608"/>
    </sortState>
  </autoFilter>
  <sortState ref="A1:A720">
    <sortCondition ref="A1"/>
  </sortState>
  <conditionalFormatting sqref="G474">
    <cfRule type="duplicateValues" dxfId="33" priority="21"/>
  </conditionalFormatting>
  <conditionalFormatting sqref="G582">
    <cfRule type="duplicateValues" dxfId="32" priority="20"/>
  </conditionalFormatting>
  <conditionalFormatting sqref="G263">
    <cfRule type="duplicateValues" dxfId="31" priority="19"/>
  </conditionalFormatting>
  <conditionalFormatting sqref="G264">
    <cfRule type="duplicateValues" dxfId="30" priority="18"/>
  </conditionalFormatting>
  <conditionalFormatting sqref="G259">
    <cfRule type="duplicateValues" dxfId="29" priority="17"/>
  </conditionalFormatting>
  <conditionalFormatting sqref="G262">
    <cfRule type="duplicateValues" dxfId="28" priority="16"/>
  </conditionalFormatting>
  <conditionalFormatting sqref="G742">
    <cfRule type="duplicateValues" dxfId="27" priority="14"/>
  </conditionalFormatting>
  <conditionalFormatting sqref="G743">
    <cfRule type="duplicateValues" dxfId="26" priority="12"/>
  </conditionalFormatting>
  <conditionalFormatting sqref="G631:G649">
    <cfRule type="duplicateValues" dxfId="25" priority="9"/>
  </conditionalFormatting>
  <conditionalFormatting sqref="G740">
    <cfRule type="duplicateValues" dxfId="24" priority="7"/>
  </conditionalFormatting>
  <conditionalFormatting sqref="G658">
    <cfRule type="duplicateValues" dxfId="23" priority="1"/>
  </conditionalFormatting>
  <conditionalFormatting sqref="G659:G731 G651:G657 G631:G649 G733:G834">
    <cfRule type="duplicateValues" dxfId="22" priority="83"/>
  </conditionalFormatting>
  <conditionalFormatting sqref="G733:G834 G631:G649 G651:G731">
    <cfRule type="duplicateValues" dxfId="21" priority="88"/>
  </conditionalFormatting>
  <pageMargins left="0.70866141732283472" right="0.70866141732283472" top="0.74803149606299213" bottom="0.74803149606299213" header="0.31496062992125984" footer="0.31496062992125984"/>
  <pageSetup scale="16" fitToHeight="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11"/>
  <sheetViews>
    <sheetView workbookViewId="0">
      <selection activeCell="G21" sqref="G21"/>
    </sheetView>
  </sheetViews>
  <sheetFormatPr baseColWidth="10" defaultRowHeight="15"/>
  <cols>
    <col min="1" max="1" width="16.7109375" bestFit="1" customWidth="1"/>
    <col min="2" max="2" width="57.5703125" bestFit="1" customWidth="1"/>
    <col min="3" max="3" width="16.7109375" bestFit="1" customWidth="1"/>
  </cols>
  <sheetData>
    <row r="1" spans="1:4">
      <c r="A1" s="150" t="str">
        <f>+B1</f>
        <v>AAMO710223GY3</v>
      </c>
      <c r="B1" s="150" t="s">
        <v>9163</v>
      </c>
      <c r="C1" s="150"/>
      <c r="D1" s="150"/>
    </row>
    <row r="2" spans="1:4">
      <c r="A2" s="76" t="s">
        <v>9</v>
      </c>
      <c r="B2" s="76" t="s">
        <v>9664</v>
      </c>
      <c r="C2" s="76"/>
      <c r="D2" s="76"/>
    </row>
    <row r="3" spans="1:4">
      <c r="A3" s="164" t="s">
        <v>2859</v>
      </c>
      <c r="B3" s="150" t="s">
        <v>9657</v>
      </c>
      <c r="C3" s="164"/>
      <c r="D3" s="150"/>
    </row>
    <row r="4" spans="1:4">
      <c r="A4" s="150" t="str">
        <f>+B4</f>
        <v>AEB611030SN7</v>
      </c>
      <c r="B4" s="150" t="s">
        <v>747</v>
      </c>
      <c r="C4" s="150"/>
      <c r="D4" s="150"/>
    </row>
    <row r="5" spans="1:4">
      <c r="A5" s="117" t="s">
        <v>981</v>
      </c>
      <c r="B5" s="117" t="s">
        <v>982</v>
      </c>
      <c r="C5" s="117"/>
      <c r="D5" s="117"/>
    </row>
    <row r="6" spans="1:4">
      <c r="A6" s="150" t="str">
        <f>+B6</f>
        <v>AGA0006136F1</v>
      </c>
      <c r="B6" s="150" t="s">
        <v>733</v>
      </c>
      <c r="C6" s="150"/>
      <c r="D6" s="150"/>
    </row>
    <row r="7" spans="1:4">
      <c r="A7" s="150" t="str">
        <f>+B7</f>
        <v>AGI990422EL7</v>
      </c>
      <c r="B7" s="150" t="s">
        <v>4873</v>
      </c>
      <c r="C7" s="150"/>
      <c r="D7" s="150"/>
    </row>
    <row r="8" spans="1:4">
      <c r="A8" s="150" t="str">
        <f>+B8</f>
        <v>AGQ93032698S1</v>
      </c>
      <c r="B8" s="150" t="s">
        <v>9078</v>
      </c>
      <c r="C8" s="150"/>
      <c r="D8" s="150"/>
    </row>
    <row r="9" spans="1:4">
      <c r="A9" s="150" t="s">
        <v>4208</v>
      </c>
      <c r="B9" s="150" t="s">
        <v>4156</v>
      </c>
      <c r="C9" s="150"/>
      <c r="D9" s="150"/>
    </row>
    <row r="10" spans="1:4">
      <c r="A10" s="150" t="str">
        <f>+B10</f>
        <v>AME970109GW0</v>
      </c>
      <c r="B10" s="150" t="s">
        <v>668</v>
      </c>
      <c r="C10" s="150"/>
      <c r="D10" s="150"/>
    </row>
    <row r="11" spans="1:4">
      <c r="A11" s="150" t="str">
        <f>+B11</f>
        <v>AMO010815U41</v>
      </c>
      <c r="B11" s="150" t="s">
        <v>767</v>
      </c>
      <c r="C11" s="150"/>
      <c r="D11" s="150"/>
    </row>
    <row r="12" spans="1:4">
      <c r="A12" s="150" t="str">
        <f>+B12</f>
        <v>AMS050630CN3</v>
      </c>
      <c r="B12" s="150" t="s">
        <v>1728</v>
      </c>
      <c r="C12" s="150"/>
      <c r="D12" s="150"/>
    </row>
    <row r="13" spans="1:4">
      <c r="A13" s="150" t="s">
        <v>9652</v>
      </c>
      <c r="B13" s="150" t="s">
        <v>9567</v>
      </c>
      <c r="C13" s="150"/>
      <c r="D13" s="150"/>
    </row>
    <row r="14" spans="1:4">
      <c r="A14" s="164" t="s">
        <v>889</v>
      </c>
      <c r="B14" s="150" t="s">
        <v>8563</v>
      </c>
      <c r="C14" s="164"/>
      <c r="D14" s="150"/>
    </row>
    <row r="15" spans="1:4">
      <c r="A15" s="14" t="s">
        <v>659</v>
      </c>
      <c r="B15" s="76" t="s">
        <v>717</v>
      </c>
      <c r="C15" s="14"/>
      <c r="D15" s="76"/>
    </row>
    <row r="16" spans="1:4">
      <c r="A16" s="164" t="s">
        <v>3572</v>
      </c>
      <c r="B16" s="150" t="s">
        <v>8891</v>
      </c>
      <c r="C16" s="164"/>
      <c r="D16" s="150"/>
    </row>
    <row r="17" spans="1:4">
      <c r="A17" s="164" t="s">
        <v>877</v>
      </c>
      <c r="B17" s="150" t="s">
        <v>8918</v>
      </c>
      <c r="C17" s="164"/>
      <c r="D17" s="150"/>
    </row>
    <row r="18" spans="1:4">
      <c r="A18" s="150" t="str">
        <f>+B18</f>
        <v>ATO0108161E1</v>
      </c>
      <c r="B18" s="150" t="s">
        <v>1775</v>
      </c>
      <c r="C18" s="150"/>
      <c r="D18" s="150"/>
    </row>
    <row r="19" spans="1:4">
      <c r="A19" s="150" t="s">
        <v>9644</v>
      </c>
      <c r="B19" s="150" t="s">
        <v>9403</v>
      </c>
      <c r="C19" s="150"/>
      <c r="D19" s="150"/>
    </row>
    <row r="20" spans="1:4">
      <c r="A20" s="164" t="s">
        <v>884</v>
      </c>
      <c r="B20" s="150" t="s">
        <v>8443</v>
      </c>
      <c r="C20" s="164"/>
      <c r="D20" s="150"/>
    </row>
    <row r="21" spans="1:4">
      <c r="A21" s="117" t="s">
        <v>998</v>
      </c>
      <c r="B21" s="150" t="s">
        <v>8958</v>
      </c>
      <c r="C21" s="117"/>
      <c r="D21" s="150"/>
    </row>
    <row r="22" spans="1:4">
      <c r="A22" s="77" t="s">
        <v>996</v>
      </c>
      <c r="B22" s="19" t="s">
        <v>995</v>
      </c>
      <c r="C22" s="77"/>
      <c r="D22" s="19"/>
    </row>
    <row r="23" spans="1:4">
      <c r="A23" s="117" t="s">
        <v>979</v>
      </c>
      <c r="B23" s="154" t="s">
        <v>2913</v>
      </c>
      <c r="C23" s="117"/>
      <c r="D23" s="154"/>
    </row>
    <row r="24" spans="1:4">
      <c r="A24" s="76" t="s">
        <v>1672</v>
      </c>
      <c r="B24" s="76" t="s">
        <v>9659</v>
      </c>
      <c r="C24" s="76"/>
      <c r="D24" s="76"/>
    </row>
    <row r="25" spans="1:4">
      <c r="A25" s="150" t="str">
        <f>+B25</f>
        <v>BRS87126P22</v>
      </c>
      <c r="B25" s="150" t="s">
        <v>9000</v>
      </c>
      <c r="C25" s="150"/>
      <c r="D25" s="150"/>
    </row>
    <row r="26" spans="1:4">
      <c r="A26" s="150" t="s">
        <v>9636</v>
      </c>
      <c r="B26" s="150" t="s">
        <v>9637</v>
      </c>
      <c r="C26" s="150"/>
      <c r="D26" s="150"/>
    </row>
    <row r="27" spans="1:4">
      <c r="A27" s="76" t="s">
        <v>742</v>
      </c>
      <c r="B27" s="76" t="s">
        <v>9674</v>
      </c>
      <c r="C27" s="76"/>
      <c r="D27" s="76"/>
    </row>
    <row r="28" spans="1:4">
      <c r="A28" s="150" t="str">
        <f>+B28</f>
        <v>CAO140923TC5</v>
      </c>
      <c r="B28" s="150" t="s">
        <v>1679</v>
      </c>
      <c r="C28" s="150"/>
      <c r="D28" s="150"/>
    </row>
    <row r="29" spans="1:4">
      <c r="A29" s="150" t="str">
        <f>+B29</f>
        <v>CAOF491027BV96</v>
      </c>
      <c r="B29" s="150" t="s">
        <v>9122</v>
      </c>
      <c r="C29" s="150"/>
      <c r="D29" s="150"/>
    </row>
    <row r="30" spans="1:4">
      <c r="A30" s="164" t="s">
        <v>858</v>
      </c>
      <c r="B30" s="150" t="s">
        <v>9656</v>
      </c>
      <c r="C30" s="164"/>
      <c r="D30" s="150"/>
    </row>
    <row r="31" spans="1:4">
      <c r="A31" s="150" t="s">
        <v>9638</v>
      </c>
      <c r="B31" s="150" t="s">
        <v>9421</v>
      </c>
      <c r="C31" s="150"/>
      <c r="D31" s="150"/>
    </row>
    <row r="32" spans="1:4">
      <c r="A32" s="150" t="str">
        <f>+B32</f>
        <v>CDO0509296I9</v>
      </c>
      <c r="B32" s="150" t="s">
        <v>2536</v>
      </c>
      <c r="C32" s="150"/>
      <c r="D32" s="150"/>
    </row>
    <row r="33" spans="1:4">
      <c r="A33" s="150" t="s">
        <v>893</v>
      </c>
      <c r="B33" s="150" t="s">
        <v>892</v>
      </c>
      <c r="C33" s="150"/>
      <c r="D33" s="150"/>
    </row>
    <row r="34" spans="1:4">
      <c r="A34" s="150" t="s">
        <v>9646</v>
      </c>
      <c r="B34" s="150" t="s">
        <v>9465</v>
      </c>
      <c r="C34" s="150"/>
      <c r="D34" s="150"/>
    </row>
    <row r="35" spans="1:4">
      <c r="A35" s="150" t="s">
        <v>960</v>
      </c>
      <c r="B35" s="150" t="s">
        <v>961</v>
      </c>
      <c r="C35" s="150"/>
      <c r="D35" s="150"/>
    </row>
    <row r="36" spans="1:4">
      <c r="A36" s="150" t="str">
        <f>+B36</f>
        <v>CIB100624JY9</v>
      </c>
      <c r="B36" s="150" t="s">
        <v>9248</v>
      </c>
      <c r="C36" s="150"/>
      <c r="D36" s="150"/>
    </row>
    <row r="37" spans="1:4">
      <c r="A37" s="76" t="s">
        <v>731</v>
      </c>
      <c r="B37" s="76" t="s">
        <v>2901</v>
      </c>
      <c r="C37" s="76"/>
      <c r="D37" s="76"/>
    </row>
    <row r="38" spans="1:4">
      <c r="A38" s="150" t="str">
        <f>+B38</f>
        <v>CIS981002NK4</v>
      </c>
      <c r="B38" s="150" t="s">
        <v>5423</v>
      </c>
      <c r="C38" s="150"/>
      <c r="D38" s="150"/>
    </row>
    <row r="39" spans="1:4">
      <c r="A39" s="76" t="s">
        <v>658</v>
      </c>
      <c r="B39" s="76" t="s">
        <v>790</v>
      </c>
      <c r="C39" s="76"/>
      <c r="D39" s="76"/>
    </row>
    <row r="40" spans="1:4">
      <c r="A40" s="76" t="s">
        <v>9684</v>
      </c>
      <c r="B40" s="76" t="s">
        <v>9685</v>
      </c>
      <c r="C40" s="76"/>
      <c r="D40" s="76"/>
    </row>
    <row r="41" spans="1:4">
      <c r="A41" s="150" t="s">
        <v>8361</v>
      </c>
      <c r="B41" s="150" t="s">
        <v>6522</v>
      </c>
      <c r="C41" s="150"/>
      <c r="D41" s="150"/>
    </row>
    <row r="42" spans="1:4">
      <c r="A42" s="150" t="str">
        <f>+B42</f>
        <v>CME910715UB9</v>
      </c>
      <c r="B42" s="150" t="s">
        <v>1683</v>
      </c>
      <c r="C42" s="150"/>
      <c r="D42" s="150"/>
    </row>
    <row r="43" spans="1:4">
      <c r="A43" s="76" t="s">
        <v>3528</v>
      </c>
      <c r="B43" s="76" t="s">
        <v>9665</v>
      </c>
      <c r="C43" s="76"/>
      <c r="D43" s="76"/>
    </row>
    <row r="44" spans="1:4">
      <c r="A44" s="150" t="s">
        <v>8077</v>
      </c>
      <c r="B44" s="150" t="s">
        <v>9319</v>
      </c>
      <c r="C44" s="150"/>
      <c r="D44" s="150"/>
    </row>
    <row r="45" spans="1:4">
      <c r="A45" s="76" t="s">
        <v>1700</v>
      </c>
      <c r="B45" s="76" t="s">
        <v>9675</v>
      </c>
      <c r="C45" s="76"/>
      <c r="D45" s="76"/>
    </row>
    <row r="46" spans="1:4">
      <c r="A46" s="150" t="str">
        <f>+B46</f>
        <v>DAPL811124GK9</v>
      </c>
      <c r="B46" s="150" t="s">
        <v>9238</v>
      </c>
      <c r="C46" s="150"/>
      <c r="D46" s="150"/>
    </row>
    <row r="47" spans="1:4">
      <c r="A47" s="164" t="s">
        <v>1774</v>
      </c>
      <c r="B47" s="150" t="s">
        <v>8936</v>
      </c>
      <c r="C47" s="164"/>
      <c r="D47" s="150"/>
    </row>
    <row r="48" spans="1:4">
      <c r="A48" s="164" t="s">
        <v>866</v>
      </c>
      <c r="B48" s="150" t="s">
        <v>8927</v>
      </c>
      <c r="C48" s="164"/>
      <c r="D48" s="150"/>
    </row>
    <row r="49" spans="1:4">
      <c r="A49" s="150" t="str">
        <f>+B49</f>
        <v>DCO0302147T9</v>
      </c>
      <c r="B49" s="150" t="s">
        <v>1690</v>
      </c>
      <c r="C49" s="150"/>
      <c r="D49" s="150"/>
    </row>
    <row r="50" spans="1:4">
      <c r="A50" s="150" t="s">
        <v>4830</v>
      </c>
      <c r="B50" s="150" t="s">
        <v>4821</v>
      </c>
      <c r="C50" s="150"/>
      <c r="D50" s="150"/>
    </row>
    <row r="51" spans="1:4">
      <c r="A51" s="150" t="s">
        <v>930</v>
      </c>
      <c r="B51" s="150" t="s">
        <v>931</v>
      </c>
      <c r="C51" s="150"/>
      <c r="D51" s="150"/>
    </row>
    <row r="52" spans="1:4">
      <c r="A52" s="76" t="s">
        <v>9672</v>
      </c>
      <c r="B52" s="76" t="s">
        <v>9673</v>
      </c>
      <c r="C52" s="76"/>
      <c r="D52" s="76"/>
    </row>
    <row r="53" spans="1:4">
      <c r="A53" s="150" t="str">
        <f>+B53</f>
        <v>DUGG650808H5A</v>
      </c>
      <c r="B53" s="150" t="s">
        <v>7302</v>
      </c>
      <c r="C53" s="150"/>
      <c r="D53" s="150"/>
    </row>
    <row r="54" spans="1:4">
      <c r="A54" s="150" t="str">
        <f>+B54</f>
        <v>DUMA580801KN5</v>
      </c>
      <c r="B54" s="150" t="s">
        <v>670</v>
      </c>
      <c r="C54" s="150"/>
      <c r="D54" s="150"/>
    </row>
    <row r="55" spans="1:4">
      <c r="A55" s="150" t="str">
        <f>+B55</f>
        <v>ELE011009716</v>
      </c>
      <c r="B55" s="150" t="s">
        <v>664</v>
      </c>
      <c r="C55" s="150"/>
      <c r="D55" s="150"/>
    </row>
    <row r="56" spans="1:4">
      <c r="A56" s="150" t="str">
        <f>+B56</f>
        <v>EMO99060242A</v>
      </c>
      <c r="B56" s="150" t="s">
        <v>9088</v>
      </c>
      <c r="C56" s="150"/>
      <c r="D56" s="150"/>
    </row>
    <row r="57" spans="1:4">
      <c r="A57" s="150" t="s">
        <v>9629</v>
      </c>
      <c r="B57" s="150" t="s">
        <v>9630</v>
      </c>
      <c r="C57" s="150"/>
      <c r="D57" s="150"/>
    </row>
    <row r="58" spans="1:4">
      <c r="A58" s="150" t="s">
        <v>7278</v>
      </c>
      <c r="B58" s="150" t="s">
        <v>6086</v>
      </c>
      <c r="C58" s="150"/>
      <c r="D58" s="150"/>
    </row>
    <row r="59" spans="1:4">
      <c r="A59" s="150" t="s">
        <v>962</v>
      </c>
      <c r="B59" s="150" t="s">
        <v>963</v>
      </c>
      <c r="C59" s="150"/>
      <c r="D59" s="150"/>
    </row>
    <row r="60" spans="1:4">
      <c r="A60" s="76" t="s">
        <v>7025</v>
      </c>
      <c r="B60" s="76" t="s">
        <v>9661</v>
      </c>
      <c r="C60" s="76"/>
      <c r="D60" s="76"/>
    </row>
    <row r="61" spans="1:4">
      <c r="A61" s="150" t="str">
        <f>+B61</f>
        <v>FAAG951201ES7</v>
      </c>
      <c r="B61" s="150" t="s">
        <v>9131</v>
      </c>
      <c r="C61" s="150"/>
      <c r="D61" s="150"/>
    </row>
    <row r="62" spans="1:4">
      <c r="A62" s="76" t="s">
        <v>992</v>
      </c>
      <c r="B62" s="76" t="s">
        <v>9668</v>
      </c>
      <c r="C62" s="76"/>
      <c r="D62" s="76"/>
    </row>
    <row r="63" spans="1:4">
      <c r="A63" s="150" t="str">
        <f>+B63</f>
        <v>FEM950814619</v>
      </c>
      <c r="B63" s="150" t="s">
        <v>9264</v>
      </c>
      <c r="C63" s="150"/>
      <c r="D63" s="150"/>
    </row>
    <row r="64" spans="1:4">
      <c r="A64" s="150" t="s">
        <v>7897</v>
      </c>
      <c r="B64" s="150" t="s">
        <v>9691</v>
      </c>
      <c r="C64" s="150"/>
      <c r="D64" s="150"/>
    </row>
    <row r="65" spans="1:4">
      <c r="A65" s="150" t="str">
        <f>+B65</f>
        <v>FMB871228QF7</v>
      </c>
      <c r="B65" s="150" t="s">
        <v>691</v>
      </c>
      <c r="C65" s="150"/>
      <c r="D65" s="150"/>
    </row>
    <row r="66" spans="1:4">
      <c r="A66" s="150" t="s">
        <v>7279</v>
      </c>
      <c r="B66" s="150" t="s">
        <v>8292</v>
      </c>
      <c r="C66" s="150"/>
      <c r="D66" s="150"/>
    </row>
    <row r="67" spans="1:4">
      <c r="A67" s="150" t="str">
        <f>+B67</f>
        <v>FNI970829FR9</v>
      </c>
      <c r="B67" s="150" t="s">
        <v>9293</v>
      </c>
      <c r="C67" s="150"/>
      <c r="D67" s="150"/>
    </row>
    <row r="68" spans="1:4">
      <c r="A68" s="76" t="s">
        <v>729</v>
      </c>
      <c r="B68" s="76" t="s">
        <v>730</v>
      </c>
      <c r="C68" s="76"/>
      <c r="D68" s="76"/>
    </row>
    <row r="69" spans="1:4">
      <c r="A69" s="150" t="str">
        <f>+B69</f>
        <v>FNM000504R36</v>
      </c>
      <c r="B69" s="150" t="s">
        <v>1678</v>
      </c>
      <c r="C69" s="150"/>
      <c r="D69" s="150"/>
    </row>
    <row r="70" spans="1:4">
      <c r="A70" s="150" t="str">
        <f>+B70</f>
        <v>FOLG740527MW7</v>
      </c>
      <c r="B70" s="150" t="s">
        <v>4137</v>
      </c>
      <c r="C70" s="150"/>
      <c r="D70" s="150"/>
    </row>
    <row r="71" spans="1:4">
      <c r="A71" s="76" t="s">
        <v>9676</v>
      </c>
      <c r="B71" s="76" t="s">
        <v>9677</v>
      </c>
      <c r="C71" s="76"/>
      <c r="D71" s="76"/>
    </row>
    <row r="72" spans="1:4">
      <c r="A72" s="164" t="s">
        <v>863</v>
      </c>
      <c r="B72" s="150" t="s">
        <v>4785</v>
      </c>
      <c r="C72" s="164"/>
      <c r="D72" s="150"/>
    </row>
    <row r="73" spans="1:4">
      <c r="A73" s="150" t="s">
        <v>8371</v>
      </c>
      <c r="B73" s="150" t="s">
        <v>8336</v>
      </c>
      <c r="C73" s="150"/>
      <c r="D73" s="150"/>
    </row>
    <row r="74" spans="1:4">
      <c r="A74" s="150" t="str">
        <f>+B74</f>
        <v>GAA100913G28</v>
      </c>
      <c r="B74" s="150" t="s">
        <v>9227</v>
      </c>
      <c r="C74" s="150"/>
      <c r="D74" s="150"/>
    </row>
    <row r="75" spans="1:4">
      <c r="A75" s="150" t="str">
        <f>+B75</f>
        <v>GAHS650919JX3</v>
      </c>
      <c r="B75" s="150" t="s">
        <v>5446</v>
      </c>
      <c r="C75" s="150"/>
      <c r="D75" s="150"/>
    </row>
    <row r="76" spans="1:4">
      <c r="A76" s="150" t="str">
        <f>+B76</f>
        <v>GAJA530403QE7</v>
      </c>
      <c r="B76" s="150" t="s">
        <v>674</v>
      </c>
      <c r="C76" s="150"/>
      <c r="D76" s="150"/>
    </row>
    <row r="77" spans="1:4">
      <c r="A77" s="150" t="s">
        <v>947</v>
      </c>
      <c r="B77" s="150" t="s">
        <v>948</v>
      </c>
      <c r="C77" s="150"/>
      <c r="D77" s="150"/>
    </row>
    <row r="78" spans="1:4">
      <c r="A78" s="150" t="s">
        <v>9650</v>
      </c>
      <c r="B78" s="150" t="s">
        <v>9547</v>
      </c>
      <c r="C78" s="150"/>
      <c r="D78" s="150"/>
    </row>
    <row r="79" spans="1:4">
      <c r="A79" s="76" t="s">
        <v>9662</v>
      </c>
      <c r="B79" s="76" t="s">
        <v>9663</v>
      </c>
      <c r="C79" s="76"/>
      <c r="D79" s="76"/>
    </row>
    <row r="80" spans="1:4">
      <c r="A80" s="150" t="str">
        <f>+B80</f>
        <v>GBA060117351</v>
      </c>
      <c r="B80" s="150" t="s">
        <v>3527</v>
      </c>
      <c r="C80" s="150"/>
      <c r="D80" s="150"/>
    </row>
    <row r="81" spans="1:4">
      <c r="A81" s="150" t="str">
        <f>+B81</f>
        <v>GDM960315NMA</v>
      </c>
      <c r="B81" s="150" t="s">
        <v>1714</v>
      </c>
      <c r="C81" s="150"/>
      <c r="D81" s="150"/>
    </row>
    <row r="82" spans="1:4">
      <c r="A82" s="150" t="s">
        <v>905</v>
      </c>
      <c r="B82" s="150" t="s">
        <v>906</v>
      </c>
      <c r="C82" s="150"/>
      <c r="D82" s="150"/>
    </row>
    <row r="83" spans="1:4">
      <c r="A83" s="150" t="str">
        <f>+B83</f>
        <v>GESG611221RC9</v>
      </c>
      <c r="B83" s="150" t="s">
        <v>1718</v>
      </c>
      <c r="C83" s="150"/>
      <c r="D83" s="150"/>
    </row>
    <row r="84" spans="1:4">
      <c r="A84" s="150" t="s">
        <v>2846</v>
      </c>
      <c r="B84" s="150" t="s">
        <v>2847</v>
      </c>
      <c r="C84" s="150"/>
      <c r="D84" s="150"/>
    </row>
    <row r="85" spans="1:4">
      <c r="A85" s="150" t="s">
        <v>1000</v>
      </c>
      <c r="B85" s="150" t="s">
        <v>6237</v>
      </c>
      <c r="C85" s="150"/>
      <c r="D85" s="150"/>
    </row>
    <row r="86" spans="1:4">
      <c r="A86" s="76" t="s">
        <v>740</v>
      </c>
      <c r="B86" s="76" t="s">
        <v>739</v>
      </c>
      <c r="C86" s="76"/>
      <c r="D86" s="76"/>
    </row>
    <row r="87" spans="1:4">
      <c r="A87" s="150" t="str">
        <f>+B87</f>
        <v>GMU050627BS0</v>
      </c>
      <c r="B87" s="150" t="s">
        <v>9249</v>
      </c>
      <c r="C87" s="150"/>
      <c r="D87" s="150"/>
    </row>
    <row r="88" spans="1:4">
      <c r="A88" s="150" t="str">
        <f>+B88</f>
        <v>GOC9303301F4</v>
      </c>
      <c r="B88" s="150" t="s">
        <v>1729</v>
      </c>
      <c r="C88" s="150"/>
      <c r="D88" s="150"/>
    </row>
    <row r="89" spans="1:4">
      <c r="A89" s="150" t="s">
        <v>9689</v>
      </c>
      <c r="B89" s="150" t="s">
        <v>9690</v>
      </c>
      <c r="C89" s="150"/>
      <c r="D89" s="150"/>
    </row>
    <row r="90" spans="1:4">
      <c r="A90" s="150" t="s">
        <v>826</v>
      </c>
      <c r="B90" s="150" t="s">
        <v>1620</v>
      </c>
      <c r="C90" s="150"/>
      <c r="D90" s="150"/>
    </row>
    <row r="91" spans="1:4">
      <c r="A91" s="150" t="s">
        <v>9642</v>
      </c>
      <c r="B91" s="150" t="s">
        <v>1620</v>
      </c>
      <c r="C91" s="150"/>
      <c r="D91" s="150"/>
    </row>
    <row r="92" spans="1:4">
      <c r="A92" s="150" t="str">
        <f>+B92</f>
        <v>GPA8010254LA</v>
      </c>
      <c r="B92" s="150" t="s">
        <v>5424</v>
      </c>
      <c r="C92" s="150"/>
      <c r="D92" s="150"/>
    </row>
    <row r="93" spans="1:4">
      <c r="A93" s="164" t="s">
        <v>865</v>
      </c>
      <c r="B93" s="164" t="s">
        <v>2855</v>
      </c>
      <c r="C93" s="164"/>
      <c r="D93" s="164"/>
    </row>
    <row r="94" spans="1:4">
      <c r="A94" s="76" t="s">
        <v>3558</v>
      </c>
      <c r="B94" s="150" t="s">
        <v>3483</v>
      </c>
      <c r="C94" s="76"/>
      <c r="D94" s="150"/>
    </row>
    <row r="95" spans="1:4">
      <c r="A95" s="150" t="s">
        <v>9645</v>
      </c>
      <c r="B95" s="150" t="s">
        <v>9412</v>
      </c>
      <c r="C95" s="150"/>
      <c r="D95" s="150"/>
    </row>
    <row r="96" spans="1:4">
      <c r="A96" s="150" t="s">
        <v>9653</v>
      </c>
      <c r="B96" s="150" t="s">
        <v>9620</v>
      </c>
      <c r="C96" s="150"/>
      <c r="D96" s="150"/>
    </row>
    <row r="97" spans="1:4">
      <c r="A97" s="14" t="s">
        <v>4184</v>
      </c>
      <c r="B97" s="76" t="s">
        <v>4185</v>
      </c>
      <c r="C97" s="14"/>
      <c r="D97" s="76"/>
    </row>
    <row r="98" spans="1:4">
      <c r="A98" s="150" t="s">
        <v>1766</v>
      </c>
      <c r="B98" s="150" t="s">
        <v>1638</v>
      </c>
      <c r="C98" s="150"/>
      <c r="D98" s="150"/>
    </row>
    <row r="99" spans="1:4">
      <c r="A99" s="150" t="str">
        <f>+B99</f>
        <v>HEGS6204255W7</v>
      </c>
      <c r="B99" s="150" t="s">
        <v>660</v>
      </c>
      <c r="C99" s="150"/>
      <c r="D99" s="150"/>
    </row>
    <row r="100" spans="1:4">
      <c r="A100" s="76" t="s">
        <v>5508</v>
      </c>
      <c r="B100" s="76" t="s">
        <v>5509</v>
      </c>
      <c r="C100" s="76"/>
      <c r="D100" s="76"/>
    </row>
    <row r="101" spans="1:4">
      <c r="A101" s="76" t="s">
        <v>8385</v>
      </c>
      <c r="B101" s="76" t="s">
        <v>8386</v>
      </c>
      <c r="C101" s="76"/>
      <c r="D101" s="76"/>
    </row>
    <row r="102" spans="1:4">
      <c r="A102" s="76" t="s">
        <v>4863</v>
      </c>
      <c r="B102" s="76" t="s">
        <v>4862</v>
      </c>
      <c r="C102" s="76"/>
      <c r="D102" s="76"/>
    </row>
    <row r="103" spans="1:4">
      <c r="A103" s="150" t="s">
        <v>822</v>
      </c>
      <c r="B103" s="150" t="s">
        <v>902</v>
      </c>
      <c r="C103" s="150"/>
      <c r="D103" s="150"/>
    </row>
    <row r="104" spans="1:4">
      <c r="A104" s="150" t="s">
        <v>9641</v>
      </c>
      <c r="B104" s="150" t="s">
        <v>927</v>
      </c>
      <c r="C104" s="150"/>
      <c r="D104" s="150"/>
    </row>
    <row r="105" spans="1:4">
      <c r="A105" s="150" t="s">
        <v>4171</v>
      </c>
      <c r="B105" s="150" t="s">
        <v>4154</v>
      </c>
      <c r="C105" s="150"/>
      <c r="D105" s="150"/>
    </row>
    <row r="106" spans="1:4">
      <c r="A106" s="14" t="s">
        <v>987</v>
      </c>
      <c r="B106" s="76" t="s">
        <v>2875</v>
      </c>
      <c r="C106" s="14"/>
      <c r="D106" s="76"/>
    </row>
    <row r="107" spans="1:4">
      <c r="A107" s="150" t="str">
        <f>+B107</f>
        <v>ISL070720EK3</v>
      </c>
      <c r="B107" s="150" t="s">
        <v>5425</v>
      </c>
      <c r="C107" s="150"/>
      <c r="D107" s="150"/>
    </row>
    <row r="108" spans="1:4">
      <c r="A108" s="150" t="str">
        <f>+B108</f>
        <v>ITE830426646</v>
      </c>
      <c r="B108" s="150" t="s">
        <v>9280</v>
      </c>
      <c r="C108" s="150"/>
      <c r="D108" s="150"/>
    </row>
    <row r="109" spans="1:4">
      <c r="A109" s="150" t="s">
        <v>7284</v>
      </c>
      <c r="B109" s="150" t="s">
        <v>9442</v>
      </c>
      <c r="C109" s="150"/>
      <c r="D109" s="150"/>
    </row>
    <row r="110" spans="1:4">
      <c r="A110" s="150" t="s">
        <v>915</v>
      </c>
      <c r="B110" s="150" t="s">
        <v>916</v>
      </c>
      <c r="C110" s="150"/>
      <c r="D110" s="150"/>
    </row>
    <row r="111" spans="1:4">
      <c r="A111" s="150" t="s">
        <v>968</v>
      </c>
      <c r="B111" s="150" t="s">
        <v>969</v>
      </c>
      <c r="C111" s="150"/>
      <c r="D111" s="150"/>
    </row>
    <row r="112" spans="1:4">
      <c r="A112" s="150" t="str">
        <f>+B112</f>
        <v>JUAJ600816GX0</v>
      </c>
      <c r="B112" s="150" t="s">
        <v>9231</v>
      </c>
      <c r="C112" s="150"/>
      <c r="D112" s="150"/>
    </row>
    <row r="113" spans="1:4">
      <c r="A113" s="164" t="s">
        <v>1776</v>
      </c>
      <c r="B113" s="150" t="s">
        <v>9655</v>
      </c>
      <c r="C113" s="164"/>
      <c r="D113" s="150"/>
    </row>
    <row r="114" spans="1:4">
      <c r="A114" s="150" t="s">
        <v>891</v>
      </c>
      <c r="B114" s="150" t="s">
        <v>890</v>
      </c>
      <c r="C114" s="150"/>
      <c r="D114" s="150"/>
    </row>
    <row r="115" spans="1:4">
      <c r="A115" s="150" t="s">
        <v>972</v>
      </c>
      <c r="B115" s="150" t="s">
        <v>1642</v>
      </c>
      <c r="C115" s="150"/>
      <c r="D115" s="150"/>
    </row>
    <row r="116" spans="1:4">
      <c r="A116" s="76" t="s">
        <v>9680</v>
      </c>
      <c r="B116" s="76" t="s">
        <v>9681</v>
      </c>
      <c r="C116" s="76"/>
      <c r="D116" s="76"/>
    </row>
    <row r="117" spans="1:4">
      <c r="A117" s="150" t="s">
        <v>9640</v>
      </c>
      <c r="B117" s="150" t="s">
        <v>6666</v>
      </c>
      <c r="C117" s="150"/>
      <c r="D117" s="150"/>
    </row>
    <row r="118" spans="1:4">
      <c r="A118" s="150" t="str">
        <f>+B118</f>
        <v>LOMM631124C79</v>
      </c>
      <c r="B118" s="150" t="s">
        <v>9011</v>
      </c>
      <c r="C118" s="150"/>
      <c r="D118" s="150"/>
    </row>
    <row r="119" spans="1:4">
      <c r="A119" s="150" t="str">
        <f>+B119</f>
        <v>LONA700127T42</v>
      </c>
      <c r="B119" s="150" t="s">
        <v>680</v>
      </c>
      <c r="C119" s="150"/>
      <c r="D119" s="150"/>
    </row>
    <row r="120" spans="1:4">
      <c r="A120" s="150" t="s">
        <v>9649</v>
      </c>
      <c r="B120" s="150" t="s">
        <v>9542</v>
      </c>
      <c r="C120" s="150"/>
      <c r="D120" s="150"/>
    </row>
    <row r="121" spans="1:4">
      <c r="A121" s="150" t="s">
        <v>909</v>
      </c>
      <c r="B121" s="150" t="s">
        <v>910</v>
      </c>
      <c r="C121" s="150"/>
      <c r="D121" s="150"/>
    </row>
    <row r="122" spans="1:4">
      <c r="A122" s="150" t="s">
        <v>9647</v>
      </c>
      <c r="B122" s="150" t="s">
        <v>9508</v>
      </c>
      <c r="C122" s="150"/>
      <c r="D122" s="150"/>
    </row>
    <row r="123" spans="1:4">
      <c r="A123" s="150" t="str">
        <f>+B123</f>
        <v>LVB141009VE5</v>
      </c>
      <c r="B123" s="150" t="s">
        <v>9004</v>
      </c>
      <c r="C123" s="150"/>
      <c r="D123" s="150"/>
    </row>
    <row r="124" spans="1:4">
      <c r="A124" s="150" t="s">
        <v>924</v>
      </c>
      <c r="B124" s="150" t="s">
        <v>9331</v>
      </c>
      <c r="C124" s="150"/>
      <c r="D124" s="150"/>
    </row>
    <row r="125" spans="1:4">
      <c r="A125" s="14" t="s">
        <v>9670</v>
      </c>
      <c r="B125" s="76" t="s">
        <v>9671</v>
      </c>
      <c r="C125" s="14"/>
      <c r="D125" s="76"/>
    </row>
    <row r="126" spans="1:4">
      <c r="A126" s="150" t="str">
        <f>+B126</f>
        <v>MAMR740915UN2</v>
      </c>
      <c r="B126" s="150" t="s">
        <v>3510</v>
      </c>
      <c r="C126" s="150"/>
      <c r="D126" s="150"/>
    </row>
    <row r="127" spans="1:4">
      <c r="A127" s="76" t="s">
        <v>9686</v>
      </c>
      <c r="B127" s="76" t="s">
        <v>9687</v>
      </c>
      <c r="C127" s="76"/>
      <c r="D127" s="76"/>
    </row>
    <row r="128" spans="1:4">
      <c r="A128" s="150" t="s">
        <v>922</v>
      </c>
      <c r="B128" s="150" t="s">
        <v>923</v>
      </c>
      <c r="C128" s="150"/>
      <c r="D128" s="150"/>
    </row>
    <row r="129" spans="1:4">
      <c r="A129" s="150" t="s">
        <v>9651</v>
      </c>
      <c r="B129" s="150" t="s">
        <v>9550</v>
      </c>
      <c r="C129" s="150"/>
      <c r="D129" s="150"/>
    </row>
    <row r="130" spans="1:4">
      <c r="A130" s="150" t="s">
        <v>6033</v>
      </c>
      <c r="B130" s="150" t="s">
        <v>5950</v>
      </c>
      <c r="C130" s="150"/>
      <c r="D130" s="150"/>
    </row>
    <row r="131" spans="1:4">
      <c r="A131" s="150" t="str">
        <f>+B131</f>
        <v>MEGJ460303EK7</v>
      </c>
      <c r="B131" s="150" t="s">
        <v>9156</v>
      </c>
      <c r="C131" s="150"/>
      <c r="D131" s="150"/>
    </row>
    <row r="132" spans="1:4">
      <c r="A132" s="150" t="str">
        <f>+B132</f>
        <v>MELG671222EB0</v>
      </c>
      <c r="B132" s="150" t="s">
        <v>4790</v>
      </c>
      <c r="C132" s="150"/>
      <c r="D132" s="150"/>
    </row>
    <row r="133" spans="1:4">
      <c r="A133" s="150" t="s">
        <v>977</v>
      </c>
      <c r="B133" s="150" t="s">
        <v>4816</v>
      </c>
      <c r="C133" s="150"/>
      <c r="D133" s="150"/>
    </row>
    <row r="134" spans="1:4">
      <c r="A134" s="150" t="str">
        <f>+B134</f>
        <v>MERL571216D49</v>
      </c>
      <c r="B134" s="150" t="s">
        <v>672</v>
      </c>
      <c r="C134" s="150"/>
      <c r="D134" s="150"/>
    </row>
    <row r="135" spans="1:4">
      <c r="A135" s="76" t="s">
        <v>9682</v>
      </c>
      <c r="B135" s="76" t="s">
        <v>9683</v>
      </c>
      <c r="C135" s="76"/>
      <c r="D135" s="76"/>
    </row>
    <row r="136" spans="1:4">
      <c r="A136" s="150" t="s">
        <v>897</v>
      </c>
      <c r="B136" s="150" t="s">
        <v>898</v>
      </c>
      <c r="C136" s="150"/>
      <c r="D136" s="150"/>
    </row>
    <row r="137" spans="1:4">
      <c r="A137" s="150" t="s">
        <v>9634</v>
      </c>
      <c r="B137" s="150" t="s">
        <v>9635</v>
      </c>
      <c r="C137" s="150"/>
      <c r="D137" s="150"/>
    </row>
    <row r="138" spans="1:4">
      <c r="A138" s="150" t="str">
        <f>+B138</f>
        <v>MNE0409226K9</v>
      </c>
      <c r="B138" s="150" t="s">
        <v>701</v>
      </c>
      <c r="C138" s="150"/>
      <c r="D138" s="150"/>
    </row>
    <row r="139" spans="1:4">
      <c r="A139" s="164" t="s">
        <v>856</v>
      </c>
      <c r="B139" s="150" t="s">
        <v>4078</v>
      </c>
      <c r="C139" s="164"/>
      <c r="D139" s="150"/>
    </row>
    <row r="140" spans="1:4">
      <c r="A140" s="150" t="s">
        <v>1761</v>
      </c>
      <c r="B140" s="150" t="s">
        <v>1617</v>
      </c>
      <c r="C140" s="150"/>
      <c r="D140" s="150"/>
    </row>
    <row r="141" spans="1:4">
      <c r="A141" s="76" t="s">
        <v>9678</v>
      </c>
      <c r="B141" s="76" t="s">
        <v>9679</v>
      </c>
      <c r="C141" s="76"/>
      <c r="D141" s="76"/>
    </row>
    <row r="142" spans="1:4">
      <c r="A142" s="150" t="str">
        <f>+B142</f>
        <v>MTA900528FIA</v>
      </c>
      <c r="B142" s="150" t="s">
        <v>1693</v>
      </c>
      <c r="C142" s="150"/>
      <c r="D142" s="150"/>
    </row>
    <row r="143" spans="1:4">
      <c r="A143" s="17" t="s">
        <v>3550</v>
      </c>
      <c r="B143" s="150" t="s">
        <v>3471</v>
      </c>
      <c r="C143" s="17"/>
      <c r="D143" s="150"/>
    </row>
    <row r="144" spans="1:4">
      <c r="A144" s="108" t="s">
        <v>971</v>
      </c>
      <c r="B144" s="150" t="s">
        <v>970</v>
      </c>
      <c r="C144" s="108"/>
      <c r="D144" s="150"/>
    </row>
    <row r="145" spans="1:4">
      <c r="A145" s="76" t="s">
        <v>9658</v>
      </c>
      <c r="B145" s="150" t="s">
        <v>9501</v>
      </c>
      <c r="C145" s="76"/>
      <c r="D145" s="150"/>
    </row>
    <row r="146" spans="1:4">
      <c r="A146" s="150" t="str">
        <f>+B146</f>
        <v>NWM9709244W4</v>
      </c>
      <c r="B146" s="150" t="s">
        <v>683</v>
      </c>
      <c r="C146" s="150"/>
      <c r="D146" s="150"/>
    </row>
    <row r="147" spans="1:4">
      <c r="A147" s="164" t="s">
        <v>1771</v>
      </c>
      <c r="B147" s="150" t="s">
        <v>8886</v>
      </c>
      <c r="C147" s="164"/>
      <c r="D147" s="150"/>
    </row>
    <row r="148" spans="1:4">
      <c r="A148" s="150"/>
      <c r="B148" s="150"/>
      <c r="C148" s="164"/>
      <c r="D148" s="150"/>
    </row>
    <row r="149" spans="1:4">
      <c r="A149" s="150" t="str">
        <f>+B149</f>
        <v>ODM950324V2A</v>
      </c>
      <c r="B149" s="150" t="s">
        <v>685</v>
      </c>
      <c r="C149" s="150"/>
      <c r="D149" s="150"/>
    </row>
    <row r="150" spans="1:4">
      <c r="A150" s="150" t="s">
        <v>9631</v>
      </c>
      <c r="B150" s="150" t="s">
        <v>9632</v>
      </c>
      <c r="C150" s="150"/>
      <c r="D150" s="150"/>
    </row>
    <row r="151" spans="1:4">
      <c r="A151" s="76" t="s">
        <v>1790</v>
      </c>
      <c r="B151" s="76" t="s">
        <v>3590</v>
      </c>
      <c r="C151" s="76"/>
      <c r="D151" s="76"/>
    </row>
    <row r="152" spans="1:4">
      <c r="A152" s="150" t="str">
        <f>+B152</f>
        <v>OME5611118AA8</v>
      </c>
      <c r="B152" s="150" t="s">
        <v>9268</v>
      </c>
      <c r="C152" s="150"/>
      <c r="D152" s="150"/>
    </row>
    <row r="153" spans="1:4">
      <c r="A153" s="150" t="str">
        <f>+B153</f>
        <v>OME561118AA8</v>
      </c>
      <c r="B153" s="150" t="s">
        <v>805</v>
      </c>
      <c r="C153" s="150"/>
      <c r="D153" s="150"/>
    </row>
    <row r="154" spans="1:4">
      <c r="A154" s="150" t="s">
        <v>9643</v>
      </c>
      <c r="B154" s="150" t="s">
        <v>917</v>
      </c>
      <c r="C154" s="150"/>
      <c r="D154" s="150"/>
    </row>
    <row r="155" spans="1:4">
      <c r="A155" s="150" t="str">
        <f>+B155</f>
        <v>OONG650317SF9</v>
      </c>
      <c r="B155" s="150" t="s">
        <v>723</v>
      </c>
      <c r="C155" s="150"/>
      <c r="D155" s="150"/>
    </row>
    <row r="156" spans="1:4">
      <c r="A156" s="76" t="s">
        <v>9666</v>
      </c>
      <c r="B156" s="76" t="s">
        <v>9667</v>
      </c>
      <c r="C156" s="76"/>
      <c r="D156" s="76"/>
    </row>
    <row r="157" spans="1:4">
      <c r="A157" s="150" t="s">
        <v>9648</v>
      </c>
      <c r="B157" s="150" t="s">
        <v>9511</v>
      </c>
      <c r="C157" s="150"/>
      <c r="D157" s="150"/>
    </row>
    <row r="158" spans="1:4">
      <c r="A158" s="150" t="str">
        <f>+B158</f>
        <v>PCE890410B99</v>
      </c>
      <c r="B158" s="150" t="s">
        <v>1677</v>
      </c>
      <c r="C158" s="150"/>
      <c r="D158" s="150"/>
    </row>
    <row r="159" spans="1:4">
      <c r="A159" s="150" t="str">
        <f>+B159</f>
        <v>PCQ1506025P9</v>
      </c>
      <c r="B159" s="150" t="s">
        <v>2915</v>
      </c>
      <c r="C159" s="150"/>
      <c r="D159" s="150"/>
    </row>
    <row r="160" spans="1:4">
      <c r="A160" s="150" t="s">
        <v>904</v>
      </c>
      <c r="B160" s="150" t="s">
        <v>903</v>
      </c>
      <c r="C160" s="150"/>
      <c r="D160" s="150"/>
    </row>
    <row r="161" spans="1:4">
      <c r="A161" s="76" t="s">
        <v>3579</v>
      </c>
      <c r="B161" s="76" t="s">
        <v>3580</v>
      </c>
      <c r="C161" s="76"/>
      <c r="D161" s="76"/>
    </row>
    <row r="162" spans="1:4">
      <c r="A162" s="164" t="s">
        <v>4209</v>
      </c>
      <c r="B162" s="150" t="s">
        <v>4834</v>
      </c>
      <c r="C162" s="164"/>
      <c r="D162" s="150"/>
    </row>
    <row r="163" spans="1:4">
      <c r="A163" s="150" t="str">
        <f>+B163</f>
        <v>RAPA8110163Z0</v>
      </c>
      <c r="B163" s="150" t="s">
        <v>3512</v>
      </c>
      <c r="C163" s="150"/>
      <c r="D163" s="150"/>
    </row>
    <row r="164" spans="1:4">
      <c r="A164" s="150" t="str">
        <f>+B164</f>
        <v>RATL7404121R6</v>
      </c>
      <c r="B164" s="150" t="s">
        <v>7839</v>
      </c>
      <c r="C164" s="150"/>
      <c r="D164" s="150"/>
    </row>
    <row r="165" spans="1:4">
      <c r="A165" s="76" t="s">
        <v>735</v>
      </c>
      <c r="B165" s="76" t="s">
        <v>8388</v>
      </c>
      <c r="C165" s="76"/>
      <c r="D165" s="76"/>
    </row>
    <row r="166" spans="1:4">
      <c r="A166" s="150" t="str">
        <f>+B166</f>
        <v>RCP0611249P0</v>
      </c>
      <c r="B166" s="150" t="s">
        <v>894</v>
      </c>
      <c r="C166" s="150"/>
      <c r="D166" s="150"/>
    </row>
    <row r="167" spans="1:4">
      <c r="A167" s="150" t="str">
        <f>+B167</f>
        <v>RED940114JX9</v>
      </c>
      <c r="B167" s="150" t="s">
        <v>697</v>
      </c>
      <c r="C167" s="150"/>
      <c r="D167" s="150"/>
    </row>
    <row r="168" spans="1:4">
      <c r="A168" s="150" t="s">
        <v>5481</v>
      </c>
      <c r="B168" s="150" t="s">
        <v>5462</v>
      </c>
      <c r="C168" s="150"/>
      <c r="D168" s="150"/>
    </row>
    <row r="169" spans="1:4">
      <c r="A169" s="150" t="str">
        <f>+B169</f>
        <v>RESV730517CL9</v>
      </c>
      <c r="B169" s="150" t="s">
        <v>5451</v>
      </c>
      <c r="C169" s="150"/>
      <c r="D169" s="150"/>
    </row>
    <row r="170" spans="1:4">
      <c r="A170" s="150" t="s">
        <v>1763</v>
      </c>
      <c r="B170" s="150" t="s">
        <v>1619</v>
      </c>
      <c r="C170" s="150"/>
      <c r="D170" s="150"/>
    </row>
    <row r="171" spans="1:4">
      <c r="A171" s="76" t="s">
        <v>5785</v>
      </c>
      <c r="B171" s="76" t="s">
        <v>9660</v>
      </c>
      <c r="C171" s="76"/>
      <c r="D171" s="76"/>
    </row>
    <row r="172" spans="1:4">
      <c r="A172" s="150" t="str">
        <f>+B172</f>
        <v>RGS0812093T3</v>
      </c>
      <c r="B172" s="150" t="s">
        <v>9269</v>
      </c>
      <c r="C172" s="150"/>
      <c r="D172" s="150"/>
    </row>
    <row r="173" spans="1:4">
      <c r="A173" s="150" t="s">
        <v>1769</v>
      </c>
      <c r="B173" s="150" t="s">
        <v>1655</v>
      </c>
      <c r="C173" s="150"/>
      <c r="D173" s="150"/>
    </row>
    <row r="174" spans="1:4">
      <c r="A174" s="76" t="s">
        <v>715</v>
      </c>
      <c r="B174" s="76" t="s">
        <v>9688</v>
      </c>
      <c r="C174" s="76"/>
      <c r="D174" s="76"/>
    </row>
    <row r="175" spans="1:4">
      <c r="A175" s="150" t="s">
        <v>3564</v>
      </c>
      <c r="B175" s="150" t="s">
        <v>4148</v>
      </c>
      <c r="C175" s="150"/>
      <c r="D175" s="150"/>
    </row>
    <row r="176" spans="1:4">
      <c r="A176" s="14" t="s">
        <v>985</v>
      </c>
      <c r="B176" s="76" t="s">
        <v>7309</v>
      </c>
      <c r="C176" s="14"/>
      <c r="D176" s="76"/>
    </row>
    <row r="177" spans="1:4">
      <c r="A177" s="150" t="str">
        <f>+B177</f>
        <v>RUCW720621241</v>
      </c>
      <c r="B177" s="150" t="s">
        <v>5443</v>
      </c>
      <c r="C177" s="150"/>
      <c r="D177" s="150"/>
    </row>
    <row r="178" spans="1:4">
      <c r="A178" s="150" t="s">
        <v>3511</v>
      </c>
      <c r="B178" s="150" t="s">
        <v>3485</v>
      </c>
      <c r="C178" s="150"/>
      <c r="D178" s="150"/>
    </row>
    <row r="179" spans="1:4">
      <c r="A179" s="150" t="str">
        <f>+B179</f>
        <v>SAGN750818GH4</v>
      </c>
      <c r="B179" s="150" t="s">
        <v>9254</v>
      </c>
      <c r="C179" s="150"/>
      <c r="D179" s="150"/>
    </row>
    <row r="180" spans="1:4">
      <c r="A180" s="150" t="s">
        <v>718</v>
      </c>
      <c r="B180" s="150" t="s">
        <v>719</v>
      </c>
      <c r="C180" s="150"/>
      <c r="D180" s="150"/>
    </row>
    <row r="181" spans="1:4">
      <c r="A181" s="164" t="s">
        <v>6014</v>
      </c>
      <c r="B181" s="150" t="s">
        <v>5861</v>
      </c>
      <c r="C181" s="164"/>
      <c r="D181" s="150"/>
    </row>
    <row r="182" spans="1:4">
      <c r="A182" s="76" t="s">
        <v>907</v>
      </c>
      <c r="B182" s="76" t="s">
        <v>9669</v>
      </c>
      <c r="C182" s="76"/>
      <c r="D182" s="76"/>
    </row>
    <row r="183" spans="1:4">
      <c r="A183" s="150" t="str">
        <f>+B183</f>
        <v>SGS9511175LA</v>
      </c>
      <c r="B183" s="150" t="s">
        <v>9270</v>
      </c>
      <c r="C183" s="150"/>
      <c r="D183" s="150"/>
    </row>
    <row r="184" spans="1:4">
      <c r="A184" s="150" t="s">
        <v>939</v>
      </c>
      <c r="B184" s="150" t="s">
        <v>940</v>
      </c>
      <c r="C184" s="150"/>
      <c r="D184" s="150"/>
    </row>
    <row r="185" spans="1:4">
      <c r="A185" s="150" t="str">
        <f>+B185</f>
        <v>SJU010405FU0</v>
      </c>
      <c r="B185" s="150" t="s">
        <v>1701</v>
      </c>
      <c r="C185" s="150"/>
      <c r="D185" s="150"/>
    </row>
    <row r="186" spans="1:4">
      <c r="A186" s="150" t="str">
        <f>+B186</f>
        <v>SRE1309034W9</v>
      </c>
      <c r="B186" s="150" t="s">
        <v>1686</v>
      </c>
      <c r="C186" s="150"/>
      <c r="D186" s="150"/>
    </row>
    <row r="187" spans="1:4">
      <c r="A187" s="14" t="s">
        <v>2876</v>
      </c>
      <c r="B187" s="76" t="s">
        <v>2877</v>
      </c>
      <c r="C187" s="14"/>
      <c r="D187" s="76"/>
    </row>
    <row r="188" spans="1:4">
      <c r="A188" s="150" t="str">
        <f>+B188</f>
        <v>SSR760906L2A</v>
      </c>
      <c r="B188" s="150" t="s">
        <v>4805</v>
      </c>
      <c r="C188" s="150"/>
      <c r="D188" s="150"/>
    </row>
    <row r="189" spans="1:4">
      <c r="A189" s="150" t="str">
        <f>+B189</f>
        <v>SUL601206R87</v>
      </c>
      <c r="B189" s="150" t="s">
        <v>661</v>
      </c>
      <c r="C189" s="150"/>
      <c r="D189" s="150"/>
    </row>
    <row r="190" spans="1:4">
      <c r="A190" s="150" t="s">
        <v>918</v>
      </c>
      <c r="B190" s="150" t="s">
        <v>954</v>
      </c>
      <c r="C190" s="150"/>
      <c r="D190" s="150"/>
    </row>
    <row r="191" spans="1:4">
      <c r="A191" s="150" t="str">
        <f>+B191</f>
        <v>TCM951030A17</v>
      </c>
      <c r="B191" s="150" t="s">
        <v>9250</v>
      </c>
      <c r="C191" s="150"/>
      <c r="D191" s="150"/>
    </row>
    <row r="192" spans="1:4">
      <c r="A192" s="150" t="s">
        <v>9639</v>
      </c>
      <c r="B192" s="150" t="s">
        <v>9468</v>
      </c>
      <c r="C192" s="150"/>
      <c r="D192" s="150"/>
    </row>
    <row r="193" spans="1:4">
      <c r="A193" s="150" t="str">
        <f>+B193</f>
        <v>TEX9302097F3</v>
      </c>
      <c r="B193" s="150" t="s">
        <v>2484</v>
      </c>
      <c r="C193" s="150"/>
      <c r="D193" s="150"/>
    </row>
    <row r="194" spans="1:4">
      <c r="A194" s="76" t="s">
        <v>957</v>
      </c>
      <c r="B194" s="150" t="s">
        <v>1813</v>
      </c>
      <c r="C194" s="76"/>
      <c r="D194" s="150"/>
    </row>
    <row r="195" spans="1:4">
      <c r="A195" s="150" t="s">
        <v>966</v>
      </c>
      <c r="B195" s="150" t="s">
        <v>967</v>
      </c>
      <c r="C195" s="150"/>
      <c r="D195" s="150"/>
    </row>
    <row r="196" spans="1:4">
      <c r="A196" s="76" t="s">
        <v>840</v>
      </c>
      <c r="B196" s="76" t="s">
        <v>4849</v>
      </c>
      <c r="C196" s="76"/>
      <c r="D196" s="76"/>
    </row>
    <row r="197" spans="1:4">
      <c r="A197" s="164" t="s">
        <v>842</v>
      </c>
      <c r="B197" s="150" t="s">
        <v>8897</v>
      </c>
      <c r="C197" s="164"/>
      <c r="D197" s="150"/>
    </row>
    <row r="198" spans="1:4">
      <c r="A198" s="164" t="s">
        <v>1801</v>
      </c>
      <c r="B198" s="150" t="s">
        <v>8406</v>
      </c>
      <c r="C198" s="164"/>
      <c r="D198" s="150"/>
    </row>
    <row r="199" spans="1:4">
      <c r="A199" s="150" t="str">
        <f>+B199</f>
        <v>TRA060703EB4</v>
      </c>
      <c r="B199" s="150" t="s">
        <v>676</v>
      </c>
      <c r="C199" s="150"/>
      <c r="D199" s="150"/>
    </row>
    <row r="200" spans="1:4">
      <c r="A200" s="150" t="s">
        <v>9654</v>
      </c>
      <c r="B200" s="150" t="s">
        <v>9623</v>
      </c>
      <c r="C200" s="150"/>
      <c r="D200" s="150"/>
    </row>
    <row r="201" spans="1:4">
      <c r="A201" s="150" t="str">
        <f>+B201</f>
        <v>TSC070907QS5</v>
      </c>
      <c r="B201" s="150" t="s">
        <v>727</v>
      </c>
      <c r="C201" s="150"/>
      <c r="D201" s="150"/>
    </row>
    <row r="202" spans="1:4">
      <c r="A202" s="150" t="s">
        <v>2530</v>
      </c>
      <c r="B202" s="150" t="s">
        <v>4826</v>
      </c>
      <c r="C202" s="150"/>
      <c r="D202" s="150"/>
    </row>
    <row r="203" spans="1:4">
      <c r="A203" s="150" t="str">
        <f>+B203</f>
        <v>TTI961202IM1</v>
      </c>
      <c r="B203" s="150" t="s">
        <v>665</v>
      </c>
      <c r="C203" s="150"/>
      <c r="D203" s="150"/>
    </row>
    <row r="204" spans="1:4">
      <c r="A204" s="150" t="str">
        <f>+B204</f>
        <v>UAZ150319QKA</v>
      </c>
      <c r="B204" s="150" t="s">
        <v>882</v>
      </c>
      <c r="C204" s="150"/>
      <c r="D204" s="150"/>
    </row>
    <row r="205" spans="1:4">
      <c r="A205" s="150" t="s">
        <v>937</v>
      </c>
      <c r="B205" s="150" t="s">
        <v>938</v>
      </c>
      <c r="C205" s="150"/>
      <c r="D205" s="150"/>
    </row>
    <row r="206" spans="1:4">
      <c r="A206" s="150" t="str">
        <f>+B206</f>
        <v>VAVL7603234R3</v>
      </c>
      <c r="B206" s="150" t="s">
        <v>8972</v>
      </c>
      <c r="C206" s="150"/>
      <c r="D206" s="150"/>
    </row>
    <row r="207" spans="1:4">
      <c r="A207" s="150" t="str">
        <f>+B207</f>
        <v>VEBF490427NV8</v>
      </c>
      <c r="B207" s="150" t="s">
        <v>711</v>
      </c>
      <c r="C207" s="150"/>
      <c r="D207" s="150"/>
    </row>
    <row r="208" spans="1:4">
      <c r="A208" s="150" t="str">
        <f>+B208</f>
        <v>VEN930329559</v>
      </c>
      <c r="B208" s="150" t="s">
        <v>1753</v>
      </c>
      <c r="C208" s="150"/>
      <c r="D208" s="150"/>
    </row>
    <row r="209" spans="1:4">
      <c r="A209" s="150" t="s">
        <v>6032</v>
      </c>
      <c r="B209" s="150" t="s">
        <v>5943</v>
      </c>
      <c r="C209" s="150"/>
      <c r="D209" s="150"/>
    </row>
    <row r="210" spans="1:4">
      <c r="A210" s="150" t="s">
        <v>3561</v>
      </c>
      <c r="B210" s="150" t="s">
        <v>9633</v>
      </c>
      <c r="C210" s="150"/>
      <c r="D210" s="150"/>
    </row>
    <row r="211" spans="1:4">
      <c r="A211" s="150"/>
      <c r="B211" s="150"/>
      <c r="C211" s="150"/>
      <c r="D211" s="150"/>
    </row>
  </sheetData>
  <sortState ref="A1:B604">
    <sortCondition ref="A1:A604"/>
  </sortState>
  <conditionalFormatting sqref="A114">
    <cfRule type="duplicateValues" dxfId="20" priority="12"/>
  </conditionalFormatting>
  <conditionalFormatting sqref="A117">
    <cfRule type="duplicateValues" dxfId="19" priority="11"/>
  </conditionalFormatting>
  <conditionalFormatting sqref="A1:A211">
    <cfRule type="duplicateValues" dxfId="18" priority="166"/>
  </conditionalFormatting>
  <conditionalFormatting sqref="C118">
    <cfRule type="duplicateValues" dxfId="17" priority="9"/>
  </conditionalFormatting>
  <conditionalFormatting sqref="C114">
    <cfRule type="duplicateValues" dxfId="16" priority="8"/>
  </conditionalFormatting>
  <conditionalFormatting sqref="C117">
    <cfRule type="duplicateValues" dxfId="15" priority="7"/>
  </conditionalFormatting>
  <conditionalFormatting sqref="C1:C211">
    <cfRule type="duplicateValues" dxfId="14" priority="6"/>
  </conditionalFormatting>
  <conditionalFormatting sqref="C117">
    <cfRule type="duplicateValues" dxfId="13" priority="5"/>
  </conditionalFormatting>
  <conditionalFormatting sqref="C113">
    <cfRule type="duplicateValues" dxfId="12" priority="4"/>
  </conditionalFormatting>
  <conditionalFormatting sqref="C116">
    <cfRule type="duplicateValues" dxfId="11" priority="3"/>
  </conditionalFormatting>
  <conditionalFormatting sqref="A113">
    <cfRule type="duplicateValues" dxfId="10" priority="2"/>
  </conditionalFormatting>
  <conditionalFormatting sqref="A116">
    <cfRule type="duplicateValues" dxfId="9" priority="1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827"/>
  <sheetViews>
    <sheetView tabSelected="1" topLeftCell="A805" workbookViewId="0">
      <selection activeCell="M816" sqref="M816"/>
    </sheetView>
  </sheetViews>
  <sheetFormatPr baseColWidth="10" defaultRowHeight="15"/>
  <cols>
    <col min="4" max="4" width="2" bestFit="1" customWidth="1"/>
    <col min="7" max="7" width="17.42578125" customWidth="1"/>
    <col min="8" max="8" width="45.28515625" bestFit="1" customWidth="1"/>
    <col min="9" max="9" width="11.85546875" bestFit="1" customWidth="1"/>
    <col min="10" max="10" width="15.85546875" bestFit="1" customWidth="1"/>
  </cols>
  <sheetData>
    <row r="1" spans="1:12" s="150" customFormat="1">
      <c r="B1" s="1"/>
      <c r="C1" s="1"/>
      <c r="D1" s="1"/>
      <c r="E1" s="1"/>
      <c r="F1" s="1"/>
      <c r="G1" s="46" t="s">
        <v>0</v>
      </c>
      <c r="H1" s="1"/>
      <c r="I1" s="1"/>
      <c r="J1" s="5"/>
    </row>
    <row r="2" spans="1:12" s="150" customFormat="1">
      <c r="B2" s="1"/>
      <c r="C2" s="1"/>
      <c r="D2" s="1"/>
      <c r="E2" s="1"/>
      <c r="F2" s="1"/>
      <c r="G2" s="46" t="s">
        <v>10712</v>
      </c>
      <c r="H2" s="1"/>
      <c r="I2" s="1"/>
      <c r="J2" s="5"/>
    </row>
    <row r="3" spans="1:12" s="150" customFormat="1">
      <c r="B3" s="1"/>
      <c r="C3" s="1"/>
      <c r="D3" s="1"/>
      <c r="E3" s="1"/>
      <c r="F3" s="1"/>
      <c r="G3" s="46" t="s">
        <v>1</v>
      </c>
      <c r="H3" s="1"/>
      <c r="I3" s="1"/>
      <c r="J3" s="5"/>
    </row>
    <row r="4" spans="1:12" s="150" customFormat="1">
      <c r="B4" s="1"/>
      <c r="C4" s="1"/>
      <c r="D4" s="1"/>
      <c r="E4" s="1"/>
      <c r="F4" s="1"/>
      <c r="G4" s="3"/>
      <c r="H4" s="1"/>
      <c r="I4" s="1"/>
      <c r="J4" s="1"/>
    </row>
    <row r="5" spans="1:12" s="150" customFormat="1">
      <c r="B5" s="1"/>
      <c r="C5" s="1"/>
      <c r="D5" s="1"/>
      <c r="E5" s="1"/>
      <c r="F5" s="1"/>
      <c r="G5" s="3"/>
      <c r="H5" s="1"/>
      <c r="I5" s="1"/>
      <c r="J5" s="1"/>
    </row>
    <row r="6" spans="1:12" s="150" customFormat="1">
      <c r="B6" s="1"/>
      <c r="C6" s="1"/>
      <c r="D6" s="1"/>
      <c r="E6" s="1"/>
      <c r="F6" s="1"/>
      <c r="G6" s="3"/>
      <c r="H6" s="1"/>
      <c r="I6" s="1"/>
      <c r="J6" s="1"/>
    </row>
    <row r="7" spans="1:12" s="150" customFormat="1" ht="16.5">
      <c r="A7" s="156" t="s">
        <v>2</v>
      </c>
      <c r="B7" s="156" t="s">
        <v>3</v>
      </c>
      <c r="C7" s="156" t="s">
        <v>4</v>
      </c>
      <c r="D7" s="156"/>
      <c r="E7" s="156"/>
      <c r="F7" s="156"/>
      <c r="G7" s="157" t="s">
        <v>5</v>
      </c>
      <c r="H7" s="158" t="s">
        <v>6</v>
      </c>
      <c r="I7" s="159" t="s">
        <v>8</v>
      </c>
      <c r="J7" s="159" t="s">
        <v>7</v>
      </c>
      <c r="K7" s="160" t="s">
        <v>1005</v>
      </c>
      <c r="L7" s="160"/>
    </row>
    <row r="8" spans="1:12">
      <c r="A8" t="s">
        <v>4984</v>
      </c>
      <c r="B8" s="148">
        <v>42720</v>
      </c>
      <c r="C8" t="s">
        <v>7381</v>
      </c>
      <c r="D8">
        <v>1</v>
      </c>
      <c r="E8" t="s">
        <v>9828</v>
      </c>
      <c r="F8" t="s">
        <v>1872</v>
      </c>
      <c r="G8" s="178" t="s">
        <v>1724</v>
      </c>
      <c r="H8" s="319" t="s">
        <v>9829</v>
      </c>
      <c r="I8" s="304">
        <v>-59638.58</v>
      </c>
      <c r="J8" s="172">
        <f t="shared" ref="J8:J39" si="0">+I8/0.16</f>
        <v>-372741.125</v>
      </c>
    </row>
    <row r="9" spans="1:12">
      <c r="A9" t="s">
        <v>1011</v>
      </c>
      <c r="B9" s="148">
        <v>42705</v>
      </c>
      <c r="C9" t="s">
        <v>9704</v>
      </c>
      <c r="D9">
        <v>1</v>
      </c>
      <c r="E9" t="s">
        <v>9705</v>
      </c>
      <c r="F9" t="s">
        <v>1828</v>
      </c>
      <c r="G9" s="76" t="s">
        <v>840</v>
      </c>
      <c r="H9" s="76" t="s">
        <v>4849</v>
      </c>
      <c r="I9" s="304">
        <v>44070.84</v>
      </c>
      <c r="J9" s="493">
        <f t="shared" si="0"/>
        <v>275442.75</v>
      </c>
    </row>
    <row r="10" spans="1:12">
      <c r="A10" t="s">
        <v>1873</v>
      </c>
      <c r="B10" s="148">
        <v>42706</v>
      </c>
      <c r="C10" t="s">
        <v>9706</v>
      </c>
      <c r="D10">
        <v>1</v>
      </c>
      <c r="E10" t="s">
        <v>9707</v>
      </c>
      <c r="F10" t="s">
        <v>1828</v>
      </c>
      <c r="G10" s="164" t="s">
        <v>1801</v>
      </c>
      <c r="H10" t="s">
        <v>9708</v>
      </c>
      <c r="I10" s="304">
        <v>44531.360000000001</v>
      </c>
      <c r="J10" s="493">
        <f t="shared" si="0"/>
        <v>278321</v>
      </c>
    </row>
    <row r="11" spans="1:12">
      <c r="A11" t="s">
        <v>9709</v>
      </c>
      <c r="B11" s="148">
        <v>42709</v>
      </c>
      <c r="C11" t="s">
        <v>9710</v>
      </c>
      <c r="D11">
        <v>1</v>
      </c>
      <c r="E11" t="s">
        <v>9711</v>
      </c>
      <c r="F11" t="s">
        <v>1828</v>
      </c>
      <c r="G11" s="175" t="s">
        <v>840</v>
      </c>
      <c r="H11" s="175" t="s">
        <v>4849</v>
      </c>
      <c r="I11" s="304">
        <v>31792.25</v>
      </c>
      <c r="J11" s="493">
        <f t="shared" si="0"/>
        <v>198701.5625</v>
      </c>
    </row>
    <row r="12" spans="1:12">
      <c r="A12" s="505" t="s">
        <v>9712</v>
      </c>
      <c r="B12" s="290">
        <v>42710</v>
      </c>
      <c r="C12" s="493" t="s">
        <v>10985</v>
      </c>
      <c r="D12" s="505">
        <v>1</v>
      </c>
      <c r="E12" s="505" t="s">
        <v>9713</v>
      </c>
      <c r="F12" s="505" t="s">
        <v>1828</v>
      </c>
      <c r="G12" s="384" t="s">
        <v>858</v>
      </c>
      <c r="H12" s="505" t="s">
        <v>9714</v>
      </c>
      <c r="I12" s="246">
        <v>39988.5</v>
      </c>
      <c r="J12" s="505">
        <f t="shared" si="0"/>
        <v>249928.125</v>
      </c>
    </row>
    <row r="13" spans="1:12">
      <c r="A13" t="s">
        <v>9715</v>
      </c>
      <c r="B13" s="148">
        <v>42710</v>
      </c>
      <c r="C13" t="s">
        <v>9716</v>
      </c>
      <c r="D13">
        <v>1</v>
      </c>
      <c r="E13" t="s">
        <v>9717</v>
      </c>
      <c r="F13" t="s">
        <v>1828</v>
      </c>
      <c r="G13" s="178" t="s">
        <v>856</v>
      </c>
      <c r="H13" s="319" t="s">
        <v>5405</v>
      </c>
      <c r="I13" s="304">
        <v>44120.49</v>
      </c>
      <c r="J13" s="493">
        <f t="shared" si="0"/>
        <v>275753.0625</v>
      </c>
    </row>
    <row r="14" spans="1:12">
      <c r="A14" t="s">
        <v>73</v>
      </c>
      <c r="B14" s="148">
        <v>42710</v>
      </c>
      <c r="C14" t="s">
        <v>9718</v>
      </c>
      <c r="D14">
        <v>1</v>
      </c>
      <c r="E14" t="s">
        <v>9719</v>
      </c>
      <c r="F14" t="s">
        <v>1828</v>
      </c>
      <c r="G14" s="178" t="s">
        <v>870</v>
      </c>
      <c r="H14" s="319" t="s">
        <v>3487</v>
      </c>
      <c r="I14" s="304">
        <v>28462.52</v>
      </c>
      <c r="J14" s="493">
        <f t="shared" si="0"/>
        <v>177890.75</v>
      </c>
    </row>
    <row r="15" spans="1:12">
      <c r="A15" t="s">
        <v>9720</v>
      </c>
      <c r="B15" s="148">
        <v>42711</v>
      </c>
      <c r="C15" t="s">
        <v>9721</v>
      </c>
      <c r="D15">
        <v>1</v>
      </c>
      <c r="E15" t="s">
        <v>9722</v>
      </c>
      <c r="F15" t="s">
        <v>1828</v>
      </c>
      <c r="G15" s="76" t="s">
        <v>840</v>
      </c>
      <c r="H15" s="76" t="s">
        <v>4849</v>
      </c>
      <c r="I15" s="304">
        <v>29036.38</v>
      </c>
      <c r="J15" s="493">
        <f t="shared" si="0"/>
        <v>181477.375</v>
      </c>
    </row>
    <row r="16" spans="1:12">
      <c r="A16" t="s">
        <v>1937</v>
      </c>
      <c r="B16" s="148">
        <v>42711</v>
      </c>
      <c r="C16" t="s">
        <v>9723</v>
      </c>
      <c r="D16">
        <v>1</v>
      </c>
      <c r="E16" t="s">
        <v>9724</v>
      </c>
      <c r="F16" t="s">
        <v>1828</v>
      </c>
      <c r="G16" s="76" t="s">
        <v>840</v>
      </c>
      <c r="H16" s="76" t="s">
        <v>4849</v>
      </c>
      <c r="I16" s="304">
        <v>31792.25</v>
      </c>
      <c r="J16" s="493">
        <f t="shared" si="0"/>
        <v>198701.5625</v>
      </c>
    </row>
    <row r="17" spans="1:10">
      <c r="A17" t="s">
        <v>1094</v>
      </c>
      <c r="B17" s="148">
        <v>42711</v>
      </c>
      <c r="C17" t="s">
        <v>9725</v>
      </c>
      <c r="D17">
        <v>1</v>
      </c>
      <c r="E17" t="s">
        <v>9726</v>
      </c>
      <c r="F17" t="s">
        <v>1828</v>
      </c>
      <c r="G17" s="76" t="s">
        <v>840</v>
      </c>
      <c r="H17" s="76" t="s">
        <v>4849</v>
      </c>
      <c r="I17" s="304">
        <v>41294.959999999999</v>
      </c>
      <c r="J17" s="493">
        <f t="shared" si="0"/>
        <v>258093.5</v>
      </c>
    </row>
    <row r="18" spans="1:10">
      <c r="A18" t="s">
        <v>3653</v>
      </c>
      <c r="B18" s="148">
        <v>42711</v>
      </c>
      <c r="C18" t="s">
        <v>9727</v>
      </c>
      <c r="D18">
        <v>1</v>
      </c>
      <c r="E18" t="s">
        <v>9728</v>
      </c>
      <c r="F18" t="s">
        <v>1828</v>
      </c>
      <c r="G18" s="76" t="s">
        <v>840</v>
      </c>
      <c r="H18" s="76" t="s">
        <v>4849</v>
      </c>
      <c r="I18" s="304">
        <v>29036.38</v>
      </c>
      <c r="J18" s="493">
        <f t="shared" si="0"/>
        <v>181477.375</v>
      </c>
    </row>
    <row r="19" spans="1:10">
      <c r="A19" t="s">
        <v>3657</v>
      </c>
      <c r="B19" s="148">
        <v>42711</v>
      </c>
      <c r="C19" t="s">
        <v>9729</v>
      </c>
      <c r="D19">
        <v>1</v>
      </c>
      <c r="E19" t="s">
        <v>9730</v>
      </c>
      <c r="F19" t="s">
        <v>1828</v>
      </c>
      <c r="G19" s="76" t="s">
        <v>840</v>
      </c>
      <c r="H19" s="76" t="s">
        <v>4849</v>
      </c>
      <c r="I19" s="304">
        <v>29036.38</v>
      </c>
      <c r="J19" s="493">
        <f t="shared" si="0"/>
        <v>181477.375</v>
      </c>
    </row>
    <row r="20" spans="1:10">
      <c r="A20" t="s">
        <v>3659</v>
      </c>
      <c r="B20" s="148">
        <v>42711</v>
      </c>
      <c r="C20" t="s">
        <v>9731</v>
      </c>
      <c r="D20">
        <v>1</v>
      </c>
      <c r="E20" t="s">
        <v>9732</v>
      </c>
      <c r="F20" t="s">
        <v>1828</v>
      </c>
      <c r="G20" s="76" t="s">
        <v>840</v>
      </c>
      <c r="H20" s="76" t="s">
        <v>4849</v>
      </c>
      <c r="I20" s="304">
        <v>31792.25</v>
      </c>
      <c r="J20" s="493">
        <f t="shared" si="0"/>
        <v>198701.5625</v>
      </c>
    </row>
    <row r="21" spans="1:10">
      <c r="A21" t="s">
        <v>9733</v>
      </c>
      <c r="B21" s="148">
        <v>42712</v>
      </c>
      <c r="C21" t="s">
        <v>9734</v>
      </c>
      <c r="D21">
        <v>1</v>
      </c>
      <c r="E21" t="s">
        <v>9735</v>
      </c>
      <c r="F21" t="s">
        <v>1828</v>
      </c>
      <c r="G21" s="76" t="s">
        <v>840</v>
      </c>
      <c r="H21" s="76" t="s">
        <v>4849</v>
      </c>
      <c r="I21" s="304">
        <v>88153.53</v>
      </c>
      <c r="J21" s="493">
        <f t="shared" si="0"/>
        <v>550959.5625</v>
      </c>
    </row>
    <row r="22" spans="1:10">
      <c r="A22" t="s">
        <v>9736</v>
      </c>
      <c r="B22" s="148">
        <v>42712</v>
      </c>
      <c r="C22" t="s">
        <v>9737</v>
      </c>
      <c r="D22">
        <v>1</v>
      </c>
      <c r="E22" t="s">
        <v>9738</v>
      </c>
      <c r="F22" t="s">
        <v>1828</v>
      </c>
      <c r="G22" s="76" t="s">
        <v>840</v>
      </c>
      <c r="H22" s="76" t="s">
        <v>4849</v>
      </c>
      <c r="I22" s="304">
        <v>52542.23</v>
      </c>
      <c r="J22" s="493">
        <f t="shared" si="0"/>
        <v>328388.9375</v>
      </c>
    </row>
    <row r="23" spans="1:10">
      <c r="A23" t="s">
        <v>8422</v>
      </c>
      <c r="B23" s="148">
        <v>42712</v>
      </c>
      <c r="C23" t="s">
        <v>9739</v>
      </c>
      <c r="D23">
        <v>1</v>
      </c>
      <c r="E23" t="s">
        <v>9740</v>
      </c>
      <c r="F23" t="s">
        <v>1828</v>
      </c>
      <c r="G23" s="175" t="s">
        <v>840</v>
      </c>
      <c r="H23" s="175" t="s">
        <v>4849</v>
      </c>
      <c r="I23" s="304">
        <v>28710.83</v>
      </c>
      <c r="J23" s="493">
        <f t="shared" si="0"/>
        <v>179442.6875</v>
      </c>
    </row>
    <row r="24" spans="1:10">
      <c r="A24" t="s">
        <v>9741</v>
      </c>
      <c r="B24" s="148">
        <v>42712</v>
      </c>
      <c r="C24" t="s">
        <v>9742</v>
      </c>
      <c r="D24">
        <v>1</v>
      </c>
      <c r="E24" t="s">
        <v>9743</v>
      </c>
      <c r="F24" t="s">
        <v>1828</v>
      </c>
      <c r="G24" s="76" t="s">
        <v>840</v>
      </c>
      <c r="H24" s="76" t="s">
        <v>4849</v>
      </c>
      <c r="I24" s="304">
        <v>25038.13</v>
      </c>
      <c r="J24" s="493">
        <f t="shared" si="0"/>
        <v>156488.3125</v>
      </c>
    </row>
    <row r="25" spans="1:10">
      <c r="A25" t="s">
        <v>9744</v>
      </c>
      <c r="B25" s="148">
        <v>42712</v>
      </c>
      <c r="C25" t="s">
        <v>9745</v>
      </c>
      <c r="D25">
        <v>1</v>
      </c>
      <c r="E25" t="s">
        <v>9746</v>
      </c>
      <c r="F25" t="s">
        <v>1828</v>
      </c>
      <c r="G25" s="164" t="s">
        <v>884</v>
      </c>
      <c r="H25" t="s">
        <v>885</v>
      </c>
      <c r="I25" s="304">
        <v>28140.09</v>
      </c>
      <c r="J25" s="493">
        <f t="shared" si="0"/>
        <v>175875.5625</v>
      </c>
    </row>
    <row r="26" spans="1:10">
      <c r="A26" t="s">
        <v>9747</v>
      </c>
      <c r="B26" s="148">
        <v>42712</v>
      </c>
      <c r="C26" t="s">
        <v>9748</v>
      </c>
      <c r="D26">
        <v>1</v>
      </c>
      <c r="E26" t="s">
        <v>9749</v>
      </c>
      <c r="F26" t="s">
        <v>1828</v>
      </c>
      <c r="G26" s="76" t="s">
        <v>840</v>
      </c>
      <c r="H26" s="76" t="s">
        <v>4849</v>
      </c>
      <c r="I26" s="304">
        <v>52542.23</v>
      </c>
      <c r="J26" s="493">
        <f t="shared" si="0"/>
        <v>328388.9375</v>
      </c>
    </row>
    <row r="27" spans="1:10">
      <c r="A27" t="s">
        <v>9750</v>
      </c>
      <c r="B27" s="148">
        <v>42712</v>
      </c>
      <c r="C27" t="s">
        <v>9751</v>
      </c>
      <c r="D27">
        <v>1</v>
      </c>
      <c r="E27" t="s">
        <v>9752</v>
      </c>
      <c r="F27" t="s">
        <v>1828</v>
      </c>
      <c r="G27" s="178" t="s">
        <v>888</v>
      </c>
      <c r="H27" s="319" t="s">
        <v>9753</v>
      </c>
      <c r="I27" s="304">
        <v>88203.18</v>
      </c>
      <c r="J27" s="493">
        <f t="shared" si="0"/>
        <v>551269.875</v>
      </c>
    </row>
    <row r="28" spans="1:10">
      <c r="A28" t="s">
        <v>1983</v>
      </c>
      <c r="B28" s="148">
        <v>42712</v>
      </c>
      <c r="C28" t="s">
        <v>9754</v>
      </c>
      <c r="D28">
        <v>1</v>
      </c>
      <c r="E28" t="s">
        <v>9755</v>
      </c>
      <c r="F28" t="s">
        <v>1828</v>
      </c>
      <c r="G28" s="76" t="s">
        <v>840</v>
      </c>
      <c r="H28" s="76" t="s">
        <v>4849</v>
      </c>
      <c r="I28" s="304">
        <v>88153.53</v>
      </c>
      <c r="J28" s="493">
        <f t="shared" si="0"/>
        <v>550959.5625</v>
      </c>
    </row>
    <row r="29" spans="1:10">
      <c r="A29" t="s">
        <v>9756</v>
      </c>
      <c r="B29" s="148">
        <v>42713</v>
      </c>
      <c r="C29" t="s">
        <v>9757</v>
      </c>
      <c r="D29">
        <v>1</v>
      </c>
      <c r="E29" t="s">
        <v>9758</v>
      </c>
      <c r="F29" t="s">
        <v>1828</v>
      </c>
      <c r="G29" s="175" t="s">
        <v>840</v>
      </c>
      <c r="H29" s="175" t="s">
        <v>4849</v>
      </c>
      <c r="I29" s="304">
        <v>52542.23</v>
      </c>
      <c r="J29" s="493">
        <f t="shared" si="0"/>
        <v>328388.9375</v>
      </c>
    </row>
    <row r="30" spans="1:10">
      <c r="A30" t="s">
        <v>9759</v>
      </c>
      <c r="B30" s="148">
        <v>42713</v>
      </c>
      <c r="C30" t="s">
        <v>9760</v>
      </c>
      <c r="D30">
        <v>1</v>
      </c>
      <c r="E30" t="s">
        <v>9761</v>
      </c>
      <c r="F30" t="s">
        <v>1828</v>
      </c>
      <c r="G30" s="175" t="s">
        <v>840</v>
      </c>
      <c r="H30" s="175" t="s">
        <v>4849</v>
      </c>
      <c r="I30" s="304">
        <v>39500.11</v>
      </c>
      <c r="J30" s="493">
        <f t="shared" si="0"/>
        <v>246875.6875</v>
      </c>
    </row>
    <row r="31" spans="1:10">
      <c r="A31" t="s">
        <v>6238</v>
      </c>
      <c r="B31" s="148">
        <v>42713</v>
      </c>
      <c r="C31" t="s">
        <v>9768</v>
      </c>
      <c r="D31">
        <v>1</v>
      </c>
      <c r="E31" t="s">
        <v>9769</v>
      </c>
      <c r="F31" t="s">
        <v>1828</v>
      </c>
      <c r="G31" s="164" t="s">
        <v>2857</v>
      </c>
      <c r="H31" s="150" t="s">
        <v>9770</v>
      </c>
      <c r="I31" s="304">
        <v>33064.57</v>
      </c>
      <c r="J31" s="493">
        <f t="shared" si="0"/>
        <v>206653.5625</v>
      </c>
    </row>
    <row r="32" spans="1:10">
      <c r="A32" t="s">
        <v>6241</v>
      </c>
      <c r="B32" s="148">
        <v>42713</v>
      </c>
      <c r="C32" t="s">
        <v>9771</v>
      </c>
      <c r="D32">
        <v>1</v>
      </c>
      <c r="E32" t="s">
        <v>9772</v>
      </c>
      <c r="F32" t="s">
        <v>1828</v>
      </c>
      <c r="G32" s="164" t="s">
        <v>2857</v>
      </c>
      <c r="H32" t="s">
        <v>3495</v>
      </c>
      <c r="I32" s="304">
        <v>33064.57</v>
      </c>
      <c r="J32" s="493">
        <f t="shared" si="0"/>
        <v>206653.5625</v>
      </c>
    </row>
    <row r="33" spans="1:10">
      <c r="A33" t="s">
        <v>8472</v>
      </c>
      <c r="B33" s="148">
        <v>42713</v>
      </c>
      <c r="C33" t="s">
        <v>9762</v>
      </c>
      <c r="D33">
        <v>1</v>
      </c>
      <c r="E33" t="s">
        <v>9763</v>
      </c>
      <c r="F33" t="s">
        <v>1828</v>
      </c>
      <c r="G33" s="164" t="s">
        <v>856</v>
      </c>
      <c r="H33" t="s">
        <v>5405</v>
      </c>
      <c r="I33" s="304">
        <v>28760.49</v>
      </c>
      <c r="J33" s="493">
        <f t="shared" si="0"/>
        <v>179753.0625</v>
      </c>
    </row>
    <row r="34" spans="1:10">
      <c r="A34" t="s">
        <v>9764</v>
      </c>
      <c r="B34" s="148">
        <v>42713</v>
      </c>
      <c r="C34" t="s">
        <v>9762</v>
      </c>
      <c r="D34">
        <v>1</v>
      </c>
      <c r="E34" t="s">
        <v>9765</v>
      </c>
      <c r="F34" t="s">
        <v>1872</v>
      </c>
      <c r="G34" s="164" t="s">
        <v>856</v>
      </c>
      <c r="H34" t="s">
        <v>5405</v>
      </c>
      <c r="I34" s="304">
        <v>-28760.49</v>
      </c>
      <c r="J34" s="493">
        <f t="shared" si="0"/>
        <v>-179753.0625</v>
      </c>
    </row>
    <row r="35" spans="1:10">
      <c r="A35" t="s">
        <v>9766</v>
      </c>
      <c r="B35" s="148">
        <v>42713</v>
      </c>
      <c r="C35" t="s">
        <v>9762</v>
      </c>
      <c r="D35">
        <v>1</v>
      </c>
      <c r="E35" t="s">
        <v>9767</v>
      </c>
      <c r="F35" t="s">
        <v>1828</v>
      </c>
      <c r="G35" s="164" t="s">
        <v>856</v>
      </c>
      <c r="H35" s="150" t="s">
        <v>5405</v>
      </c>
      <c r="I35" s="304">
        <v>28760.49</v>
      </c>
      <c r="J35" s="493">
        <f t="shared" si="0"/>
        <v>179753.0625</v>
      </c>
    </row>
    <row r="36" spans="1:10">
      <c r="A36" t="s">
        <v>9774</v>
      </c>
      <c r="B36" s="148">
        <v>42714</v>
      </c>
      <c r="C36" t="s">
        <v>9773</v>
      </c>
      <c r="D36">
        <v>1</v>
      </c>
      <c r="E36" t="s">
        <v>9775</v>
      </c>
      <c r="F36" t="s">
        <v>1828</v>
      </c>
      <c r="G36" s="178" t="s">
        <v>861</v>
      </c>
      <c r="H36" s="319" t="s">
        <v>1840</v>
      </c>
      <c r="I36" s="304">
        <v>41344.589999999997</v>
      </c>
      <c r="J36" s="493">
        <f t="shared" si="0"/>
        <v>258403.68749999997</v>
      </c>
    </row>
    <row r="37" spans="1:10">
      <c r="A37" t="s">
        <v>9776</v>
      </c>
      <c r="B37" s="148">
        <v>42714</v>
      </c>
      <c r="C37" t="s">
        <v>9777</v>
      </c>
      <c r="D37">
        <v>1</v>
      </c>
      <c r="E37" t="s">
        <v>9778</v>
      </c>
      <c r="F37" t="s">
        <v>1828</v>
      </c>
      <c r="G37" s="178" t="s">
        <v>3572</v>
      </c>
      <c r="H37" s="150" t="s">
        <v>10735</v>
      </c>
      <c r="I37" s="304">
        <v>28147.9</v>
      </c>
      <c r="J37" s="493">
        <f t="shared" si="0"/>
        <v>175924.375</v>
      </c>
    </row>
    <row r="38" spans="1:10">
      <c r="A38" t="s">
        <v>9781</v>
      </c>
      <c r="B38" s="148">
        <v>42716</v>
      </c>
      <c r="C38" t="s">
        <v>9782</v>
      </c>
      <c r="D38">
        <v>1</v>
      </c>
      <c r="E38" t="s">
        <v>9783</v>
      </c>
      <c r="F38" t="s">
        <v>1828</v>
      </c>
      <c r="G38" s="175" t="s">
        <v>889</v>
      </c>
      <c r="H38" s="150" t="s">
        <v>10736</v>
      </c>
      <c r="I38" s="304">
        <v>31850.01</v>
      </c>
      <c r="J38" s="493">
        <f t="shared" si="0"/>
        <v>199062.5625</v>
      </c>
    </row>
    <row r="39" spans="1:10">
      <c r="A39" t="s">
        <v>2064</v>
      </c>
      <c r="B39" s="148">
        <v>42714</v>
      </c>
      <c r="C39" t="s">
        <v>9779</v>
      </c>
      <c r="D39">
        <v>1</v>
      </c>
      <c r="E39" t="s">
        <v>9780</v>
      </c>
      <c r="F39" t="s">
        <v>1828</v>
      </c>
      <c r="G39" s="76" t="s">
        <v>840</v>
      </c>
      <c r="H39" s="76" t="s">
        <v>4849</v>
      </c>
      <c r="I39" s="304">
        <v>32137.040000000001</v>
      </c>
      <c r="J39" s="493">
        <f t="shared" si="0"/>
        <v>200856.5</v>
      </c>
    </row>
    <row r="40" spans="1:10">
      <c r="A40" t="s">
        <v>9784</v>
      </c>
      <c r="B40" s="148">
        <v>42716</v>
      </c>
      <c r="C40" t="s">
        <v>9785</v>
      </c>
      <c r="D40">
        <v>1</v>
      </c>
      <c r="E40" t="s">
        <v>9786</v>
      </c>
      <c r="F40" t="s">
        <v>1828</v>
      </c>
      <c r="G40" s="164" t="s">
        <v>888</v>
      </c>
      <c r="H40" s="150" t="s">
        <v>9753</v>
      </c>
      <c r="I40" s="304">
        <v>32052.880000000001</v>
      </c>
      <c r="J40" s="493">
        <f t="shared" ref="J40:J71" si="1">+I40/0.16</f>
        <v>200330.5</v>
      </c>
    </row>
    <row r="41" spans="1:10">
      <c r="A41" t="s">
        <v>9787</v>
      </c>
      <c r="B41" s="148">
        <v>42717</v>
      </c>
      <c r="C41" t="s">
        <v>9788</v>
      </c>
      <c r="D41">
        <v>1</v>
      </c>
      <c r="E41" t="s">
        <v>9789</v>
      </c>
      <c r="F41" t="s">
        <v>1828</v>
      </c>
      <c r="G41" s="164" t="s">
        <v>3572</v>
      </c>
      <c r="H41" s="150" t="s">
        <v>10735</v>
      </c>
      <c r="I41" s="304">
        <v>27581.4</v>
      </c>
      <c r="J41" s="493">
        <f t="shared" si="1"/>
        <v>172383.75</v>
      </c>
    </row>
    <row r="42" spans="1:10">
      <c r="A42" t="s">
        <v>9790</v>
      </c>
      <c r="B42" s="148">
        <v>42717</v>
      </c>
      <c r="C42" t="s">
        <v>9791</v>
      </c>
      <c r="D42">
        <v>1</v>
      </c>
      <c r="E42" t="s">
        <v>9792</v>
      </c>
      <c r="F42" t="s">
        <v>1828</v>
      </c>
      <c r="G42" s="164" t="s">
        <v>888</v>
      </c>
      <c r="H42" t="s">
        <v>9753</v>
      </c>
      <c r="I42" s="304">
        <v>32052.880000000001</v>
      </c>
      <c r="J42" s="493">
        <f t="shared" si="1"/>
        <v>200330.5</v>
      </c>
    </row>
    <row r="43" spans="1:10">
      <c r="A43" t="s">
        <v>5593</v>
      </c>
      <c r="B43" s="148">
        <v>42717</v>
      </c>
      <c r="C43" t="s">
        <v>9793</v>
      </c>
      <c r="D43">
        <v>1</v>
      </c>
      <c r="E43" t="s">
        <v>9794</v>
      </c>
      <c r="F43" t="s">
        <v>1828</v>
      </c>
      <c r="G43" s="76" t="s">
        <v>10737</v>
      </c>
      <c r="H43" s="319" t="s">
        <v>9795</v>
      </c>
      <c r="I43" s="304">
        <v>44515.32</v>
      </c>
      <c r="J43" s="493">
        <f t="shared" si="1"/>
        <v>278220.75</v>
      </c>
    </row>
    <row r="44" spans="1:10">
      <c r="A44" t="s">
        <v>7395</v>
      </c>
      <c r="B44" s="148">
        <v>42717</v>
      </c>
      <c r="C44" t="s">
        <v>9796</v>
      </c>
      <c r="D44">
        <v>1</v>
      </c>
      <c r="E44" t="s">
        <v>9797</v>
      </c>
      <c r="F44" t="s">
        <v>1828</v>
      </c>
      <c r="G44" s="178" t="s">
        <v>808</v>
      </c>
      <c r="H44" s="319" t="s">
        <v>10738</v>
      </c>
      <c r="I44" s="304">
        <v>44539.18</v>
      </c>
      <c r="J44" s="493">
        <f t="shared" si="1"/>
        <v>278369.875</v>
      </c>
    </row>
    <row r="45" spans="1:10">
      <c r="A45" t="s">
        <v>9798</v>
      </c>
      <c r="B45" s="148">
        <v>42717</v>
      </c>
      <c r="C45" t="s">
        <v>9799</v>
      </c>
      <c r="D45">
        <v>1</v>
      </c>
      <c r="E45" t="s">
        <v>9800</v>
      </c>
      <c r="F45" t="s">
        <v>1828</v>
      </c>
      <c r="G45" s="178" t="s">
        <v>884</v>
      </c>
      <c r="H45" s="319" t="s">
        <v>885</v>
      </c>
      <c r="I45" s="304">
        <v>31869.62</v>
      </c>
      <c r="J45" s="493">
        <f t="shared" si="1"/>
        <v>199185.125</v>
      </c>
    </row>
    <row r="46" spans="1:10">
      <c r="A46" t="s">
        <v>9804</v>
      </c>
      <c r="B46" s="148">
        <v>42717</v>
      </c>
      <c r="C46" t="s">
        <v>9801</v>
      </c>
      <c r="D46">
        <v>1</v>
      </c>
      <c r="E46" t="s">
        <v>9805</v>
      </c>
      <c r="F46" t="s">
        <v>1828</v>
      </c>
      <c r="G46" s="76" t="s">
        <v>840</v>
      </c>
      <c r="H46" s="76" t="s">
        <v>4849</v>
      </c>
      <c r="I46" s="304">
        <v>27523.64</v>
      </c>
      <c r="J46" s="493">
        <f t="shared" si="1"/>
        <v>172022.75</v>
      </c>
    </row>
    <row r="47" spans="1:10">
      <c r="A47" t="s">
        <v>7403</v>
      </c>
      <c r="B47" s="148">
        <v>42717</v>
      </c>
      <c r="C47" t="s">
        <v>9802</v>
      </c>
      <c r="D47">
        <v>1</v>
      </c>
      <c r="E47" t="s">
        <v>9803</v>
      </c>
      <c r="F47" t="s">
        <v>1828</v>
      </c>
      <c r="G47" s="76" t="s">
        <v>840</v>
      </c>
      <c r="H47" s="76" t="s">
        <v>4849</v>
      </c>
      <c r="I47" s="304">
        <v>27523.64</v>
      </c>
      <c r="J47" s="493">
        <f t="shared" si="1"/>
        <v>172022.75</v>
      </c>
    </row>
    <row r="48" spans="1:10">
      <c r="A48" t="s">
        <v>9806</v>
      </c>
      <c r="B48" s="148">
        <v>42717</v>
      </c>
      <c r="C48" t="s">
        <v>9807</v>
      </c>
      <c r="D48">
        <v>1</v>
      </c>
      <c r="E48" t="s">
        <v>9808</v>
      </c>
      <c r="F48" t="s">
        <v>1828</v>
      </c>
      <c r="G48" s="76" t="s">
        <v>840</v>
      </c>
      <c r="H48" s="76" t="s">
        <v>4849</v>
      </c>
      <c r="I48" s="304">
        <v>42096.41</v>
      </c>
      <c r="J48" s="493">
        <f t="shared" si="1"/>
        <v>263102.5625</v>
      </c>
    </row>
    <row r="49" spans="1:10">
      <c r="A49" t="s">
        <v>9809</v>
      </c>
      <c r="B49" s="148">
        <v>42717</v>
      </c>
      <c r="C49" t="s">
        <v>9810</v>
      </c>
      <c r="D49">
        <v>1</v>
      </c>
      <c r="E49" t="s">
        <v>9811</v>
      </c>
      <c r="F49" t="s">
        <v>1828</v>
      </c>
      <c r="G49" s="76" t="s">
        <v>840</v>
      </c>
      <c r="H49" s="76" t="s">
        <v>4849</v>
      </c>
      <c r="I49" s="304">
        <v>48218.59</v>
      </c>
      <c r="J49" s="493">
        <f t="shared" si="1"/>
        <v>301366.1875</v>
      </c>
    </row>
    <row r="50" spans="1:10">
      <c r="A50" t="s">
        <v>9814</v>
      </c>
      <c r="B50" s="148">
        <v>42718</v>
      </c>
      <c r="C50" t="s">
        <v>9815</v>
      </c>
      <c r="D50">
        <v>1</v>
      </c>
      <c r="E50" t="s">
        <v>9816</v>
      </c>
      <c r="F50" t="s">
        <v>1828</v>
      </c>
      <c r="G50" s="175" t="s">
        <v>840</v>
      </c>
      <c r="H50" s="175" t="s">
        <v>4849</v>
      </c>
      <c r="I50" s="304">
        <v>52542.23</v>
      </c>
      <c r="J50" s="493">
        <f t="shared" si="1"/>
        <v>328388.9375</v>
      </c>
    </row>
    <row r="51" spans="1:10">
      <c r="A51" t="s">
        <v>3698</v>
      </c>
      <c r="B51" s="148">
        <v>42718</v>
      </c>
      <c r="C51" t="s">
        <v>9817</v>
      </c>
      <c r="D51">
        <v>1</v>
      </c>
      <c r="E51" t="s">
        <v>9818</v>
      </c>
      <c r="F51" t="s">
        <v>1828</v>
      </c>
      <c r="G51" s="164" t="s">
        <v>2859</v>
      </c>
      <c r="H51" s="150" t="s">
        <v>9657</v>
      </c>
      <c r="I51" s="304">
        <v>31850.01</v>
      </c>
      <c r="J51" s="493">
        <f t="shared" si="1"/>
        <v>199062.5625</v>
      </c>
    </row>
    <row r="52" spans="1:10">
      <c r="A52" t="s">
        <v>265</v>
      </c>
      <c r="B52" s="148">
        <v>42718</v>
      </c>
      <c r="C52" t="s">
        <v>9819</v>
      </c>
      <c r="D52">
        <v>1</v>
      </c>
      <c r="E52" t="s">
        <v>9820</v>
      </c>
      <c r="F52" t="s">
        <v>1828</v>
      </c>
      <c r="G52" s="178" t="s">
        <v>856</v>
      </c>
      <c r="H52" s="319" t="s">
        <v>5405</v>
      </c>
      <c r="I52" s="304">
        <v>28462.560000000001</v>
      </c>
      <c r="J52" s="493">
        <f t="shared" si="1"/>
        <v>177891</v>
      </c>
    </row>
    <row r="53" spans="1:10">
      <c r="A53" t="s">
        <v>3104</v>
      </c>
      <c r="B53" s="148">
        <v>42719</v>
      </c>
      <c r="C53" t="s">
        <v>9821</v>
      </c>
      <c r="D53">
        <v>1</v>
      </c>
      <c r="E53" t="s">
        <v>9822</v>
      </c>
      <c r="F53" t="s">
        <v>1828</v>
      </c>
      <c r="G53" s="76" t="s">
        <v>840</v>
      </c>
      <c r="H53" s="76" t="s">
        <v>4849</v>
      </c>
      <c r="I53" s="304">
        <v>52542.23</v>
      </c>
      <c r="J53" s="493">
        <f t="shared" si="1"/>
        <v>328388.9375</v>
      </c>
    </row>
    <row r="54" spans="1:10">
      <c r="A54" t="s">
        <v>4315</v>
      </c>
      <c r="B54" s="148">
        <v>42720</v>
      </c>
      <c r="C54" t="s">
        <v>9823</v>
      </c>
      <c r="D54">
        <v>1</v>
      </c>
      <c r="E54" t="s">
        <v>9824</v>
      </c>
      <c r="F54" t="s">
        <v>1828</v>
      </c>
      <c r="G54" s="175" t="s">
        <v>840</v>
      </c>
      <c r="H54" s="175" t="s">
        <v>4849</v>
      </c>
      <c r="I54" s="304">
        <v>28710.83</v>
      </c>
      <c r="J54" s="493">
        <f t="shared" si="1"/>
        <v>179442.6875</v>
      </c>
    </row>
    <row r="55" spans="1:10">
      <c r="A55" t="s">
        <v>6430</v>
      </c>
      <c r="B55" s="148">
        <v>42720</v>
      </c>
      <c r="C55" t="s">
        <v>9825</v>
      </c>
      <c r="D55">
        <v>1</v>
      </c>
      <c r="E55" t="s">
        <v>9826</v>
      </c>
      <c r="F55" t="s">
        <v>1828</v>
      </c>
      <c r="G55" s="164" t="s">
        <v>1724</v>
      </c>
      <c r="H55" t="s">
        <v>9827</v>
      </c>
      <c r="I55" s="304">
        <v>70837.55</v>
      </c>
      <c r="J55" s="493">
        <f t="shared" si="1"/>
        <v>442734.6875</v>
      </c>
    </row>
    <row r="56" spans="1:10">
      <c r="A56" t="s">
        <v>1263</v>
      </c>
      <c r="B56" s="148">
        <v>42720</v>
      </c>
      <c r="C56" t="s">
        <v>9830</v>
      </c>
      <c r="D56">
        <v>1</v>
      </c>
      <c r="E56" t="s">
        <v>9831</v>
      </c>
      <c r="F56" t="s">
        <v>1828</v>
      </c>
      <c r="G56" s="164" t="s">
        <v>884</v>
      </c>
      <c r="H56" t="s">
        <v>9832</v>
      </c>
      <c r="I56" s="304">
        <v>27573.3</v>
      </c>
      <c r="J56" s="493">
        <f t="shared" si="1"/>
        <v>172333.125</v>
      </c>
    </row>
    <row r="57" spans="1:10">
      <c r="A57" t="s">
        <v>9833</v>
      </c>
      <c r="B57" s="148">
        <v>42720</v>
      </c>
      <c r="C57" t="s">
        <v>9834</v>
      </c>
      <c r="D57">
        <v>1</v>
      </c>
      <c r="E57" t="s">
        <v>9835</v>
      </c>
      <c r="F57" t="s">
        <v>1828</v>
      </c>
      <c r="G57" s="76" t="s">
        <v>840</v>
      </c>
      <c r="H57" s="76" t="s">
        <v>4849</v>
      </c>
      <c r="I57" s="304">
        <v>64635.93</v>
      </c>
      <c r="J57" s="493">
        <f t="shared" si="1"/>
        <v>403974.5625</v>
      </c>
    </row>
    <row r="58" spans="1:10">
      <c r="A58" t="s">
        <v>9836</v>
      </c>
      <c r="B58" s="148">
        <v>42720</v>
      </c>
      <c r="C58" t="s">
        <v>9837</v>
      </c>
      <c r="D58">
        <v>1</v>
      </c>
      <c r="E58" t="s">
        <v>9838</v>
      </c>
      <c r="F58" t="s">
        <v>1828</v>
      </c>
      <c r="G58" s="76" t="s">
        <v>840</v>
      </c>
      <c r="H58" s="76" t="s">
        <v>4849</v>
      </c>
      <c r="I58" s="304">
        <v>27523.64</v>
      </c>
      <c r="J58" s="493">
        <f t="shared" si="1"/>
        <v>172022.75</v>
      </c>
    </row>
    <row r="59" spans="1:10">
      <c r="A59" t="s">
        <v>3717</v>
      </c>
      <c r="B59" s="148">
        <v>42721</v>
      </c>
      <c r="C59" t="s">
        <v>9839</v>
      </c>
      <c r="D59">
        <v>1</v>
      </c>
      <c r="E59" t="s">
        <v>9840</v>
      </c>
      <c r="F59" t="s">
        <v>1828</v>
      </c>
      <c r="G59" s="76" t="s">
        <v>840</v>
      </c>
      <c r="H59" s="76" t="s">
        <v>4849</v>
      </c>
      <c r="I59" s="304">
        <v>28710.799999999999</v>
      </c>
      <c r="J59" s="493">
        <f t="shared" si="1"/>
        <v>179442.5</v>
      </c>
    </row>
    <row r="60" spans="1:10">
      <c r="A60" t="s">
        <v>5016</v>
      </c>
      <c r="B60" s="148">
        <v>42721</v>
      </c>
      <c r="C60" t="s">
        <v>9841</v>
      </c>
      <c r="D60">
        <v>1</v>
      </c>
      <c r="E60" t="s">
        <v>9842</v>
      </c>
      <c r="F60" t="s">
        <v>1828</v>
      </c>
      <c r="G60" s="164" t="s">
        <v>858</v>
      </c>
      <c r="H60" t="s">
        <v>3497</v>
      </c>
      <c r="I60" s="304">
        <v>39988.5</v>
      </c>
      <c r="J60" s="493">
        <f t="shared" si="1"/>
        <v>249928.125</v>
      </c>
    </row>
    <row r="61" spans="1:10">
      <c r="A61" t="s">
        <v>5025</v>
      </c>
      <c r="B61" s="148">
        <v>42721</v>
      </c>
      <c r="C61" t="s">
        <v>9843</v>
      </c>
      <c r="D61">
        <v>1</v>
      </c>
      <c r="E61" t="s">
        <v>9844</v>
      </c>
      <c r="F61" t="s">
        <v>1828</v>
      </c>
      <c r="G61" s="76" t="s">
        <v>840</v>
      </c>
      <c r="H61" s="76" t="s">
        <v>4849</v>
      </c>
      <c r="I61" s="304">
        <v>52542.23</v>
      </c>
      <c r="J61" s="493">
        <f t="shared" si="1"/>
        <v>328388.9375</v>
      </c>
    </row>
    <row r="62" spans="1:10">
      <c r="A62" t="s">
        <v>4341</v>
      </c>
      <c r="B62" s="148">
        <v>42723</v>
      </c>
      <c r="C62" t="s">
        <v>9845</v>
      </c>
      <c r="D62">
        <v>1</v>
      </c>
      <c r="E62" t="s">
        <v>9846</v>
      </c>
      <c r="F62" t="s">
        <v>1828</v>
      </c>
      <c r="G62" s="76" t="s">
        <v>840</v>
      </c>
      <c r="H62" s="76" t="s">
        <v>4849</v>
      </c>
      <c r="I62" s="304">
        <v>52542.23</v>
      </c>
      <c r="J62" s="493">
        <f t="shared" si="1"/>
        <v>328388.9375</v>
      </c>
    </row>
    <row r="63" spans="1:10">
      <c r="A63" t="s">
        <v>9847</v>
      </c>
      <c r="B63" s="148">
        <v>42723</v>
      </c>
      <c r="C63" t="s">
        <v>9848</v>
      </c>
      <c r="D63">
        <v>1</v>
      </c>
      <c r="E63" t="s">
        <v>9849</v>
      </c>
      <c r="F63" t="s">
        <v>1828</v>
      </c>
      <c r="G63" s="164" t="s">
        <v>6057</v>
      </c>
      <c r="H63" t="s">
        <v>9850</v>
      </c>
      <c r="I63" s="304">
        <v>88203.18</v>
      </c>
      <c r="J63" s="493">
        <f t="shared" si="1"/>
        <v>551269.875</v>
      </c>
    </row>
    <row r="64" spans="1:10">
      <c r="A64" t="s">
        <v>9851</v>
      </c>
      <c r="B64" s="148">
        <v>42723</v>
      </c>
      <c r="C64" t="s">
        <v>9852</v>
      </c>
      <c r="D64">
        <v>1</v>
      </c>
      <c r="E64" t="s">
        <v>9853</v>
      </c>
      <c r="F64" t="s">
        <v>1828</v>
      </c>
      <c r="G64" s="76" t="s">
        <v>840</v>
      </c>
      <c r="H64" s="76" t="s">
        <v>4849</v>
      </c>
      <c r="I64" s="304">
        <v>44070.83</v>
      </c>
      <c r="J64" s="493">
        <f t="shared" si="1"/>
        <v>275442.6875</v>
      </c>
    </row>
    <row r="65" spans="1:10">
      <c r="A65" t="s">
        <v>340</v>
      </c>
      <c r="B65" s="148">
        <v>42724</v>
      </c>
      <c r="C65" t="s">
        <v>9854</v>
      </c>
      <c r="D65">
        <v>1</v>
      </c>
      <c r="E65" t="s">
        <v>9855</v>
      </c>
      <c r="F65" t="s">
        <v>1828</v>
      </c>
      <c r="G65" s="164" t="s">
        <v>884</v>
      </c>
      <c r="H65" t="s">
        <v>885</v>
      </c>
      <c r="I65" s="304">
        <v>42146.07</v>
      </c>
      <c r="J65" s="493">
        <f t="shared" si="1"/>
        <v>263412.9375</v>
      </c>
    </row>
    <row r="66" spans="1:10">
      <c r="A66" t="s">
        <v>348</v>
      </c>
      <c r="B66" s="148">
        <v>42725</v>
      </c>
      <c r="C66" t="s">
        <v>9869</v>
      </c>
      <c r="D66">
        <v>1</v>
      </c>
      <c r="E66" t="s">
        <v>9870</v>
      </c>
      <c r="F66" t="s">
        <v>1828</v>
      </c>
      <c r="G66" s="164" t="s">
        <v>1773</v>
      </c>
      <c r="H66" s="499" t="s">
        <v>10952</v>
      </c>
      <c r="I66" s="304">
        <v>47500.43</v>
      </c>
      <c r="J66" s="493">
        <f t="shared" si="1"/>
        <v>296877.6875</v>
      </c>
    </row>
    <row r="67" spans="1:10">
      <c r="A67" t="s">
        <v>9856</v>
      </c>
      <c r="B67" s="148">
        <v>42725</v>
      </c>
      <c r="C67" t="s">
        <v>9857</v>
      </c>
      <c r="D67">
        <v>1</v>
      </c>
      <c r="E67" t="s">
        <v>9858</v>
      </c>
      <c r="F67" t="s">
        <v>1828</v>
      </c>
      <c r="G67" s="178" t="s">
        <v>4177</v>
      </c>
      <c r="H67" s="319" t="s">
        <v>9859</v>
      </c>
      <c r="I67" s="304">
        <v>31841.9</v>
      </c>
      <c r="J67" s="493">
        <f t="shared" si="1"/>
        <v>199011.875</v>
      </c>
    </row>
    <row r="68" spans="1:10">
      <c r="A68" t="s">
        <v>9860</v>
      </c>
      <c r="B68" s="148">
        <v>42725</v>
      </c>
      <c r="C68" t="s">
        <v>9861</v>
      </c>
      <c r="D68">
        <v>1</v>
      </c>
      <c r="E68" t="s">
        <v>9862</v>
      </c>
      <c r="F68" t="s">
        <v>1828</v>
      </c>
      <c r="G68" s="499" t="s">
        <v>4177</v>
      </c>
      <c r="H68" s="493" t="s">
        <v>6408</v>
      </c>
      <c r="I68" s="304">
        <v>27573.3</v>
      </c>
      <c r="J68" s="493">
        <f t="shared" si="1"/>
        <v>172333.125</v>
      </c>
    </row>
    <row r="69" spans="1:10">
      <c r="A69" t="s">
        <v>9863</v>
      </c>
      <c r="B69" s="148">
        <v>42725</v>
      </c>
      <c r="C69" t="s">
        <v>9864</v>
      </c>
      <c r="D69">
        <v>1</v>
      </c>
      <c r="E69" t="s">
        <v>9865</v>
      </c>
      <c r="F69" t="s">
        <v>1828</v>
      </c>
      <c r="G69" s="175" t="s">
        <v>840</v>
      </c>
      <c r="H69" s="175" t="s">
        <v>4849</v>
      </c>
      <c r="I69" s="304">
        <v>51176</v>
      </c>
      <c r="J69" s="493">
        <f t="shared" si="1"/>
        <v>319850</v>
      </c>
    </row>
    <row r="70" spans="1:10" s="319" customFormat="1">
      <c r="A70" s="319" t="s">
        <v>9866</v>
      </c>
      <c r="B70" s="320">
        <v>42725</v>
      </c>
      <c r="C70" s="319" t="s">
        <v>9867</v>
      </c>
      <c r="D70" s="319">
        <v>1</v>
      </c>
      <c r="E70" s="319" t="s">
        <v>9868</v>
      </c>
      <c r="F70" s="319" t="s">
        <v>1828</v>
      </c>
      <c r="G70" s="494" t="s">
        <v>840</v>
      </c>
      <c r="H70" s="494" t="s">
        <v>4849</v>
      </c>
      <c r="I70" s="304">
        <v>25038.13</v>
      </c>
      <c r="J70" s="493">
        <f t="shared" si="1"/>
        <v>156488.3125</v>
      </c>
    </row>
    <row r="71" spans="1:10">
      <c r="A71" t="s">
        <v>350</v>
      </c>
      <c r="B71" s="148">
        <v>42725</v>
      </c>
      <c r="C71" t="s">
        <v>9871</v>
      </c>
      <c r="D71">
        <v>1</v>
      </c>
      <c r="E71" t="s">
        <v>9872</v>
      </c>
      <c r="F71" t="s">
        <v>1828</v>
      </c>
      <c r="G71" s="175" t="s">
        <v>2858</v>
      </c>
      <c r="H71" s="150" t="s">
        <v>4090</v>
      </c>
      <c r="I71" s="304">
        <v>39988.5</v>
      </c>
      <c r="J71" s="493">
        <f t="shared" si="1"/>
        <v>249928.125</v>
      </c>
    </row>
    <row r="72" spans="1:10">
      <c r="A72" t="s">
        <v>5667</v>
      </c>
      <c r="B72" s="148">
        <v>42725</v>
      </c>
      <c r="C72" t="s">
        <v>9873</v>
      </c>
      <c r="D72">
        <v>1</v>
      </c>
      <c r="E72" t="s">
        <v>9874</v>
      </c>
      <c r="F72" t="s">
        <v>1828</v>
      </c>
      <c r="G72" s="164" t="s">
        <v>1775</v>
      </c>
      <c r="H72" t="s">
        <v>5432</v>
      </c>
      <c r="I72" s="304">
        <v>42146.21</v>
      </c>
      <c r="J72" s="493">
        <f t="shared" ref="J72:J103" si="2">+I72/0.16</f>
        <v>263413.8125</v>
      </c>
    </row>
    <row r="73" spans="1:10">
      <c r="A73" t="s">
        <v>3168</v>
      </c>
      <c r="B73" s="148">
        <v>42725</v>
      </c>
      <c r="C73" t="s">
        <v>9875</v>
      </c>
      <c r="D73">
        <v>1</v>
      </c>
      <c r="E73" t="s">
        <v>9876</v>
      </c>
      <c r="F73" t="s">
        <v>1828</v>
      </c>
      <c r="G73" s="164" t="s">
        <v>1772</v>
      </c>
      <c r="H73" t="s">
        <v>9877</v>
      </c>
      <c r="I73" s="304">
        <v>42146.07</v>
      </c>
      <c r="J73" s="493">
        <f t="shared" si="2"/>
        <v>263412.9375</v>
      </c>
    </row>
    <row r="74" spans="1:10">
      <c r="A74" t="s">
        <v>9917</v>
      </c>
      <c r="B74" s="148">
        <v>42727</v>
      </c>
      <c r="C74" t="s">
        <v>9875</v>
      </c>
      <c r="D74">
        <v>1</v>
      </c>
      <c r="E74" t="s">
        <v>9918</v>
      </c>
      <c r="F74" t="s">
        <v>1872</v>
      </c>
      <c r="G74" s="178" t="s">
        <v>1772</v>
      </c>
      <c r="H74" s="319" t="s">
        <v>9877</v>
      </c>
      <c r="I74" s="304">
        <v>-42146.07</v>
      </c>
      <c r="J74" s="493">
        <f t="shared" si="2"/>
        <v>-263412.9375</v>
      </c>
    </row>
    <row r="75" spans="1:10">
      <c r="A75" t="s">
        <v>5671</v>
      </c>
      <c r="B75" s="148">
        <v>42725</v>
      </c>
      <c r="C75" t="s">
        <v>9878</v>
      </c>
      <c r="D75">
        <v>1</v>
      </c>
      <c r="E75" t="s">
        <v>9879</v>
      </c>
      <c r="F75" t="s">
        <v>1828</v>
      </c>
      <c r="G75" s="178" t="s">
        <v>884</v>
      </c>
      <c r="H75" s="319" t="s">
        <v>9880</v>
      </c>
      <c r="I75" s="304">
        <v>42146.07</v>
      </c>
      <c r="J75" s="493">
        <f t="shared" si="2"/>
        <v>263412.9375</v>
      </c>
    </row>
    <row r="76" spans="1:10">
      <c r="A76" t="s">
        <v>2310</v>
      </c>
      <c r="B76" s="148">
        <v>42725</v>
      </c>
      <c r="C76" t="s">
        <v>9881</v>
      </c>
      <c r="D76">
        <v>1</v>
      </c>
      <c r="E76" t="s">
        <v>9882</v>
      </c>
      <c r="F76" t="s">
        <v>1828</v>
      </c>
      <c r="G76" s="175" t="s">
        <v>840</v>
      </c>
      <c r="H76" s="175" t="s">
        <v>4849</v>
      </c>
      <c r="I76" s="304">
        <v>52542.23</v>
      </c>
      <c r="J76" s="493">
        <f t="shared" si="2"/>
        <v>328388.9375</v>
      </c>
    </row>
    <row r="77" spans="1:10">
      <c r="A77" t="s">
        <v>4359</v>
      </c>
      <c r="B77" s="148">
        <v>42726</v>
      </c>
      <c r="C77" t="s">
        <v>9883</v>
      </c>
      <c r="D77">
        <v>1</v>
      </c>
      <c r="E77" t="s">
        <v>9884</v>
      </c>
      <c r="F77" t="s">
        <v>1828</v>
      </c>
      <c r="G77" s="175" t="s">
        <v>840</v>
      </c>
      <c r="H77" s="175" t="s">
        <v>4849</v>
      </c>
      <c r="I77" s="304">
        <v>42096.41</v>
      </c>
      <c r="J77" s="493">
        <f t="shared" si="2"/>
        <v>263102.5625</v>
      </c>
    </row>
    <row r="78" spans="1:10">
      <c r="A78" t="s">
        <v>9885</v>
      </c>
      <c r="B78" s="148">
        <v>42726</v>
      </c>
      <c r="C78" t="s">
        <v>9886</v>
      </c>
      <c r="D78">
        <v>1</v>
      </c>
      <c r="E78" t="s">
        <v>9887</v>
      </c>
      <c r="F78" t="s">
        <v>1828</v>
      </c>
      <c r="G78" s="178" t="s">
        <v>1772</v>
      </c>
      <c r="H78" s="319" t="s">
        <v>9888</v>
      </c>
      <c r="I78" s="304">
        <v>28760.49</v>
      </c>
      <c r="J78" s="493">
        <f t="shared" si="2"/>
        <v>179753.0625</v>
      </c>
    </row>
    <row r="79" spans="1:10">
      <c r="A79" t="s">
        <v>4362</v>
      </c>
      <c r="B79" s="148">
        <v>42726</v>
      </c>
      <c r="C79" t="s">
        <v>9891</v>
      </c>
      <c r="D79">
        <v>1</v>
      </c>
      <c r="E79" t="s">
        <v>9892</v>
      </c>
      <c r="F79" t="s">
        <v>1828</v>
      </c>
      <c r="G79" s="178" t="s">
        <v>847</v>
      </c>
      <c r="H79" s="319" t="s">
        <v>3484</v>
      </c>
      <c r="I79" s="304">
        <v>33064.57</v>
      </c>
      <c r="J79" s="493">
        <f t="shared" si="2"/>
        <v>206653.5625</v>
      </c>
    </row>
    <row r="80" spans="1:10">
      <c r="A80" t="s">
        <v>1357</v>
      </c>
      <c r="B80" s="148">
        <v>42726</v>
      </c>
      <c r="C80" t="s">
        <v>1381</v>
      </c>
      <c r="D80">
        <v>1</v>
      </c>
      <c r="E80" t="s">
        <v>9903</v>
      </c>
      <c r="F80" t="s">
        <v>1872</v>
      </c>
      <c r="G80" s="76" t="s">
        <v>840</v>
      </c>
      <c r="H80" s="76" t="s">
        <v>4849</v>
      </c>
      <c r="I80" s="304">
        <v>-26644.39</v>
      </c>
      <c r="J80" s="493">
        <f t="shared" si="2"/>
        <v>-166527.4375</v>
      </c>
    </row>
    <row r="81" spans="1:10">
      <c r="A81" t="s">
        <v>4371</v>
      </c>
      <c r="B81" s="148">
        <v>42726</v>
      </c>
      <c r="C81" t="s">
        <v>1381</v>
      </c>
      <c r="D81">
        <v>1</v>
      </c>
      <c r="E81" t="s">
        <v>9904</v>
      </c>
      <c r="F81" t="s">
        <v>1828</v>
      </c>
      <c r="G81" s="76" t="s">
        <v>840</v>
      </c>
      <c r="H81" s="76" t="s">
        <v>4849</v>
      </c>
      <c r="I81" s="304">
        <v>26594.74</v>
      </c>
      <c r="J81" s="493">
        <f t="shared" si="2"/>
        <v>166217.125</v>
      </c>
    </row>
    <row r="82" spans="1:10">
      <c r="A82" t="s">
        <v>6802</v>
      </c>
      <c r="B82" s="148">
        <v>42726</v>
      </c>
      <c r="C82" t="s">
        <v>9893</v>
      </c>
      <c r="D82">
        <v>1</v>
      </c>
      <c r="E82" t="s">
        <v>9894</v>
      </c>
      <c r="F82" t="s">
        <v>1828</v>
      </c>
      <c r="G82" s="76" t="s">
        <v>840</v>
      </c>
      <c r="H82" s="76" t="s">
        <v>4849</v>
      </c>
      <c r="I82" s="304">
        <v>25038.13</v>
      </c>
      <c r="J82" s="493">
        <f t="shared" si="2"/>
        <v>156488.3125</v>
      </c>
    </row>
    <row r="83" spans="1:10">
      <c r="A83" t="s">
        <v>9895</v>
      </c>
      <c r="B83" s="148">
        <v>42726</v>
      </c>
      <c r="C83" t="s">
        <v>9896</v>
      </c>
      <c r="D83">
        <v>1</v>
      </c>
      <c r="E83" t="s">
        <v>9897</v>
      </c>
      <c r="F83" t="s">
        <v>1828</v>
      </c>
      <c r="G83" s="76" t="s">
        <v>840</v>
      </c>
      <c r="H83" s="76" t="s">
        <v>4849</v>
      </c>
      <c r="I83" s="304">
        <v>52542.23</v>
      </c>
      <c r="J83" s="493">
        <f t="shared" si="2"/>
        <v>328388.9375</v>
      </c>
    </row>
    <row r="84" spans="1:10">
      <c r="A84" t="s">
        <v>6805</v>
      </c>
      <c r="B84" s="148">
        <v>42726</v>
      </c>
      <c r="C84" t="s">
        <v>9898</v>
      </c>
      <c r="D84">
        <v>1</v>
      </c>
      <c r="E84" t="s">
        <v>9899</v>
      </c>
      <c r="F84" t="s">
        <v>1828</v>
      </c>
      <c r="G84" s="76" t="s">
        <v>840</v>
      </c>
      <c r="H84" s="76" t="s">
        <v>4849</v>
      </c>
      <c r="I84" s="304">
        <v>27523.64</v>
      </c>
      <c r="J84" s="493">
        <f t="shared" si="2"/>
        <v>172022.75</v>
      </c>
    </row>
    <row r="85" spans="1:10">
      <c r="A85" t="s">
        <v>9900</v>
      </c>
      <c r="B85" s="148">
        <v>42726</v>
      </c>
      <c r="C85" t="s">
        <v>9901</v>
      </c>
      <c r="D85">
        <v>1</v>
      </c>
      <c r="E85" t="s">
        <v>9902</v>
      </c>
      <c r="F85" t="s">
        <v>1828</v>
      </c>
      <c r="G85" s="76" t="s">
        <v>840</v>
      </c>
      <c r="H85" s="76" t="s">
        <v>4849</v>
      </c>
      <c r="I85" s="304">
        <v>86685.97</v>
      </c>
      <c r="J85" s="493">
        <f t="shared" si="2"/>
        <v>541787.3125</v>
      </c>
    </row>
    <row r="86" spans="1:10">
      <c r="A86" t="s">
        <v>7546</v>
      </c>
      <c r="B86" s="148">
        <v>42726</v>
      </c>
      <c r="C86" t="s">
        <v>9905</v>
      </c>
      <c r="D86">
        <v>1</v>
      </c>
      <c r="E86" t="s">
        <v>9906</v>
      </c>
      <c r="F86" t="s">
        <v>1828</v>
      </c>
      <c r="G86" s="76" t="s">
        <v>840</v>
      </c>
      <c r="H86" s="76" t="s">
        <v>4849</v>
      </c>
      <c r="I86" s="304">
        <v>27523.64</v>
      </c>
      <c r="J86" s="493">
        <f t="shared" si="2"/>
        <v>172022.75</v>
      </c>
    </row>
    <row r="87" spans="1:10">
      <c r="A87" t="s">
        <v>7596</v>
      </c>
      <c r="B87" s="148">
        <v>42727</v>
      </c>
      <c r="C87" t="s">
        <v>9907</v>
      </c>
      <c r="D87">
        <v>1</v>
      </c>
      <c r="E87" t="s">
        <v>9908</v>
      </c>
      <c r="F87" t="s">
        <v>1828</v>
      </c>
      <c r="G87" s="175" t="s">
        <v>840</v>
      </c>
      <c r="H87" s="175" t="s">
        <v>4849</v>
      </c>
      <c r="I87" s="304">
        <v>27523.64</v>
      </c>
      <c r="J87" s="493">
        <f t="shared" si="2"/>
        <v>172022.75</v>
      </c>
    </row>
    <row r="88" spans="1:10">
      <c r="A88" t="s">
        <v>2371</v>
      </c>
      <c r="B88" s="148">
        <v>42727</v>
      </c>
      <c r="C88" t="s">
        <v>9909</v>
      </c>
      <c r="D88">
        <v>1</v>
      </c>
      <c r="E88" t="s">
        <v>9910</v>
      </c>
      <c r="F88" t="s">
        <v>1828</v>
      </c>
      <c r="G88" s="175" t="s">
        <v>840</v>
      </c>
      <c r="H88" s="175" t="s">
        <v>4849</v>
      </c>
      <c r="I88" s="304">
        <v>66207.100000000006</v>
      </c>
      <c r="J88" s="493">
        <f t="shared" si="2"/>
        <v>413794.375</v>
      </c>
    </row>
    <row r="89" spans="1:10">
      <c r="A89" t="s">
        <v>5695</v>
      </c>
      <c r="B89" s="148">
        <v>42727</v>
      </c>
      <c r="C89" t="s">
        <v>9911</v>
      </c>
      <c r="D89">
        <v>1</v>
      </c>
      <c r="E89" t="s">
        <v>9912</v>
      </c>
      <c r="F89" t="s">
        <v>1828</v>
      </c>
      <c r="G89" s="164" t="s">
        <v>4177</v>
      </c>
      <c r="H89" t="s">
        <v>9913</v>
      </c>
      <c r="I89" s="304">
        <v>47500.43</v>
      </c>
      <c r="J89" s="493">
        <f t="shared" si="2"/>
        <v>296877.6875</v>
      </c>
    </row>
    <row r="90" spans="1:10">
      <c r="A90" t="s">
        <v>8823</v>
      </c>
      <c r="B90" s="148">
        <v>42727</v>
      </c>
      <c r="C90" t="s">
        <v>9914</v>
      </c>
      <c r="D90">
        <v>1</v>
      </c>
      <c r="E90" t="s">
        <v>9915</v>
      </c>
      <c r="F90" t="s">
        <v>1828</v>
      </c>
      <c r="G90" s="164" t="s">
        <v>886</v>
      </c>
      <c r="H90" s="150" t="s">
        <v>9916</v>
      </c>
      <c r="I90" s="304">
        <v>28139.8</v>
      </c>
      <c r="J90" s="493">
        <f t="shared" si="2"/>
        <v>175873.75</v>
      </c>
    </row>
    <row r="91" spans="1:10">
      <c r="A91" t="s">
        <v>9926</v>
      </c>
      <c r="B91" s="148">
        <v>42727</v>
      </c>
      <c r="C91" t="s">
        <v>9925</v>
      </c>
      <c r="D91">
        <v>1</v>
      </c>
      <c r="E91" t="s">
        <v>9927</v>
      </c>
      <c r="F91" t="s">
        <v>1828</v>
      </c>
      <c r="G91" s="175" t="s">
        <v>840</v>
      </c>
      <c r="H91" s="175" t="s">
        <v>4849</v>
      </c>
      <c r="I91" s="304">
        <v>40426.85</v>
      </c>
      <c r="J91" s="493">
        <f t="shared" si="2"/>
        <v>252667.8125</v>
      </c>
    </row>
    <row r="92" spans="1:10">
      <c r="A92" t="s">
        <v>5112</v>
      </c>
      <c r="B92" s="148">
        <v>42727</v>
      </c>
      <c r="C92" t="s">
        <v>9928</v>
      </c>
      <c r="D92">
        <v>1</v>
      </c>
      <c r="E92" t="s">
        <v>9929</v>
      </c>
      <c r="F92" t="s">
        <v>1828</v>
      </c>
      <c r="G92" s="76" t="s">
        <v>840</v>
      </c>
      <c r="H92" s="76" t="s">
        <v>4849</v>
      </c>
      <c r="I92" s="304">
        <v>51176</v>
      </c>
      <c r="J92" s="493">
        <f t="shared" si="2"/>
        <v>319850</v>
      </c>
    </row>
    <row r="93" spans="1:10">
      <c r="A93" t="s">
        <v>5114</v>
      </c>
      <c r="B93" s="148">
        <v>42727</v>
      </c>
      <c r="C93" t="s">
        <v>9930</v>
      </c>
      <c r="D93">
        <v>1</v>
      </c>
      <c r="E93" t="s">
        <v>9931</v>
      </c>
      <c r="F93" t="s">
        <v>1828</v>
      </c>
      <c r="G93" s="76" t="s">
        <v>840</v>
      </c>
      <c r="H93" s="76" t="s">
        <v>4849</v>
      </c>
      <c r="I93" s="304">
        <v>93237.88</v>
      </c>
      <c r="J93" s="493">
        <f t="shared" si="2"/>
        <v>582736.75</v>
      </c>
    </row>
    <row r="94" spans="1:10">
      <c r="A94" t="s">
        <v>9932</v>
      </c>
      <c r="B94" s="148">
        <v>42727</v>
      </c>
      <c r="C94" t="s">
        <v>9933</v>
      </c>
      <c r="D94">
        <v>1</v>
      </c>
      <c r="E94" t="s">
        <v>9934</v>
      </c>
      <c r="F94" t="s">
        <v>1828</v>
      </c>
      <c r="G94" s="76" t="s">
        <v>840</v>
      </c>
      <c r="H94" s="76" t="s">
        <v>4849</v>
      </c>
      <c r="I94" s="304">
        <v>28710.83</v>
      </c>
      <c r="J94" s="493">
        <f t="shared" si="2"/>
        <v>179442.6875</v>
      </c>
    </row>
    <row r="95" spans="1:10">
      <c r="A95" t="s">
        <v>9935</v>
      </c>
      <c r="B95" s="148">
        <v>42727</v>
      </c>
      <c r="C95" t="s">
        <v>9936</v>
      </c>
      <c r="D95">
        <v>1</v>
      </c>
      <c r="E95" t="s">
        <v>9937</v>
      </c>
      <c r="F95" t="s">
        <v>1828</v>
      </c>
      <c r="G95" s="76" t="s">
        <v>840</v>
      </c>
      <c r="H95" s="76" t="s">
        <v>4849</v>
      </c>
      <c r="I95" s="304">
        <v>28710.83</v>
      </c>
      <c r="J95" s="493">
        <f t="shared" si="2"/>
        <v>179442.6875</v>
      </c>
    </row>
    <row r="96" spans="1:10">
      <c r="A96" t="s">
        <v>617</v>
      </c>
      <c r="B96" s="148">
        <v>42731</v>
      </c>
      <c r="C96" t="s">
        <v>9951</v>
      </c>
      <c r="D96">
        <v>1</v>
      </c>
      <c r="E96" t="s">
        <v>9952</v>
      </c>
      <c r="F96" t="s">
        <v>1828</v>
      </c>
      <c r="G96" s="76" t="s">
        <v>840</v>
      </c>
      <c r="H96" s="76" t="s">
        <v>4849</v>
      </c>
      <c r="I96" s="304">
        <v>43782.1</v>
      </c>
      <c r="J96" s="493">
        <f t="shared" si="2"/>
        <v>273638.125</v>
      </c>
    </row>
    <row r="97" spans="1:10">
      <c r="A97" t="s">
        <v>618</v>
      </c>
      <c r="B97" s="148">
        <v>42731</v>
      </c>
      <c r="C97" t="s">
        <v>9953</v>
      </c>
      <c r="D97">
        <v>1</v>
      </c>
      <c r="E97" t="s">
        <v>9954</v>
      </c>
      <c r="F97" t="s">
        <v>1828</v>
      </c>
      <c r="G97" s="76" t="s">
        <v>840</v>
      </c>
      <c r="H97" s="76" t="s">
        <v>4849</v>
      </c>
      <c r="I97" s="304">
        <v>43412.18</v>
      </c>
      <c r="J97" s="493">
        <f t="shared" si="2"/>
        <v>271326.125</v>
      </c>
    </row>
    <row r="98" spans="1:10">
      <c r="A98" t="s">
        <v>8834</v>
      </c>
      <c r="B98" s="148">
        <v>42727</v>
      </c>
      <c r="C98" t="s">
        <v>9919</v>
      </c>
      <c r="D98">
        <v>1</v>
      </c>
      <c r="E98" t="s">
        <v>9920</v>
      </c>
      <c r="F98" t="s">
        <v>1828</v>
      </c>
      <c r="G98" s="164" t="s">
        <v>3572</v>
      </c>
      <c r="H98" t="s">
        <v>10735</v>
      </c>
      <c r="I98" s="304">
        <v>57358.97</v>
      </c>
      <c r="J98" s="493">
        <f t="shared" si="2"/>
        <v>358493.5625</v>
      </c>
    </row>
    <row r="99" spans="1:10">
      <c r="A99" t="s">
        <v>9921</v>
      </c>
      <c r="B99" s="148">
        <v>42727</v>
      </c>
      <c r="C99" t="s">
        <v>9922</v>
      </c>
      <c r="D99">
        <v>1</v>
      </c>
      <c r="E99" t="s">
        <v>9923</v>
      </c>
      <c r="F99" t="s">
        <v>1828</v>
      </c>
      <c r="G99" s="164" t="s">
        <v>866</v>
      </c>
      <c r="H99" s="150" t="s">
        <v>9924</v>
      </c>
      <c r="I99" s="304">
        <v>39988.42</v>
      </c>
      <c r="J99" s="493">
        <f t="shared" si="2"/>
        <v>249927.62499999997</v>
      </c>
    </row>
    <row r="100" spans="1:10">
      <c r="A100" t="s">
        <v>1420</v>
      </c>
      <c r="B100" s="148">
        <v>42730</v>
      </c>
      <c r="C100" t="s">
        <v>9938</v>
      </c>
      <c r="D100">
        <v>1</v>
      </c>
      <c r="E100" t="s">
        <v>9939</v>
      </c>
      <c r="F100" t="s">
        <v>1828</v>
      </c>
      <c r="G100" s="175" t="s">
        <v>840</v>
      </c>
      <c r="H100" s="175" t="s">
        <v>4849</v>
      </c>
      <c r="I100" s="304">
        <v>59588.85</v>
      </c>
      <c r="J100" s="493">
        <f t="shared" si="2"/>
        <v>372430.3125</v>
      </c>
    </row>
    <row r="101" spans="1:10" s="150" customFormat="1">
      <c r="A101" s="150" t="s">
        <v>9889</v>
      </c>
      <c r="B101" s="148">
        <v>42726</v>
      </c>
      <c r="C101" s="150" t="s">
        <v>3264</v>
      </c>
      <c r="D101" s="150">
        <v>1</v>
      </c>
      <c r="E101" s="150" t="s">
        <v>9890</v>
      </c>
      <c r="F101" s="150" t="s">
        <v>1808</v>
      </c>
      <c r="G101" s="164" t="s">
        <v>987</v>
      </c>
      <c r="H101" s="150" t="s">
        <v>2875</v>
      </c>
      <c r="I101" s="321">
        <f>472.5+295.7+283.5+19.17+18.34+32.97+19.17+18.34</f>
        <v>1159.69</v>
      </c>
      <c r="J101" s="493">
        <f t="shared" si="2"/>
        <v>7248.0625</v>
      </c>
    </row>
    <row r="102" spans="1:10" s="150" customFormat="1">
      <c r="A102" s="150" t="s">
        <v>9889</v>
      </c>
      <c r="B102" s="148">
        <v>42726</v>
      </c>
      <c r="C102" s="150" t="s">
        <v>3264</v>
      </c>
      <c r="D102" s="150">
        <v>1</v>
      </c>
      <c r="E102" s="150" t="s">
        <v>9890</v>
      </c>
      <c r="F102" s="150" t="s">
        <v>1808</v>
      </c>
      <c r="G102" s="164" t="s">
        <v>6052</v>
      </c>
      <c r="H102" s="150" t="s">
        <v>6053</v>
      </c>
      <c r="I102" s="321">
        <f>20.69+25.65+24.83+22.07+20.14+24.83+0.01</f>
        <v>138.22</v>
      </c>
      <c r="J102" s="493">
        <f t="shared" si="2"/>
        <v>863.875</v>
      </c>
    </row>
    <row r="103" spans="1:10" s="150" customFormat="1">
      <c r="A103" s="150" t="s">
        <v>9889</v>
      </c>
      <c r="B103" s="148">
        <v>42726</v>
      </c>
      <c r="C103" s="150" t="s">
        <v>3264</v>
      </c>
      <c r="D103" s="150">
        <v>1</v>
      </c>
      <c r="E103" s="150" t="s">
        <v>9890</v>
      </c>
      <c r="F103" s="150" t="s">
        <v>1808</v>
      </c>
      <c r="G103" s="164" t="s">
        <v>985</v>
      </c>
      <c r="H103" s="150" t="s">
        <v>10740</v>
      </c>
      <c r="I103" s="321">
        <f>17.52+18.48</f>
        <v>36</v>
      </c>
      <c r="J103" s="493">
        <f t="shared" si="2"/>
        <v>225</v>
      </c>
    </row>
    <row r="104" spans="1:10">
      <c r="A104" t="s">
        <v>9940</v>
      </c>
      <c r="B104" s="148">
        <v>42730</v>
      </c>
      <c r="C104" t="s">
        <v>9941</v>
      </c>
      <c r="D104">
        <v>1</v>
      </c>
      <c r="E104" t="s">
        <v>9942</v>
      </c>
      <c r="F104" t="s">
        <v>1828</v>
      </c>
      <c r="G104" s="178" t="s">
        <v>4179</v>
      </c>
      <c r="H104" s="319" t="s">
        <v>9943</v>
      </c>
      <c r="I104" s="304">
        <v>25087.78</v>
      </c>
      <c r="J104" s="493">
        <f t="shared" ref="J104:J135" si="3">+I104/0.16</f>
        <v>156798.625</v>
      </c>
    </row>
    <row r="105" spans="1:10">
      <c r="A105" t="s">
        <v>1437</v>
      </c>
      <c r="B105" s="148">
        <v>42730</v>
      </c>
      <c r="C105" t="s">
        <v>9944</v>
      </c>
      <c r="D105">
        <v>1</v>
      </c>
      <c r="E105" t="s">
        <v>9945</v>
      </c>
      <c r="F105" t="s">
        <v>1828</v>
      </c>
      <c r="G105" s="178" t="s">
        <v>856</v>
      </c>
      <c r="H105" s="319" t="s">
        <v>5405</v>
      </c>
      <c r="I105" s="304">
        <v>28139.8</v>
      </c>
      <c r="J105" s="493">
        <f t="shared" si="3"/>
        <v>175873.75</v>
      </c>
    </row>
    <row r="106" spans="1:10">
      <c r="A106" t="s">
        <v>9946</v>
      </c>
      <c r="B106" s="148">
        <v>42730</v>
      </c>
      <c r="C106" t="s">
        <v>9947</v>
      </c>
      <c r="D106">
        <v>1</v>
      </c>
      <c r="E106" t="s">
        <v>9948</v>
      </c>
      <c r="F106" t="s">
        <v>1828</v>
      </c>
      <c r="G106" s="178" t="s">
        <v>1724</v>
      </c>
      <c r="H106" s="319" t="s">
        <v>9949</v>
      </c>
      <c r="I106" s="304">
        <v>39988.5</v>
      </c>
      <c r="J106" s="493">
        <f t="shared" si="3"/>
        <v>249928.125</v>
      </c>
    </row>
    <row r="107" spans="1:10">
      <c r="A107" t="s">
        <v>644</v>
      </c>
      <c r="B107" s="148">
        <v>42731</v>
      </c>
      <c r="C107" t="s">
        <v>9955</v>
      </c>
      <c r="D107">
        <v>1</v>
      </c>
      <c r="E107" t="s">
        <v>9956</v>
      </c>
      <c r="F107" t="s">
        <v>1828</v>
      </c>
      <c r="G107" s="76" t="s">
        <v>840</v>
      </c>
      <c r="H107" s="76" t="s">
        <v>4849</v>
      </c>
      <c r="I107" s="304">
        <v>29036.38</v>
      </c>
      <c r="J107" s="493">
        <f t="shared" si="3"/>
        <v>181477.375</v>
      </c>
    </row>
    <row r="108" spans="1:10">
      <c r="A108" t="s">
        <v>2597</v>
      </c>
      <c r="B108" s="148">
        <v>42731</v>
      </c>
      <c r="C108" t="s">
        <v>9957</v>
      </c>
      <c r="D108">
        <v>1</v>
      </c>
      <c r="E108" t="s">
        <v>9958</v>
      </c>
      <c r="F108" t="s">
        <v>1828</v>
      </c>
      <c r="G108" s="76" t="s">
        <v>840</v>
      </c>
      <c r="H108" s="76" t="s">
        <v>4849</v>
      </c>
      <c r="I108" s="304">
        <v>76348.52</v>
      </c>
      <c r="J108" s="493">
        <f t="shared" si="3"/>
        <v>477178.25</v>
      </c>
    </row>
    <row r="109" spans="1:10">
      <c r="A109" t="s">
        <v>3870</v>
      </c>
      <c r="B109" s="148">
        <v>42731</v>
      </c>
      <c r="C109" t="s">
        <v>9959</v>
      </c>
      <c r="D109">
        <v>1</v>
      </c>
      <c r="E109" t="s">
        <v>9960</v>
      </c>
      <c r="F109" t="s">
        <v>1828</v>
      </c>
      <c r="G109" s="76" t="s">
        <v>840</v>
      </c>
      <c r="H109" s="76" t="s">
        <v>4849</v>
      </c>
      <c r="I109" s="304">
        <v>29036.38</v>
      </c>
      <c r="J109" s="493">
        <f t="shared" si="3"/>
        <v>181477.375</v>
      </c>
    </row>
    <row r="110" spans="1:10">
      <c r="A110" t="s">
        <v>9982</v>
      </c>
      <c r="B110" s="148">
        <v>42733</v>
      </c>
      <c r="C110" t="s">
        <v>9959</v>
      </c>
      <c r="D110">
        <v>1</v>
      </c>
      <c r="E110" t="s">
        <v>9983</v>
      </c>
      <c r="F110" t="s">
        <v>1872</v>
      </c>
      <c r="G110" s="175" t="s">
        <v>840</v>
      </c>
      <c r="H110" s="175" t="s">
        <v>4849</v>
      </c>
      <c r="I110" s="304">
        <v>-29036.38</v>
      </c>
      <c r="J110" s="493">
        <f t="shared" si="3"/>
        <v>-181477.375</v>
      </c>
    </row>
    <row r="111" spans="1:10">
      <c r="A111" t="s">
        <v>2634</v>
      </c>
      <c r="B111" s="148">
        <v>42731</v>
      </c>
      <c r="C111" t="s">
        <v>9961</v>
      </c>
      <c r="D111">
        <v>1</v>
      </c>
      <c r="E111" t="s">
        <v>9962</v>
      </c>
      <c r="F111" t="s">
        <v>1828</v>
      </c>
      <c r="G111" s="76" t="s">
        <v>840</v>
      </c>
      <c r="H111" s="76" t="s">
        <v>4849</v>
      </c>
      <c r="I111" s="304">
        <v>44120.49</v>
      </c>
      <c r="J111" s="493">
        <f t="shared" si="3"/>
        <v>275753.0625</v>
      </c>
    </row>
    <row r="112" spans="1:10">
      <c r="A112" t="s">
        <v>2659</v>
      </c>
      <c r="B112" s="148">
        <v>42731</v>
      </c>
      <c r="C112" t="s">
        <v>9963</v>
      </c>
      <c r="D112">
        <v>1</v>
      </c>
      <c r="E112" t="s">
        <v>9964</v>
      </c>
      <c r="F112" t="s">
        <v>1828</v>
      </c>
      <c r="G112" s="178" t="s">
        <v>847</v>
      </c>
      <c r="H112" s="319" t="s">
        <v>10739</v>
      </c>
      <c r="I112" s="304">
        <v>48595.47</v>
      </c>
      <c r="J112" s="493">
        <f t="shared" si="3"/>
        <v>303721.6875</v>
      </c>
    </row>
    <row r="113" spans="1:10">
      <c r="A113" t="s">
        <v>2801</v>
      </c>
      <c r="B113" s="148">
        <v>42732</v>
      </c>
      <c r="C113" t="s">
        <v>9965</v>
      </c>
      <c r="D113">
        <v>1</v>
      </c>
      <c r="E113" t="s">
        <v>9966</v>
      </c>
      <c r="F113" t="s">
        <v>1828</v>
      </c>
      <c r="G113" s="76" t="s">
        <v>840</v>
      </c>
      <c r="H113" s="76" t="s">
        <v>4849</v>
      </c>
      <c r="I113" s="304">
        <v>32669.279999999999</v>
      </c>
      <c r="J113" s="493">
        <f t="shared" si="3"/>
        <v>204183</v>
      </c>
    </row>
    <row r="114" spans="1:10">
      <c r="A114" t="s">
        <v>3305</v>
      </c>
      <c r="B114" s="148">
        <v>42732</v>
      </c>
      <c r="C114" t="s">
        <v>9970</v>
      </c>
      <c r="D114">
        <v>1</v>
      </c>
      <c r="E114" t="s">
        <v>9971</v>
      </c>
      <c r="F114" t="s">
        <v>1828</v>
      </c>
      <c r="G114" s="76" t="s">
        <v>840</v>
      </c>
      <c r="H114" s="76" t="s">
        <v>4849</v>
      </c>
      <c r="I114" s="304">
        <v>32669.279999999999</v>
      </c>
      <c r="J114" s="493">
        <f t="shared" si="3"/>
        <v>204183</v>
      </c>
    </row>
    <row r="115" spans="1:10">
      <c r="A115" t="s">
        <v>9967</v>
      </c>
      <c r="B115" s="148">
        <v>42732</v>
      </c>
      <c r="C115" t="s">
        <v>9968</v>
      </c>
      <c r="D115">
        <v>1</v>
      </c>
      <c r="E115" t="s">
        <v>9969</v>
      </c>
      <c r="F115" t="s">
        <v>1828</v>
      </c>
      <c r="G115" s="76" t="s">
        <v>840</v>
      </c>
      <c r="H115" s="76" t="s">
        <v>4849</v>
      </c>
      <c r="I115" s="304">
        <v>32669.279999999999</v>
      </c>
      <c r="J115" s="493">
        <f t="shared" si="3"/>
        <v>204183</v>
      </c>
    </row>
    <row r="116" spans="1:10">
      <c r="A116" t="s">
        <v>3341</v>
      </c>
      <c r="B116" s="148">
        <v>42732</v>
      </c>
      <c r="C116" t="s">
        <v>9972</v>
      </c>
      <c r="D116">
        <v>1</v>
      </c>
      <c r="E116" t="s">
        <v>9973</v>
      </c>
      <c r="F116" t="s">
        <v>1828</v>
      </c>
      <c r="G116" s="76" t="s">
        <v>840</v>
      </c>
      <c r="H116" s="76" t="s">
        <v>4849</v>
      </c>
      <c r="I116" s="304">
        <v>78651.61</v>
      </c>
      <c r="J116" s="493">
        <f t="shared" si="3"/>
        <v>491572.5625</v>
      </c>
    </row>
    <row r="117" spans="1:10">
      <c r="A117" t="s">
        <v>9976</v>
      </c>
      <c r="B117" s="148">
        <v>42733</v>
      </c>
      <c r="C117" t="s">
        <v>9977</v>
      </c>
      <c r="D117">
        <v>1</v>
      </c>
      <c r="E117" t="s">
        <v>9978</v>
      </c>
      <c r="F117" t="s">
        <v>1828</v>
      </c>
      <c r="G117" s="76" t="s">
        <v>840</v>
      </c>
      <c r="H117" s="76" t="s">
        <v>4849</v>
      </c>
      <c r="I117" s="304">
        <v>29036.52</v>
      </c>
      <c r="J117" s="493">
        <f t="shared" si="3"/>
        <v>181478.25</v>
      </c>
    </row>
    <row r="118" spans="1:10">
      <c r="A118" t="s">
        <v>9979</v>
      </c>
      <c r="B118" s="148">
        <v>42733</v>
      </c>
      <c r="C118" t="s">
        <v>9980</v>
      </c>
      <c r="D118">
        <v>1</v>
      </c>
      <c r="E118" t="s">
        <v>9981</v>
      </c>
      <c r="F118" t="s">
        <v>6912</v>
      </c>
      <c r="G118" s="76" t="s">
        <v>4209</v>
      </c>
      <c r="H118" s="76" t="s">
        <v>8370</v>
      </c>
      <c r="I118" s="317">
        <v>336.14</v>
      </c>
      <c r="J118" s="493">
        <f t="shared" si="3"/>
        <v>2100.875</v>
      </c>
    </row>
    <row r="119" spans="1:10">
      <c r="A119" t="s">
        <v>7013</v>
      </c>
      <c r="B119" s="148">
        <v>42733</v>
      </c>
      <c r="C119" t="s">
        <v>9997</v>
      </c>
      <c r="D119">
        <v>1</v>
      </c>
      <c r="E119" t="s">
        <v>9998</v>
      </c>
      <c r="F119" t="s">
        <v>1828</v>
      </c>
      <c r="G119" s="76" t="s">
        <v>840</v>
      </c>
      <c r="H119" s="76" t="s">
        <v>4849</v>
      </c>
      <c r="I119" s="304">
        <v>28710.83</v>
      </c>
      <c r="J119" s="493">
        <f t="shared" si="3"/>
        <v>179442.6875</v>
      </c>
    </row>
    <row r="120" spans="1:10">
      <c r="A120" t="s">
        <v>9984</v>
      </c>
      <c r="B120" s="148">
        <v>42733</v>
      </c>
      <c r="C120" t="s">
        <v>9985</v>
      </c>
      <c r="D120">
        <v>1</v>
      </c>
      <c r="E120" t="s">
        <v>9986</v>
      </c>
      <c r="F120" t="s">
        <v>6912</v>
      </c>
      <c r="G120" s="76" t="s">
        <v>4209</v>
      </c>
      <c r="H120" s="76" t="s">
        <v>8370</v>
      </c>
      <c r="I120" s="321">
        <v>1576.84</v>
      </c>
      <c r="J120" s="493">
        <f t="shared" si="3"/>
        <v>9855.25</v>
      </c>
    </row>
    <row r="121" spans="1:10">
      <c r="A121" t="s">
        <v>9987</v>
      </c>
      <c r="B121" s="148">
        <v>42733</v>
      </c>
      <c r="C121" t="s">
        <v>9988</v>
      </c>
      <c r="D121">
        <v>1</v>
      </c>
      <c r="E121" t="s">
        <v>9989</v>
      </c>
      <c r="F121" t="s">
        <v>6912</v>
      </c>
      <c r="G121" s="76" t="s">
        <v>4209</v>
      </c>
      <c r="H121" s="76" t="s">
        <v>8370</v>
      </c>
      <c r="I121" s="317">
        <v>571.38</v>
      </c>
      <c r="J121" s="493">
        <f t="shared" si="3"/>
        <v>3571.125</v>
      </c>
    </row>
    <row r="122" spans="1:10">
      <c r="A122" t="s">
        <v>9990</v>
      </c>
      <c r="B122" s="148">
        <v>42733</v>
      </c>
      <c r="C122" t="s">
        <v>9991</v>
      </c>
      <c r="D122">
        <v>1</v>
      </c>
      <c r="E122" t="s">
        <v>9992</v>
      </c>
      <c r="F122" t="s">
        <v>6912</v>
      </c>
      <c r="G122" s="76" t="s">
        <v>4209</v>
      </c>
      <c r="H122" s="76" t="s">
        <v>8370</v>
      </c>
      <c r="I122" s="317">
        <v>254.02</v>
      </c>
      <c r="J122" s="493">
        <f t="shared" si="3"/>
        <v>1587.625</v>
      </c>
    </row>
    <row r="123" spans="1:10">
      <c r="A123" t="s">
        <v>7762</v>
      </c>
      <c r="B123" s="148">
        <v>42733</v>
      </c>
      <c r="C123" t="s">
        <v>9993</v>
      </c>
      <c r="D123">
        <v>1</v>
      </c>
      <c r="E123" t="s">
        <v>9994</v>
      </c>
      <c r="F123" t="s">
        <v>6912</v>
      </c>
      <c r="G123" s="76" t="s">
        <v>4209</v>
      </c>
      <c r="H123" s="76" t="s">
        <v>8370</v>
      </c>
      <c r="I123" s="317">
        <v>110.27</v>
      </c>
      <c r="J123" s="493">
        <f t="shared" si="3"/>
        <v>689.1875</v>
      </c>
    </row>
    <row r="124" spans="1:10">
      <c r="A124" t="s">
        <v>6989</v>
      </c>
      <c r="B124" s="148">
        <v>42733</v>
      </c>
      <c r="C124" t="s">
        <v>9995</v>
      </c>
      <c r="D124">
        <v>1</v>
      </c>
      <c r="E124" t="s">
        <v>9996</v>
      </c>
      <c r="F124" t="s">
        <v>6912</v>
      </c>
      <c r="G124" s="76" t="s">
        <v>4209</v>
      </c>
      <c r="H124" s="76" t="s">
        <v>8370</v>
      </c>
      <c r="I124" s="317">
        <v>75.52</v>
      </c>
      <c r="J124" s="493">
        <f t="shared" si="3"/>
        <v>471.99999999999994</v>
      </c>
    </row>
    <row r="125" spans="1:10">
      <c r="A125" t="s">
        <v>7077</v>
      </c>
      <c r="B125" s="148">
        <v>42733</v>
      </c>
      <c r="C125" t="s">
        <v>9999</v>
      </c>
      <c r="D125">
        <v>1</v>
      </c>
      <c r="E125" t="s">
        <v>10000</v>
      </c>
      <c r="F125" t="s">
        <v>1828</v>
      </c>
      <c r="G125" s="76" t="s">
        <v>840</v>
      </c>
      <c r="H125" s="76" t="s">
        <v>4849</v>
      </c>
      <c r="I125" s="304">
        <v>31792.25</v>
      </c>
      <c r="J125" s="493">
        <f t="shared" si="3"/>
        <v>198701.5625</v>
      </c>
    </row>
    <row r="126" spans="1:10">
      <c r="A126" t="s">
        <v>7933</v>
      </c>
      <c r="B126" s="148">
        <v>42734</v>
      </c>
      <c r="C126" t="s">
        <v>10003</v>
      </c>
      <c r="D126">
        <v>1</v>
      </c>
      <c r="E126" t="s">
        <v>10004</v>
      </c>
      <c r="F126" t="s">
        <v>1828</v>
      </c>
      <c r="G126" s="76" t="s">
        <v>840</v>
      </c>
      <c r="H126" s="76" t="s">
        <v>4849</v>
      </c>
      <c r="I126" s="304">
        <v>28710.83</v>
      </c>
      <c r="J126" s="493">
        <f t="shared" si="3"/>
        <v>179442.6875</v>
      </c>
    </row>
    <row r="127" spans="1:10">
      <c r="A127" t="s">
        <v>10005</v>
      </c>
      <c r="B127" s="148">
        <v>42734</v>
      </c>
      <c r="C127" t="s">
        <v>10006</v>
      </c>
      <c r="D127">
        <v>1</v>
      </c>
      <c r="E127" t="s">
        <v>10007</v>
      </c>
      <c r="F127" t="s">
        <v>1828</v>
      </c>
      <c r="G127" s="164" t="s">
        <v>861</v>
      </c>
      <c r="H127" s="150" t="s">
        <v>10008</v>
      </c>
      <c r="I127" s="304">
        <v>25087.78</v>
      </c>
      <c r="J127" s="493">
        <f t="shared" si="3"/>
        <v>156798.625</v>
      </c>
    </row>
    <row r="128" spans="1:10">
      <c r="A128" t="s">
        <v>7968</v>
      </c>
      <c r="B128" s="148">
        <v>42734</v>
      </c>
      <c r="C128" t="s">
        <v>10009</v>
      </c>
      <c r="D128">
        <v>1</v>
      </c>
      <c r="E128" t="s">
        <v>10010</v>
      </c>
      <c r="F128" t="s">
        <v>1828</v>
      </c>
      <c r="G128" s="164" t="s">
        <v>4177</v>
      </c>
      <c r="H128" s="150" t="s">
        <v>4098</v>
      </c>
      <c r="I128" s="304">
        <v>27573.3</v>
      </c>
      <c r="J128" s="493">
        <f t="shared" si="3"/>
        <v>172333.125</v>
      </c>
    </row>
    <row r="129" spans="1:10">
      <c r="A129" t="s">
        <v>7985</v>
      </c>
      <c r="B129" s="148">
        <v>42734</v>
      </c>
      <c r="C129" t="s">
        <v>10011</v>
      </c>
      <c r="D129">
        <v>1</v>
      </c>
      <c r="E129" t="s">
        <v>10012</v>
      </c>
      <c r="F129" t="s">
        <v>1828</v>
      </c>
      <c r="G129" s="178" t="s">
        <v>2857</v>
      </c>
      <c r="H129" s="319" t="s">
        <v>10013</v>
      </c>
      <c r="I129" s="304">
        <v>25087.78</v>
      </c>
      <c r="J129" s="493">
        <f t="shared" si="3"/>
        <v>156798.625</v>
      </c>
    </row>
    <row r="130" spans="1:10">
      <c r="A130" t="s">
        <v>10014</v>
      </c>
      <c r="B130" s="148">
        <v>42734</v>
      </c>
      <c r="C130" t="s">
        <v>10015</v>
      </c>
      <c r="D130">
        <v>1</v>
      </c>
      <c r="E130" t="s">
        <v>10016</v>
      </c>
      <c r="F130" t="s">
        <v>1828</v>
      </c>
      <c r="G130" s="175" t="s">
        <v>840</v>
      </c>
      <c r="H130" s="175" t="s">
        <v>4849</v>
      </c>
      <c r="I130" s="304">
        <v>66207.100000000006</v>
      </c>
      <c r="J130" s="493">
        <f t="shared" si="3"/>
        <v>413794.375</v>
      </c>
    </row>
    <row r="131" spans="1:10">
      <c r="A131" t="s">
        <v>10022</v>
      </c>
      <c r="B131" s="148">
        <v>42734</v>
      </c>
      <c r="C131" t="s">
        <v>10023</v>
      </c>
      <c r="D131">
        <v>1</v>
      </c>
      <c r="E131" t="s">
        <v>10024</v>
      </c>
      <c r="F131" t="s">
        <v>1828</v>
      </c>
      <c r="G131" s="175" t="s">
        <v>840</v>
      </c>
      <c r="H131" s="175" t="s">
        <v>4849</v>
      </c>
      <c r="I131" s="304">
        <v>52542.23</v>
      </c>
      <c r="J131" s="493">
        <f t="shared" si="3"/>
        <v>328388.9375</v>
      </c>
    </row>
    <row r="132" spans="1:10">
      <c r="A132" t="s">
        <v>10025</v>
      </c>
      <c r="B132" s="148">
        <v>42734</v>
      </c>
      <c r="C132" t="s">
        <v>10026</v>
      </c>
      <c r="D132">
        <v>1</v>
      </c>
      <c r="E132" t="s">
        <v>10027</v>
      </c>
      <c r="F132" t="s">
        <v>1828</v>
      </c>
      <c r="G132" s="175" t="s">
        <v>840</v>
      </c>
      <c r="H132" s="175" t="s">
        <v>4849</v>
      </c>
      <c r="I132" s="304">
        <v>52542.23</v>
      </c>
      <c r="J132" s="493">
        <f t="shared" si="3"/>
        <v>328388.9375</v>
      </c>
    </row>
    <row r="133" spans="1:10">
      <c r="A133" t="s">
        <v>9170</v>
      </c>
      <c r="B133" s="148">
        <v>42735</v>
      </c>
      <c r="C133" t="s">
        <v>10030</v>
      </c>
      <c r="D133">
        <v>1</v>
      </c>
      <c r="E133" t="s">
        <v>10031</v>
      </c>
      <c r="F133" t="s">
        <v>1828</v>
      </c>
      <c r="G133" s="178" t="s">
        <v>1776</v>
      </c>
      <c r="H133" s="319" t="s">
        <v>10032</v>
      </c>
      <c r="I133" s="304">
        <v>52591.89</v>
      </c>
      <c r="J133" s="493">
        <f t="shared" si="3"/>
        <v>328699.3125</v>
      </c>
    </row>
    <row r="134" spans="1:10" s="150" customFormat="1">
      <c r="A134" s="150" t="s">
        <v>1505</v>
      </c>
      <c r="B134" s="148">
        <v>42731</v>
      </c>
      <c r="C134" s="150" t="s">
        <v>3264</v>
      </c>
      <c r="D134" s="150">
        <v>1</v>
      </c>
      <c r="E134" s="150" t="s">
        <v>9950</v>
      </c>
      <c r="F134" s="150" t="s">
        <v>1808</v>
      </c>
      <c r="G134" s="76" t="s">
        <v>659</v>
      </c>
      <c r="H134" s="76" t="s">
        <v>717</v>
      </c>
      <c r="I134" s="321">
        <f>50.48+45.38+45.38+50.48+51.72+46.62-0.1</f>
        <v>289.95999999999998</v>
      </c>
      <c r="J134" s="493">
        <f t="shared" si="3"/>
        <v>1812.2499999999998</v>
      </c>
    </row>
    <row r="135" spans="1:10" s="150" customFormat="1">
      <c r="A135" s="150" t="s">
        <v>1505</v>
      </c>
      <c r="B135" s="148">
        <v>42731</v>
      </c>
      <c r="C135" s="150" t="s">
        <v>3264</v>
      </c>
      <c r="D135" s="150">
        <v>1</v>
      </c>
      <c r="E135" s="150" t="s">
        <v>9950</v>
      </c>
      <c r="F135" s="150" t="s">
        <v>1808</v>
      </c>
      <c r="G135" s="164" t="s">
        <v>6052</v>
      </c>
      <c r="H135" s="150" t="s">
        <v>6053</v>
      </c>
      <c r="I135" s="321">
        <v>24.93</v>
      </c>
      <c r="J135" s="493">
        <f t="shared" si="3"/>
        <v>155.8125</v>
      </c>
    </row>
    <row r="136" spans="1:10" s="150" customFormat="1">
      <c r="A136" s="150" t="s">
        <v>1505</v>
      </c>
      <c r="B136" s="148">
        <v>42731</v>
      </c>
      <c r="C136" s="150" t="s">
        <v>3264</v>
      </c>
      <c r="D136" s="150">
        <v>1</v>
      </c>
      <c r="E136" s="150" t="s">
        <v>9950</v>
      </c>
      <c r="F136" s="150" t="s">
        <v>1808</v>
      </c>
      <c r="G136" s="76" t="s">
        <v>985</v>
      </c>
      <c r="H136" s="76" t="s">
        <v>10740</v>
      </c>
      <c r="I136" s="321">
        <v>12.14</v>
      </c>
      <c r="J136" s="493">
        <f t="shared" ref="J136:J167" si="4">+I136/0.16</f>
        <v>75.875</v>
      </c>
    </row>
    <row r="137" spans="1:10">
      <c r="A137" t="s">
        <v>10017</v>
      </c>
      <c r="B137" s="148">
        <v>42734</v>
      </c>
      <c r="C137" t="s">
        <v>10018</v>
      </c>
      <c r="D137">
        <v>1</v>
      </c>
      <c r="E137" t="s">
        <v>10019</v>
      </c>
      <c r="F137" t="s">
        <v>1808</v>
      </c>
      <c r="G137" s="76" t="s">
        <v>6035</v>
      </c>
      <c r="H137" s="76" t="s">
        <v>10741</v>
      </c>
      <c r="I137" s="321">
        <v>2405.29</v>
      </c>
      <c r="J137" s="493">
        <f t="shared" si="4"/>
        <v>15033.0625</v>
      </c>
    </row>
    <row r="138" spans="1:10">
      <c r="A138" t="s">
        <v>10020</v>
      </c>
      <c r="B138" s="148">
        <v>42734</v>
      </c>
      <c r="C138" t="s">
        <v>10018</v>
      </c>
      <c r="D138">
        <v>1</v>
      </c>
      <c r="E138" t="s">
        <v>10021</v>
      </c>
      <c r="F138" t="s">
        <v>1808</v>
      </c>
      <c r="G138" s="76" t="s">
        <v>889</v>
      </c>
      <c r="H138" s="76" t="s">
        <v>8563</v>
      </c>
      <c r="I138" s="321">
        <v>7208.74</v>
      </c>
      <c r="J138" s="493">
        <f t="shared" si="4"/>
        <v>45054.625</v>
      </c>
    </row>
    <row r="139" spans="1:10">
      <c r="A139" t="s">
        <v>10033</v>
      </c>
      <c r="B139" s="148">
        <v>42735</v>
      </c>
      <c r="C139" t="s">
        <v>10034</v>
      </c>
      <c r="D139">
        <v>1</v>
      </c>
      <c r="E139" t="s">
        <v>10035</v>
      </c>
      <c r="F139" t="s">
        <v>1828</v>
      </c>
      <c r="G139" s="76" t="s">
        <v>840</v>
      </c>
      <c r="H139" s="76" t="s">
        <v>4849</v>
      </c>
      <c r="I139" s="304">
        <v>100821.44</v>
      </c>
      <c r="J139" s="493">
        <f t="shared" si="4"/>
        <v>630134</v>
      </c>
    </row>
    <row r="140" spans="1:10">
      <c r="A140" t="s">
        <v>10036</v>
      </c>
      <c r="B140" s="148">
        <v>42735</v>
      </c>
      <c r="C140" t="s">
        <v>10037</v>
      </c>
      <c r="D140">
        <v>1</v>
      </c>
      <c r="E140" t="s">
        <v>10038</v>
      </c>
      <c r="F140" t="s">
        <v>1828</v>
      </c>
      <c r="G140" s="76" t="s">
        <v>840</v>
      </c>
      <c r="H140" s="76" t="s">
        <v>4849</v>
      </c>
      <c r="I140" s="304">
        <v>44481.52</v>
      </c>
      <c r="J140" s="493">
        <f t="shared" si="4"/>
        <v>278009.5</v>
      </c>
    </row>
    <row r="141" spans="1:10">
      <c r="A141" t="s">
        <v>9024</v>
      </c>
      <c r="B141" s="148">
        <v>42734</v>
      </c>
      <c r="C141" t="s">
        <v>10028</v>
      </c>
      <c r="D141">
        <v>1</v>
      </c>
      <c r="E141" t="s">
        <v>10029</v>
      </c>
      <c r="F141" t="s">
        <v>6912</v>
      </c>
      <c r="G141" s="76" t="s">
        <v>4209</v>
      </c>
      <c r="H141" s="76" t="s">
        <v>8370</v>
      </c>
      <c r="I141" s="321">
        <v>6861.93</v>
      </c>
      <c r="J141" s="493">
        <f t="shared" si="4"/>
        <v>42887.0625</v>
      </c>
    </row>
    <row r="142" spans="1:10">
      <c r="A142" t="s">
        <v>10039</v>
      </c>
      <c r="B142" s="148">
        <v>42735</v>
      </c>
      <c r="C142" t="s">
        <v>10040</v>
      </c>
      <c r="D142">
        <v>1</v>
      </c>
      <c r="E142" t="s">
        <v>10041</v>
      </c>
      <c r="F142" t="s">
        <v>1828</v>
      </c>
      <c r="G142" s="175" t="s">
        <v>840</v>
      </c>
      <c r="H142" s="175" t="s">
        <v>4849</v>
      </c>
      <c r="I142" s="304">
        <v>93237.88</v>
      </c>
      <c r="J142" s="493">
        <f t="shared" si="4"/>
        <v>582736.75</v>
      </c>
    </row>
    <row r="143" spans="1:10">
      <c r="A143" t="s">
        <v>10042</v>
      </c>
      <c r="B143" s="148">
        <v>42735</v>
      </c>
      <c r="C143" t="s">
        <v>10043</v>
      </c>
      <c r="D143">
        <v>1</v>
      </c>
      <c r="E143" t="s">
        <v>10044</v>
      </c>
      <c r="F143" t="s">
        <v>1828</v>
      </c>
      <c r="G143" s="76" t="s">
        <v>840</v>
      </c>
      <c r="H143" s="76" t="s">
        <v>4849</v>
      </c>
      <c r="I143" s="304">
        <v>70155.06</v>
      </c>
      <c r="J143" s="493">
        <f t="shared" si="4"/>
        <v>438469.125</v>
      </c>
    </row>
    <row r="144" spans="1:10">
      <c r="A144" t="s">
        <v>10045</v>
      </c>
      <c r="B144" s="148">
        <v>42735</v>
      </c>
      <c r="C144" t="s">
        <v>10046</v>
      </c>
      <c r="D144">
        <v>1</v>
      </c>
      <c r="E144" t="s">
        <v>10047</v>
      </c>
      <c r="F144" t="s">
        <v>1828</v>
      </c>
      <c r="G144" s="76" t="s">
        <v>840</v>
      </c>
      <c r="H144" s="76" t="s">
        <v>4849</v>
      </c>
      <c r="I144" s="304">
        <v>78651.61</v>
      </c>
      <c r="J144" s="493">
        <f t="shared" si="4"/>
        <v>491572.5625</v>
      </c>
    </row>
    <row r="145" spans="1:13">
      <c r="A145" t="s">
        <v>10048</v>
      </c>
      <c r="B145" s="148">
        <v>42735</v>
      </c>
      <c r="C145" t="s">
        <v>10049</v>
      </c>
      <c r="D145">
        <v>1</v>
      </c>
      <c r="E145" t="s">
        <v>10050</v>
      </c>
      <c r="F145" t="s">
        <v>1828</v>
      </c>
      <c r="G145" s="76" t="s">
        <v>840</v>
      </c>
      <c r="H145" s="76" t="s">
        <v>4849</v>
      </c>
      <c r="I145" s="304">
        <v>31792.25</v>
      </c>
      <c r="J145" s="493">
        <f t="shared" si="4"/>
        <v>198701.5625</v>
      </c>
    </row>
    <row r="146" spans="1:13">
      <c r="A146" t="s">
        <v>10051</v>
      </c>
      <c r="B146" s="148">
        <v>42735</v>
      </c>
      <c r="C146" t="s">
        <v>10052</v>
      </c>
      <c r="D146">
        <v>1</v>
      </c>
      <c r="E146" t="s">
        <v>10053</v>
      </c>
      <c r="F146" t="s">
        <v>1828</v>
      </c>
      <c r="G146" s="178" t="s">
        <v>1772</v>
      </c>
      <c r="H146" s="319" t="s">
        <v>10054</v>
      </c>
      <c r="I146" s="304">
        <v>40476.5</v>
      </c>
      <c r="J146" s="493">
        <f t="shared" si="4"/>
        <v>252978.125</v>
      </c>
    </row>
    <row r="147" spans="1:13">
      <c r="A147" t="s">
        <v>10161</v>
      </c>
      <c r="B147" s="148">
        <v>42735</v>
      </c>
      <c r="C147" t="s">
        <v>10162</v>
      </c>
      <c r="D147">
        <v>1</v>
      </c>
      <c r="E147" t="s">
        <v>10163</v>
      </c>
      <c r="F147" t="s">
        <v>1828</v>
      </c>
      <c r="G147" s="76" t="s">
        <v>840</v>
      </c>
      <c r="H147" s="76" t="s">
        <v>4849</v>
      </c>
      <c r="I147" s="304">
        <v>50658.19</v>
      </c>
      <c r="J147" s="493">
        <f t="shared" si="4"/>
        <v>316613.6875</v>
      </c>
    </row>
    <row r="148" spans="1:13">
      <c r="A148" t="s">
        <v>10155</v>
      </c>
      <c r="B148" s="148">
        <v>42735</v>
      </c>
      <c r="C148" t="s">
        <v>10156</v>
      </c>
      <c r="D148">
        <v>1</v>
      </c>
      <c r="E148" t="s">
        <v>10157</v>
      </c>
      <c r="F148" t="s">
        <v>1828</v>
      </c>
      <c r="G148" s="76" t="s">
        <v>840</v>
      </c>
      <c r="H148" s="76" t="s">
        <v>4849</v>
      </c>
      <c r="I148" s="304">
        <v>28760.49</v>
      </c>
      <c r="J148" s="493">
        <f t="shared" si="4"/>
        <v>179753.0625</v>
      </c>
    </row>
    <row r="149" spans="1:13">
      <c r="A149" t="s">
        <v>10174</v>
      </c>
      <c r="B149" s="148">
        <v>42735</v>
      </c>
      <c r="C149" t="s">
        <v>10175</v>
      </c>
      <c r="D149">
        <v>1</v>
      </c>
      <c r="E149" t="s">
        <v>10176</v>
      </c>
      <c r="F149" t="s">
        <v>1828</v>
      </c>
      <c r="G149" s="175" t="s">
        <v>840</v>
      </c>
      <c r="H149" s="175" t="s">
        <v>4849</v>
      </c>
      <c r="I149" s="304">
        <v>43412.18</v>
      </c>
      <c r="J149" s="493">
        <f t="shared" si="4"/>
        <v>271326.125</v>
      </c>
    </row>
    <row r="150" spans="1:13">
      <c r="A150" t="s">
        <v>10055</v>
      </c>
      <c r="B150" s="148">
        <v>42735</v>
      </c>
      <c r="C150" t="s">
        <v>7713</v>
      </c>
      <c r="D150">
        <v>1</v>
      </c>
      <c r="E150" t="s">
        <v>10056</v>
      </c>
      <c r="F150" t="s">
        <v>1808</v>
      </c>
      <c r="G150" s="117" t="s">
        <v>998</v>
      </c>
      <c r="H150" t="s">
        <v>10057</v>
      </c>
      <c r="I150" s="321">
        <v>8166.14</v>
      </c>
      <c r="J150" s="493">
        <f t="shared" si="4"/>
        <v>51038.375</v>
      </c>
    </row>
    <row r="151" spans="1:13">
      <c r="A151" t="s">
        <v>10058</v>
      </c>
      <c r="B151" s="148">
        <v>42735</v>
      </c>
      <c r="C151" t="s">
        <v>7713</v>
      </c>
      <c r="D151">
        <v>1</v>
      </c>
      <c r="E151" t="s">
        <v>10059</v>
      </c>
      <c r="F151" t="s">
        <v>1808</v>
      </c>
      <c r="G151" s="117" t="s">
        <v>979</v>
      </c>
      <c r="H151" s="154" t="s">
        <v>2913</v>
      </c>
      <c r="I151" s="321">
        <v>1389.04</v>
      </c>
      <c r="J151" s="493">
        <f t="shared" si="4"/>
        <v>8681.5</v>
      </c>
    </row>
    <row r="152" spans="1:13">
      <c r="A152" t="s">
        <v>10060</v>
      </c>
      <c r="B152" s="148">
        <v>42735</v>
      </c>
      <c r="C152" t="s">
        <v>7713</v>
      </c>
      <c r="D152">
        <v>1</v>
      </c>
      <c r="E152" t="s">
        <v>10061</v>
      </c>
      <c r="F152" t="s">
        <v>1808</v>
      </c>
      <c r="G152" s="77" t="s">
        <v>996</v>
      </c>
      <c r="H152" s="19" t="s">
        <v>995</v>
      </c>
      <c r="I152" s="317">
        <v>17.920000000000002</v>
      </c>
      <c r="J152" s="493">
        <f t="shared" si="4"/>
        <v>112.00000000000001</v>
      </c>
    </row>
    <row r="153" spans="1:13">
      <c r="A153" t="s">
        <v>10062</v>
      </c>
      <c r="B153" s="148">
        <v>42735</v>
      </c>
      <c r="C153" t="s">
        <v>10063</v>
      </c>
      <c r="D153">
        <v>1</v>
      </c>
      <c r="E153" t="s">
        <v>10064</v>
      </c>
      <c r="F153" t="s">
        <v>1808</v>
      </c>
      <c r="G153" s="150" t="str">
        <f t="shared" ref="G153:G182" si="5">+H153</f>
        <v>CDO0509266I9</v>
      </c>
      <c r="H153" t="s">
        <v>6530</v>
      </c>
      <c r="I153" s="317">
        <v>112</v>
      </c>
      <c r="J153" s="493">
        <f t="shared" si="4"/>
        <v>700</v>
      </c>
    </row>
    <row r="154" spans="1:13">
      <c r="A154" t="s">
        <v>10065</v>
      </c>
      <c r="B154" s="148">
        <v>42735</v>
      </c>
      <c r="C154" t="s">
        <v>10066</v>
      </c>
      <c r="D154">
        <v>1</v>
      </c>
      <c r="E154" t="s">
        <v>10067</v>
      </c>
      <c r="F154" t="s">
        <v>1808</v>
      </c>
      <c r="G154" s="150" t="str">
        <f t="shared" si="5"/>
        <v>DUMA580801KN5</v>
      </c>
      <c r="H154" t="s">
        <v>670</v>
      </c>
      <c r="I154" s="317">
        <v>40</v>
      </c>
      <c r="J154" s="493">
        <f t="shared" si="4"/>
        <v>250</v>
      </c>
    </row>
    <row r="155" spans="1:13">
      <c r="A155" t="s">
        <v>10068</v>
      </c>
      <c r="B155" s="148">
        <v>42735</v>
      </c>
      <c r="C155" t="s">
        <v>10069</v>
      </c>
      <c r="D155">
        <v>1</v>
      </c>
      <c r="E155" t="s">
        <v>10070</v>
      </c>
      <c r="F155" t="s">
        <v>1808</v>
      </c>
      <c r="G155" s="150" t="str">
        <f t="shared" si="5"/>
        <v>CDO0509296I9</v>
      </c>
      <c r="H155" t="s">
        <v>2536</v>
      </c>
      <c r="I155" s="317">
        <v>132.41</v>
      </c>
      <c r="J155" s="493">
        <f t="shared" si="4"/>
        <v>827.5625</v>
      </c>
    </row>
    <row r="156" spans="1:13">
      <c r="A156" t="s">
        <v>10071</v>
      </c>
      <c r="B156" s="148">
        <v>42735</v>
      </c>
      <c r="C156" t="s">
        <v>10072</v>
      </c>
      <c r="D156">
        <v>1</v>
      </c>
      <c r="E156" t="s">
        <v>10073</v>
      </c>
      <c r="F156" t="s">
        <v>1808</v>
      </c>
      <c r="G156" s="150" t="str">
        <f t="shared" si="5"/>
        <v>CDO0509296I9</v>
      </c>
      <c r="H156" t="s">
        <v>2536</v>
      </c>
      <c r="I156" s="317">
        <v>71.52</v>
      </c>
      <c r="J156" s="493">
        <f t="shared" si="4"/>
        <v>446.99999999999994</v>
      </c>
    </row>
    <row r="157" spans="1:13">
      <c r="A157" t="s">
        <v>10074</v>
      </c>
      <c r="B157" s="148">
        <v>42735</v>
      </c>
      <c r="C157" t="s">
        <v>10075</v>
      </c>
      <c r="D157">
        <v>1</v>
      </c>
      <c r="E157" t="s">
        <v>10076</v>
      </c>
      <c r="F157" t="s">
        <v>1808</v>
      </c>
      <c r="G157" s="150" t="str">
        <f t="shared" si="5"/>
        <v>HEBM781017UQ1</v>
      </c>
      <c r="H157" t="s">
        <v>1008</v>
      </c>
      <c r="I157" s="317">
        <v>12.41</v>
      </c>
      <c r="J157" s="493">
        <f t="shared" si="4"/>
        <v>77.5625</v>
      </c>
    </row>
    <row r="158" spans="1:13">
      <c r="A158" t="s">
        <v>10077</v>
      </c>
      <c r="B158" s="148">
        <v>42735</v>
      </c>
      <c r="C158" t="s">
        <v>10078</v>
      </c>
      <c r="D158">
        <v>1</v>
      </c>
      <c r="E158" t="s">
        <v>10079</v>
      </c>
      <c r="F158" t="s">
        <v>1808</v>
      </c>
      <c r="G158" s="150" t="str">
        <f t="shared" si="5"/>
        <v>CME910715UB9</v>
      </c>
      <c r="H158" t="s">
        <v>1683</v>
      </c>
      <c r="I158" s="317">
        <v>49.25</v>
      </c>
      <c r="J158" s="493">
        <f t="shared" si="4"/>
        <v>307.8125</v>
      </c>
      <c r="M158" s="172"/>
    </row>
    <row r="159" spans="1:13">
      <c r="A159" t="s">
        <v>10080</v>
      </c>
      <c r="B159" s="148">
        <v>42735</v>
      </c>
      <c r="C159" t="s">
        <v>10081</v>
      </c>
      <c r="D159">
        <v>1</v>
      </c>
      <c r="E159" t="s">
        <v>10082</v>
      </c>
      <c r="F159" t="s">
        <v>1808</v>
      </c>
      <c r="G159" s="150" t="str">
        <f t="shared" si="5"/>
        <v>FMB871228QF7</v>
      </c>
      <c r="H159" t="s">
        <v>691</v>
      </c>
      <c r="I159" s="317">
        <v>66.400000000000006</v>
      </c>
      <c r="J159" s="493">
        <f t="shared" si="4"/>
        <v>415</v>
      </c>
    </row>
    <row r="160" spans="1:13">
      <c r="A160" t="s">
        <v>10083</v>
      </c>
      <c r="B160" s="148">
        <v>42735</v>
      </c>
      <c r="C160" t="s">
        <v>10084</v>
      </c>
      <c r="D160">
        <v>1</v>
      </c>
      <c r="E160" t="s">
        <v>10085</v>
      </c>
      <c r="F160" t="s">
        <v>1808</v>
      </c>
      <c r="G160" s="150" t="str">
        <f t="shared" si="5"/>
        <v>PMV800209PT4</v>
      </c>
      <c r="H160" t="s">
        <v>709</v>
      </c>
      <c r="I160" s="317">
        <v>31.95</v>
      </c>
      <c r="J160" s="493">
        <f t="shared" si="4"/>
        <v>199.6875</v>
      </c>
    </row>
    <row r="161" spans="1:10">
      <c r="A161" t="s">
        <v>10086</v>
      </c>
      <c r="B161" s="148">
        <v>42735</v>
      </c>
      <c r="C161" t="s">
        <v>10087</v>
      </c>
      <c r="D161">
        <v>1</v>
      </c>
      <c r="E161" t="s">
        <v>10088</v>
      </c>
      <c r="F161" t="s">
        <v>1808</v>
      </c>
      <c r="G161" s="150" t="str">
        <f t="shared" si="5"/>
        <v>FNI970829JR9</v>
      </c>
      <c r="H161" t="s">
        <v>729</v>
      </c>
      <c r="I161" s="317">
        <v>9.3800000000000008</v>
      </c>
      <c r="J161" s="493">
        <f t="shared" si="4"/>
        <v>58.625000000000007</v>
      </c>
    </row>
    <row r="162" spans="1:10">
      <c r="A162" t="s">
        <v>10089</v>
      </c>
      <c r="B162" s="148">
        <v>42735</v>
      </c>
      <c r="C162" t="s">
        <v>10090</v>
      </c>
      <c r="D162">
        <v>1</v>
      </c>
      <c r="E162" t="s">
        <v>10091</v>
      </c>
      <c r="F162" t="s">
        <v>1808</v>
      </c>
      <c r="G162" s="150" t="str">
        <f t="shared" si="5"/>
        <v>TEX9302097F3</v>
      </c>
      <c r="H162" t="s">
        <v>2484</v>
      </c>
      <c r="I162" s="317">
        <v>55.6</v>
      </c>
      <c r="J162" s="493">
        <f t="shared" si="4"/>
        <v>347.5</v>
      </c>
    </row>
    <row r="163" spans="1:10">
      <c r="A163" t="s">
        <v>10092</v>
      </c>
      <c r="B163" s="148">
        <v>42735</v>
      </c>
      <c r="C163" t="s">
        <v>10093</v>
      </c>
      <c r="D163">
        <v>1</v>
      </c>
      <c r="E163" t="s">
        <v>10094</v>
      </c>
      <c r="F163" t="s">
        <v>1808</v>
      </c>
      <c r="G163" s="150" t="str">
        <f t="shared" si="5"/>
        <v>GAJA530403QE7</v>
      </c>
      <c r="H163" t="s">
        <v>674</v>
      </c>
      <c r="I163" s="317">
        <v>11.45</v>
      </c>
      <c r="J163" s="493">
        <f t="shared" si="4"/>
        <v>71.5625</v>
      </c>
    </row>
    <row r="164" spans="1:10">
      <c r="A164" t="s">
        <v>10095</v>
      </c>
      <c r="B164" s="148">
        <v>42735</v>
      </c>
      <c r="C164" t="s">
        <v>10096</v>
      </c>
      <c r="D164">
        <v>1</v>
      </c>
      <c r="E164" t="s">
        <v>10097</v>
      </c>
      <c r="F164" t="s">
        <v>1808</v>
      </c>
      <c r="G164" s="150" t="str">
        <f t="shared" si="5"/>
        <v>CME910715UB9</v>
      </c>
      <c r="H164" t="s">
        <v>1683</v>
      </c>
      <c r="I164" s="317">
        <v>49.25</v>
      </c>
      <c r="J164" s="493">
        <f t="shared" si="4"/>
        <v>307.8125</v>
      </c>
    </row>
    <row r="165" spans="1:10">
      <c r="A165" t="s">
        <v>10098</v>
      </c>
      <c r="B165" s="148">
        <v>42735</v>
      </c>
      <c r="C165" t="s">
        <v>10099</v>
      </c>
      <c r="D165">
        <v>1</v>
      </c>
      <c r="E165" t="s">
        <v>10100</v>
      </c>
      <c r="F165" t="s">
        <v>1808</v>
      </c>
      <c r="G165" s="150" t="str">
        <f t="shared" si="5"/>
        <v>CME910715UB9</v>
      </c>
      <c r="H165" t="s">
        <v>1683</v>
      </c>
      <c r="I165" s="317">
        <v>27.57</v>
      </c>
      <c r="J165" s="493">
        <f t="shared" si="4"/>
        <v>172.3125</v>
      </c>
    </row>
    <row r="166" spans="1:10">
      <c r="A166" t="s">
        <v>10101</v>
      </c>
      <c r="B166" s="148">
        <v>42735</v>
      </c>
      <c r="C166" t="s">
        <v>10102</v>
      </c>
      <c r="D166">
        <v>1</v>
      </c>
      <c r="E166" t="s">
        <v>10103</v>
      </c>
      <c r="F166" t="s">
        <v>1808</v>
      </c>
      <c r="G166" s="150" t="str">
        <f t="shared" si="5"/>
        <v>TTI961202IM1</v>
      </c>
      <c r="H166" t="s">
        <v>665</v>
      </c>
      <c r="I166" s="317">
        <v>41.02</v>
      </c>
      <c r="J166" s="493">
        <f t="shared" si="4"/>
        <v>256.375</v>
      </c>
    </row>
    <row r="167" spans="1:10">
      <c r="A167" t="s">
        <v>10104</v>
      </c>
      <c r="B167" s="148">
        <v>42735</v>
      </c>
      <c r="C167" t="s">
        <v>10105</v>
      </c>
      <c r="D167">
        <v>1</v>
      </c>
      <c r="E167" t="s">
        <v>10106</v>
      </c>
      <c r="F167" t="s">
        <v>1808</v>
      </c>
      <c r="G167" s="150" t="str">
        <f t="shared" si="5"/>
        <v>CME910715UB9</v>
      </c>
      <c r="H167" t="s">
        <v>1683</v>
      </c>
      <c r="I167" s="317">
        <v>49.25</v>
      </c>
      <c r="J167" s="493">
        <f t="shared" si="4"/>
        <v>307.8125</v>
      </c>
    </row>
    <row r="168" spans="1:10">
      <c r="A168" t="s">
        <v>10107</v>
      </c>
      <c r="B168" s="148">
        <v>42735</v>
      </c>
      <c r="C168" t="s">
        <v>10108</v>
      </c>
      <c r="D168">
        <v>1</v>
      </c>
      <c r="E168" t="s">
        <v>10109</v>
      </c>
      <c r="F168" t="s">
        <v>1808</v>
      </c>
      <c r="G168" s="150" t="str">
        <f t="shared" si="5"/>
        <v>EME880309SK5</v>
      </c>
      <c r="H168" t="s">
        <v>4113</v>
      </c>
      <c r="I168" s="317">
        <v>55.94</v>
      </c>
      <c r="J168" s="493">
        <f t="shared" ref="J168:J189" si="6">+I168/0.16</f>
        <v>349.625</v>
      </c>
    </row>
    <row r="169" spans="1:10">
      <c r="A169" t="s">
        <v>10110</v>
      </c>
      <c r="B169" s="148">
        <v>42735</v>
      </c>
      <c r="C169" t="s">
        <v>10111</v>
      </c>
      <c r="D169">
        <v>1</v>
      </c>
      <c r="E169" t="s">
        <v>10112</v>
      </c>
      <c r="F169" t="s">
        <v>1808</v>
      </c>
      <c r="G169" s="150" t="str">
        <f t="shared" si="5"/>
        <v>EAFJ871206F90</v>
      </c>
      <c r="H169" t="s">
        <v>10113</v>
      </c>
      <c r="I169" s="317">
        <v>128</v>
      </c>
      <c r="J169" s="493">
        <f t="shared" si="6"/>
        <v>800</v>
      </c>
    </row>
    <row r="170" spans="1:10">
      <c r="A170" t="s">
        <v>10114</v>
      </c>
      <c r="B170" s="148">
        <v>42735</v>
      </c>
      <c r="C170" t="s">
        <v>10115</v>
      </c>
      <c r="D170">
        <v>1</v>
      </c>
      <c r="E170" t="s">
        <v>10116</v>
      </c>
      <c r="F170" t="s">
        <v>1808</v>
      </c>
      <c r="G170" s="150" t="str">
        <f t="shared" si="5"/>
        <v>HEBM781017UQ1</v>
      </c>
      <c r="H170" t="s">
        <v>1008</v>
      </c>
      <c r="I170" s="317">
        <v>28.41</v>
      </c>
      <c r="J170" s="493">
        <f t="shared" si="6"/>
        <v>177.5625</v>
      </c>
    </row>
    <row r="171" spans="1:10">
      <c r="A171" t="s">
        <v>10117</v>
      </c>
      <c r="B171" s="148">
        <v>42735</v>
      </c>
      <c r="C171" t="s">
        <v>10118</v>
      </c>
      <c r="D171">
        <v>1</v>
      </c>
      <c r="E171" t="s">
        <v>10119</v>
      </c>
      <c r="F171" t="s">
        <v>1808</v>
      </c>
      <c r="G171" s="150" t="str">
        <f t="shared" si="5"/>
        <v>MERL571216D49</v>
      </c>
      <c r="H171" t="s">
        <v>672</v>
      </c>
      <c r="I171" s="317">
        <v>126.76</v>
      </c>
      <c r="J171" s="493">
        <f t="shared" si="6"/>
        <v>792.25</v>
      </c>
    </row>
    <row r="172" spans="1:10">
      <c r="A172" t="s">
        <v>10120</v>
      </c>
      <c r="B172" s="148">
        <v>42735</v>
      </c>
      <c r="C172" t="s">
        <v>10121</v>
      </c>
      <c r="D172">
        <v>1</v>
      </c>
      <c r="E172" t="s">
        <v>10122</v>
      </c>
      <c r="F172" t="s">
        <v>1808</v>
      </c>
      <c r="G172" s="150" t="str">
        <f t="shared" si="5"/>
        <v>SEVG740411TV3</v>
      </c>
      <c r="H172" t="s">
        <v>10123</v>
      </c>
      <c r="I172" s="317">
        <v>13.79</v>
      </c>
      <c r="J172" s="493">
        <f t="shared" si="6"/>
        <v>86.187499999999986</v>
      </c>
    </row>
    <row r="173" spans="1:10">
      <c r="A173" t="s">
        <v>10124</v>
      </c>
      <c r="B173" s="148">
        <v>42735</v>
      </c>
      <c r="C173" t="s">
        <v>10125</v>
      </c>
      <c r="D173">
        <v>1</v>
      </c>
      <c r="E173" t="s">
        <v>10126</v>
      </c>
      <c r="F173" t="s">
        <v>1808</v>
      </c>
      <c r="G173" s="150" t="str">
        <f t="shared" si="5"/>
        <v>GADE4012025L6</v>
      </c>
      <c r="H173" t="s">
        <v>699</v>
      </c>
      <c r="I173" s="317">
        <v>216</v>
      </c>
      <c r="J173" s="493">
        <f t="shared" si="6"/>
        <v>1350</v>
      </c>
    </row>
    <row r="174" spans="1:10">
      <c r="A174" t="s">
        <v>10127</v>
      </c>
      <c r="B174" s="148">
        <v>42735</v>
      </c>
      <c r="C174" t="s">
        <v>10128</v>
      </c>
      <c r="D174">
        <v>1</v>
      </c>
      <c r="E174" t="s">
        <v>10129</v>
      </c>
      <c r="F174" t="s">
        <v>1808</v>
      </c>
      <c r="G174" s="150" t="str">
        <f t="shared" si="5"/>
        <v>MNE0409226K9</v>
      </c>
      <c r="H174" t="s">
        <v>701</v>
      </c>
      <c r="I174" s="317">
        <v>163.47</v>
      </c>
      <c r="J174" s="493">
        <f t="shared" si="6"/>
        <v>1021.6875</v>
      </c>
    </row>
    <row r="175" spans="1:10">
      <c r="A175" t="s">
        <v>10130</v>
      </c>
      <c r="B175" s="148">
        <v>42735</v>
      </c>
      <c r="C175" t="s">
        <v>10131</v>
      </c>
      <c r="D175">
        <v>1</v>
      </c>
      <c r="E175" t="s">
        <v>10132</v>
      </c>
      <c r="F175" t="s">
        <v>1808</v>
      </c>
      <c r="G175" s="150" t="str">
        <f t="shared" si="5"/>
        <v>TRA060703EB4</v>
      </c>
      <c r="H175" t="s">
        <v>676</v>
      </c>
      <c r="I175" s="317">
        <v>56</v>
      </c>
      <c r="J175" s="493">
        <f t="shared" si="6"/>
        <v>350</v>
      </c>
    </row>
    <row r="176" spans="1:10">
      <c r="A176" t="s">
        <v>10133</v>
      </c>
      <c r="B176" s="148">
        <v>42735</v>
      </c>
      <c r="C176" t="s">
        <v>10134</v>
      </c>
      <c r="D176">
        <v>1</v>
      </c>
      <c r="E176" t="s">
        <v>10135</v>
      </c>
      <c r="F176" t="s">
        <v>1808</v>
      </c>
      <c r="G176" s="150" t="str">
        <f t="shared" si="5"/>
        <v>AME970109GW0</v>
      </c>
      <c r="H176" t="s">
        <v>668</v>
      </c>
      <c r="I176" s="317">
        <v>41.34</v>
      </c>
      <c r="J176" s="493">
        <f t="shared" si="6"/>
        <v>258.375</v>
      </c>
    </row>
    <row r="177" spans="1:10">
      <c r="A177" t="s">
        <v>10136</v>
      </c>
      <c r="B177" s="148">
        <v>42735</v>
      </c>
      <c r="C177" t="s">
        <v>10137</v>
      </c>
      <c r="D177">
        <v>1</v>
      </c>
      <c r="E177" t="s">
        <v>10138</v>
      </c>
      <c r="F177" t="s">
        <v>1808</v>
      </c>
      <c r="G177" s="150" t="str">
        <f t="shared" si="5"/>
        <v>ZEPO610721HZ6</v>
      </c>
      <c r="H177" t="s">
        <v>10139</v>
      </c>
      <c r="I177" s="317">
        <v>35.76</v>
      </c>
      <c r="J177" s="493">
        <f t="shared" si="6"/>
        <v>223.49999999999997</v>
      </c>
    </row>
    <row r="178" spans="1:10">
      <c r="A178" t="s">
        <v>10140</v>
      </c>
      <c r="B178" s="148">
        <v>42735</v>
      </c>
      <c r="C178" t="s">
        <v>10141</v>
      </c>
      <c r="D178">
        <v>1</v>
      </c>
      <c r="E178" t="s">
        <v>10142</v>
      </c>
      <c r="F178" t="s">
        <v>1808</v>
      </c>
      <c r="G178" s="150" t="str">
        <f t="shared" si="5"/>
        <v>ROVR6209167I1</v>
      </c>
      <c r="H178" s="150" t="s">
        <v>3533</v>
      </c>
      <c r="I178" s="317">
        <v>20.69</v>
      </c>
      <c r="J178" s="493">
        <f t="shared" si="6"/>
        <v>129.3125</v>
      </c>
    </row>
    <row r="179" spans="1:10">
      <c r="A179" t="s">
        <v>10143</v>
      </c>
      <c r="B179" s="148">
        <v>42735</v>
      </c>
      <c r="C179" t="s">
        <v>10144</v>
      </c>
      <c r="D179">
        <v>1</v>
      </c>
      <c r="E179" t="s">
        <v>10145</v>
      </c>
      <c r="F179" t="s">
        <v>1808</v>
      </c>
      <c r="G179" s="150" t="str">
        <f t="shared" si="5"/>
        <v>CME910715UB9</v>
      </c>
      <c r="H179" t="s">
        <v>1683</v>
      </c>
      <c r="I179" s="317">
        <v>21.35</v>
      </c>
      <c r="J179" s="493">
        <f t="shared" si="6"/>
        <v>133.4375</v>
      </c>
    </row>
    <row r="180" spans="1:10">
      <c r="A180" t="s">
        <v>10146</v>
      </c>
      <c r="B180" s="148">
        <v>42735</v>
      </c>
      <c r="C180" t="s">
        <v>10147</v>
      </c>
      <c r="D180">
        <v>1</v>
      </c>
      <c r="E180" t="s">
        <v>10148</v>
      </c>
      <c r="F180" t="s">
        <v>1808</v>
      </c>
      <c r="G180" s="150" t="str">
        <f t="shared" si="5"/>
        <v>NWM9709244W4</v>
      </c>
      <c r="H180" t="s">
        <v>683</v>
      </c>
      <c r="I180" s="317">
        <v>53.94</v>
      </c>
      <c r="J180" s="493">
        <f t="shared" si="6"/>
        <v>337.125</v>
      </c>
    </row>
    <row r="181" spans="1:10">
      <c r="A181" t="s">
        <v>10149</v>
      </c>
      <c r="B181" s="148">
        <v>42735</v>
      </c>
      <c r="C181" t="s">
        <v>10150</v>
      </c>
      <c r="D181">
        <v>1</v>
      </c>
      <c r="E181" t="s">
        <v>10151</v>
      </c>
      <c r="F181" t="s">
        <v>1808</v>
      </c>
      <c r="G181" s="150" t="str">
        <f t="shared" si="5"/>
        <v>LONA700127T42</v>
      </c>
      <c r="H181" t="s">
        <v>680</v>
      </c>
      <c r="I181" s="317">
        <v>55.8</v>
      </c>
      <c r="J181" s="493">
        <f t="shared" si="6"/>
        <v>348.75</v>
      </c>
    </row>
    <row r="182" spans="1:10">
      <c r="A182" t="s">
        <v>10152</v>
      </c>
      <c r="B182" s="148">
        <v>42735</v>
      </c>
      <c r="C182" t="s">
        <v>10153</v>
      </c>
      <c r="D182">
        <v>1</v>
      </c>
      <c r="E182" t="s">
        <v>10154</v>
      </c>
      <c r="F182" t="s">
        <v>1808</v>
      </c>
      <c r="G182" s="150" t="str">
        <f t="shared" si="5"/>
        <v>FAAG951201ES7</v>
      </c>
      <c r="H182" t="s">
        <v>9131</v>
      </c>
      <c r="I182" s="317">
        <v>9.1</v>
      </c>
      <c r="J182" s="493">
        <f t="shared" si="6"/>
        <v>56.875</v>
      </c>
    </row>
    <row r="183" spans="1:10">
      <c r="A183" t="s">
        <v>5597</v>
      </c>
      <c r="B183" s="148">
        <v>42717</v>
      </c>
      <c r="C183" t="s">
        <v>9812</v>
      </c>
      <c r="D183">
        <v>1</v>
      </c>
      <c r="E183" t="s">
        <v>9813</v>
      </c>
      <c r="F183" t="s">
        <v>1828</v>
      </c>
      <c r="G183" s="76" t="s">
        <v>840</v>
      </c>
      <c r="H183" s="76" t="s">
        <v>4849</v>
      </c>
      <c r="I183" s="304">
        <v>65766.73</v>
      </c>
      <c r="J183" s="493">
        <f t="shared" si="6"/>
        <v>411042.06249999994</v>
      </c>
    </row>
    <row r="184" spans="1:10">
      <c r="A184" t="s">
        <v>10158</v>
      </c>
      <c r="B184" s="148">
        <v>42735</v>
      </c>
      <c r="C184" t="s">
        <v>10159</v>
      </c>
      <c r="D184">
        <v>1</v>
      </c>
      <c r="E184" t="s">
        <v>10160</v>
      </c>
      <c r="F184" t="s">
        <v>1808</v>
      </c>
      <c r="G184" s="150" t="str">
        <f>+H184</f>
        <v>CME910715UB9</v>
      </c>
      <c r="H184" t="s">
        <v>1683</v>
      </c>
      <c r="I184" s="317">
        <v>49.24</v>
      </c>
      <c r="J184" s="493">
        <f t="shared" si="6"/>
        <v>307.75</v>
      </c>
    </row>
    <row r="185" spans="1:10">
      <c r="A185" t="s">
        <v>6978</v>
      </c>
      <c r="B185" s="148">
        <v>42733</v>
      </c>
      <c r="C185" t="s">
        <v>9974</v>
      </c>
      <c r="D185">
        <v>1</v>
      </c>
      <c r="E185" t="s">
        <v>9975</v>
      </c>
      <c r="F185" t="s">
        <v>1828</v>
      </c>
      <c r="G185" s="76" t="s">
        <v>840</v>
      </c>
      <c r="H185" s="76" t="s">
        <v>4849</v>
      </c>
      <c r="I185" s="304">
        <v>63359.72</v>
      </c>
      <c r="J185" s="493">
        <f t="shared" si="6"/>
        <v>395998.25</v>
      </c>
    </row>
    <row r="186" spans="1:10">
      <c r="A186" t="s">
        <v>10164</v>
      </c>
      <c r="B186" s="148">
        <v>42735</v>
      </c>
      <c r="C186" t="s">
        <v>10165</v>
      </c>
      <c r="D186">
        <v>1</v>
      </c>
      <c r="E186" t="s">
        <v>10166</v>
      </c>
      <c r="F186" t="s">
        <v>1808</v>
      </c>
      <c r="G186" s="150" t="str">
        <f>+H186</f>
        <v>GORS710801PU6</v>
      </c>
      <c r="H186" t="s">
        <v>7974</v>
      </c>
      <c r="I186" s="317">
        <v>105.6</v>
      </c>
      <c r="J186" s="493">
        <f t="shared" si="6"/>
        <v>660</v>
      </c>
    </row>
    <row r="187" spans="1:10">
      <c r="A187" t="s">
        <v>10167</v>
      </c>
      <c r="B187" s="148">
        <v>42735</v>
      </c>
      <c r="C187" t="s">
        <v>10168</v>
      </c>
      <c r="D187">
        <v>1</v>
      </c>
      <c r="E187" t="s">
        <v>10169</v>
      </c>
      <c r="F187" t="s">
        <v>1808</v>
      </c>
      <c r="G187" s="150" t="str">
        <f>+H187</f>
        <v>JAMF861125JN9</v>
      </c>
      <c r="H187" t="s">
        <v>10170</v>
      </c>
      <c r="I187" s="317">
        <v>53.79</v>
      </c>
      <c r="J187" s="493">
        <f t="shared" si="6"/>
        <v>336.1875</v>
      </c>
    </row>
    <row r="188" spans="1:10">
      <c r="A188" t="s">
        <v>10171</v>
      </c>
      <c r="B188" s="148">
        <v>42735</v>
      </c>
      <c r="C188" t="s">
        <v>10172</v>
      </c>
      <c r="D188">
        <v>1</v>
      </c>
      <c r="E188" t="s">
        <v>10173</v>
      </c>
      <c r="F188" t="s">
        <v>1808</v>
      </c>
      <c r="G188" s="150" t="str">
        <f>+H188</f>
        <v>ODM950324V2A</v>
      </c>
      <c r="H188" t="s">
        <v>685</v>
      </c>
      <c r="I188" s="317">
        <v>72.97</v>
      </c>
      <c r="J188" s="493">
        <f t="shared" si="6"/>
        <v>456.0625</v>
      </c>
    </row>
    <row r="189" spans="1:10">
      <c r="A189" t="s">
        <v>7197</v>
      </c>
      <c r="B189" s="148">
        <v>42734</v>
      </c>
      <c r="C189" t="s">
        <v>10001</v>
      </c>
      <c r="D189">
        <v>1</v>
      </c>
      <c r="E189" t="s">
        <v>10002</v>
      </c>
      <c r="F189" t="s">
        <v>1828</v>
      </c>
      <c r="G189" s="178" t="s">
        <v>1775</v>
      </c>
      <c r="H189" s="319" t="s">
        <v>5432</v>
      </c>
      <c r="I189" s="304">
        <v>74215.08</v>
      </c>
      <c r="J189" s="493">
        <f t="shared" si="6"/>
        <v>463844.25</v>
      </c>
    </row>
    <row r="190" spans="1:10">
      <c r="A190" t="s">
        <v>10177</v>
      </c>
      <c r="B190" s="148">
        <v>42735</v>
      </c>
      <c r="C190" t="s">
        <v>10178</v>
      </c>
      <c r="D190">
        <v>1</v>
      </c>
      <c r="E190" t="s">
        <v>10179</v>
      </c>
      <c r="F190" t="s">
        <v>1808</v>
      </c>
      <c r="G190" s="150" t="str">
        <f t="shared" ref="G190:G195" si="7">+H190</f>
        <v>GAJA530403QE7</v>
      </c>
      <c r="H190" t="s">
        <v>674</v>
      </c>
      <c r="I190" s="317">
        <v>149.52000000000001</v>
      </c>
      <c r="J190" s="493">
        <f t="shared" ref="J190:J199" si="8">+I190/0.16</f>
        <v>934.5</v>
      </c>
    </row>
    <row r="191" spans="1:10">
      <c r="A191" t="s">
        <v>10180</v>
      </c>
      <c r="B191" s="148">
        <v>42735</v>
      </c>
      <c r="C191" t="s">
        <v>10181</v>
      </c>
      <c r="D191">
        <v>1</v>
      </c>
      <c r="E191" t="s">
        <v>10182</v>
      </c>
      <c r="F191" t="s">
        <v>1808</v>
      </c>
      <c r="G191" s="150" t="str">
        <f t="shared" si="7"/>
        <v>HDM001017AS1</v>
      </c>
      <c r="H191" t="s">
        <v>2476</v>
      </c>
      <c r="I191" s="317">
        <v>154.34</v>
      </c>
      <c r="J191" s="493">
        <f t="shared" si="8"/>
        <v>964.625</v>
      </c>
    </row>
    <row r="192" spans="1:10">
      <c r="A192" t="s">
        <v>10183</v>
      </c>
      <c r="B192" s="148">
        <v>42735</v>
      </c>
      <c r="C192" t="s">
        <v>3705</v>
      </c>
      <c r="D192">
        <v>1</v>
      </c>
      <c r="E192" t="s">
        <v>10184</v>
      </c>
      <c r="F192" t="s">
        <v>1808</v>
      </c>
      <c r="G192" s="150" t="str">
        <f t="shared" si="7"/>
        <v>CDO0509296I9</v>
      </c>
      <c r="H192" t="s">
        <v>2536</v>
      </c>
      <c r="I192" s="317">
        <v>77.790000000000006</v>
      </c>
      <c r="J192" s="493">
        <f t="shared" si="8"/>
        <v>486.18750000000006</v>
      </c>
    </row>
    <row r="193" spans="1:10">
      <c r="A193" t="s">
        <v>10185</v>
      </c>
      <c r="B193" s="148">
        <v>42735</v>
      </c>
      <c r="C193" t="s">
        <v>10186</v>
      </c>
      <c r="D193">
        <v>1</v>
      </c>
      <c r="E193" t="s">
        <v>10187</v>
      </c>
      <c r="F193" t="s">
        <v>1808</v>
      </c>
      <c r="G193" s="150" t="str">
        <f t="shared" si="7"/>
        <v>MELG671222EB0</v>
      </c>
      <c r="H193" t="s">
        <v>4790</v>
      </c>
      <c r="I193" s="317">
        <v>128</v>
      </c>
      <c r="J193" s="493">
        <f t="shared" si="8"/>
        <v>800</v>
      </c>
    </row>
    <row r="194" spans="1:10">
      <c r="A194" t="s">
        <v>10188</v>
      </c>
      <c r="B194" s="148">
        <v>42735</v>
      </c>
      <c r="C194" t="s">
        <v>10189</v>
      </c>
      <c r="D194">
        <v>1</v>
      </c>
      <c r="E194" t="s">
        <v>10190</v>
      </c>
      <c r="F194" t="s">
        <v>1808</v>
      </c>
      <c r="G194" s="150" t="str">
        <f t="shared" si="7"/>
        <v>MAMR740915UN2</v>
      </c>
      <c r="H194" t="s">
        <v>3510</v>
      </c>
      <c r="I194" s="317">
        <v>8</v>
      </c>
      <c r="J194" s="493">
        <f t="shared" si="8"/>
        <v>50</v>
      </c>
    </row>
    <row r="195" spans="1:10">
      <c r="A195" t="s">
        <v>10191</v>
      </c>
      <c r="B195" s="148">
        <v>42735</v>
      </c>
      <c r="C195" t="s">
        <v>10192</v>
      </c>
      <c r="D195">
        <v>1</v>
      </c>
      <c r="E195" t="s">
        <v>10193</v>
      </c>
      <c r="F195" t="s">
        <v>1808</v>
      </c>
      <c r="G195" s="150" t="str">
        <f t="shared" si="7"/>
        <v>API6609273E0</v>
      </c>
      <c r="H195" t="s">
        <v>659</v>
      </c>
      <c r="I195" s="317">
        <v>53.66</v>
      </c>
      <c r="J195" s="493">
        <f t="shared" si="8"/>
        <v>335.375</v>
      </c>
    </row>
    <row r="196" spans="1:10">
      <c r="A196" t="s">
        <v>10191</v>
      </c>
      <c r="B196" s="148">
        <v>42735</v>
      </c>
      <c r="C196" t="s">
        <v>10192</v>
      </c>
      <c r="D196">
        <v>1</v>
      </c>
      <c r="E196" t="s">
        <v>10193</v>
      </c>
      <c r="F196" t="s">
        <v>1808</v>
      </c>
      <c r="G196" s="150" t="str">
        <f t="shared" ref="G196:G259" si="9">+H196</f>
        <v>CAL980826GA3</v>
      </c>
      <c r="H196" t="s">
        <v>1751</v>
      </c>
      <c r="I196" s="317">
        <v>67.150000000000006</v>
      </c>
      <c r="J196" s="493">
        <f t="shared" si="8"/>
        <v>419.6875</v>
      </c>
    </row>
    <row r="197" spans="1:10">
      <c r="A197" t="s">
        <v>10191</v>
      </c>
      <c r="B197" s="148">
        <v>42735</v>
      </c>
      <c r="C197" t="s">
        <v>10192</v>
      </c>
      <c r="D197">
        <v>1</v>
      </c>
      <c r="E197" t="s">
        <v>10193</v>
      </c>
      <c r="F197" t="s">
        <v>1808</v>
      </c>
      <c r="G197" s="150" t="str">
        <f t="shared" si="9"/>
        <v>CME030219B64</v>
      </c>
      <c r="H197" t="s">
        <v>658</v>
      </c>
      <c r="I197" s="317">
        <v>28.69</v>
      </c>
      <c r="J197" s="493">
        <f t="shared" si="8"/>
        <v>179.3125</v>
      </c>
    </row>
    <row r="198" spans="1:10">
      <c r="A198" t="s">
        <v>10191</v>
      </c>
      <c r="B198" s="148">
        <v>42735</v>
      </c>
      <c r="C198" t="s">
        <v>10192</v>
      </c>
      <c r="D198">
        <v>1</v>
      </c>
      <c r="E198" t="s">
        <v>10193</v>
      </c>
      <c r="F198" t="s">
        <v>1808</v>
      </c>
      <c r="G198" s="150" t="str">
        <f t="shared" si="9"/>
        <v>FNI970829JR9</v>
      </c>
      <c r="H198" t="s">
        <v>729</v>
      </c>
      <c r="I198" s="317">
        <v>19.59</v>
      </c>
      <c r="J198" s="493">
        <f t="shared" si="8"/>
        <v>122.4375</v>
      </c>
    </row>
    <row r="199" spans="1:10">
      <c r="A199" t="s">
        <v>10191</v>
      </c>
      <c r="B199" s="148">
        <v>42735</v>
      </c>
      <c r="C199" t="s">
        <v>10192</v>
      </c>
      <c r="D199">
        <v>1</v>
      </c>
      <c r="E199" t="s">
        <v>10193</v>
      </c>
      <c r="F199" t="s">
        <v>1808</v>
      </c>
      <c r="G199" s="150" t="str">
        <f t="shared" si="9"/>
        <v>OSE140424MA2</v>
      </c>
      <c r="H199" t="s">
        <v>10194</v>
      </c>
      <c r="I199" s="317">
        <v>40</v>
      </c>
      <c r="J199" s="493">
        <f t="shared" si="8"/>
        <v>250</v>
      </c>
    </row>
    <row r="200" spans="1:10">
      <c r="A200" t="s">
        <v>10191</v>
      </c>
      <c r="B200" s="148">
        <v>42735</v>
      </c>
      <c r="C200" t="s">
        <v>10192</v>
      </c>
      <c r="D200">
        <v>1</v>
      </c>
      <c r="E200" t="s">
        <v>10193</v>
      </c>
      <c r="F200" t="s">
        <v>1808</v>
      </c>
      <c r="G200" s="150" t="str">
        <f t="shared" si="9"/>
        <v>TSC070907QS5</v>
      </c>
      <c r="H200" t="s">
        <v>727</v>
      </c>
      <c r="I200" s="317">
        <v>13.79</v>
      </c>
      <c r="J200" s="493">
        <f t="shared" ref="J200:J263" si="10">+I200/0.16</f>
        <v>86.187499999999986</v>
      </c>
    </row>
    <row r="201" spans="1:10">
      <c r="A201" t="s">
        <v>10195</v>
      </c>
      <c r="B201" s="148">
        <v>42735</v>
      </c>
      <c r="C201" t="s">
        <v>10196</v>
      </c>
      <c r="D201">
        <v>1</v>
      </c>
      <c r="E201" t="s">
        <v>10197</v>
      </c>
      <c r="F201" t="s">
        <v>1808</v>
      </c>
      <c r="G201" s="150" t="str">
        <f t="shared" si="9"/>
        <v>API6609273E0</v>
      </c>
      <c r="H201" t="s">
        <v>659</v>
      </c>
      <c r="I201" s="317">
        <v>53.66</v>
      </c>
      <c r="J201" s="493">
        <f t="shared" si="10"/>
        <v>335.375</v>
      </c>
    </row>
    <row r="202" spans="1:10">
      <c r="A202" t="s">
        <v>10195</v>
      </c>
      <c r="B202" s="148">
        <v>42735</v>
      </c>
      <c r="C202" t="s">
        <v>10196</v>
      </c>
      <c r="D202">
        <v>1</v>
      </c>
      <c r="E202" t="s">
        <v>10197</v>
      </c>
      <c r="F202" t="s">
        <v>1808</v>
      </c>
      <c r="G202" s="150" t="str">
        <f t="shared" si="9"/>
        <v>FNI970829JR9</v>
      </c>
      <c r="H202" t="s">
        <v>729</v>
      </c>
      <c r="I202" s="317">
        <v>29.8</v>
      </c>
      <c r="J202" s="493">
        <f t="shared" si="10"/>
        <v>186.25</v>
      </c>
    </row>
    <row r="203" spans="1:10">
      <c r="A203" t="s">
        <v>10195</v>
      </c>
      <c r="B203" s="148">
        <v>42735</v>
      </c>
      <c r="C203" t="s">
        <v>10196</v>
      </c>
      <c r="D203">
        <v>1</v>
      </c>
      <c r="E203" t="s">
        <v>10197</v>
      </c>
      <c r="F203" t="s">
        <v>1808</v>
      </c>
      <c r="G203" s="150" t="str">
        <f t="shared" si="9"/>
        <v>SUL601206R87</v>
      </c>
      <c r="H203" t="s">
        <v>661</v>
      </c>
      <c r="I203" s="317">
        <v>63.8</v>
      </c>
      <c r="J203" s="493">
        <f t="shared" si="10"/>
        <v>398.75</v>
      </c>
    </row>
    <row r="204" spans="1:10">
      <c r="A204" t="s">
        <v>10195</v>
      </c>
      <c r="B204" s="148">
        <v>42735</v>
      </c>
      <c r="C204" t="s">
        <v>10196</v>
      </c>
      <c r="D204">
        <v>1</v>
      </c>
      <c r="E204" t="s">
        <v>10197</v>
      </c>
      <c r="F204" t="s">
        <v>1808</v>
      </c>
      <c r="G204" s="150" t="str">
        <f t="shared" si="9"/>
        <v>TSC070907QS5</v>
      </c>
      <c r="H204" t="s">
        <v>727</v>
      </c>
      <c r="I204" s="317">
        <v>13.79</v>
      </c>
      <c r="J204" s="493">
        <f t="shared" si="10"/>
        <v>86.187499999999986</v>
      </c>
    </row>
    <row r="205" spans="1:10">
      <c r="A205" t="s">
        <v>10198</v>
      </c>
      <c r="B205" s="148">
        <v>42735</v>
      </c>
      <c r="C205" t="s">
        <v>10199</v>
      </c>
      <c r="D205">
        <v>1</v>
      </c>
      <c r="E205" t="s">
        <v>10200</v>
      </c>
      <c r="F205" t="s">
        <v>1808</v>
      </c>
      <c r="G205" s="150" t="str">
        <f t="shared" si="9"/>
        <v>AEB611030SN7</v>
      </c>
      <c r="H205" t="s">
        <v>747</v>
      </c>
      <c r="I205" s="317">
        <v>50.35</v>
      </c>
      <c r="J205" s="493">
        <f t="shared" si="10"/>
        <v>314.6875</v>
      </c>
    </row>
    <row r="206" spans="1:10">
      <c r="A206" t="s">
        <v>10198</v>
      </c>
      <c r="B206" s="148">
        <v>42735</v>
      </c>
      <c r="C206" t="s">
        <v>10199</v>
      </c>
      <c r="D206">
        <v>1</v>
      </c>
      <c r="E206" t="s">
        <v>10200</v>
      </c>
      <c r="F206" t="s">
        <v>1808</v>
      </c>
      <c r="G206" s="150" t="str">
        <f t="shared" si="9"/>
        <v>API6609273E0</v>
      </c>
      <c r="H206" t="s">
        <v>659</v>
      </c>
      <c r="I206" s="317">
        <v>8</v>
      </c>
      <c r="J206" s="493">
        <f t="shared" si="10"/>
        <v>50</v>
      </c>
    </row>
    <row r="207" spans="1:10">
      <c r="A207" t="s">
        <v>10198</v>
      </c>
      <c r="B207" s="148">
        <v>42735</v>
      </c>
      <c r="C207" t="s">
        <v>10199</v>
      </c>
      <c r="D207">
        <v>1</v>
      </c>
      <c r="E207" t="s">
        <v>10200</v>
      </c>
      <c r="F207" t="s">
        <v>1808</v>
      </c>
      <c r="G207" s="150" t="str">
        <f t="shared" si="9"/>
        <v>ESM9811169R5</v>
      </c>
      <c r="H207" t="s">
        <v>10201</v>
      </c>
      <c r="I207" s="317">
        <v>47.01</v>
      </c>
      <c r="J207" s="493">
        <f t="shared" si="10"/>
        <v>293.8125</v>
      </c>
    </row>
    <row r="208" spans="1:10">
      <c r="A208" t="s">
        <v>10198</v>
      </c>
      <c r="B208" s="148">
        <v>42735</v>
      </c>
      <c r="C208" t="s">
        <v>10199</v>
      </c>
      <c r="D208">
        <v>1</v>
      </c>
      <c r="E208" t="s">
        <v>10200</v>
      </c>
      <c r="F208" t="s">
        <v>1808</v>
      </c>
      <c r="G208" s="150" t="str">
        <f t="shared" si="9"/>
        <v>MAGI620628IW4</v>
      </c>
      <c r="H208" t="s">
        <v>5757</v>
      </c>
      <c r="I208" s="317">
        <v>14.07</v>
      </c>
      <c r="J208" s="493">
        <f t="shared" si="10"/>
        <v>87.9375</v>
      </c>
    </row>
    <row r="209" spans="1:10">
      <c r="A209" t="s">
        <v>10202</v>
      </c>
      <c r="B209" s="148">
        <v>42735</v>
      </c>
      <c r="C209" t="s">
        <v>10203</v>
      </c>
      <c r="D209">
        <v>1</v>
      </c>
      <c r="E209" t="s">
        <v>10204</v>
      </c>
      <c r="F209" t="s">
        <v>1808</v>
      </c>
      <c r="G209" s="150" t="str">
        <f t="shared" si="9"/>
        <v>API6609273E0</v>
      </c>
      <c r="H209" t="s">
        <v>659</v>
      </c>
      <c r="I209" s="317">
        <v>35.03</v>
      </c>
      <c r="J209" s="493">
        <f t="shared" si="10"/>
        <v>218.9375</v>
      </c>
    </row>
    <row r="210" spans="1:10">
      <c r="A210" t="s">
        <v>10202</v>
      </c>
      <c r="B210" s="148">
        <v>42735</v>
      </c>
      <c r="C210" t="s">
        <v>10203</v>
      </c>
      <c r="D210">
        <v>1</v>
      </c>
      <c r="E210" t="s">
        <v>10204</v>
      </c>
      <c r="F210" t="s">
        <v>1808</v>
      </c>
      <c r="G210" s="150" t="str">
        <f t="shared" si="9"/>
        <v>FNI970829JR9</v>
      </c>
      <c r="H210" t="s">
        <v>729</v>
      </c>
      <c r="I210" s="317">
        <v>29.8</v>
      </c>
      <c r="J210" s="493">
        <f t="shared" si="10"/>
        <v>186.25</v>
      </c>
    </row>
    <row r="211" spans="1:10">
      <c r="A211" t="s">
        <v>10202</v>
      </c>
      <c r="B211" s="148">
        <v>42735</v>
      </c>
      <c r="C211" t="s">
        <v>10203</v>
      </c>
      <c r="D211">
        <v>1</v>
      </c>
      <c r="E211" t="s">
        <v>10204</v>
      </c>
      <c r="F211" t="s">
        <v>1808</v>
      </c>
      <c r="G211" s="150" t="str">
        <f t="shared" si="9"/>
        <v>GBA060117351</v>
      </c>
      <c r="H211" t="s">
        <v>3527</v>
      </c>
      <c r="I211" s="317">
        <v>60.29</v>
      </c>
      <c r="J211" s="493">
        <f t="shared" si="10"/>
        <v>376.8125</v>
      </c>
    </row>
    <row r="212" spans="1:10">
      <c r="A212" t="s">
        <v>10202</v>
      </c>
      <c r="B212" s="148">
        <v>42735</v>
      </c>
      <c r="C212" t="s">
        <v>10203</v>
      </c>
      <c r="D212">
        <v>1</v>
      </c>
      <c r="E212" t="s">
        <v>10204</v>
      </c>
      <c r="F212" t="s">
        <v>1808</v>
      </c>
      <c r="G212" s="150" t="str">
        <f t="shared" si="9"/>
        <v>TSC070907QS5</v>
      </c>
      <c r="H212" t="s">
        <v>727</v>
      </c>
      <c r="I212" s="317">
        <v>13.79</v>
      </c>
      <c r="J212" s="493">
        <f t="shared" si="10"/>
        <v>86.187499999999986</v>
      </c>
    </row>
    <row r="213" spans="1:10">
      <c r="A213" t="s">
        <v>10205</v>
      </c>
      <c r="B213" s="148">
        <v>42735</v>
      </c>
      <c r="C213" t="s">
        <v>10206</v>
      </c>
      <c r="D213">
        <v>1</v>
      </c>
      <c r="E213" t="s">
        <v>10207</v>
      </c>
      <c r="F213" t="s">
        <v>1808</v>
      </c>
      <c r="G213" s="150" t="str">
        <f t="shared" si="9"/>
        <v>API6609273E0</v>
      </c>
      <c r="H213" t="s">
        <v>659</v>
      </c>
      <c r="I213" s="317">
        <v>52.28</v>
      </c>
      <c r="J213" s="493">
        <f t="shared" si="10"/>
        <v>326.75</v>
      </c>
    </row>
    <row r="214" spans="1:10">
      <c r="A214" t="s">
        <v>10205</v>
      </c>
      <c r="B214" s="148">
        <v>42735</v>
      </c>
      <c r="C214" t="s">
        <v>10206</v>
      </c>
      <c r="D214">
        <v>1</v>
      </c>
      <c r="E214" t="s">
        <v>10207</v>
      </c>
      <c r="F214" t="s">
        <v>1808</v>
      </c>
      <c r="G214" s="150" t="str">
        <f t="shared" si="9"/>
        <v>FNI970829JR9</v>
      </c>
      <c r="H214" t="s">
        <v>729</v>
      </c>
      <c r="I214" s="317">
        <v>9.3800000000000008</v>
      </c>
      <c r="J214" s="493">
        <f t="shared" si="10"/>
        <v>58.625000000000007</v>
      </c>
    </row>
    <row r="215" spans="1:10">
      <c r="A215" t="s">
        <v>10205</v>
      </c>
      <c r="B215" s="148">
        <v>42735</v>
      </c>
      <c r="C215" t="s">
        <v>10206</v>
      </c>
      <c r="D215">
        <v>1</v>
      </c>
      <c r="E215" t="s">
        <v>10207</v>
      </c>
      <c r="F215" t="s">
        <v>1808</v>
      </c>
      <c r="G215" s="150" t="str">
        <f t="shared" si="9"/>
        <v>RCO0708136F7</v>
      </c>
      <c r="H215" t="s">
        <v>735</v>
      </c>
      <c r="I215" s="317">
        <v>35.590000000000003</v>
      </c>
      <c r="J215" s="493">
        <f t="shared" si="10"/>
        <v>222.43750000000003</v>
      </c>
    </row>
    <row r="216" spans="1:10">
      <c r="A216" t="s">
        <v>10205</v>
      </c>
      <c r="B216" s="148">
        <v>42735</v>
      </c>
      <c r="C216" t="s">
        <v>10206</v>
      </c>
      <c r="D216">
        <v>1</v>
      </c>
      <c r="E216" t="s">
        <v>10207</v>
      </c>
      <c r="F216" t="s">
        <v>1808</v>
      </c>
      <c r="G216" s="150" t="str">
        <f t="shared" si="9"/>
        <v>ROCM620808M6A</v>
      </c>
      <c r="H216" t="s">
        <v>793</v>
      </c>
      <c r="I216" s="317">
        <v>11.04</v>
      </c>
      <c r="J216" s="493">
        <f t="shared" si="10"/>
        <v>69</v>
      </c>
    </row>
    <row r="217" spans="1:10">
      <c r="A217" t="s">
        <v>10205</v>
      </c>
      <c r="B217" s="148">
        <v>42735</v>
      </c>
      <c r="C217" t="s">
        <v>10206</v>
      </c>
      <c r="D217">
        <v>1</v>
      </c>
      <c r="E217" t="s">
        <v>10207</v>
      </c>
      <c r="F217" t="s">
        <v>1808</v>
      </c>
      <c r="G217" s="150" t="str">
        <f t="shared" si="9"/>
        <v>SMG950714DC2</v>
      </c>
      <c r="H217" t="s">
        <v>10208</v>
      </c>
      <c r="I217" s="317">
        <v>67.150000000000006</v>
      </c>
      <c r="J217" s="493">
        <f t="shared" si="10"/>
        <v>419.6875</v>
      </c>
    </row>
    <row r="218" spans="1:10">
      <c r="A218" t="s">
        <v>10209</v>
      </c>
      <c r="B218" s="148">
        <v>42735</v>
      </c>
      <c r="C218" t="s">
        <v>10210</v>
      </c>
      <c r="D218">
        <v>1</v>
      </c>
      <c r="E218" t="s">
        <v>10211</v>
      </c>
      <c r="F218" t="s">
        <v>1808</v>
      </c>
      <c r="G218" s="150" t="str">
        <f t="shared" si="9"/>
        <v>API6609273E0</v>
      </c>
      <c r="H218" t="s">
        <v>659</v>
      </c>
      <c r="I218" s="317">
        <v>8</v>
      </c>
      <c r="J218" s="493">
        <f t="shared" si="10"/>
        <v>50</v>
      </c>
    </row>
    <row r="219" spans="1:10">
      <c r="A219" t="s">
        <v>10209</v>
      </c>
      <c r="B219" s="148">
        <v>42735</v>
      </c>
      <c r="C219" t="s">
        <v>10210</v>
      </c>
      <c r="D219">
        <v>1</v>
      </c>
      <c r="E219" t="s">
        <v>10211</v>
      </c>
      <c r="F219" t="s">
        <v>1808</v>
      </c>
      <c r="G219" s="150" t="str">
        <f t="shared" si="9"/>
        <v>DRO940516GC2</v>
      </c>
      <c r="H219" t="s">
        <v>5776</v>
      </c>
      <c r="I219" s="317">
        <v>20.149999999999999</v>
      </c>
      <c r="J219" s="493">
        <f t="shared" si="10"/>
        <v>125.93749999999999</v>
      </c>
    </row>
    <row r="220" spans="1:10">
      <c r="A220" t="s">
        <v>10209</v>
      </c>
      <c r="B220" s="148">
        <v>42735</v>
      </c>
      <c r="C220" t="s">
        <v>10210</v>
      </c>
      <c r="D220">
        <v>1</v>
      </c>
      <c r="E220" t="s">
        <v>10211</v>
      </c>
      <c r="F220" t="s">
        <v>1808</v>
      </c>
      <c r="G220" s="150" t="str">
        <f t="shared" si="9"/>
        <v>FNI970829JR9</v>
      </c>
      <c r="H220" t="s">
        <v>729</v>
      </c>
      <c r="I220" s="317">
        <v>9.3800000000000008</v>
      </c>
      <c r="J220" s="493">
        <f t="shared" si="10"/>
        <v>58.625000000000007</v>
      </c>
    </row>
    <row r="221" spans="1:10">
      <c r="A221" t="s">
        <v>10212</v>
      </c>
      <c r="B221" s="148">
        <v>42735</v>
      </c>
      <c r="C221" t="s">
        <v>10213</v>
      </c>
      <c r="D221">
        <v>1</v>
      </c>
      <c r="E221" t="s">
        <v>10214</v>
      </c>
      <c r="F221" t="s">
        <v>1808</v>
      </c>
      <c r="G221" s="150" t="str">
        <f t="shared" si="9"/>
        <v>API6609273E0</v>
      </c>
      <c r="H221" t="s">
        <v>659</v>
      </c>
      <c r="I221" s="317">
        <v>63.45</v>
      </c>
      <c r="J221" s="493">
        <f t="shared" si="10"/>
        <v>396.5625</v>
      </c>
    </row>
    <row r="222" spans="1:10">
      <c r="A222" t="s">
        <v>10212</v>
      </c>
      <c r="B222" s="148">
        <v>42735</v>
      </c>
      <c r="C222" t="s">
        <v>10213</v>
      </c>
      <c r="D222">
        <v>1</v>
      </c>
      <c r="E222" t="s">
        <v>10214</v>
      </c>
      <c r="F222" t="s">
        <v>1808</v>
      </c>
      <c r="G222" s="150" t="str">
        <f t="shared" si="9"/>
        <v>GESG611221RC9</v>
      </c>
      <c r="H222" t="s">
        <v>1718</v>
      </c>
      <c r="I222" s="317">
        <v>15.17</v>
      </c>
      <c r="J222" s="493">
        <f t="shared" si="10"/>
        <v>94.8125</v>
      </c>
    </row>
    <row r="223" spans="1:10">
      <c r="A223" t="s">
        <v>10212</v>
      </c>
      <c r="B223" s="148">
        <v>42735</v>
      </c>
      <c r="C223" t="s">
        <v>10213</v>
      </c>
      <c r="D223">
        <v>1</v>
      </c>
      <c r="E223" t="s">
        <v>10214</v>
      </c>
      <c r="F223" t="s">
        <v>1808</v>
      </c>
      <c r="G223" s="150" t="str">
        <f t="shared" si="9"/>
        <v>RCO0708136F7</v>
      </c>
      <c r="H223" t="s">
        <v>735</v>
      </c>
      <c r="I223" s="317">
        <v>7.59</v>
      </c>
      <c r="J223" s="493">
        <f t="shared" si="10"/>
        <v>47.4375</v>
      </c>
    </row>
    <row r="224" spans="1:10">
      <c r="A224" t="s">
        <v>10212</v>
      </c>
      <c r="B224" s="148">
        <v>42735</v>
      </c>
      <c r="C224" t="s">
        <v>10213</v>
      </c>
      <c r="D224">
        <v>1</v>
      </c>
      <c r="E224" t="s">
        <v>10214</v>
      </c>
      <c r="F224" t="s">
        <v>1808</v>
      </c>
      <c r="G224" s="150" t="str">
        <f t="shared" si="9"/>
        <v>RCO0708136F7</v>
      </c>
      <c r="H224" t="s">
        <v>735</v>
      </c>
      <c r="I224" s="317">
        <v>17.66</v>
      </c>
      <c r="J224" s="493">
        <f t="shared" si="10"/>
        <v>110.375</v>
      </c>
    </row>
    <row r="225" spans="1:10">
      <c r="A225" t="s">
        <v>10212</v>
      </c>
      <c r="B225" s="148">
        <v>42735</v>
      </c>
      <c r="C225" t="s">
        <v>10213</v>
      </c>
      <c r="D225">
        <v>1</v>
      </c>
      <c r="E225" t="s">
        <v>10214</v>
      </c>
      <c r="F225" t="s">
        <v>1808</v>
      </c>
      <c r="G225" s="150" t="str">
        <f t="shared" si="9"/>
        <v>RCO0708136F7</v>
      </c>
      <c r="H225" t="s">
        <v>735</v>
      </c>
      <c r="I225" s="317">
        <v>17.66</v>
      </c>
      <c r="J225" s="493">
        <f t="shared" si="10"/>
        <v>110.375</v>
      </c>
    </row>
    <row r="226" spans="1:10">
      <c r="A226" t="s">
        <v>10212</v>
      </c>
      <c r="B226" s="148">
        <v>42735</v>
      </c>
      <c r="C226" t="s">
        <v>10213</v>
      </c>
      <c r="D226">
        <v>1</v>
      </c>
      <c r="E226" t="s">
        <v>10214</v>
      </c>
      <c r="F226" t="s">
        <v>1808</v>
      </c>
      <c r="G226" s="150" t="str">
        <f t="shared" si="9"/>
        <v>RCO0708136F7</v>
      </c>
      <c r="H226" t="s">
        <v>735</v>
      </c>
      <c r="I226" s="317">
        <v>20.83</v>
      </c>
      <c r="J226" s="493">
        <f t="shared" si="10"/>
        <v>130.1875</v>
      </c>
    </row>
    <row r="227" spans="1:10">
      <c r="A227" t="s">
        <v>10212</v>
      </c>
      <c r="B227" s="148">
        <v>42735</v>
      </c>
      <c r="C227" t="s">
        <v>10213</v>
      </c>
      <c r="D227">
        <v>1</v>
      </c>
      <c r="E227" t="s">
        <v>10214</v>
      </c>
      <c r="F227" t="s">
        <v>1808</v>
      </c>
      <c r="G227" s="150" t="str">
        <f t="shared" si="9"/>
        <v>SSG080722688</v>
      </c>
      <c r="H227" t="s">
        <v>1725</v>
      </c>
      <c r="I227" s="317">
        <v>80.58</v>
      </c>
      <c r="J227" s="493">
        <f t="shared" si="10"/>
        <v>503.625</v>
      </c>
    </row>
    <row r="228" spans="1:10">
      <c r="A228" t="s">
        <v>10215</v>
      </c>
      <c r="B228" s="148">
        <v>42735</v>
      </c>
      <c r="C228" t="s">
        <v>10216</v>
      </c>
      <c r="D228">
        <v>1</v>
      </c>
      <c r="E228" t="s">
        <v>10217</v>
      </c>
      <c r="F228" t="s">
        <v>1808</v>
      </c>
      <c r="G228" s="150" t="str">
        <f t="shared" si="9"/>
        <v>AGA0006136F1</v>
      </c>
      <c r="H228" t="s">
        <v>733</v>
      </c>
      <c r="I228" s="317">
        <v>53.72</v>
      </c>
      <c r="J228" s="493">
        <f t="shared" si="10"/>
        <v>335.75</v>
      </c>
    </row>
    <row r="229" spans="1:10">
      <c r="A229" t="s">
        <v>10215</v>
      </c>
      <c r="B229" s="148">
        <v>42735</v>
      </c>
      <c r="C229" t="s">
        <v>10216</v>
      </c>
      <c r="D229">
        <v>1</v>
      </c>
      <c r="E229" t="s">
        <v>10217</v>
      </c>
      <c r="F229" t="s">
        <v>1808</v>
      </c>
      <c r="G229" s="150" t="str">
        <f t="shared" si="9"/>
        <v>CAG110830A23</v>
      </c>
      <c r="H229" t="s">
        <v>742</v>
      </c>
      <c r="I229" s="317">
        <v>41.93</v>
      </c>
      <c r="J229" s="493">
        <f t="shared" si="10"/>
        <v>262.0625</v>
      </c>
    </row>
    <row r="230" spans="1:10">
      <c r="A230" t="s">
        <v>10215</v>
      </c>
      <c r="B230" s="148">
        <v>42735</v>
      </c>
      <c r="C230" t="s">
        <v>10216</v>
      </c>
      <c r="D230">
        <v>1</v>
      </c>
      <c r="E230" t="s">
        <v>10217</v>
      </c>
      <c r="F230" t="s">
        <v>1808</v>
      </c>
      <c r="G230" s="150" t="str">
        <f t="shared" si="9"/>
        <v>CPF6307036N8</v>
      </c>
      <c r="H230" t="s">
        <v>1700</v>
      </c>
      <c r="I230" s="317">
        <v>4.83</v>
      </c>
      <c r="J230" s="493">
        <f t="shared" si="10"/>
        <v>30.1875</v>
      </c>
    </row>
    <row r="231" spans="1:10">
      <c r="A231" t="s">
        <v>10215</v>
      </c>
      <c r="B231" s="148">
        <v>42735</v>
      </c>
      <c r="C231" t="s">
        <v>10216</v>
      </c>
      <c r="D231">
        <v>1</v>
      </c>
      <c r="E231" t="s">
        <v>10217</v>
      </c>
      <c r="F231" t="s">
        <v>1808</v>
      </c>
      <c r="G231" s="150" t="str">
        <f t="shared" si="9"/>
        <v>FNI970829JR9</v>
      </c>
      <c r="H231" t="s">
        <v>729</v>
      </c>
      <c r="I231" s="317">
        <v>8.9700000000000006</v>
      </c>
      <c r="J231" s="493">
        <f t="shared" si="10"/>
        <v>56.0625</v>
      </c>
    </row>
    <row r="232" spans="1:10">
      <c r="A232" t="s">
        <v>10215</v>
      </c>
      <c r="B232" s="148">
        <v>42735</v>
      </c>
      <c r="C232" t="s">
        <v>10216</v>
      </c>
      <c r="D232">
        <v>1</v>
      </c>
      <c r="E232" t="s">
        <v>10217</v>
      </c>
      <c r="F232" t="s">
        <v>1808</v>
      </c>
      <c r="G232" s="150" t="str">
        <f t="shared" si="9"/>
        <v>GESG611221RC9</v>
      </c>
      <c r="H232" t="s">
        <v>1718</v>
      </c>
      <c r="I232" s="317">
        <v>15.17</v>
      </c>
      <c r="J232" s="493">
        <f t="shared" si="10"/>
        <v>94.8125</v>
      </c>
    </row>
    <row r="233" spans="1:10">
      <c r="A233" t="s">
        <v>10215</v>
      </c>
      <c r="B233" s="148">
        <v>42735</v>
      </c>
      <c r="C233" t="s">
        <v>10216</v>
      </c>
      <c r="D233">
        <v>1</v>
      </c>
      <c r="E233" t="s">
        <v>10217</v>
      </c>
      <c r="F233" t="s">
        <v>1808</v>
      </c>
      <c r="G233" s="150" t="str">
        <f t="shared" si="9"/>
        <v>GMA930705M73</v>
      </c>
      <c r="H233" t="s">
        <v>740</v>
      </c>
      <c r="I233" s="317">
        <v>91.33</v>
      </c>
      <c r="J233" s="493">
        <f t="shared" si="10"/>
        <v>570.8125</v>
      </c>
    </row>
    <row r="234" spans="1:10">
      <c r="A234" t="s">
        <v>10215</v>
      </c>
      <c r="B234" s="148">
        <v>42735</v>
      </c>
      <c r="C234" t="s">
        <v>10216</v>
      </c>
      <c r="D234">
        <v>1</v>
      </c>
      <c r="E234" t="s">
        <v>10217</v>
      </c>
      <c r="F234" t="s">
        <v>1808</v>
      </c>
      <c r="G234" s="150" t="str">
        <f t="shared" si="9"/>
        <v>RCO0708136F7</v>
      </c>
      <c r="H234" t="s">
        <v>735</v>
      </c>
      <c r="I234" s="317">
        <v>63.74</v>
      </c>
      <c r="J234" s="493">
        <f t="shared" si="10"/>
        <v>398.375</v>
      </c>
    </row>
    <row r="235" spans="1:10">
      <c r="A235" t="s">
        <v>10215</v>
      </c>
      <c r="B235" s="148">
        <v>42735</v>
      </c>
      <c r="C235" t="s">
        <v>10216</v>
      </c>
      <c r="D235">
        <v>1</v>
      </c>
      <c r="E235" t="s">
        <v>10217</v>
      </c>
      <c r="F235" t="s">
        <v>1808</v>
      </c>
      <c r="G235" s="172" t="s">
        <v>659</v>
      </c>
      <c r="H235" s="172" t="s">
        <v>717</v>
      </c>
      <c r="I235" s="317">
        <v>138.07</v>
      </c>
      <c r="J235" s="493">
        <f t="shared" si="10"/>
        <v>862.93749999999989</v>
      </c>
    </row>
    <row r="236" spans="1:10">
      <c r="A236" t="s">
        <v>10218</v>
      </c>
      <c r="B236" s="148">
        <v>42735</v>
      </c>
      <c r="C236" t="s">
        <v>10219</v>
      </c>
      <c r="D236">
        <v>1</v>
      </c>
      <c r="E236" t="s">
        <v>10220</v>
      </c>
      <c r="F236" t="s">
        <v>1808</v>
      </c>
      <c r="G236" s="150" t="str">
        <f t="shared" si="9"/>
        <v>AGA0006136F1</v>
      </c>
      <c r="H236" t="s">
        <v>733</v>
      </c>
      <c r="I236" s="317">
        <v>47.01</v>
      </c>
      <c r="J236" s="493">
        <f t="shared" si="10"/>
        <v>293.8125</v>
      </c>
    </row>
    <row r="237" spans="1:10">
      <c r="A237" t="s">
        <v>10218</v>
      </c>
      <c r="B237" s="148">
        <v>42735</v>
      </c>
      <c r="C237" t="s">
        <v>10219</v>
      </c>
      <c r="D237">
        <v>1</v>
      </c>
      <c r="E237" t="s">
        <v>10220</v>
      </c>
      <c r="F237" t="s">
        <v>1808</v>
      </c>
      <c r="G237" s="150" t="str">
        <f t="shared" si="9"/>
        <v>CPA930423AX5</v>
      </c>
      <c r="H237" t="s">
        <v>5450</v>
      </c>
      <c r="I237" s="317">
        <v>5.79</v>
      </c>
      <c r="J237" s="493">
        <f t="shared" si="10"/>
        <v>36.1875</v>
      </c>
    </row>
    <row r="238" spans="1:10">
      <c r="A238" t="s">
        <v>10218</v>
      </c>
      <c r="B238" s="148">
        <v>42735</v>
      </c>
      <c r="C238" t="s">
        <v>10219</v>
      </c>
      <c r="D238">
        <v>1</v>
      </c>
      <c r="E238" t="s">
        <v>10220</v>
      </c>
      <c r="F238" t="s">
        <v>1808</v>
      </c>
      <c r="G238" s="150" t="str">
        <f t="shared" si="9"/>
        <v>FNI970829JR9</v>
      </c>
      <c r="H238" t="s">
        <v>729</v>
      </c>
      <c r="I238" s="317">
        <v>4.83</v>
      </c>
      <c r="J238" s="493">
        <f t="shared" si="10"/>
        <v>30.1875</v>
      </c>
    </row>
    <row r="239" spans="1:10">
      <c r="A239" t="s">
        <v>10218</v>
      </c>
      <c r="B239" s="148">
        <v>42735</v>
      </c>
      <c r="C239" t="s">
        <v>10219</v>
      </c>
      <c r="D239">
        <v>1</v>
      </c>
      <c r="E239" t="s">
        <v>10220</v>
      </c>
      <c r="F239" t="s">
        <v>1808</v>
      </c>
      <c r="G239" s="150" t="str">
        <f t="shared" si="9"/>
        <v>GESG611221RC9</v>
      </c>
      <c r="H239" t="s">
        <v>1718</v>
      </c>
      <c r="I239" s="317">
        <v>15.17</v>
      </c>
      <c r="J239" s="493">
        <f t="shared" si="10"/>
        <v>94.8125</v>
      </c>
    </row>
    <row r="240" spans="1:10">
      <c r="A240" t="s">
        <v>10218</v>
      </c>
      <c r="B240" s="148">
        <v>42735</v>
      </c>
      <c r="C240" t="s">
        <v>10219</v>
      </c>
      <c r="D240">
        <v>1</v>
      </c>
      <c r="E240" t="s">
        <v>10220</v>
      </c>
      <c r="F240" t="s">
        <v>1808</v>
      </c>
      <c r="G240" s="150" t="str">
        <f t="shared" si="9"/>
        <v>RCO0708136F7</v>
      </c>
      <c r="H240" t="s">
        <v>735</v>
      </c>
      <c r="I240" s="317">
        <v>63.74</v>
      </c>
      <c r="J240" s="493">
        <f t="shared" si="10"/>
        <v>398.375</v>
      </c>
    </row>
    <row r="241" spans="1:10">
      <c r="A241" t="s">
        <v>10218</v>
      </c>
      <c r="B241" s="148">
        <v>42735</v>
      </c>
      <c r="C241" t="s">
        <v>10219</v>
      </c>
      <c r="D241">
        <v>1</v>
      </c>
      <c r="E241" t="s">
        <v>10220</v>
      </c>
      <c r="F241" t="s">
        <v>1808</v>
      </c>
      <c r="G241" s="150" t="str">
        <f t="shared" si="9"/>
        <v>SCO7404174M0</v>
      </c>
      <c r="H241" t="s">
        <v>10221</v>
      </c>
      <c r="I241" s="317">
        <v>97.63</v>
      </c>
      <c r="J241" s="493">
        <f t="shared" si="10"/>
        <v>610.1875</v>
      </c>
    </row>
    <row r="242" spans="1:10">
      <c r="A242" t="s">
        <v>10218</v>
      </c>
      <c r="B242" s="148">
        <v>42735</v>
      </c>
      <c r="C242" t="s">
        <v>10219</v>
      </c>
      <c r="D242">
        <v>1</v>
      </c>
      <c r="E242" t="s">
        <v>10220</v>
      </c>
      <c r="F242" t="s">
        <v>1808</v>
      </c>
      <c r="G242" s="150" t="str">
        <f t="shared" si="9"/>
        <v>TCQ870817Q74</v>
      </c>
      <c r="H242" t="s">
        <v>10222</v>
      </c>
      <c r="I242" s="317">
        <v>36.4</v>
      </c>
      <c r="J242" s="493">
        <f t="shared" si="10"/>
        <v>227.5</v>
      </c>
    </row>
    <row r="243" spans="1:10">
      <c r="A243" t="s">
        <v>10223</v>
      </c>
      <c r="B243" s="148">
        <v>42735</v>
      </c>
      <c r="C243" t="s">
        <v>10224</v>
      </c>
      <c r="D243">
        <v>1</v>
      </c>
      <c r="E243" t="s">
        <v>10225</v>
      </c>
      <c r="F243" t="s">
        <v>1808</v>
      </c>
      <c r="G243" s="150" t="str">
        <f t="shared" si="9"/>
        <v>API6609273E0</v>
      </c>
      <c r="H243" t="s">
        <v>659</v>
      </c>
      <c r="I243" s="317">
        <v>8</v>
      </c>
      <c r="J243" s="493">
        <f t="shared" si="10"/>
        <v>50</v>
      </c>
    </row>
    <row r="244" spans="1:10">
      <c r="A244" t="s">
        <v>10223</v>
      </c>
      <c r="B244" s="148">
        <v>42735</v>
      </c>
      <c r="C244" t="s">
        <v>10224</v>
      </c>
      <c r="D244">
        <v>1</v>
      </c>
      <c r="E244" t="s">
        <v>10225</v>
      </c>
      <c r="F244" t="s">
        <v>1808</v>
      </c>
      <c r="G244" s="150" t="str">
        <f t="shared" si="9"/>
        <v>FNI970829JR9</v>
      </c>
      <c r="H244" t="s">
        <v>729</v>
      </c>
      <c r="I244" s="317">
        <v>8.9700000000000006</v>
      </c>
      <c r="J244" s="493">
        <f t="shared" si="10"/>
        <v>56.0625</v>
      </c>
    </row>
    <row r="245" spans="1:10">
      <c r="A245" t="s">
        <v>10226</v>
      </c>
      <c r="B245" s="148">
        <v>42735</v>
      </c>
      <c r="C245" t="s">
        <v>10227</v>
      </c>
      <c r="D245">
        <v>1</v>
      </c>
      <c r="E245" t="s">
        <v>10228</v>
      </c>
      <c r="F245" t="s">
        <v>1808</v>
      </c>
      <c r="G245" s="150" t="str">
        <f t="shared" si="9"/>
        <v>API6609273E0</v>
      </c>
      <c r="H245" t="s">
        <v>659</v>
      </c>
      <c r="I245" s="317">
        <v>53.66</v>
      </c>
      <c r="J245" s="493">
        <f t="shared" si="10"/>
        <v>335.375</v>
      </c>
    </row>
    <row r="246" spans="1:10">
      <c r="A246" t="s">
        <v>10226</v>
      </c>
      <c r="B246" s="148">
        <v>42735</v>
      </c>
      <c r="C246" t="s">
        <v>10227</v>
      </c>
      <c r="D246">
        <v>1</v>
      </c>
      <c r="E246" t="s">
        <v>10228</v>
      </c>
      <c r="F246" t="s">
        <v>1808</v>
      </c>
      <c r="G246" s="150" t="str">
        <f t="shared" si="9"/>
        <v>CGB0804291D4</v>
      </c>
      <c r="H246" t="s">
        <v>10229</v>
      </c>
      <c r="I246" s="317">
        <v>17.93</v>
      </c>
      <c r="J246" s="493">
        <f t="shared" si="10"/>
        <v>112.0625</v>
      </c>
    </row>
    <row r="247" spans="1:10">
      <c r="A247" t="s">
        <v>10226</v>
      </c>
      <c r="B247" s="148">
        <v>42735</v>
      </c>
      <c r="C247" t="s">
        <v>10227</v>
      </c>
      <c r="D247">
        <v>1</v>
      </c>
      <c r="E247" t="s">
        <v>10228</v>
      </c>
      <c r="F247" t="s">
        <v>1808</v>
      </c>
      <c r="G247" s="150" t="str">
        <f t="shared" si="9"/>
        <v>FNI970829JR9</v>
      </c>
      <c r="H247" t="s">
        <v>729</v>
      </c>
      <c r="I247" s="317">
        <v>29.8</v>
      </c>
      <c r="J247" s="493">
        <f t="shared" si="10"/>
        <v>186.25</v>
      </c>
    </row>
    <row r="248" spans="1:10">
      <c r="A248" t="s">
        <v>10226</v>
      </c>
      <c r="B248" s="148">
        <v>42735</v>
      </c>
      <c r="C248" t="s">
        <v>10227</v>
      </c>
      <c r="D248">
        <v>1</v>
      </c>
      <c r="E248" t="s">
        <v>10228</v>
      </c>
      <c r="F248" t="s">
        <v>1808</v>
      </c>
      <c r="G248" s="150" t="str">
        <f t="shared" si="9"/>
        <v>IBD1003181I5</v>
      </c>
      <c r="H248" t="s">
        <v>1736</v>
      </c>
      <c r="I248" s="317">
        <v>53.72</v>
      </c>
      <c r="J248" s="493">
        <f t="shared" si="10"/>
        <v>335.75</v>
      </c>
    </row>
    <row r="249" spans="1:10">
      <c r="A249" t="s">
        <v>10230</v>
      </c>
      <c r="B249" s="148">
        <v>42735</v>
      </c>
      <c r="C249" t="s">
        <v>10231</v>
      </c>
      <c r="D249">
        <v>1</v>
      </c>
      <c r="E249" t="s">
        <v>10232</v>
      </c>
      <c r="F249" t="s">
        <v>1808</v>
      </c>
      <c r="G249" s="150" t="str">
        <f t="shared" si="9"/>
        <v>AAN051220835</v>
      </c>
      <c r="H249" t="s">
        <v>9</v>
      </c>
      <c r="I249" s="317">
        <v>35.86</v>
      </c>
      <c r="J249" s="493">
        <f t="shared" si="10"/>
        <v>224.125</v>
      </c>
    </row>
    <row r="250" spans="1:10">
      <c r="A250" t="s">
        <v>10230</v>
      </c>
      <c r="B250" s="148">
        <v>42735</v>
      </c>
      <c r="C250" t="s">
        <v>10231</v>
      </c>
      <c r="D250">
        <v>1</v>
      </c>
      <c r="E250" t="s">
        <v>10232</v>
      </c>
      <c r="F250" t="s">
        <v>1808</v>
      </c>
      <c r="G250" s="150" t="str">
        <f t="shared" si="9"/>
        <v>API6609273E0</v>
      </c>
      <c r="H250" t="s">
        <v>659</v>
      </c>
      <c r="I250" s="317">
        <v>9.3800000000000008</v>
      </c>
      <c r="J250" s="493">
        <f t="shared" si="10"/>
        <v>58.625000000000007</v>
      </c>
    </row>
    <row r="251" spans="1:10">
      <c r="A251" t="s">
        <v>10230</v>
      </c>
      <c r="B251" s="148">
        <v>42735</v>
      </c>
      <c r="C251" t="s">
        <v>10231</v>
      </c>
      <c r="D251">
        <v>1</v>
      </c>
      <c r="E251" t="s">
        <v>10232</v>
      </c>
      <c r="F251" t="s">
        <v>1808</v>
      </c>
      <c r="G251" s="150" t="str">
        <f t="shared" si="9"/>
        <v>CAL980826GA3</v>
      </c>
      <c r="H251" t="s">
        <v>1751</v>
      </c>
      <c r="I251" s="317">
        <v>60.44</v>
      </c>
      <c r="J251" s="493">
        <f t="shared" si="10"/>
        <v>377.75</v>
      </c>
    </row>
    <row r="252" spans="1:10">
      <c r="A252" t="s">
        <v>10230</v>
      </c>
      <c r="B252" s="148">
        <v>42735</v>
      </c>
      <c r="C252" t="s">
        <v>10231</v>
      </c>
      <c r="D252">
        <v>1</v>
      </c>
      <c r="E252" t="s">
        <v>10232</v>
      </c>
      <c r="F252" t="s">
        <v>1808</v>
      </c>
      <c r="G252" s="150" t="str">
        <f t="shared" si="9"/>
        <v>FNI970829JR9</v>
      </c>
      <c r="H252" t="s">
        <v>729</v>
      </c>
      <c r="I252" s="317">
        <v>19.59</v>
      </c>
      <c r="J252" s="493">
        <f t="shared" si="10"/>
        <v>122.4375</v>
      </c>
    </row>
    <row r="253" spans="1:10">
      <c r="A253" t="s">
        <v>10230</v>
      </c>
      <c r="B253" s="148">
        <v>42735</v>
      </c>
      <c r="C253" t="s">
        <v>10231</v>
      </c>
      <c r="D253">
        <v>1</v>
      </c>
      <c r="E253" t="s">
        <v>10232</v>
      </c>
      <c r="F253" t="s">
        <v>1808</v>
      </c>
      <c r="G253" s="150" t="str">
        <f t="shared" si="9"/>
        <v>TSC070907QS5</v>
      </c>
      <c r="H253" t="s">
        <v>727</v>
      </c>
      <c r="I253" s="317">
        <v>13.79</v>
      </c>
      <c r="J253" s="493">
        <f t="shared" si="10"/>
        <v>86.187499999999986</v>
      </c>
    </row>
    <row r="254" spans="1:10">
      <c r="A254" t="s">
        <v>10233</v>
      </c>
      <c r="B254" s="148">
        <v>42735</v>
      </c>
      <c r="C254" t="s">
        <v>10234</v>
      </c>
      <c r="D254">
        <v>1</v>
      </c>
      <c r="E254" t="s">
        <v>10235</v>
      </c>
      <c r="F254" t="s">
        <v>1808</v>
      </c>
      <c r="G254" s="150" t="str">
        <f t="shared" si="9"/>
        <v>AEB611030SN7</v>
      </c>
      <c r="H254" t="s">
        <v>747</v>
      </c>
      <c r="I254" s="317">
        <v>126.07</v>
      </c>
      <c r="J254" s="493">
        <f t="shared" si="10"/>
        <v>787.93749999999989</v>
      </c>
    </row>
    <row r="255" spans="1:10">
      <c r="A255" t="s">
        <v>10233</v>
      </c>
      <c r="B255" s="148">
        <v>42735</v>
      </c>
      <c r="C255" t="s">
        <v>10234</v>
      </c>
      <c r="D255">
        <v>1</v>
      </c>
      <c r="E255" t="s">
        <v>10235</v>
      </c>
      <c r="F255" t="s">
        <v>1808</v>
      </c>
      <c r="G255" s="150" t="str">
        <f t="shared" si="9"/>
        <v>CPF6307036N8</v>
      </c>
      <c r="H255" t="s">
        <v>1700</v>
      </c>
      <c r="I255" s="317">
        <v>5.24</v>
      </c>
      <c r="J255" s="493">
        <f t="shared" si="10"/>
        <v>32.75</v>
      </c>
    </row>
    <row r="256" spans="1:10">
      <c r="A256" t="s">
        <v>10233</v>
      </c>
      <c r="B256" s="148">
        <v>42735</v>
      </c>
      <c r="C256" t="s">
        <v>10234</v>
      </c>
      <c r="D256">
        <v>1</v>
      </c>
      <c r="E256" t="s">
        <v>10235</v>
      </c>
      <c r="F256" t="s">
        <v>1808</v>
      </c>
      <c r="G256" s="150" t="str">
        <f t="shared" si="9"/>
        <v>FNI970829JR9</v>
      </c>
      <c r="H256" t="s">
        <v>729</v>
      </c>
      <c r="I256" s="317">
        <v>9.3800000000000008</v>
      </c>
      <c r="J256" s="493">
        <f t="shared" si="10"/>
        <v>58.625000000000007</v>
      </c>
    </row>
    <row r="257" spans="1:10">
      <c r="A257" t="s">
        <v>10233</v>
      </c>
      <c r="B257" s="148">
        <v>42735</v>
      </c>
      <c r="C257" t="s">
        <v>10234</v>
      </c>
      <c r="D257">
        <v>1</v>
      </c>
      <c r="E257" t="s">
        <v>10235</v>
      </c>
      <c r="F257" t="s">
        <v>1808</v>
      </c>
      <c r="G257" s="150" t="str">
        <f t="shared" si="9"/>
        <v>GPR911122D69</v>
      </c>
      <c r="H257" t="s">
        <v>2758</v>
      </c>
      <c r="I257" s="317">
        <v>2.62</v>
      </c>
      <c r="J257" s="493">
        <f t="shared" si="10"/>
        <v>16.375</v>
      </c>
    </row>
    <row r="258" spans="1:10">
      <c r="A258" t="s">
        <v>10233</v>
      </c>
      <c r="B258" s="148">
        <v>42735</v>
      </c>
      <c r="C258" t="s">
        <v>10234</v>
      </c>
      <c r="D258">
        <v>1</v>
      </c>
      <c r="E258" t="s">
        <v>10235</v>
      </c>
      <c r="F258" t="s">
        <v>1808</v>
      </c>
      <c r="G258" s="150" t="str">
        <f t="shared" si="9"/>
        <v>GPR911122D69</v>
      </c>
      <c r="H258" t="s">
        <v>2758</v>
      </c>
      <c r="I258" s="317">
        <v>4.55</v>
      </c>
      <c r="J258" s="493">
        <f t="shared" si="10"/>
        <v>28.4375</v>
      </c>
    </row>
    <row r="259" spans="1:10">
      <c r="A259" t="s">
        <v>10233</v>
      </c>
      <c r="B259" s="148">
        <v>42735</v>
      </c>
      <c r="C259" t="s">
        <v>10234</v>
      </c>
      <c r="D259">
        <v>1</v>
      </c>
      <c r="E259" t="s">
        <v>10235</v>
      </c>
      <c r="F259" t="s">
        <v>1808</v>
      </c>
      <c r="G259" s="150" t="str">
        <f t="shared" si="9"/>
        <v>GPR911122D69</v>
      </c>
      <c r="H259" t="s">
        <v>2758</v>
      </c>
      <c r="I259" s="317">
        <v>5.66</v>
      </c>
      <c r="J259" s="493">
        <f t="shared" si="10"/>
        <v>35.375</v>
      </c>
    </row>
    <row r="260" spans="1:10">
      <c r="A260" t="s">
        <v>10233</v>
      </c>
      <c r="B260" s="148">
        <v>42735</v>
      </c>
      <c r="C260" t="s">
        <v>10234</v>
      </c>
      <c r="D260">
        <v>1</v>
      </c>
      <c r="E260" t="s">
        <v>10235</v>
      </c>
      <c r="F260" t="s">
        <v>1808</v>
      </c>
      <c r="G260" s="150" t="str">
        <f t="shared" ref="G260:G323" si="11">+H260</f>
        <v>RCO0708136F7</v>
      </c>
      <c r="H260" t="s">
        <v>735</v>
      </c>
      <c r="I260" s="317">
        <v>35.590000000000003</v>
      </c>
      <c r="J260" s="493">
        <f t="shared" si="10"/>
        <v>222.43750000000003</v>
      </c>
    </row>
    <row r="261" spans="1:10">
      <c r="A261" t="s">
        <v>10233</v>
      </c>
      <c r="B261" s="148">
        <v>42735</v>
      </c>
      <c r="C261" t="s">
        <v>10234</v>
      </c>
      <c r="D261">
        <v>1</v>
      </c>
      <c r="E261" t="s">
        <v>10235</v>
      </c>
      <c r="F261" t="s">
        <v>1808</v>
      </c>
      <c r="G261" s="150" t="str">
        <f t="shared" si="11"/>
        <v>RTK890921M97</v>
      </c>
      <c r="H261" t="s">
        <v>1716</v>
      </c>
      <c r="I261" s="317">
        <v>17.52</v>
      </c>
      <c r="J261" s="493">
        <f t="shared" si="10"/>
        <v>109.5</v>
      </c>
    </row>
    <row r="262" spans="1:10">
      <c r="A262" t="s">
        <v>10233</v>
      </c>
      <c r="B262" s="148">
        <v>42735</v>
      </c>
      <c r="C262" t="s">
        <v>10234</v>
      </c>
      <c r="D262">
        <v>1</v>
      </c>
      <c r="E262" t="s">
        <v>10235</v>
      </c>
      <c r="F262" t="s">
        <v>1808</v>
      </c>
      <c r="G262" s="150" t="str">
        <f t="shared" si="11"/>
        <v>SCI0804295X6</v>
      </c>
      <c r="H262" t="s">
        <v>5447</v>
      </c>
      <c r="I262" s="317">
        <v>124.91</v>
      </c>
      <c r="J262" s="493">
        <f t="shared" si="10"/>
        <v>780.6875</v>
      </c>
    </row>
    <row r="263" spans="1:10">
      <c r="A263" t="s">
        <v>10233</v>
      </c>
      <c r="B263" s="148">
        <v>42735</v>
      </c>
      <c r="C263" t="s">
        <v>10234</v>
      </c>
      <c r="D263">
        <v>1</v>
      </c>
      <c r="E263" t="s">
        <v>10235</v>
      </c>
      <c r="F263" t="s">
        <v>1808</v>
      </c>
      <c r="G263" s="150" t="str">
        <f t="shared" si="11"/>
        <v>SVI810112T87</v>
      </c>
      <c r="H263" t="s">
        <v>1735</v>
      </c>
      <c r="I263" s="317">
        <v>67.150000000000006</v>
      </c>
      <c r="J263" s="493">
        <f t="shared" si="10"/>
        <v>419.6875</v>
      </c>
    </row>
    <row r="264" spans="1:10">
      <c r="A264" t="s">
        <v>10236</v>
      </c>
      <c r="B264" s="148">
        <v>42735</v>
      </c>
      <c r="C264" t="s">
        <v>10237</v>
      </c>
      <c r="D264">
        <v>1</v>
      </c>
      <c r="E264" t="s">
        <v>10238</v>
      </c>
      <c r="F264" t="s">
        <v>1808</v>
      </c>
      <c r="G264" s="150" t="str">
        <f t="shared" si="11"/>
        <v>OBE131121CJ1</v>
      </c>
      <c r="H264" t="s">
        <v>10239</v>
      </c>
      <c r="I264" s="317">
        <v>11.17</v>
      </c>
      <c r="J264" s="493">
        <f t="shared" ref="J264:J327" si="12">+I264/0.16</f>
        <v>69.8125</v>
      </c>
    </row>
    <row r="265" spans="1:10">
      <c r="A265" t="s">
        <v>10240</v>
      </c>
      <c r="B265" s="148">
        <v>42735</v>
      </c>
      <c r="C265" t="s">
        <v>10241</v>
      </c>
      <c r="D265">
        <v>1</v>
      </c>
      <c r="E265" t="s">
        <v>10242</v>
      </c>
      <c r="F265" t="s">
        <v>1808</v>
      </c>
      <c r="G265" s="150" t="str">
        <f t="shared" si="11"/>
        <v>MNE0409226K9</v>
      </c>
      <c r="H265" t="s">
        <v>701</v>
      </c>
      <c r="I265" s="317">
        <v>85.8</v>
      </c>
      <c r="J265" s="493">
        <f t="shared" si="12"/>
        <v>536.25</v>
      </c>
    </row>
    <row r="266" spans="1:10">
      <c r="A266" t="s">
        <v>10243</v>
      </c>
      <c r="B266" s="148">
        <v>42735</v>
      </c>
      <c r="C266" t="s">
        <v>10244</v>
      </c>
      <c r="D266">
        <v>1</v>
      </c>
      <c r="E266" t="s">
        <v>10245</v>
      </c>
      <c r="F266" t="s">
        <v>1808</v>
      </c>
      <c r="G266" s="150" t="str">
        <f t="shared" si="11"/>
        <v>ODM950324V2A</v>
      </c>
      <c r="H266" t="s">
        <v>685</v>
      </c>
      <c r="I266" s="317">
        <v>18.62</v>
      </c>
      <c r="J266" s="493">
        <f t="shared" si="12"/>
        <v>116.375</v>
      </c>
    </row>
    <row r="267" spans="1:10">
      <c r="A267" t="s">
        <v>10246</v>
      </c>
      <c r="B267" s="148">
        <v>42735</v>
      </c>
      <c r="C267" t="s">
        <v>10247</v>
      </c>
      <c r="D267">
        <v>1</v>
      </c>
      <c r="E267" t="s">
        <v>10248</v>
      </c>
      <c r="F267" t="s">
        <v>1808</v>
      </c>
      <c r="G267" s="150" t="str">
        <f t="shared" si="11"/>
        <v>SARJ7404046A9</v>
      </c>
      <c r="H267" t="s">
        <v>10249</v>
      </c>
      <c r="I267" s="317">
        <v>15.04</v>
      </c>
      <c r="J267" s="493">
        <f t="shared" si="12"/>
        <v>93.999999999999986</v>
      </c>
    </row>
    <row r="268" spans="1:10">
      <c r="A268" t="s">
        <v>10250</v>
      </c>
      <c r="B268" s="148">
        <v>42735</v>
      </c>
      <c r="C268" t="s">
        <v>10251</v>
      </c>
      <c r="D268">
        <v>1</v>
      </c>
      <c r="E268" t="s">
        <v>10252</v>
      </c>
      <c r="F268" t="s">
        <v>1808</v>
      </c>
      <c r="G268" s="164" t="s">
        <v>1678</v>
      </c>
      <c r="H268" t="s">
        <v>10253</v>
      </c>
      <c r="I268" s="317">
        <v>75.14</v>
      </c>
      <c r="J268" s="493">
        <f t="shared" si="12"/>
        <v>469.625</v>
      </c>
    </row>
    <row r="269" spans="1:10">
      <c r="A269" t="s">
        <v>10254</v>
      </c>
      <c r="B269" s="148">
        <v>42735</v>
      </c>
      <c r="C269" t="s">
        <v>10255</v>
      </c>
      <c r="D269">
        <v>1</v>
      </c>
      <c r="E269" t="s">
        <v>10256</v>
      </c>
      <c r="F269" t="s">
        <v>1808</v>
      </c>
      <c r="G269" s="150" t="str">
        <f t="shared" si="11"/>
        <v>FMB871228QF7</v>
      </c>
      <c r="H269" t="s">
        <v>691</v>
      </c>
      <c r="I269" s="317">
        <v>9.2799999999999994</v>
      </c>
      <c r="J269" s="493">
        <f t="shared" si="12"/>
        <v>57.999999999999993</v>
      </c>
    </row>
    <row r="270" spans="1:10">
      <c r="A270" t="s">
        <v>10257</v>
      </c>
      <c r="B270" s="148">
        <v>42735</v>
      </c>
      <c r="C270" t="s">
        <v>10258</v>
      </c>
      <c r="D270">
        <v>1</v>
      </c>
      <c r="E270" t="s">
        <v>10259</v>
      </c>
      <c r="F270" t="s">
        <v>1808</v>
      </c>
      <c r="G270" s="150" t="str">
        <f t="shared" si="11"/>
        <v>FOPJ630103CU1</v>
      </c>
      <c r="H270" t="s">
        <v>5445</v>
      </c>
      <c r="I270" s="317">
        <v>16.55</v>
      </c>
      <c r="J270" s="493">
        <f t="shared" si="12"/>
        <v>103.4375</v>
      </c>
    </row>
    <row r="271" spans="1:10">
      <c r="A271" t="s">
        <v>10260</v>
      </c>
      <c r="B271" s="148">
        <v>42735</v>
      </c>
      <c r="C271" t="s">
        <v>10261</v>
      </c>
      <c r="D271">
        <v>1</v>
      </c>
      <c r="E271" t="s">
        <v>10262</v>
      </c>
      <c r="F271" t="s">
        <v>1808</v>
      </c>
      <c r="G271" s="150" t="str">
        <f t="shared" si="11"/>
        <v>VHT981105F90</v>
      </c>
      <c r="H271" t="s">
        <v>10263</v>
      </c>
      <c r="I271" s="317">
        <v>21.93</v>
      </c>
      <c r="J271" s="493">
        <f t="shared" si="12"/>
        <v>137.0625</v>
      </c>
    </row>
    <row r="272" spans="1:10">
      <c r="A272" t="s">
        <v>10264</v>
      </c>
      <c r="B272" s="148">
        <v>42735</v>
      </c>
      <c r="C272" t="s">
        <v>10265</v>
      </c>
      <c r="D272">
        <v>1</v>
      </c>
      <c r="E272" t="s">
        <v>10266</v>
      </c>
      <c r="F272" t="s">
        <v>1808</v>
      </c>
      <c r="G272" s="150" t="str">
        <f t="shared" si="11"/>
        <v>TOLD871004GV6</v>
      </c>
      <c r="H272" t="s">
        <v>10267</v>
      </c>
      <c r="I272" s="317">
        <v>64.69</v>
      </c>
      <c r="J272" s="493">
        <f t="shared" si="12"/>
        <v>404.3125</v>
      </c>
    </row>
    <row r="273" spans="1:10">
      <c r="A273" t="s">
        <v>10268</v>
      </c>
      <c r="B273" s="148">
        <v>42735</v>
      </c>
      <c r="C273" t="s">
        <v>10269</v>
      </c>
      <c r="D273">
        <v>1</v>
      </c>
      <c r="E273" t="s">
        <v>10270</v>
      </c>
      <c r="F273" t="s">
        <v>1808</v>
      </c>
      <c r="G273" s="150" t="str">
        <f t="shared" si="11"/>
        <v>VTH981105F90</v>
      </c>
      <c r="H273" t="s">
        <v>10271</v>
      </c>
      <c r="I273" s="317">
        <v>78.48</v>
      </c>
      <c r="J273" s="493">
        <f t="shared" si="12"/>
        <v>490.5</v>
      </c>
    </row>
    <row r="274" spans="1:10">
      <c r="A274" t="s">
        <v>10272</v>
      </c>
      <c r="B274" s="148">
        <v>42735</v>
      </c>
      <c r="C274" t="s">
        <v>10273</v>
      </c>
      <c r="D274">
        <v>1</v>
      </c>
      <c r="E274" t="s">
        <v>10274</v>
      </c>
      <c r="F274" t="s">
        <v>1808</v>
      </c>
      <c r="G274" s="150" t="str">
        <f t="shared" si="11"/>
        <v>AAN051220835</v>
      </c>
      <c r="H274" t="s">
        <v>9</v>
      </c>
      <c r="I274" s="317">
        <v>35.86</v>
      </c>
      <c r="J274" s="493">
        <f t="shared" si="12"/>
        <v>224.125</v>
      </c>
    </row>
    <row r="275" spans="1:10">
      <c r="A275" t="s">
        <v>10272</v>
      </c>
      <c r="B275" s="148">
        <v>42735</v>
      </c>
      <c r="C275" t="s">
        <v>10273</v>
      </c>
      <c r="D275">
        <v>1</v>
      </c>
      <c r="E275" t="s">
        <v>10274</v>
      </c>
      <c r="F275" t="s">
        <v>1808</v>
      </c>
      <c r="G275" s="150" t="str">
        <f t="shared" si="11"/>
        <v>FNI970829JR9</v>
      </c>
      <c r="H275" t="s">
        <v>729</v>
      </c>
      <c r="I275" s="317">
        <v>19.59</v>
      </c>
      <c r="J275" s="493">
        <f t="shared" si="12"/>
        <v>122.4375</v>
      </c>
    </row>
    <row r="276" spans="1:10">
      <c r="A276" t="s">
        <v>10272</v>
      </c>
      <c r="B276" s="148">
        <v>42735</v>
      </c>
      <c r="C276" t="s">
        <v>10273</v>
      </c>
      <c r="D276">
        <v>1</v>
      </c>
      <c r="E276" t="s">
        <v>10274</v>
      </c>
      <c r="F276" t="s">
        <v>1808</v>
      </c>
      <c r="G276" s="150" t="str">
        <f t="shared" si="11"/>
        <v>ICV0901082Z5</v>
      </c>
      <c r="H276" t="s">
        <v>10275</v>
      </c>
      <c r="I276" s="317">
        <v>69.739999999999995</v>
      </c>
      <c r="J276" s="493">
        <f t="shared" si="12"/>
        <v>435.87499999999994</v>
      </c>
    </row>
    <row r="277" spans="1:10">
      <c r="A277" t="s">
        <v>10276</v>
      </c>
      <c r="B277" s="148">
        <v>42735</v>
      </c>
      <c r="C277" t="s">
        <v>10277</v>
      </c>
      <c r="D277">
        <v>1</v>
      </c>
      <c r="E277" t="s">
        <v>10278</v>
      </c>
      <c r="F277" t="s">
        <v>1808</v>
      </c>
      <c r="G277" s="150" t="str">
        <f t="shared" si="11"/>
        <v>CAL980826GA3</v>
      </c>
      <c r="H277" t="s">
        <v>1751</v>
      </c>
      <c r="I277" s="317">
        <v>80.58</v>
      </c>
      <c r="J277" s="493">
        <f t="shared" si="12"/>
        <v>503.625</v>
      </c>
    </row>
    <row r="278" spans="1:10">
      <c r="A278" t="s">
        <v>10276</v>
      </c>
      <c r="B278" s="148">
        <v>42735</v>
      </c>
      <c r="C278" t="s">
        <v>10277</v>
      </c>
      <c r="D278">
        <v>1</v>
      </c>
      <c r="E278" t="s">
        <v>10278</v>
      </c>
      <c r="F278" t="s">
        <v>1808</v>
      </c>
      <c r="G278" s="150" t="str">
        <f t="shared" si="11"/>
        <v>CME030219B64</v>
      </c>
      <c r="H278" t="s">
        <v>658</v>
      </c>
      <c r="I278" s="317">
        <v>28.69</v>
      </c>
      <c r="J278" s="493">
        <f t="shared" si="12"/>
        <v>179.3125</v>
      </c>
    </row>
    <row r="279" spans="1:10">
      <c r="A279" t="s">
        <v>10276</v>
      </c>
      <c r="B279" s="148">
        <v>42735</v>
      </c>
      <c r="C279" t="s">
        <v>10277</v>
      </c>
      <c r="D279">
        <v>1</v>
      </c>
      <c r="E279" t="s">
        <v>10278</v>
      </c>
      <c r="F279" t="s">
        <v>1808</v>
      </c>
      <c r="G279" s="150" t="str">
        <f t="shared" si="11"/>
        <v>CPA930423AX5</v>
      </c>
      <c r="H279" t="s">
        <v>5450</v>
      </c>
      <c r="I279" s="317">
        <v>5.79</v>
      </c>
      <c r="J279" s="493">
        <f t="shared" si="12"/>
        <v>36.1875</v>
      </c>
    </row>
    <row r="280" spans="1:10">
      <c r="A280" t="s">
        <v>10276</v>
      </c>
      <c r="B280" s="148">
        <v>42735</v>
      </c>
      <c r="C280" t="s">
        <v>10277</v>
      </c>
      <c r="D280">
        <v>1</v>
      </c>
      <c r="E280" t="s">
        <v>10278</v>
      </c>
      <c r="F280" t="s">
        <v>1808</v>
      </c>
      <c r="G280" s="150" t="str">
        <f t="shared" si="11"/>
        <v>FNI970829JR9</v>
      </c>
      <c r="H280" t="s">
        <v>729</v>
      </c>
      <c r="I280" s="317">
        <v>19.59</v>
      </c>
      <c r="J280" s="493">
        <f t="shared" si="12"/>
        <v>122.4375</v>
      </c>
    </row>
    <row r="281" spans="1:10">
      <c r="A281" t="s">
        <v>10276</v>
      </c>
      <c r="B281" s="148">
        <v>42735</v>
      </c>
      <c r="C281" t="s">
        <v>10277</v>
      </c>
      <c r="D281">
        <v>1</v>
      </c>
      <c r="E281" t="s">
        <v>10278</v>
      </c>
      <c r="F281" t="s">
        <v>1808</v>
      </c>
      <c r="G281" s="150" t="str">
        <f t="shared" si="11"/>
        <v>TLU080610C81</v>
      </c>
      <c r="H281" t="s">
        <v>746</v>
      </c>
      <c r="I281" s="317">
        <v>65.52</v>
      </c>
      <c r="J281" s="493">
        <f t="shared" si="12"/>
        <v>409.49999999999994</v>
      </c>
    </row>
    <row r="282" spans="1:10">
      <c r="A282" t="s">
        <v>10276</v>
      </c>
      <c r="B282" s="148">
        <v>42735</v>
      </c>
      <c r="C282" t="s">
        <v>10277</v>
      </c>
      <c r="D282">
        <v>1</v>
      </c>
      <c r="E282" t="s">
        <v>10278</v>
      </c>
      <c r="F282" t="s">
        <v>1808</v>
      </c>
      <c r="G282" s="150" t="str">
        <f t="shared" si="11"/>
        <v>TSC070907QS5</v>
      </c>
      <c r="H282" t="s">
        <v>727</v>
      </c>
      <c r="I282" s="317">
        <v>13.79</v>
      </c>
      <c r="J282" s="493">
        <f t="shared" si="12"/>
        <v>86.187499999999986</v>
      </c>
    </row>
    <row r="283" spans="1:10">
      <c r="A283" t="s">
        <v>10279</v>
      </c>
      <c r="B283" s="148">
        <v>42735</v>
      </c>
      <c r="C283" t="s">
        <v>10280</v>
      </c>
      <c r="D283">
        <v>1</v>
      </c>
      <c r="E283" t="s">
        <v>10281</v>
      </c>
      <c r="F283" t="s">
        <v>1808</v>
      </c>
      <c r="G283" s="150" t="str">
        <f t="shared" si="11"/>
        <v>FNI970829JR9</v>
      </c>
      <c r="H283" t="s">
        <v>729</v>
      </c>
      <c r="I283" s="317">
        <v>29.8</v>
      </c>
      <c r="J283" s="493">
        <f t="shared" si="12"/>
        <v>186.25</v>
      </c>
    </row>
    <row r="284" spans="1:10">
      <c r="A284" t="s">
        <v>10279</v>
      </c>
      <c r="B284" s="148">
        <v>42735</v>
      </c>
      <c r="C284" t="s">
        <v>10280</v>
      </c>
      <c r="D284">
        <v>1</v>
      </c>
      <c r="E284" t="s">
        <v>10281</v>
      </c>
      <c r="F284" t="s">
        <v>1808</v>
      </c>
      <c r="G284" s="150" t="str">
        <f t="shared" si="11"/>
        <v>IBD1003181I5</v>
      </c>
      <c r="H284" t="s">
        <v>1736</v>
      </c>
      <c r="I284" s="317">
        <v>80.59</v>
      </c>
      <c r="J284" s="493">
        <f t="shared" si="12"/>
        <v>503.6875</v>
      </c>
    </row>
    <row r="285" spans="1:10">
      <c r="A285" t="s">
        <v>10279</v>
      </c>
      <c r="B285" s="148">
        <v>42735</v>
      </c>
      <c r="C285" t="s">
        <v>10280</v>
      </c>
      <c r="D285">
        <v>1</v>
      </c>
      <c r="E285" t="s">
        <v>10281</v>
      </c>
      <c r="F285" t="s">
        <v>1808</v>
      </c>
      <c r="G285" s="150" t="str">
        <f t="shared" si="11"/>
        <v>TLU080610C81</v>
      </c>
      <c r="H285" t="s">
        <v>746</v>
      </c>
      <c r="I285" s="317">
        <v>65.52</v>
      </c>
      <c r="J285" s="493">
        <f t="shared" si="12"/>
        <v>409.49999999999994</v>
      </c>
    </row>
    <row r="286" spans="1:10">
      <c r="A286" t="s">
        <v>10282</v>
      </c>
      <c r="B286" s="148">
        <v>42735</v>
      </c>
      <c r="C286" t="s">
        <v>10283</v>
      </c>
      <c r="D286">
        <v>1</v>
      </c>
      <c r="E286" t="s">
        <v>10284</v>
      </c>
      <c r="F286" t="s">
        <v>1808</v>
      </c>
      <c r="G286" s="150" t="str">
        <f t="shared" si="11"/>
        <v>FNI970829JR9</v>
      </c>
      <c r="H286" t="s">
        <v>729</v>
      </c>
      <c r="I286" s="317">
        <v>29.8</v>
      </c>
      <c r="J286" s="493">
        <f t="shared" si="12"/>
        <v>186.25</v>
      </c>
    </row>
    <row r="287" spans="1:10">
      <c r="A287" t="s">
        <v>10282</v>
      </c>
      <c r="B287" s="148">
        <v>42735</v>
      </c>
      <c r="C287" t="s">
        <v>10283</v>
      </c>
      <c r="D287">
        <v>1</v>
      </c>
      <c r="E287" t="s">
        <v>10284</v>
      </c>
      <c r="F287" t="s">
        <v>1808</v>
      </c>
      <c r="G287" s="150" t="str">
        <f t="shared" si="11"/>
        <v>API6609273E0</v>
      </c>
      <c r="H287" t="s">
        <v>659</v>
      </c>
      <c r="I287" s="317">
        <v>35.03</v>
      </c>
      <c r="J287" s="493">
        <f t="shared" si="12"/>
        <v>218.9375</v>
      </c>
    </row>
    <row r="288" spans="1:10">
      <c r="A288" t="s">
        <v>10282</v>
      </c>
      <c r="B288" s="148">
        <v>42735</v>
      </c>
      <c r="C288" t="s">
        <v>10283</v>
      </c>
      <c r="D288">
        <v>1</v>
      </c>
      <c r="E288" t="s">
        <v>10284</v>
      </c>
      <c r="F288" t="s">
        <v>1808</v>
      </c>
      <c r="G288" s="150" t="str">
        <f t="shared" si="11"/>
        <v>STE000331UK5</v>
      </c>
      <c r="H288" t="s">
        <v>5769</v>
      </c>
      <c r="I288" s="317">
        <v>67.150000000000006</v>
      </c>
      <c r="J288" s="493">
        <f t="shared" si="12"/>
        <v>419.6875</v>
      </c>
    </row>
    <row r="289" spans="1:10">
      <c r="A289" t="s">
        <v>10282</v>
      </c>
      <c r="B289" s="148">
        <v>42735</v>
      </c>
      <c r="C289" t="s">
        <v>10283</v>
      </c>
      <c r="D289">
        <v>1</v>
      </c>
      <c r="E289" t="s">
        <v>10284</v>
      </c>
      <c r="F289" t="s">
        <v>1808</v>
      </c>
      <c r="G289" s="150" t="str">
        <f t="shared" si="11"/>
        <v>TSC070907QS5</v>
      </c>
      <c r="H289" t="s">
        <v>727</v>
      </c>
      <c r="I289" s="317">
        <v>13.79</v>
      </c>
      <c r="J289" s="493">
        <f t="shared" si="12"/>
        <v>86.187499999999986</v>
      </c>
    </row>
    <row r="290" spans="1:10">
      <c r="A290" t="s">
        <v>10285</v>
      </c>
      <c r="B290" s="148">
        <v>42735</v>
      </c>
      <c r="C290" t="s">
        <v>10286</v>
      </c>
      <c r="D290">
        <v>1</v>
      </c>
      <c r="E290" t="s">
        <v>10287</v>
      </c>
      <c r="F290" t="s">
        <v>1808</v>
      </c>
      <c r="G290" s="150" t="str">
        <f t="shared" si="11"/>
        <v>AGA0006136F1</v>
      </c>
      <c r="H290" t="s">
        <v>733</v>
      </c>
      <c r="I290" s="317">
        <v>80.58</v>
      </c>
      <c r="J290" s="493">
        <f t="shared" si="12"/>
        <v>503.625</v>
      </c>
    </row>
    <row r="291" spans="1:10">
      <c r="A291" t="s">
        <v>10285</v>
      </c>
      <c r="B291" s="148">
        <v>42735</v>
      </c>
      <c r="C291" t="s">
        <v>10286</v>
      </c>
      <c r="D291">
        <v>1</v>
      </c>
      <c r="E291" t="s">
        <v>10287</v>
      </c>
      <c r="F291" t="s">
        <v>1808</v>
      </c>
      <c r="G291" s="150" t="str">
        <f t="shared" si="11"/>
        <v>API6609273E0</v>
      </c>
      <c r="H291" t="s">
        <v>659</v>
      </c>
      <c r="I291" s="317">
        <v>64.69</v>
      </c>
      <c r="J291" s="493">
        <f t="shared" si="12"/>
        <v>404.3125</v>
      </c>
    </row>
    <row r="292" spans="1:10">
      <c r="A292" t="s">
        <v>10285</v>
      </c>
      <c r="B292" s="148">
        <v>42735</v>
      </c>
      <c r="C292" t="s">
        <v>10286</v>
      </c>
      <c r="D292">
        <v>1</v>
      </c>
      <c r="E292" t="s">
        <v>10287</v>
      </c>
      <c r="F292" t="s">
        <v>1808</v>
      </c>
      <c r="G292" s="150" t="str">
        <f t="shared" si="11"/>
        <v>FNI970829JR9</v>
      </c>
      <c r="H292" t="s">
        <v>729</v>
      </c>
      <c r="I292" s="317">
        <v>9.3800000000000008</v>
      </c>
      <c r="J292" s="493">
        <f t="shared" si="12"/>
        <v>58.625000000000007</v>
      </c>
    </row>
    <row r="293" spans="1:10">
      <c r="A293" t="s">
        <v>10285</v>
      </c>
      <c r="B293" s="148">
        <v>42735</v>
      </c>
      <c r="C293" t="s">
        <v>10286</v>
      </c>
      <c r="D293">
        <v>1</v>
      </c>
      <c r="E293" t="s">
        <v>10287</v>
      </c>
      <c r="F293" t="s">
        <v>1808</v>
      </c>
      <c r="G293" s="150" t="str">
        <f t="shared" si="11"/>
        <v>RCO0708136F7</v>
      </c>
      <c r="H293" s="172" t="s">
        <v>735</v>
      </c>
      <c r="I293" s="317">
        <v>63.74</v>
      </c>
      <c r="J293" s="493">
        <f t="shared" si="12"/>
        <v>398.375</v>
      </c>
    </row>
    <row r="294" spans="1:10">
      <c r="A294" t="s">
        <v>10285</v>
      </c>
      <c r="B294" s="148">
        <v>42735</v>
      </c>
      <c r="C294" t="s">
        <v>10286</v>
      </c>
      <c r="D294">
        <v>1</v>
      </c>
      <c r="E294" t="s">
        <v>10287</v>
      </c>
      <c r="F294" t="s">
        <v>1808</v>
      </c>
      <c r="G294" s="150" t="str">
        <f t="shared" si="11"/>
        <v>ROCM620808M6A</v>
      </c>
      <c r="H294" t="s">
        <v>793</v>
      </c>
      <c r="I294" s="317">
        <v>16.55</v>
      </c>
      <c r="J294" s="493">
        <f t="shared" si="12"/>
        <v>103.4375</v>
      </c>
    </row>
    <row r="295" spans="1:10">
      <c r="A295" t="s">
        <v>10288</v>
      </c>
      <c r="B295" s="148">
        <v>42735</v>
      </c>
      <c r="C295" t="s">
        <v>10289</v>
      </c>
      <c r="D295">
        <v>1</v>
      </c>
      <c r="E295" t="s">
        <v>10290</v>
      </c>
      <c r="F295" t="s">
        <v>1808</v>
      </c>
      <c r="G295" s="150" t="str">
        <f t="shared" si="11"/>
        <v>AAN051220835</v>
      </c>
      <c r="H295" t="s">
        <v>9</v>
      </c>
      <c r="I295" s="317">
        <v>44.83</v>
      </c>
      <c r="J295" s="493">
        <f t="shared" si="12"/>
        <v>280.1875</v>
      </c>
    </row>
    <row r="296" spans="1:10">
      <c r="A296" t="s">
        <v>10288</v>
      </c>
      <c r="B296" s="148">
        <v>42735</v>
      </c>
      <c r="C296" t="s">
        <v>10289</v>
      </c>
      <c r="D296">
        <v>1</v>
      </c>
      <c r="E296" t="s">
        <v>10290</v>
      </c>
      <c r="F296" t="s">
        <v>1808</v>
      </c>
      <c r="G296" s="150" t="str">
        <f t="shared" si="11"/>
        <v>AEB611030SN7</v>
      </c>
      <c r="H296" t="s">
        <v>747</v>
      </c>
      <c r="I296" s="317">
        <v>100.97</v>
      </c>
      <c r="J296" s="493">
        <f t="shared" si="12"/>
        <v>631.0625</v>
      </c>
    </row>
    <row r="297" spans="1:10">
      <c r="A297" t="s">
        <v>10288</v>
      </c>
      <c r="B297" s="148">
        <v>42735</v>
      </c>
      <c r="C297" t="s">
        <v>10289</v>
      </c>
      <c r="D297">
        <v>1</v>
      </c>
      <c r="E297" t="s">
        <v>10290</v>
      </c>
      <c r="F297" t="s">
        <v>1808</v>
      </c>
      <c r="G297" s="150" t="str">
        <f t="shared" si="11"/>
        <v>APU640930KV9</v>
      </c>
      <c r="H297" t="s">
        <v>1739</v>
      </c>
      <c r="I297" s="317">
        <v>37.799999999999997</v>
      </c>
      <c r="J297" s="493">
        <f t="shared" si="12"/>
        <v>236.24999999999997</v>
      </c>
    </row>
    <row r="298" spans="1:10">
      <c r="A298" t="s">
        <v>10288</v>
      </c>
      <c r="B298" s="148">
        <v>42735</v>
      </c>
      <c r="C298" t="s">
        <v>10289</v>
      </c>
      <c r="D298">
        <v>1</v>
      </c>
      <c r="E298" t="s">
        <v>10290</v>
      </c>
      <c r="F298" t="s">
        <v>1808</v>
      </c>
      <c r="G298" s="150" t="str">
        <f t="shared" si="11"/>
        <v>CAP081114GMA</v>
      </c>
      <c r="H298" t="s">
        <v>10291</v>
      </c>
      <c r="I298" s="317">
        <v>17.100000000000001</v>
      </c>
      <c r="J298" s="493">
        <f t="shared" si="12"/>
        <v>106.875</v>
      </c>
    </row>
    <row r="299" spans="1:10">
      <c r="A299" t="s">
        <v>10288</v>
      </c>
      <c r="B299" s="148">
        <v>42735</v>
      </c>
      <c r="C299" t="s">
        <v>10289</v>
      </c>
      <c r="D299">
        <v>1</v>
      </c>
      <c r="E299" t="s">
        <v>10290</v>
      </c>
      <c r="F299" t="s">
        <v>1808</v>
      </c>
      <c r="G299" s="150" t="str">
        <f t="shared" si="11"/>
        <v>FNI970829JR9</v>
      </c>
      <c r="H299" t="s">
        <v>729</v>
      </c>
      <c r="I299" s="317">
        <v>24.14</v>
      </c>
      <c r="J299" s="493">
        <f t="shared" si="12"/>
        <v>150.875</v>
      </c>
    </row>
    <row r="300" spans="1:10">
      <c r="A300" t="s">
        <v>10288</v>
      </c>
      <c r="B300" s="148">
        <v>42735</v>
      </c>
      <c r="C300" t="s">
        <v>10289</v>
      </c>
      <c r="D300">
        <v>1</v>
      </c>
      <c r="E300" t="s">
        <v>10290</v>
      </c>
      <c r="F300" t="s">
        <v>1808</v>
      </c>
      <c r="G300" s="150" t="str">
        <f t="shared" si="11"/>
        <v>GAN030926UU7</v>
      </c>
      <c r="H300" t="s">
        <v>1741</v>
      </c>
      <c r="I300" s="317">
        <v>29.38</v>
      </c>
      <c r="J300" s="493">
        <f t="shared" si="12"/>
        <v>183.625</v>
      </c>
    </row>
    <row r="301" spans="1:10">
      <c r="A301" t="s">
        <v>10288</v>
      </c>
      <c r="B301" s="148">
        <v>42735</v>
      </c>
      <c r="C301" t="s">
        <v>10289</v>
      </c>
      <c r="D301">
        <v>1</v>
      </c>
      <c r="E301" t="s">
        <v>10290</v>
      </c>
      <c r="F301" t="s">
        <v>1808</v>
      </c>
      <c r="G301" s="150" t="str">
        <f t="shared" si="11"/>
        <v>GFE9707075U3</v>
      </c>
      <c r="H301" t="s">
        <v>7230</v>
      </c>
      <c r="I301" s="317">
        <v>91.52</v>
      </c>
      <c r="J301" s="493">
        <f t="shared" si="12"/>
        <v>572</v>
      </c>
    </row>
    <row r="302" spans="1:10">
      <c r="A302" t="s">
        <v>10288</v>
      </c>
      <c r="B302" s="148">
        <v>42735</v>
      </c>
      <c r="C302" t="s">
        <v>10289</v>
      </c>
      <c r="D302">
        <v>1</v>
      </c>
      <c r="E302" t="s">
        <v>10290</v>
      </c>
      <c r="F302" t="s">
        <v>1808</v>
      </c>
      <c r="G302" s="150" t="str">
        <f t="shared" si="11"/>
        <v>PSO1403072Z2</v>
      </c>
      <c r="H302" t="s">
        <v>10292</v>
      </c>
      <c r="I302" s="317">
        <v>33.590000000000003</v>
      </c>
      <c r="J302" s="493">
        <f t="shared" si="12"/>
        <v>209.93750000000003</v>
      </c>
    </row>
    <row r="303" spans="1:10">
      <c r="A303" t="s">
        <v>10293</v>
      </c>
      <c r="B303" s="148">
        <v>42735</v>
      </c>
      <c r="C303" t="s">
        <v>10294</v>
      </c>
      <c r="D303">
        <v>1</v>
      </c>
      <c r="E303" t="s">
        <v>10295</v>
      </c>
      <c r="F303" t="s">
        <v>1808</v>
      </c>
      <c r="G303" s="150" t="str">
        <f t="shared" si="11"/>
        <v>ALI081114AN2</v>
      </c>
      <c r="H303" t="s">
        <v>1712</v>
      </c>
      <c r="I303" s="317">
        <v>21.93</v>
      </c>
      <c r="J303" s="493">
        <f t="shared" si="12"/>
        <v>137.0625</v>
      </c>
    </row>
    <row r="304" spans="1:10">
      <c r="A304" t="s">
        <v>10293</v>
      </c>
      <c r="B304" s="148">
        <v>42735</v>
      </c>
      <c r="C304" t="s">
        <v>10294</v>
      </c>
      <c r="D304">
        <v>1</v>
      </c>
      <c r="E304" t="s">
        <v>10295</v>
      </c>
      <c r="F304" t="s">
        <v>1808</v>
      </c>
      <c r="G304" s="150" t="str">
        <f t="shared" si="11"/>
        <v>CAM061114VE5</v>
      </c>
      <c r="H304" t="s">
        <v>1689</v>
      </c>
      <c r="I304" s="317">
        <v>7.72</v>
      </c>
      <c r="J304" s="493">
        <f t="shared" si="12"/>
        <v>48.25</v>
      </c>
    </row>
    <row r="305" spans="1:10">
      <c r="A305" t="s">
        <v>10293</v>
      </c>
      <c r="B305" s="148">
        <v>42735</v>
      </c>
      <c r="C305" t="s">
        <v>10294</v>
      </c>
      <c r="D305">
        <v>1</v>
      </c>
      <c r="E305" t="s">
        <v>10295</v>
      </c>
      <c r="F305" t="s">
        <v>1808</v>
      </c>
      <c r="G305" s="150" t="str">
        <f t="shared" si="11"/>
        <v>DCO0302147T9</v>
      </c>
      <c r="H305" t="s">
        <v>1690</v>
      </c>
      <c r="I305" s="317">
        <v>3.17</v>
      </c>
      <c r="J305" s="493">
        <f t="shared" si="12"/>
        <v>19.8125</v>
      </c>
    </row>
    <row r="306" spans="1:10">
      <c r="A306" t="s">
        <v>10293</v>
      </c>
      <c r="B306" s="148">
        <v>42735</v>
      </c>
      <c r="C306" t="s">
        <v>10294</v>
      </c>
      <c r="D306">
        <v>1</v>
      </c>
      <c r="E306" t="s">
        <v>10295</v>
      </c>
      <c r="F306" t="s">
        <v>1808</v>
      </c>
      <c r="G306" s="150" t="str">
        <f t="shared" si="11"/>
        <v>ESS890213LG3</v>
      </c>
      <c r="H306" t="s">
        <v>2694</v>
      </c>
      <c r="I306" s="317">
        <v>33.44</v>
      </c>
      <c r="J306" s="493">
        <f t="shared" si="12"/>
        <v>208.99999999999997</v>
      </c>
    </row>
    <row r="307" spans="1:10">
      <c r="A307" t="s">
        <v>10293</v>
      </c>
      <c r="B307" s="148">
        <v>42735</v>
      </c>
      <c r="C307" t="s">
        <v>10294</v>
      </c>
      <c r="D307">
        <v>1</v>
      </c>
      <c r="E307" t="s">
        <v>10295</v>
      </c>
      <c r="F307" t="s">
        <v>1808</v>
      </c>
      <c r="G307" s="150" t="str">
        <f t="shared" si="11"/>
        <v>FNI970829JR9</v>
      </c>
      <c r="H307" t="s">
        <v>729</v>
      </c>
      <c r="I307" s="317">
        <v>21.1</v>
      </c>
      <c r="J307" s="493">
        <f t="shared" si="12"/>
        <v>131.875</v>
      </c>
    </row>
    <row r="308" spans="1:10">
      <c r="A308" t="s">
        <v>10293</v>
      </c>
      <c r="B308" s="148">
        <v>42735</v>
      </c>
      <c r="C308" t="s">
        <v>10294</v>
      </c>
      <c r="D308">
        <v>1</v>
      </c>
      <c r="E308" t="s">
        <v>10295</v>
      </c>
      <c r="F308" t="s">
        <v>1808</v>
      </c>
      <c r="G308" s="150" t="str">
        <f t="shared" si="11"/>
        <v>GOM040622MRA</v>
      </c>
      <c r="H308" t="s">
        <v>10296</v>
      </c>
      <c r="I308" s="317">
        <v>67.150000000000006</v>
      </c>
      <c r="J308" s="493">
        <f t="shared" si="12"/>
        <v>419.6875</v>
      </c>
    </row>
    <row r="309" spans="1:10">
      <c r="A309" t="s">
        <v>10293</v>
      </c>
      <c r="B309" s="148">
        <v>42735</v>
      </c>
      <c r="C309" t="s">
        <v>10294</v>
      </c>
      <c r="D309">
        <v>1</v>
      </c>
      <c r="E309" t="s">
        <v>10295</v>
      </c>
      <c r="F309" t="s">
        <v>1808</v>
      </c>
      <c r="G309" s="150" t="str">
        <f t="shared" si="11"/>
        <v>MTA900528FIA</v>
      </c>
      <c r="H309" t="s">
        <v>1693</v>
      </c>
      <c r="I309" s="317">
        <v>8.14</v>
      </c>
      <c r="J309" s="493">
        <f t="shared" si="12"/>
        <v>50.875</v>
      </c>
    </row>
    <row r="310" spans="1:10">
      <c r="A310" t="s">
        <v>10293</v>
      </c>
      <c r="B310" s="148">
        <v>42735</v>
      </c>
      <c r="C310" t="s">
        <v>10294</v>
      </c>
      <c r="D310">
        <v>1</v>
      </c>
      <c r="E310" t="s">
        <v>10295</v>
      </c>
      <c r="F310" t="s">
        <v>1808</v>
      </c>
      <c r="G310" s="150" t="str">
        <f t="shared" si="11"/>
        <v>OME561118AA8</v>
      </c>
      <c r="H310" t="s">
        <v>805</v>
      </c>
      <c r="I310" s="317">
        <v>129.1</v>
      </c>
      <c r="J310" s="493">
        <f t="shared" si="12"/>
        <v>806.875</v>
      </c>
    </row>
    <row r="311" spans="1:10">
      <c r="A311" t="s">
        <v>10293</v>
      </c>
      <c r="B311" s="148">
        <v>42735</v>
      </c>
      <c r="C311" t="s">
        <v>10294</v>
      </c>
      <c r="D311">
        <v>1</v>
      </c>
      <c r="E311" t="s">
        <v>10295</v>
      </c>
      <c r="F311" t="s">
        <v>1808</v>
      </c>
      <c r="G311" s="150" t="str">
        <f t="shared" si="11"/>
        <v>PET040903DH1</v>
      </c>
      <c r="H311" t="s">
        <v>2691</v>
      </c>
      <c r="I311" s="317">
        <v>187.75</v>
      </c>
      <c r="J311" s="493">
        <f t="shared" si="12"/>
        <v>1173.4375</v>
      </c>
    </row>
    <row r="312" spans="1:10">
      <c r="A312" t="s">
        <v>10297</v>
      </c>
      <c r="B312" s="148">
        <v>42735</v>
      </c>
      <c r="C312" t="s">
        <v>10298</v>
      </c>
      <c r="D312">
        <v>1</v>
      </c>
      <c r="E312" t="s">
        <v>10299</v>
      </c>
      <c r="F312" t="s">
        <v>1808</v>
      </c>
      <c r="G312" s="150" t="str">
        <f t="shared" si="11"/>
        <v>AEB611030SN7</v>
      </c>
      <c r="H312" t="s">
        <v>747</v>
      </c>
      <c r="I312" s="317">
        <v>128.56</v>
      </c>
      <c r="J312" s="493">
        <f t="shared" si="12"/>
        <v>803.5</v>
      </c>
    </row>
    <row r="313" spans="1:10">
      <c r="A313" t="s">
        <v>10297</v>
      </c>
      <c r="B313" s="148">
        <v>42735</v>
      </c>
      <c r="C313" t="s">
        <v>10298</v>
      </c>
      <c r="D313">
        <v>1</v>
      </c>
      <c r="E313" t="s">
        <v>10299</v>
      </c>
      <c r="F313" t="s">
        <v>1808</v>
      </c>
      <c r="G313" s="150" t="str">
        <f t="shared" si="11"/>
        <v>CPF6307036N8</v>
      </c>
      <c r="H313" t="s">
        <v>1700</v>
      </c>
      <c r="I313" s="317">
        <v>5.24</v>
      </c>
      <c r="J313" s="493">
        <f t="shared" si="12"/>
        <v>32.75</v>
      </c>
    </row>
    <row r="314" spans="1:10">
      <c r="A314" t="s">
        <v>10297</v>
      </c>
      <c r="B314" s="148">
        <v>42735</v>
      </c>
      <c r="C314" t="s">
        <v>10298</v>
      </c>
      <c r="D314">
        <v>1</v>
      </c>
      <c r="E314" t="s">
        <v>10299</v>
      </c>
      <c r="F314" t="s">
        <v>1808</v>
      </c>
      <c r="G314" s="150" t="str">
        <f t="shared" si="11"/>
        <v>FNI970829JR9</v>
      </c>
      <c r="H314" t="s">
        <v>729</v>
      </c>
      <c r="I314" s="317">
        <v>9.3800000000000008</v>
      </c>
      <c r="J314" s="493">
        <f t="shared" si="12"/>
        <v>58.625000000000007</v>
      </c>
    </row>
    <row r="315" spans="1:10">
      <c r="A315" t="s">
        <v>10297</v>
      </c>
      <c r="B315" s="148">
        <v>42735</v>
      </c>
      <c r="C315" t="s">
        <v>10298</v>
      </c>
      <c r="D315">
        <v>1</v>
      </c>
      <c r="E315" t="s">
        <v>10299</v>
      </c>
      <c r="F315" t="s">
        <v>1808</v>
      </c>
      <c r="G315" s="150" t="str">
        <f t="shared" si="11"/>
        <v>GPR911122D69</v>
      </c>
      <c r="H315" t="s">
        <v>2758</v>
      </c>
      <c r="I315" s="317">
        <v>2.62</v>
      </c>
      <c r="J315" s="493">
        <f t="shared" si="12"/>
        <v>16.375</v>
      </c>
    </row>
    <row r="316" spans="1:10">
      <c r="A316" t="s">
        <v>10297</v>
      </c>
      <c r="B316" s="148">
        <v>42735</v>
      </c>
      <c r="C316" t="s">
        <v>10298</v>
      </c>
      <c r="D316">
        <v>1</v>
      </c>
      <c r="E316" t="s">
        <v>10299</v>
      </c>
      <c r="F316" t="s">
        <v>1808</v>
      </c>
      <c r="G316" s="150" t="str">
        <f t="shared" si="11"/>
        <v>GPR911122D69</v>
      </c>
      <c r="H316" t="s">
        <v>2758</v>
      </c>
      <c r="I316" s="317">
        <v>4.55</v>
      </c>
      <c r="J316" s="493">
        <f t="shared" si="12"/>
        <v>28.4375</v>
      </c>
    </row>
    <row r="317" spans="1:10">
      <c r="A317" t="s">
        <v>10297</v>
      </c>
      <c r="B317" s="148">
        <v>42735</v>
      </c>
      <c r="C317" t="s">
        <v>10298</v>
      </c>
      <c r="D317">
        <v>1</v>
      </c>
      <c r="E317" t="s">
        <v>10299</v>
      </c>
      <c r="F317" t="s">
        <v>1808</v>
      </c>
      <c r="G317" s="150" t="str">
        <f t="shared" si="11"/>
        <v>GPR911122D69</v>
      </c>
      <c r="H317" t="s">
        <v>2758</v>
      </c>
      <c r="I317" s="317">
        <v>5.65</v>
      </c>
      <c r="J317" s="493">
        <f t="shared" si="12"/>
        <v>35.3125</v>
      </c>
    </row>
    <row r="318" spans="1:10">
      <c r="A318" t="s">
        <v>10297</v>
      </c>
      <c r="B318" s="148">
        <v>42735</v>
      </c>
      <c r="C318" t="s">
        <v>10298</v>
      </c>
      <c r="D318">
        <v>1</v>
      </c>
      <c r="E318" t="s">
        <v>10299</v>
      </c>
      <c r="F318" t="s">
        <v>1808</v>
      </c>
      <c r="G318" s="150" t="str">
        <f t="shared" si="11"/>
        <v>RCO0708136F7</v>
      </c>
      <c r="H318" t="s">
        <v>735</v>
      </c>
      <c r="I318" s="317">
        <v>35.590000000000003</v>
      </c>
      <c r="J318" s="493">
        <f t="shared" si="12"/>
        <v>222.43750000000003</v>
      </c>
    </row>
    <row r="319" spans="1:10">
      <c r="A319" t="s">
        <v>10297</v>
      </c>
      <c r="B319" s="148">
        <v>42735</v>
      </c>
      <c r="C319" t="s">
        <v>10298</v>
      </c>
      <c r="D319">
        <v>1</v>
      </c>
      <c r="E319" t="s">
        <v>10299</v>
      </c>
      <c r="F319" t="s">
        <v>1808</v>
      </c>
      <c r="G319" s="150" t="str">
        <f t="shared" si="11"/>
        <v>RTK890921M97</v>
      </c>
      <c r="H319" t="s">
        <v>1716</v>
      </c>
      <c r="I319" s="317">
        <v>20</v>
      </c>
      <c r="J319" s="493">
        <f t="shared" si="12"/>
        <v>125</v>
      </c>
    </row>
    <row r="320" spans="1:10">
      <c r="A320" t="s">
        <v>10297</v>
      </c>
      <c r="B320" s="148">
        <v>42735</v>
      </c>
      <c r="C320" t="s">
        <v>10298</v>
      </c>
      <c r="D320">
        <v>1</v>
      </c>
      <c r="E320" t="s">
        <v>10299</v>
      </c>
      <c r="F320" t="s">
        <v>1808</v>
      </c>
      <c r="G320" s="150" t="str">
        <f t="shared" si="11"/>
        <v>SCI0804295X6</v>
      </c>
      <c r="H320" t="s">
        <v>5447</v>
      </c>
      <c r="I320" s="317">
        <v>150.26</v>
      </c>
      <c r="J320" s="493">
        <f t="shared" si="12"/>
        <v>939.12499999999989</v>
      </c>
    </row>
    <row r="321" spans="1:10">
      <c r="A321" t="s">
        <v>10297</v>
      </c>
      <c r="B321" s="148">
        <v>42735</v>
      </c>
      <c r="C321" t="s">
        <v>10298</v>
      </c>
      <c r="D321">
        <v>1</v>
      </c>
      <c r="E321" t="s">
        <v>10299</v>
      </c>
      <c r="F321" t="s">
        <v>1808</v>
      </c>
      <c r="G321" s="150" t="str">
        <f t="shared" si="11"/>
        <v>SVI810112T87</v>
      </c>
      <c r="H321" t="s">
        <v>1735</v>
      </c>
      <c r="I321" s="317">
        <v>60.45</v>
      </c>
      <c r="J321" s="493">
        <f t="shared" si="12"/>
        <v>377.8125</v>
      </c>
    </row>
    <row r="322" spans="1:10">
      <c r="A322" t="s">
        <v>10300</v>
      </c>
      <c r="B322" s="148">
        <v>42735</v>
      </c>
      <c r="C322" t="s">
        <v>10301</v>
      </c>
      <c r="D322">
        <v>1</v>
      </c>
      <c r="E322" t="s">
        <v>10302</v>
      </c>
      <c r="F322" t="s">
        <v>1808</v>
      </c>
      <c r="G322" s="150" t="str">
        <f t="shared" si="11"/>
        <v>API6609273E0</v>
      </c>
      <c r="H322" t="s">
        <v>659</v>
      </c>
      <c r="I322" s="317">
        <v>8</v>
      </c>
      <c r="J322" s="493">
        <f t="shared" si="12"/>
        <v>50</v>
      </c>
    </row>
    <row r="323" spans="1:10">
      <c r="A323" t="s">
        <v>10300</v>
      </c>
      <c r="B323" s="148">
        <v>42735</v>
      </c>
      <c r="C323" t="s">
        <v>10301</v>
      </c>
      <c r="D323">
        <v>1</v>
      </c>
      <c r="E323" t="s">
        <v>10302</v>
      </c>
      <c r="F323" t="s">
        <v>1808</v>
      </c>
      <c r="G323" s="150" t="str">
        <f t="shared" si="11"/>
        <v>CAO140923TC5</v>
      </c>
      <c r="H323" t="s">
        <v>1679</v>
      </c>
      <c r="I323" s="317">
        <v>10.76</v>
      </c>
      <c r="J323" s="493">
        <f t="shared" si="12"/>
        <v>67.25</v>
      </c>
    </row>
    <row r="324" spans="1:10">
      <c r="A324" t="s">
        <v>10300</v>
      </c>
      <c r="B324" s="148">
        <v>42735</v>
      </c>
      <c r="C324" t="s">
        <v>10301</v>
      </c>
      <c r="D324">
        <v>1</v>
      </c>
      <c r="E324" t="s">
        <v>10302</v>
      </c>
      <c r="F324" t="s">
        <v>1808</v>
      </c>
      <c r="G324" s="150" t="str">
        <f t="shared" ref="G324:G386" si="13">+H324</f>
        <v>DRO940516GC2</v>
      </c>
      <c r="H324" t="s">
        <v>5776</v>
      </c>
      <c r="I324" s="317">
        <v>20.149999999999999</v>
      </c>
      <c r="J324" s="493">
        <f t="shared" si="12"/>
        <v>125.93749999999999</v>
      </c>
    </row>
    <row r="325" spans="1:10">
      <c r="A325" t="s">
        <v>10303</v>
      </c>
      <c r="B325" s="148">
        <v>42735</v>
      </c>
      <c r="C325" t="s">
        <v>10304</v>
      </c>
      <c r="D325">
        <v>1</v>
      </c>
      <c r="E325" t="s">
        <v>10305</v>
      </c>
      <c r="F325" t="s">
        <v>1808</v>
      </c>
      <c r="G325" s="150" t="str">
        <f t="shared" si="13"/>
        <v>AMO010815U41</v>
      </c>
      <c r="H325" t="s">
        <v>767</v>
      </c>
      <c r="I325" s="317">
        <v>28.97</v>
      </c>
      <c r="J325" s="493">
        <f t="shared" si="12"/>
        <v>181.0625</v>
      </c>
    </row>
    <row r="326" spans="1:10">
      <c r="A326" t="s">
        <v>10303</v>
      </c>
      <c r="B326" s="148">
        <v>42735</v>
      </c>
      <c r="C326" t="s">
        <v>10304</v>
      </c>
      <c r="D326">
        <v>1</v>
      </c>
      <c r="E326" t="s">
        <v>10305</v>
      </c>
      <c r="F326" t="s">
        <v>1808</v>
      </c>
      <c r="G326" s="150" t="str">
        <f t="shared" si="13"/>
        <v>FNI970829JR9</v>
      </c>
      <c r="H326" t="s">
        <v>729</v>
      </c>
      <c r="I326" s="317">
        <v>40.840000000000003</v>
      </c>
      <c r="J326" s="493">
        <f t="shared" si="12"/>
        <v>255.25000000000003</v>
      </c>
    </row>
    <row r="327" spans="1:10">
      <c r="A327" t="s">
        <v>10303</v>
      </c>
      <c r="B327" s="148">
        <v>42735</v>
      </c>
      <c r="C327" t="s">
        <v>10304</v>
      </c>
      <c r="D327">
        <v>1</v>
      </c>
      <c r="E327" t="s">
        <v>10305</v>
      </c>
      <c r="F327" t="s">
        <v>1808</v>
      </c>
      <c r="G327" s="150" t="str">
        <f t="shared" si="13"/>
        <v>TSC070907QS5</v>
      </c>
      <c r="H327" t="s">
        <v>727</v>
      </c>
      <c r="I327" s="317">
        <v>22.07</v>
      </c>
      <c r="J327" s="493">
        <f t="shared" si="12"/>
        <v>137.9375</v>
      </c>
    </row>
    <row r="328" spans="1:10">
      <c r="A328" t="s">
        <v>10306</v>
      </c>
      <c r="B328" s="148">
        <v>42735</v>
      </c>
      <c r="C328" t="s">
        <v>10307</v>
      </c>
      <c r="D328">
        <v>1</v>
      </c>
      <c r="E328" t="s">
        <v>10308</v>
      </c>
      <c r="F328" t="s">
        <v>1808</v>
      </c>
      <c r="G328" s="150" t="str">
        <f t="shared" si="13"/>
        <v>AAN051220835</v>
      </c>
      <c r="H328" t="s">
        <v>9</v>
      </c>
      <c r="I328" s="317">
        <v>20</v>
      </c>
      <c r="J328" s="493">
        <f t="shared" ref="J328:J391" si="14">+I328/0.16</f>
        <v>125</v>
      </c>
    </row>
    <row r="329" spans="1:10">
      <c r="A329" t="s">
        <v>10306</v>
      </c>
      <c r="B329" s="148">
        <v>42735</v>
      </c>
      <c r="C329" t="s">
        <v>10307</v>
      </c>
      <c r="D329">
        <v>1</v>
      </c>
      <c r="E329" t="s">
        <v>10308</v>
      </c>
      <c r="F329" t="s">
        <v>1808</v>
      </c>
      <c r="G329" s="150" t="str">
        <f t="shared" si="13"/>
        <v>AEB611030SN7</v>
      </c>
      <c r="H329" t="s">
        <v>747</v>
      </c>
      <c r="I329" s="317">
        <v>32.97</v>
      </c>
      <c r="J329" s="493">
        <f t="shared" si="14"/>
        <v>206.0625</v>
      </c>
    </row>
    <row r="330" spans="1:10">
      <c r="A330" t="s">
        <v>10306</v>
      </c>
      <c r="B330" s="148">
        <v>42735</v>
      </c>
      <c r="C330" t="s">
        <v>10307</v>
      </c>
      <c r="D330">
        <v>1</v>
      </c>
      <c r="E330" t="s">
        <v>10308</v>
      </c>
      <c r="F330" t="s">
        <v>1808</v>
      </c>
      <c r="G330" s="150" t="str">
        <f t="shared" si="13"/>
        <v>API6609273E0</v>
      </c>
      <c r="H330" t="s">
        <v>659</v>
      </c>
      <c r="I330" s="317">
        <v>8</v>
      </c>
      <c r="J330" s="493">
        <f t="shared" si="14"/>
        <v>50</v>
      </c>
    </row>
    <row r="331" spans="1:10">
      <c r="A331" t="s">
        <v>10306</v>
      </c>
      <c r="B331" s="148">
        <v>42735</v>
      </c>
      <c r="C331" t="s">
        <v>10307</v>
      </c>
      <c r="D331">
        <v>1</v>
      </c>
      <c r="E331" t="s">
        <v>10308</v>
      </c>
      <c r="F331" t="s">
        <v>1808</v>
      </c>
      <c r="G331" s="150" t="str">
        <f t="shared" si="13"/>
        <v>EPG020911GH9</v>
      </c>
      <c r="H331" t="s">
        <v>1702</v>
      </c>
      <c r="I331" s="317">
        <v>63.13</v>
      </c>
      <c r="J331" s="493">
        <f t="shared" si="14"/>
        <v>394.5625</v>
      </c>
    </row>
    <row r="332" spans="1:10">
      <c r="A332" t="s">
        <v>10306</v>
      </c>
      <c r="B332" s="148">
        <v>42735</v>
      </c>
      <c r="C332" t="s">
        <v>10307</v>
      </c>
      <c r="D332">
        <v>1</v>
      </c>
      <c r="E332" t="s">
        <v>10308</v>
      </c>
      <c r="F332" t="s">
        <v>1808</v>
      </c>
      <c r="G332" s="150" t="str">
        <f t="shared" si="13"/>
        <v>FNI970829JR9</v>
      </c>
      <c r="H332" t="s">
        <v>729</v>
      </c>
      <c r="I332" s="317">
        <v>9.66</v>
      </c>
      <c r="J332" s="493">
        <f t="shared" si="14"/>
        <v>60.375</v>
      </c>
    </row>
    <row r="333" spans="1:10">
      <c r="A333" t="s">
        <v>10306</v>
      </c>
      <c r="B333" s="148">
        <v>42735</v>
      </c>
      <c r="C333" t="s">
        <v>10307</v>
      </c>
      <c r="D333">
        <v>1</v>
      </c>
      <c r="E333" t="s">
        <v>10308</v>
      </c>
      <c r="F333" t="s">
        <v>1808</v>
      </c>
      <c r="G333" s="150" t="str">
        <f t="shared" si="13"/>
        <v>TSC070907QS5</v>
      </c>
      <c r="H333" t="s">
        <v>727</v>
      </c>
      <c r="I333" s="317">
        <v>13.79</v>
      </c>
      <c r="J333" s="493">
        <f t="shared" si="14"/>
        <v>86.187499999999986</v>
      </c>
    </row>
    <row r="334" spans="1:10">
      <c r="A334" t="s">
        <v>10309</v>
      </c>
      <c r="B334" s="148">
        <v>42735</v>
      </c>
      <c r="C334" t="s">
        <v>10310</v>
      </c>
      <c r="D334">
        <v>1</v>
      </c>
      <c r="E334" t="s">
        <v>10311</v>
      </c>
      <c r="F334" t="s">
        <v>1808</v>
      </c>
      <c r="G334" s="150" t="str">
        <f t="shared" si="13"/>
        <v>ASC1104193JA</v>
      </c>
      <c r="H334" t="s">
        <v>744</v>
      </c>
      <c r="I334" s="317">
        <v>13.52</v>
      </c>
      <c r="J334" s="493">
        <f t="shared" si="14"/>
        <v>84.5</v>
      </c>
    </row>
    <row r="335" spans="1:10">
      <c r="A335" t="s">
        <v>10309</v>
      </c>
      <c r="B335" s="148">
        <v>42735</v>
      </c>
      <c r="C335" t="s">
        <v>10310</v>
      </c>
      <c r="D335">
        <v>1</v>
      </c>
      <c r="E335" t="s">
        <v>10311</v>
      </c>
      <c r="F335" t="s">
        <v>1808</v>
      </c>
      <c r="G335" s="150" t="str">
        <f t="shared" si="13"/>
        <v>FNI970829JR9</v>
      </c>
      <c r="H335" t="s">
        <v>729</v>
      </c>
      <c r="I335" s="317">
        <v>9.3800000000000008</v>
      </c>
      <c r="J335" s="493">
        <f t="shared" si="14"/>
        <v>58.625000000000007</v>
      </c>
    </row>
    <row r="336" spans="1:10">
      <c r="A336" t="s">
        <v>10309</v>
      </c>
      <c r="B336" s="148">
        <v>42735</v>
      </c>
      <c r="C336" t="s">
        <v>10310</v>
      </c>
      <c r="D336">
        <v>1</v>
      </c>
      <c r="E336" t="s">
        <v>10311</v>
      </c>
      <c r="F336" t="s">
        <v>1808</v>
      </c>
      <c r="G336" s="150" t="str">
        <f t="shared" si="13"/>
        <v>SGM950714DC2</v>
      </c>
      <c r="H336" t="s">
        <v>1706</v>
      </c>
      <c r="I336" s="317">
        <v>33.58</v>
      </c>
      <c r="J336" s="493">
        <f t="shared" si="14"/>
        <v>209.87499999999997</v>
      </c>
    </row>
    <row r="337" spans="1:10">
      <c r="A337" t="s">
        <v>10312</v>
      </c>
      <c r="B337" s="148">
        <v>42735</v>
      </c>
      <c r="C337" t="s">
        <v>10313</v>
      </c>
      <c r="D337">
        <v>1</v>
      </c>
      <c r="E337" t="s">
        <v>10314</v>
      </c>
      <c r="F337" t="s">
        <v>1808</v>
      </c>
      <c r="G337" s="150" t="str">
        <f t="shared" si="13"/>
        <v>AAOA610225AV2</v>
      </c>
      <c r="H337" t="s">
        <v>10315</v>
      </c>
      <c r="I337" s="317">
        <v>15.72</v>
      </c>
      <c r="J337" s="493">
        <f t="shared" si="14"/>
        <v>98.25</v>
      </c>
    </row>
    <row r="338" spans="1:10">
      <c r="A338" t="s">
        <v>10312</v>
      </c>
      <c r="B338" s="148">
        <v>42735</v>
      </c>
      <c r="C338" t="s">
        <v>10313</v>
      </c>
      <c r="D338">
        <v>1</v>
      </c>
      <c r="E338" t="s">
        <v>10314</v>
      </c>
      <c r="F338" t="s">
        <v>1808</v>
      </c>
      <c r="G338" s="150" t="str">
        <f t="shared" si="13"/>
        <v>FAP931221E18</v>
      </c>
      <c r="H338" t="s">
        <v>992</v>
      </c>
      <c r="I338" s="317">
        <v>10.48</v>
      </c>
      <c r="J338" s="493">
        <f t="shared" si="14"/>
        <v>65.5</v>
      </c>
    </row>
    <row r="339" spans="1:10">
      <c r="A339" t="s">
        <v>10312</v>
      </c>
      <c r="B339" s="148">
        <v>42735</v>
      </c>
      <c r="C339" t="s">
        <v>10313</v>
      </c>
      <c r="D339">
        <v>1</v>
      </c>
      <c r="E339" t="s">
        <v>10314</v>
      </c>
      <c r="F339" t="s">
        <v>1808</v>
      </c>
      <c r="G339" s="150" t="str">
        <f t="shared" si="13"/>
        <v>OME561118AA8</v>
      </c>
      <c r="H339" t="s">
        <v>805</v>
      </c>
      <c r="I339" s="317">
        <v>77.239999999999995</v>
      </c>
      <c r="J339" s="493">
        <f t="shared" si="14"/>
        <v>482.74999999999994</v>
      </c>
    </row>
    <row r="340" spans="1:10">
      <c r="A340" t="s">
        <v>10312</v>
      </c>
      <c r="B340" s="148">
        <v>42735</v>
      </c>
      <c r="C340" t="s">
        <v>10313</v>
      </c>
      <c r="D340">
        <v>1</v>
      </c>
      <c r="E340" t="s">
        <v>10314</v>
      </c>
      <c r="F340" t="s">
        <v>1808</v>
      </c>
      <c r="G340" s="150" t="str">
        <f t="shared" si="13"/>
        <v>OSP000113M54</v>
      </c>
      <c r="H340" t="s">
        <v>10316</v>
      </c>
      <c r="I340" s="317">
        <v>150.19999999999999</v>
      </c>
      <c r="J340" s="493">
        <f t="shared" si="14"/>
        <v>938.74999999999989</v>
      </c>
    </row>
    <row r="341" spans="1:10">
      <c r="A341" t="s">
        <v>10317</v>
      </c>
      <c r="B341" s="148">
        <v>42735</v>
      </c>
      <c r="C341" t="s">
        <v>10318</v>
      </c>
      <c r="D341">
        <v>1</v>
      </c>
      <c r="E341" t="s">
        <v>10319</v>
      </c>
      <c r="F341" t="s">
        <v>1808</v>
      </c>
      <c r="G341" s="150" t="str">
        <f t="shared" si="13"/>
        <v>API6609273E0</v>
      </c>
      <c r="H341" t="s">
        <v>659</v>
      </c>
      <c r="I341" s="317">
        <v>64.69</v>
      </c>
      <c r="J341" s="493">
        <f t="shared" si="14"/>
        <v>404.3125</v>
      </c>
    </row>
    <row r="342" spans="1:10">
      <c r="A342" t="s">
        <v>10317</v>
      </c>
      <c r="B342" s="148">
        <v>42735</v>
      </c>
      <c r="C342" t="s">
        <v>10318</v>
      </c>
      <c r="D342">
        <v>1</v>
      </c>
      <c r="E342" t="s">
        <v>10319</v>
      </c>
      <c r="F342" t="s">
        <v>1808</v>
      </c>
      <c r="G342" s="150" t="str">
        <f t="shared" si="13"/>
        <v>RCO0708136F7</v>
      </c>
      <c r="H342" t="s">
        <v>735</v>
      </c>
      <c r="I342" s="317">
        <v>63.74</v>
      </c>
      <c r="J342" s="493">
        <f t="shared" si="14"/>
        <v>398.375</v>
      </c>
    </row>
    <row r="343" spans="1:10">
      <c r="A343" t="s">
        <v>10317</v>
      </c>
      <c r="B343" s="148">
        <v>42735</v>
      </c>
      <c r="C343" t="s">
        <v>10318</v>
      </c>
      <c r="D343">
        <v>1</v>
      </c>
      <c r="E343" t="s">
        <v>10319</v>
      </c>
      <c r="F343" t="s">
        <v>1808</v>
      </c>
      <c r="G343" s="150" t="str">
        <f t="shared" si="13"/>
        <v>ROCM620808M6A</v>
      </c>
      <c r="H343" t="s">
        <v>793</v>
      </c>
      <c r="I343" s="317">
        <v>11.04</v>
      </c>
      <c r="J343" s="493">
        <f t="shared" si="14"/>
        <v>69</v>
      </c>
    </row>
    <row r="344" spans="1:10">
      <c r="A344" t="s">
        <v>10317</v>
      </c>
      <c r="B344" s="148">
        <v>42735</v>
      </c>
      <c r="C344" t="s">
        <v>10318</v>
      </c>
      <c r="D344">
        <v>1</v>
      </c>
      <c r="E344" t="s">
        <v>10319</v>
      </c>
      <c r="F344" t="s">
        <v>1808</v>
      </c>
      <c r="G344" s="150" t="str">
        <f t="shared" si="13"/>
        <v>SSG080722688</v>
      </c>
      <c r="H344" t="s">
        <v>1725</v>
      </c>
      <c r="I344" s="317">
        <v>93.88</v>
      </c>
      <c r="J344" s="493">
        <f t="shared" si="14"/>
        <v>586.75</v>
      </c>
    </row>
    <row r="345" spans="1:10">
      <c r="A345" t="s">
        <v>10320</v>
      </c>
      <c r="B345" s="148">
        <v>42735</v>
      </c>
      <c r="C345" t="s">
        <v>10321</v>
      </c>
      <c r="D345">
        <v>1</v>
      </c>
      <c r="E345" t="s">
        <v>10322</v>
      </c>
      <c r="F345" t="s">
        <v>1808</v>
      </c>
      <c r="G345" s="150" t="str">
        <f t="shared" si="13"/>
        <v>AEB611030SN7</v>
      </c>
      <c r="H345" s="150" t="s">
        <v>747</v>
      </c>
      <c r="I345" s="317">
        <v>42.49</v>
      </c>
      <c r="J345" s="493">
        <f t="shared" si="14"/>
        <v>265.5625</v>
      </c>
    </row>
    <row r="346" spans="1:10">
      <c r="A346" t="s">
        <v>10320</v>
      </c>
      <c r="B346" s="148">
        <v>42735</v>
      </c>
      <c r="C346" t="s">
        <v>10321</v>
      </c>
      <c r="D346">
        <v>1</v>
      </c>
      <c r="E346" t="s">
        <v>10322</v>
      </c>
      <c r="F346" t="s">
        <v>1808</v>
      </c>
      <c r="G346" s="150" t="str">
        <f t="shared" si="13"/>
        <v>CIS981002NK4</v>
      </c>
      <c r="H346" s="150" t="s">
        <v>5423</v>
      </c>
      <c r="I346" s="317">
        <v>18.07</v>
      </c>
      <c r="J346" s="493">
        <f t="shared" si="14"/>
        <v>112.9375</v>
      </c>
    </row>
    <row r="347" spans="1:10">
      <c r="A347" t="s">
        <v>10320</v>
      </c>
      <c r="B347" s="148">
        <v>42735</v>
      </c>
      <c r="C347" t="s">
        <v>10321</v>
      </c>
      <c r="D347">
        <v>1</v>
      </c>
      <c r="E347" t="s">
        <v>10322</v>
      </c>
      <c r="F347" t="s">
        <v>1808</v>
      </c>
      <c r="G347" s="150" t="str">
        <f t="shared" si="13"/>
        <v>GPA8010254LA</v>
      </c>
      <c r="H347" s="150" t="s">
        <v>5424</v>
      </c>
      <c r="I347" s="317">
        <v>83.27</v>
      </c>
      <c r="J347" s="493">
        <f t="shared" si="14"/>
        <v>520.4375</v>
      </c>
    </row>
    <row r="348" spans="1:10">
      <c r="A348" t="s">
        <v>10320</v>
      </c>
      <c r="B348" s="148">
        <v>42735</v>
      </c>
      <c r="C348" t="s">
        <v>10321</v>
      </c>
      <c r="D348">
        <v>1</v>
      </c>
      <c r="E348" t="s">
        <v>10322</v>
      </c>
      <c r="F348" t="s">
        <v>1808</v>
      </c>
      <c r="G348" s="150" t="str">
        <f t="shared" si="13"/>
        <v>ISL070720EK3</v>
      </c>
      <c r="H348" s="150" t="s">
        <v>5425</v>
      </c>
      <c r="I348" s="317">
        <v>19.03</v>
      </c>
      <c r="J348" s="493">
        <f t="shared" si="14"/>
        <v>118.9375</v>
      </c>
    </row>
    <row r="349" spans="1:10">
      <c r="A349" t="s">
        <v>10320</v>
      </c>
      <c r="B349" s="148">
        <v>42735</v>
      </c>
      <c r="C349" t="s">
        <v>10321</v>
      </c>
      <c r="D349">
        <v>1</v>
      </c>
      <c r="E349" t="s">
        <v>10322</v>
      </c>
      <c r="F349" t="s">
        <v>1808</v>
      </c>
      <c r="G349" s="150" t="str">
        <f t="shared" si="13"/>
        <v>MTA900528FIA</v>
      </c>
      <c r="H349" s="150" t="s">
        <v>1693</v>
      </c>
      <c r="I349" s="317">
        <v>8.14</v>
      </c>
      <c r="J349" s="493">
        <f t="shared" si="14"/>
        <v>50.875</v>
      </c>
    </row>
    <row r="350" spans="1:10">
      <c r="A350" t="s">
        <v>10320</v>
      </c>
      <c r="B350" s="148">
        <v>42735</v>
      </c>
      <c r="C350" t="s">
        <v>10321</v>
      </c>
      <c r="D350">
        <v>1</v>
      </c>
      <c r="E350" t="s">
        <v>10322</v>
      </c>
      <c r="F350" t="s">
        <v>1808</v>
      </c>
      <c r="G350" s="150" t="str">
        <f t="shared" si="13"/>
        <v>OME561118AA8</v>
      </c>
      <c r="H350" s="150" t="s">
        <v>805</v>
      </c>
      <c r="I350" s="317">
        <v>88</v>
      </c>
      <c r="J350" s="493">
        <f t="shared" si="14"/>
        <v>550</v>
      </c>
    </row>
    <row r="351" spans="1:10">
      <c r="A351" t="s">
        <v>10320</v>
      </c>
      <c r="B351" s="148">
        <v>42735</v>
      </c>
      <c r="C351" t="s">
        <v>10321</v>
      </c>
      <c r="D351">
        <v>1</v>
      </c>
      <c r="E351" t="s">
        <v>10322</v>
      </c>
      <c r="F351" t="s">
        <v>1808</v>
      </c>
      <c r="G351" s="150" t="str">
        <f t="shared" si="13"/>
        <v>SME930607863</v>
      </c>
      <c r="H351" s="150" t="s">
        <v>5426</v>
      </c>
      <c r="I351" s="317">
        <v>56.33</v>
      </c>
      <c r="J351" s="493">
        <f t="shared" si="14"/>
        <v>352.0625</v>
      </c>
    </row>
    <row r="352" spans="1:10">
      <c r="A352" t="s">
        <v>10323</v>
      </c>
      <c r="B352" s="148">
        <v>42735</v>
      </c>
      <c r="C352" t="s">
        <v>10324</v>
      </c>
      <c r="D352">
        <v>1</v>
      </c>
      <c r="E352" t="s">
        <v>10325</v>
      </c>
      <c r="F352" t="s">
        <v>1808</v>
      </c>
      <c r="G352" s="150" t="str">
        <f t="shared" si="13"/>
        <v>API6609273E0</v>
      </c>
      <c r="H352" t="s">
        <v>659</v>
      </c>
      <c r="I352" s="317">
        <v>35.03</v>
      </c>
      <c r="J352" s="493">
        <f t="shared" si="14"/>
        <v>218.9375</v>
      </c>
    </row>
    <row r="353" spans="1:10">
      <c r="A353" t="s">
        <v>10323</v>
      </c>
      <c r="B353" s="148">
        <v>42735</v>
      </c>
      <c r="C353" t="s">
        <v>10324</v>
      </c>
      <c r="D353">
        <v>1</v>
      </c>
      <c r="E353" t="s">
        <v>10325</v>
      </c>
      <c r="F353" t="s">
        <v>1808</v>
      </c>
      <c r="G353" s="150" t="str">
        <f t="shared" si="13"/>
        <v>FNI970829JR9</v>
      </c>
      <c r="H353" t="s">
        <v>729</v>
      </c>
      <c r="I353" s="317">
        <v>20.420000000000002</v>
      </c>
      <c r="J353" s="493">
        <f t="shared" si="14"/>
        <v>127.62500000000001</v>
      </c>
    </row>
    <row r="354" spans="1:10">
      <c r="A354" t="s">
        <v>10323</v>
      </c>
      <c r="B354" s="148">
        <v>42735</v>
      </c>
      <c r="C354" t="s">
        <v>10324</v>
      </c>
      <c r="D354">
        <v>1</v>
      </c>
      <c r="E354" t="s">
        <v>10325</v>
      </c>
      <c r="F354" t="s">
        <v>1808</v>
      </c>
      <c r="G354" s="150" t="str">
        <f t="shared" si="13"/>
        <v>HEGS6204255W7</v>
      </c>
      <c r="H354" t="s">
        <v>660</v>
      </c>
      <c r="I354" s="317">
        <v>11.03</v>
      </c>
      <c r="J354" s="493">
        <f t="shared" si="14"/>
        <v>68.9375</v>
      </c>
    </row>
    <row r="355" spans="1:10">
      <c r="A355" t="s">
        <v>10323</v>
      </c>
      <c r="B355" s="148">
        <v>42735</v>
      </c>
      <c r="C355" t="s">
        <v>10324</v>
      </c>
      <c r="D355">
        <v>1</v>
      </c>
      <c r="E355" t="s">
        <v>10325</v>
      </c>
      <c r="F355" t="s">
        <v>1808</v>
      </c>
      <c r="G355" s="150" t="str">
        <f t="shared" si="13"/>
        <v>SUL601206R87</v>
      </c>
      <c r="H355" t="s">
        <v>661</v>
      </c>
      <c r="I355" s="317">
        <v>60.46</v>
      </c>
      <c r="J355" s="493">
        <f t="shared" si="14"/>
        <v>377.875</v>
      </c>
    </row>
    <row r="356" spans="1:10">
      <c r="A356" t="s">
        <v>10326</v>
      </c>
      <c r="B356" s="148">
        <v>42735</v>
      </c>
      <c r="C356" t="s">
        <v>10327</v>
      </c>
      <c r="D356">
        <v>1</v>
      </c>
      <c r="E356" t="s">
        <v>10328</v>
      </c>
      <c r="F356" t="s">
        <v>1808</v>
      </c>
      <c r="G356" s="150" t="str">
        <f t="shared" si="13"/>
        <v>AGI990422EL7</v>
      </c>
      <c r="H356" t="s">
        <v>4873</v>
      </c>
      <c r="I356" s="317">
        <v>56.33</v>
      </c>
      <c r="J356" s="493">
        <f t="shared" si="14"/>
        <v>352.0625</v>
      </c>
    </row>
    <row r="357" spans="1:10">
      <c r="A357" t="s">
        <v>10326</v>
      </c>
      <c r="B357" s="148">
        <v>42735</v>
      </c>
      <c r="C357" t="s">
        <v>10327</v>
      </c>
      <c r="D357">
        <v>1</v>
      </c>
      <c r="E357" t="s">
        <v>10328</v>
      </c>
      <c r="F357" t="s">
        <v>1808</v>
      </c>
      <c r="G357" s="150" t="str">
        <f t="shared" si="13"/>
        <v>AMO010815U41</v>
      </c>
      <c r="H357" t="s">
        <v>767</v>
      </c>
      <c r="I357" s="317">
        <v>15.17</v>
      </c>
      <c r="J357" s="493">
        <f t="shared" si="14"/>
        <v>94.8125</v>
      </c>
    </row>
    <row r="358" spans="1:10">
      <c r="A358" t="s">
        <v>10326</v>
      </c>
      <c r="B358" s="148">
        <v>42735</v>
      </c>
      <c r="C358" t="s">
        <v>10327</v>
      </c>
      <c r="D358">
        <v>1</v>
      </c>
      <c r="E358" t="s">
        <v>10328</v>
      </c>
      <c r="F358" t="s">
        <v>1808</v>
      </c>
      <c r="G358" s="150" t="str">
        <f t="shared" si="13"/>
        <v>API6609273E0</v>
      </c>
      <c r="H358" t="s">
        <v>659</v>
      </c>
      <c r="I358" s="317">
        <v>35.03</v>
      </c>
      <c r="J358" s="493">
        <f t="shared" si="14"/>
        <v>218.9375</v>
      </c>
    </row>
    <row r="359" spans="1:10">
      <c r="A359" t="s">
        <v>10329</v>
      </c>
      <c r="B359" s="148">
        <v>42735</v>
      </c>
      <c r="C359" t="s">
        <v>10330</v>
      </c>
      <c r="D359">
        <v>1</v>
      </c>
      <c r="E359" t="s">
        <v>10331</v>
      </c>
      <c r="F359" t="s">
        <v>1808</v>
      </c>
      <c r="G359" s="150" t="str">
        <f t="shared" si="13"/>
        <v>DIMH831028C95</v>
      </c>
      <c r="H359" t="s">
        <v>7065</v>
      </c>
      <c r="I359" s="317">
        <v>16.97</v>
      </c>
      <c r="J359" s="493">
        <f t="shared" si="14"/>
        <v>106.06249999999999</v>
      </c>
    </row>
    <row r="360" spans="1:10">
      <c r="A360" t="s">
        <v>10329</v>
      </c>
      <c r="B360" s="148">
        <v>42735</v>
      </c>
      <c r="C360" t="s">
        <v>10330</v>
      </c>
      <c r="D360">
        <v>1</v>
      </c>
      <c r="E360" t="s">
        <v>10331</v>
      </c>
      <c r="F360" t="s">
        <v>1808</v>
      </c>
      <c r="G360" s="150" t="str">
        <f t="shared" si="13"/>
        <v>GPA8010254LA</v>
      </c>
      <c r="H360" t="s">
        <v>5424</v>
      </c>
      <c r="I360" s="317">
        <v>80.58</v>
      </c>
      <c r="J360" s="493">
        <f t="shared" si="14"/>
        <v>503.625</v>
      </c>
    </row>
    <row r="361" spans="1:10">
      <c r="A361" t="s">
        <v>10329</v>
      </c>
      <c r="B361" s="148">
        <v>42735</v>
      </c>
      <c r="C361" t="s">
        <v>10330</v>
      </c>
      <c r="D361">
        <v>1</v>
      </c>
      <c r="E361" t="s">
        <v>10331</v>
      </c>
      <c r="F361" t="s">
        <v>1808</v>
      </c>
      <c r="G361" s="150" t="str">
        <f t="shared" si="13"/>
        <v>SME930607863</v>
      </c>
      <c r="H361" t="s">
        <v>5426</v>
      </c>
      <c r="I361" s="317">
        <v>66.400000000000006</v>
      </c>
      <c r="J361" s="493">
        <f t="shared" si="14"/>
        <v>415</v>
      </c>
    </row>
    <row r="362" spans="1:10">
      <c r="A362" t="s">
        <v>10332</v>
      </c>
      <c r="B362" s="148">
        <v>42735</v>
      </c>
      <c r="C362" t="s">
        <v>10333</v>
      </c>
      <c r="D362">
        <v>1</v>
      </c>
      <c r="E362" t="s">
        <v>10334</v>
      </c>
      <c r="F362" t="s">
        <v>1808</v>
      </c>
      <c r="G362" s="150" t="str">
        <f t="shared" si="13"/>
        <v>ALI081114AN2</v>
      </c>
      <c r="H362" t="s">
        <v>1712</v>
      </c>
      <c r="I362" s="317">
        <v>16.28</v>
      </c>
      <c r="J362" s="493">
        <f t="shared" si="14"/>
        <v>101.75</v>
      </c>
    </row>
    <row r="363" spans="1:10">
      <c r="A363" t="s">
        <v>10332</v>
      </c>
      <c r="B363" s="148">
        <v>42735</v>
      </c>
      <c r="C363" t="s">
        <v>10333</v>
      </c>
      <c r="D363">
        <v>1</v>
      </c>
      <c r="E363" t="s">
        <v>10334</v>
      </c>
      <c r="F363" t="s">
        <v>1808</v>
      </c>
      <c r="G363" s="150" t="str">
        <f t="shared" si="13"/>
        <v>GVA9109126K3</v>
      </c>
      <c r="H363" t="s">
        <v>10335</v>
      </c>
      <c r="I363" s="317">
        <v>176.49</v>
      </c>
      <c r="J363" s="493">
        <f t="shared" si="14"/>
        <v>1103.0625</v>
      </c>
    </row>
    <row r="364" spans="1:10">
      <c r="A364" t="s">
        <v>10332</v>
      </c>
      <c r="B364" s="148">
        <v>42735</v>
      </c>
      <c r="C364" t="s">
        <v>10333</v>
      </c>
      <c r="D364">
        <v>1</v>
      </c>
      <c r="E364" t="s">
        <v>10334</v>
      </c>
      <c r="F364" t="s">
        <v>1808</v>
      </c>
      <c r="G364" s="150" t="str">
        <f t="shared" si="13"/>
        <v>MED9304021T3</v>
      </c>
      <c r="H364" t="s">
        <v>1709</v>
      </c>
      <c r="I364" s="317">
        <v>49.75</v>
      </c>
      <c r="J364" s="493">
        <f t="shared" si="14"/>
        <v>310.9375</v>
      </c>
    </row>
    <row r="365" spans="1:10">
      <c r="A365" t="s">
        <v>10332</v>
      </c>
      <c r="B365" s="148">
        <v>42735</v>
      </c>
      <c r="C365" t="s">
        <v>10333</v>
      </c>
      <c r="D365">
        <v>1</v>
      </c>
      <c r="E365" t="s">
        <v>10334</v>
      </c>
      <c r="F365" t="s">
        <v>1808</v>
      </c>
      <c r="G365" s="150" t="str">
        <f t="shared" si="13"/>
        <v>MSR990518KK8</v>
      </c>
      <c r="H365" t="s">
        <v>1694</v>
      </c>
      <c r="I365" s="317">
        <v>172.73</v>
      </c>
      <c r="J365" s="493">
        <f t="shared" si="14"/>
        <v>1079.5625</v>
      </c>
    </row>
    <row r="366" spans="1:10">
      <c r="A366" t="s">
        <v>10332</v>
      </c>
      <c r="B366" s="148">
        <v>42735</v>
      </c>
      <c r="C366" t="s">
        <v>10333</v>
      </c>
      <c r="D366">
        <v>1</v>
      </c>
      <c r="E366" t="s">
        <v>10334</v>
      </c>
      <c r="F366" t="s">
        <v>1808</v>
      </c>
      <c r="G366" s="150" t="str">
        <f t="shared" si="13"/>
        <v>SME990514H40</v>
      </c>
      <c r="H366" t="s">
        <v>10336</v>
      </c>
      <c r="I366" s="317">
        <v>187.75</v>
      </c>
      <c r="J366" s="493">
        <f t="shared" si="14"/>
        <v>1173.4375</v>
      </c>
    </row>
    <row r="367" spans="1:10">
      <c r="A367" t="s">
        <v>10337</v>
      </c>
      <c r="B367" s="148">
        <v>42735</v>
      </c>
      <c r="C367" t="s">
        <v>10338</v>
      </c>
      <c r="D367">
        <v>1</v>
      </c>
      <c r="E367" t="s">
        <v>10339</v>
      </c>
      <c r="F367" t="s">
        <v>1808</v>
      </c>
      <c r="G367" s="150" t="str">
        <f t="shared" si="13"/>
        <v>API6609273E0</v>
      </c>
      <c r="H367" t="s">
        <v>659</v>
      </c>
      <c r="I367" s="317">
        <v>8</v>
      </c>
      <c r="J367" s="493">
        <f t="shared" si="14"/>
        <v>50</v>
      </c>
    </row>
    <row r="368" spans="1:10">
      <c r="A368" t="s">
        <v>10337</v>
      </c>
      <c r="B368" s="148">
        <v>42735</v>
      </c>
      <c r="C368" t="s">
        <v>10338</v>
      </c>
      <c r="D368">
        <v>1</v>
      </c>
      <c r="E368" t="s">
        <v>10339</v>
      </c>
      <c r="F368" t="s">
        <v>1808</v>
      </c>
      <c r="G368" s="150" t="str">
        <f t="shared" si="13"/>
        <v>COV070910694</v>
      </c>
      <c r="H368" t="s">
        <v>2862</v>
      </c>
      <c r="I368" s="317">
        <v>40.29</v>
      </c>
      <c r="J368" s="493">
        <f t="shared" si="14"/>
        <v>251.8125</v>
      </c>
    </row>
    <row r="369" spans="1:10">
      <c r="A369" t="s">
        <v>10337</v>
      </c>
      <c r="B369" s="148">
        <v>42735</v>
      </c>
      <c r="C369" t="s">
        <v>10338</v>
      </c>
      <c r="D369">
        <v>1</v>
      </c>
      <c r="E369" t="s">
        <v>10339</v>
      </c>
      <c r="F369" t="s">
        <v>1808</v>
      </c>
      <c r="G369" s="150" t="str">
        <f t="shared" si="13"/>
        <v>ICV0901082Z5</v>
      </c>
      <c r="H369" t="s">
        <v>10275</v>
      </c>
      <c r="I369" s="317">
        <v>76.55</v>
      </c>
      <c r="J369" s="493">
        <f t="shared" si="14"/>
        <v>478.4375</v>
      </c>
    </row>
    <row r="370" spans="1:10">
      <c r="A370" t="s">
        <v>10337</v>
      </c>
      <c r="B370" s="148">
        <v>42735</v>
      </c>
      <c r="C370" t="s">
        <v>10338</v>
      </c>
      <c r="D370">
        <v>1</v>
      </c>
      <c r="E370" t="s">
        <v>10339</v>
      </c>
      <c r="F370" t="s">
        <v>1808</v>
      </c>
      <c r="G370" s="150" t="str">
        <f t="shared" si="13"/>
        <v>TSC070907QS5</v>
      </c>
      <c r="H370" t="s">
        <v>727</v>
      </c>
      <c r="I370" s="317">
        <v>13.79</v>
      </c>
      <c r="J370" s="493">
        <f t="shared" si="14"/>
        <v>86.187499999999986</v>
      </c>
    </row>
    <row r="371" spans="1:10">
      <c r="A371" t="s">
        <v>10340</v>
      </c>
      <c r="B371" s="148">
        <v>42735</v>
      </c>
      <c r="C371" t="s">
        <v>10341</v>
      </c>
      <c r="D371">
        <v>1</v>
      </c>
      <c r="E371" t="s">
        <v>10342</v>
      </c>
      <c r="F371" t="s">
        <v>1808</v>
      </c>
      <c r="G371" s="150" t="str">
        <f t="shared" si="13"/>
        <v>API6609273E0</v>
      </c>
      <c r="H371" t="s">
        <v>659</v>
      </c>
      <c r="I371" s="317">
        <v>41.1</v>
      </c>
      <c r="J371" s="493">
        <f t="shared" si="14"/>
        <v>256.875</v>
      </c>
    </row>
    <row r="372" spans="1:10">
      <c r="A372" t="s">
        <v>10340</v>
      </c>
      <c r="B372" s="148">
        <v>42735</v>
      </c>
      <c r="C372" t="s">
        <v>10341</v>
      </c>
      <c r="D372">
        <v>1</v>
      </c>
      <c r="E372" t="s">
        <v>10342</v>
      </c>
      <c r="F372" t="s">
        <v>1808</v>
      </c>
      <c r="G372" s="150" t="str">
        <f t="shared" si="13"/>
        <v>CAPN820703SY9</v>
      </c>
      <c r="H372" t="s">
        <v>2865</v>
      </c>
      <c r="I372" s="317">
        <v>14.21</v>
      </c>
      <c r="J372" s="493">
        <f t="shared" si="14"/>
        <v>88.8125</v>
      </c>
    </row>
    <row r="373" spans="1:10">
      <c r="A373" t="s">
        <v>10340</v>
      </c>
      <c r="B373" s="148">
        <v>42735</v>
      </c>
      <c r="C373" t="s">
        <v>10341</v>
      </c>
      <c r="D373">
        <v>1</v>
      </c>
      <c r="E373" t="s">
        <v>10342</v>
      </c>
      <c r="F373" t="s">
        <v>1808</v>
      </c>
      <c r="G373" s="150" t="str">
        <f t="shared" si="13"/>
        <v>COV070910694</v>
      </c>
      <c r="H373" t="s">
        <v>2862</v>
      </c>
      <c r="I373" s="317">
        <v>60.44</v>
      </c>
      <c r="J373" s="493">
        <f t="shared" si="14"/>
        <v>377.75</v>
      </c>
    </row>
    <row r="374" spans="1:10">
      <c r="A374" t="s">
        <v>10340</v>
      </c>
      <c r="B374" s="148">
        <v>42735</v>
      </c>
      <c r="C374" t="s">
        <v>10341</v>
      </c>
      <c r="D374">
        <v>1</v>
      </c>
      <c r="E374" t="s">
        <v>10342</v>
      </c>
      <c r="F374" t="s">
        <v>1808</v>
      </c>
      <c r="G374" s="150" t="str">
        <f t="shared" si="13"/>
        <v>GCA061130TB7</v>
      </c>
      <c r="H374" t="s">
        <v>10343</v>
      </c>
      <c r="I374" s="317">
        <v>140.81</v>
      </c>
      <c r="J374" s="493">
        <f t="shared" si="14"/>
        <v>880.0625</v>
      </c>
    </row>
    <row r="375" spans="1:10">
      <c r="A375" t="s">
        <v>10340</v>
      </c>
      <c r="B375" s="148">
        <v>42735</v>
      </c>
      <c r="C375" t="s">
        <v>10341</v>
      </c>
      <c r="D375">
        <v>1</v>
      </c>
      <c r="E375" t="s">
        <v>10342</v>
      </c>
      <c r="F375" t="s">
        <v>1808</v>
      </c>
      <c r="G375" s="150" t="str">
        <f t="shared" si="13"/>
        <v>OTE021014QR9</v>
      </c>
      <c r="H375" t="s">
        <v>10344</v>
      </c>
      <c r="I375" s="317">
        <v>150.19999999999999</v>
      </c>
      <c r="J375" s="493">
        <f t="shared" si="14"/>
        <v>938.74999999999989</v>
      </c>
    </row>
    <row r="376" spans="1:10">
      <c r="A376" t="s">
        <v>10345</v>
      </c>
      <c r="B376" s="148">
        <v>42735</v>
      </c>
      <c r="C376" t="s">
        <v>10346</v>
      </c>
      <c r="D376">
        <v>1</v>
      </c>
      <c r="E376" t="s">
        <v>10347</v>
      </c>
      <c r="F376" t="s">
        <v>1808</v>
      </c>
      <c r="G376" s="150" t="str">
        <f t="shared" si="13"/>
        <v>CAPN820703SY9</v>
      </c>
      <c r="H376" t="s">
        <v>2865</v>
      </c>
      <c r="I376" s="317">
        <v>15.17</v>
      </c>
      <c r="J376" s="493">
        <f t="shared" si="14"/>
        <v>94.8125</v>
      </c>
    </row>
    <row r="377" spans="1:10">
      <c r="A377" t="s">
        <v>10345</v>
      </c>
      <c r="B377" s="148">
        <v>42735</v>
      </c>
      <c r="C377" t="s">
        <v>10346</v>
      </c>
      <c r="D377">
        <v>1</v>
      </c>
      <c r="E377" t="s">
        <v>10347</v>
      </c>
      <c r="F377" t="s">
        <v>1808</v>
      </c>
      <c r="G377" s="150" t="str">
        <f t="shared" si="13"/>
        <v>HMA1011256N1</v>
      </c>
      <c r="H377" t="s">
        <v>4804</v>
      </c>
      <c r="I377" s="317">
        <v>148.32</v>
      </c>
      <c r="J377" s="493">
        <f t="shared" si="14"/>
        <v>926.99999999999989</v>
      </c>
    </row>
    <row r="378" spans="1:10">
      <c r="A378" t="s">
        <v>10345</v>
      </c>
      <c r="B378" s="148">
        <v>42735</v>
      </c>
      <c r="C378" t="s">
        <v>10346</v>
      </c>
      <c r="D378">
        <v>1</v>
      </c>
      <c r="E378" t="s">
        <v>10347</v>
      </c>
      <c r="F378" t="s">
        <v>1808</v>
      </c>
      <c r="G378" s="150" t="str">
        <f t="shared" si="13"/>
        <v>OSI0301158T0</v>
      </c>
      <c r="H378" t="s">
        <v>2615</v>
      </c>
      <c r="I378" s="317">
        <v>67.150000000000006</v>
      </c>
      <c r="J378" s="493">
        <f t="shared" si="14"/>
        <v>419.6875</v>
      </c>
    </row>
    <row r="379" spans="1:10">
      <c r="A379" t="s">
        <v>10348</v>
      </c>
      <c r="B379" s="148">
        <v>42735</v>
      </c>
      <c r="C379" t="s">
        <v>10349</v>
      </c>
      <c r="D379">
        <v>1</v>
      </c>
      <c r="E379" t="s">
        <v>10350</v>
      </c>
      <c r="F379" t="s">
        <v>1808</v>
      </c>
      <c r="G379" s="150" t="str">
        <f t="shared" si="13"/>
        <v>API6609273E0</v>
      </c>
      <c r="H379" s="172" t="s">
        <v>659</v>
      </c>
      <c r="I379" s="317">
        <v>5.93</v>
      </c>
      <c r="J379" s="493">
        <f t="shared" si="14"/>
        <v>37.0625</v>
      </c>
    </row>
    <row r="380" spans="1:10">
      <c r="A380" t="s">
        <v>10348</v>
      </c>
      <c r="B380" s="148">
        <v>42735</v>
      </c>
      <c r="C380" t="s">
        <v>10349</v>
      </c>
      <c r="D380">
        <v>1</v>
      </c>
      <c r="E380" t="s">
        <v>10350</v>
      </c>
      <c r="F380" t="s">
        <v>1808</v>
      </c>
      <c r="G380" s="150" t="str">
        <f t="shared" si="13"/>
        <v>IIG090126G30</v>
      </c>
      <c r="H380" s="174" t="s">
        <v>2899</v>
      </c>
      <c r="I380" s="317">
        <v>20.11</v>
      </c>
      <c r="J380" s="493">
        <f t="shared" si="14"/>
        <v>125.6875</v>
      </c>
    </row>
    <row r="381" spans="1:10">
      <c r="A381" t="s">
        <v>10351</v>
      </c>
      <c r="B381" s="148">
        <v>42735</v>
      </c>
      <c r="C381" t="s">
        <v>10352</v>
      </c>
      <c r="D381">
        <v>1</v>
      </c>
      <c r="E381" t="s">
        <v>10353</v>
      </c>
      <c r="F381" t="s">
        <v>1808</v>
      </c>
      <c r="G381" s="150" t="str">
        <f t="shared" si="13"/>
        <v>AGA0006136F1</v>
      </c>
      <c r="H381" t="s">
        <v>733</v>
      </c>
      <c r="I381" s="317">
        <v>47.01</v>
      </c>
      <c r="J381" s="493">
        <f t="shared" si="14"/>
        <v>293.8125</v>
      </c>
    </row>
    <row r="382" spans="1:10">
      <c r="A382" t="s">
        <v>10351</v>
      </c>
      <c r="B382" s="148">
        <v>42735</v>
      </c>
      <c r="C382" t="s">
        <v>10352</v>
      </c>
      <c r="D382">
        <v>1</v>
      </c>
      <c r="E382" t="s">
        <v>10353</v>
      </c>
      <c r="F382" t="s">
        <v>1808</v>
      </c>
      <c r="G382" s="150" t="str">
        <f t="shared" si="13"/>
        <v>PBA160606F95</v>
      </c>
      <c r="H382" t="s">
        <v>7042</v>
      </c>
      <c r="I382" s="317">
        <v>15.45</v>
      </c>
      <c r="J382" s="493">
        <f t="shared" si="14"/>
        <v>96.5625</v>
      </c>
    </row>
    <row r="383" spans="1:10">
      <c r="A383" t="s">
        <v>10351</v>
      </c>
      <c r="B383" s="148">
        <v>42735</v>
      </c>
      <c r="C383" t="s">
        <v>10352</v>
      </c>
      <c r="D383">
        <v>1</v>
      </c>
      <c r="E383" t="s">
        <v>10353</v>
      </c>
      <c r="F383" t="s">
        <v>1808</v>
      </c>
      <c r="G383" s="150" t="str">
        <f t="shared" si="13"/>
        <v>RCO0708136F7</v>
      </c>
      <c r="H383" t="s">
        <v>735</v>
      </c>
      <c r="I383" s="317">
        <v>63.74</v>
      </c>
      <c r="J383" s="493">
        <f t="shared" si="14"/>
        <v>398.375</v>
      </c>
    </row>
    <row r="384" spans="1:10">
      <c r="A384" t="s">
        <v>10351</v>
      </c>
      <c r="B384" s="148">
        <v>42735</v>
      </c>
      <c r="C384" t="s">
        <v>10352</v>
      </c>
      <c r="D384">
        <v>1</v>
      </c>
      <c r="E384" t="s">
        <v>10353</v>
      </c>
      <c r="F384" t="s">
        <v>1808</v>
      </c>
      <c r="G384" s="150" t="str">
        <f t="shared" si="13"/>
        <v>SXA041111GR2</v>
      </c>
      <c r="H384" t="s">
        <v>2701</v>
      </c>
      <c r="I384" s="317">
        <v>78.86</v>
      </c>
      <c r="J384" s="493">
        <f t="shared" si="14"/>
        <v>492.875</v>
      </c>
    </row>
    <row r="385" spans="1:10">
      <c r="A385" t="s">
        <v>10354</v>
      </c>
      <c r="B385" s="148">
        <v>42735</v>
      </c>
      <c r="C385" t="s">
        <v>10355</v>
      </c>
      <c r="D385">
        <v>1</v>
      </c>
      <c r="E385" t="s">
        <v>10356</v>
      </c>
      <c r="F385" t="s">
        <v>1808</v>
      </c>
      <c r="G385" s="150" t="str">
        <f t="shared" si="13"/>
        <v>HEGS6204255W7</v>
      </c>
      <c r="H385" t="s">
        <v>660</v>
      </c>
      <c r="I385" s="317">
        <v>15.17</v>
      </c>
      <c r="J385" s="493">
        <f t="shared" si="14"/>
        <v>94.8125</v>
      </c>
    </row>
    <row r="386" spans="1:10">
      <c r="A386" t="s">
        <v>10354</v>
      </c>
      <c r="B386" s="148">
        <v>42735</v>
      </c>
      <c r="C386" t="s">
        <v>10355</v>
      </c>
      <c r="D386">
        <v>1</v>
      </c>
      <c r="E386" t="s">
        <v>10356</v>
      </c>
      <c r="F386" t="s">
        <v>1808</v>
      </c>
      <c r="G386" s="150" t="str">
        <f t="shared" si="13"/>
        <v>SMA950103FQ4</v>
      </c>
      <c r="H386" t="s">
        <v>10357</v>
      </c>
      <c r="I386" s="317">
        <v>62.88</v>
      </c>
      <c r="J386" s="493">
        <f t="shared" si="14"/>
        <v>393</v>
      </c>
    </row>
    <row r="387" spans="1:10">
      <c r="A387" t="s">
        <v>10358</v>
      </c>
      <c r="B387" s="148">
        <v>42735</v>
      </c>
      <c r="C387" t="s">
        <v>10359</v>
      </c>
      <c r="D387">
        <v>1</v>
      </c>
      <c r="E387" t="s">
        <v>10360</v>
      </c>
      <c r="F387" t="s">
        <v>1808</v>
      </c>
      <c r="G387" s="172" t="s">
        <v>9280</v>
      </c>
      <c r="H387" s="172" t="s">
        <v>10748</v>
      </c>
      <c r="I387" s="317">
        <v>64.459999999999994</v>
      </c>
      <c r="J387" s="493">
        <f t="shared" si="14"/>
        <v>402.87499999999994</v>
      </c>
    </row>
    <row r="388" spans="1:10">
      <c r="A388" t="s">
        <v>10358</v>
      </c>
      <c r="B388" s="148">
        <v>42735</v>
      </c>
      <c r="C388" t="s">
        <v>10359</v>
      </c>
      <c r="D388">
        <v>1</v>
      </c>
      <c r="E388" t="s">
        <v>10360</v>
      </c>
      <c r="F388" t="s">
        <v>1808</v>
      </c>
      <c r="G388" s="150" t="str">
        <f t="shared" ref="G388:G412" si="15">+H388</f>
        <v>TSC070907QS5</v>
      </c>
      <c r="H388" s="172" t="s">
        <v>727</v>
      </c>
      <c r="I388" s="317">
        <v>13.79</v>
      </c>
      <c r="J388" s="493">
        <f t="shared" si="14"/>
        <v>86.187499999999986</v>
      </c>
    </row>
    <row r="389" spans="1:10">
      <c r="A389" t="s">
        <v>10361</v>
      </c>
      <c r="B389" s="148">
        <v>42735</v>
      </c>
      <c r="C389" t="s">
        <v>10362</v>
      </c>
      <c r="D389">
        <v>1</v>
      </c>
      <c r="E389" t="s">
        <v>10363</v>
      </c>
      <c r="F389" t="s">
        <v>1808</v>
      </c>
      <c r="G389" s="150" t="str">
        <f t="shared" si="15"/>
        <v>ALI081114AN2</v>
      </c>
      <c r="H389" s="150" t="s">
        <v>1712</v>
      </c>
      <c r="I389" s="317">
        <v>14.21</v>
      </c>
      <c r="J389" s="493">
        <f t="shared" si="14"/>
        <v>88.8125</v>
      </c>
    </row>
    <row r="390" spans="1:10">
      <c r="A390" t="s">
        <v>10361</v>
      </c>
      <c r="B390" s="148">
        <v>42735</v>
      </c>
      <c r="C390" t="s">
        <v>10362</v>
      </c>
      <c r="D390">
        <v>1</v>
      </c>
      <c r="E390" t="s">
        <v>10363</v>
      </c>
      <c r="F390" t="s">
        <v>1808</v>
      </c>
      <c r="G390" s="150" t="str">
        <f t="shared" si="15"/>
        <v>API6609273E0</v>
      </c>
      <c r="H390" s="150" t="s">
        <v>659</v>
      </c>
      <c r="I390" s="317">
        <v>9.52</v>
      </c>
      <c r="J390" s="493">
        <f t="shared" si="14"/>
        <v>59.499999999999993</v>
      </c>
    </row>
    <row r="391" spans="1:10">
      <c r="A391" t="s">
        <v>10361</v>
      </c>
      <c r="B391" s="148">
        <v>42735</v>
      </c>
      <c r="C391" t="s">
        <v>10362</v>
      </c>
      <c r="D391">
        <v>1</v>
      </c>
      <c r="E391" t="s">
        <v>10363</v>
      </c>
      <c r="F391" t="s">
        <v>1808</v>
      </c>
      <c r="G391" s="150" t="str">
        <f t="shared" si="15"/>
        <v>FNI970829JR9</v>
      </c>
      <c r="H391" s="150" t="s">
        <v>729</v>
      </c>
      <c r="I391" s="317">
        <v>12.69</v>
      </c>
      <c r="J391" s="493">
        <f t="shared" si="14"/>
        <v>79.3125</v>
      </c>
    </row>
    <row r="392" spans="1:10">
      <c r="A392" t="s">
        <v>10361</v>
      </c>
      <c r="B392" s="148">
        <v>42735</v>
      </c>
      <c r="C392" t="s">
        <v>10362</v>
      </c>
      <c r="D392">
        <v>1</v>
      </c>
      <c r="E392" t="s">
        <v>10363</v>
      </c>
      <c r="F392" t="s">
        <v>1808</v>
      </c>
      <c r="G392" s="150" t="str">
        <f t="shared" si="15"/>
        <v>MTA900528FIA</v>
      </c>
      <c r="H392" s="150" t="s">
        <v>1693</v>
      </c>
      <c r="I392" s="317">
        <v>8.14</v>
      </c>
      <c r="J392" s="493">
        <f t="shared" ref="J392:J455" si="16">+I392/0.16</f>
        <v>50.875</v>
      </c>
    </row>
    <row r="393" spans="1:10">
      <c r="A393" t="s">
        <v>10361</v>
      </c>
      <c r="B393" s="148">
        <v>42735</v>
      </c>
      <c r="C393" t="s">
        <v>10362</v>
      </c>
      <c r="D393">
        <v>1</v>
      </c>
      <c r="E393" t="s">
        <v>10363</v>
      </c>
      <c r="F393" t="s">
        <v>1808</v>
      </c>
      <c r="G393" s="150" t="str">
        <f t="shared" si="15"/>
        <v>OME561118AA8</v>
      </c>
      <c r="H393" s="150" t="s">
        <v>805</v>
      </c>
      <c r="I393" s="317">
        <v>124.14</v>
      </c>
      <c r="J393" s="493">
        <f t="shared" si="16"/>
        <v>775.875</v>
      </c>
    </row>
    <row r="394" spans="1:10">
      <c r="A394" t="s">
        <v>10364</v>
      </c>
      <c r="B394" s="148">
        <v>42735</v>
      </c>
      <c r="C394" t="s">
        <v>3793</v>
      </c>
      <c r="D394">
        <v>1</v>
      </c>
      <c r="E394" t="s">
        <v>10365</v>
      </c>
      <c r="F394" t="s">
        <v>1808</v>
      </c>
      <c r="G394" s="117" t="s">
        <v>981</v>
      </c>
      <c r="H394" s="117" t="s">
        <v>982</v>
      </c>
      <c r="I394" s="317">
        <v>362</v>
      </c>
      <c r="J394" s="493">
        <f t="shared" si="16"/>
        <v>2262.5</v>
      </c>
    </row>
    <row r="395" spans="1:10">
      <c r="A395" t="s">
        <v>10371</v>
      </c>
      <c r="B395" s="148">
        <v>42735</v>
      </c>
      <c r="C395" t="s">
        <v>10367</v>
      </c>
      <c r="D395">
        <v>1</v>
      </c>
      <c r="E395" t="s">
        <v>10372</v>
      </c>
      <c r="F395" t="s">
        <v>1808</v>
      </c>
      <c r="G395" s="164" t="s">
        <v>729</v>
      </c>
      <c r="H395" s="164" t="s">
        <v>730</v>
      </c>
      <c r="I395" s="317">
        <v>-28.29</v>
      </c>
      <c r="J395" s="493">
        <f t="shared" si="16"/>
        <v>-176.8125</v>
      </c>
    </row>
    <row r="396" spans="1:10" s="150" customFormat="1">
      <c r="A396" s="150" t="s">
        <v>10373</v>
      </c>
      <c r="B396" s="148">
        <v>42735</v>
      </c>
      <c r="C396" s="150" t="s">
        <v>10374</v>
      </c>
      <c r="D396" s="150">
        <v>1</v>
      </c>
      <c r="E396" s="150" t="s">
        <v>10375</v>
      </c>
      <c r="F396" s="150" t="s">
        <v>1808</v>
      </c>
      <c r="G396" s="150" t="s">
        <v>683</v>
      </c>
      <c r="H396" s="150" t="s">
        <v>10743</v>
      </c>
      <c r="I396" s="321">
        <f>3643.18+1469.27+3951.19+300.14+343.74+1629.63-0.01</f>
        <v>11337.139999999998</v>
      </c>
      <c r="J396" s="493">
        <f t="shared" si="16"/>
        <v>70857.124999999985</v>
      </c>
    </row>
    <row r="397" spans="1:10">
      <c r="A397" t="s">
        <v>10378</v>
      </c>
      <c r="B397" s="148">
        <v>42735</v>
      </c>
      <c r="C397" t="s">
        <v>10379</v>
      </c>
      <c r="D397">
        <v>1</v>
      </c>
      <c r="E397" t="s">
        <v>10380</v>
      </c>
      <c r="F397" t="s">
        <v>1808</v>
      </c>
      <c r="G397" s="150" t="str">
        <f t="shared" si="15"/>
        <v>FMB871228QF7</v>
      </c>
      <c r="H397" s="150" t="s">
        <v>691</v>
      </c>
      <c r="I397" s="317">
        <v>60</v>
      </c>
      <c r="J397" s="493">
        <f t="shared" si="16"/>
        <v>375</v>
      </c>
    </row>
    <row r="398" spans="1:10">
      <c r="A398" t="s">
        <v>10381</v>
      </c>
      <c r="B398" s="148">
        <v>42735</v>
      </c>
      <c r="C398" t="s">
        <v>10382</v>
      </c>
      <c r="D398">
        <v>1</v>
      </c>
      <c r="E398" t="s">
        <v>10383</v>
      </c>
      <c r="F398" t="s">
        <v>1808</v>
      </c>
      <c r="G398" s="150" t="str">
        <f t="shared" si="15"/>
        <v>FNM000504R36</v>
      </c>
      <c r="H398" t="s">
        <v>1678</v>
      </c>
      <c r="I398" s="317">
        <v>10.34</v>
      </c>
      <c r="J398" s="493">
        <f t="shared" si="16"/>
        <v>64.625</v>
      </c>
    </row>
    <row r="399" spans="1:10">
      <c r="A399" t="s">
        <v>10384</v>
      </c>
      <c r="B399" s="148">
        <v>42735</v>
      </c>
      <c r="C399" t="s">
        <v>10385</v>
      </c>
      <c r="D399">
        <v>1</v>
      </c>
      <c r="E399" t="s">
        <v>10386</v>
      </c>
      <c r="F399" t="s">
        <v>1808</v>
      </c>
      <c r="G399" s="150" t="str">
        <f t="shared" si="15"/>
        <v>AME970109GW0</v>
      </c>
      <c r="H399" t="s">
        <v>668</v>
      </c>
      <c r="I399" s="317">
        <v>41.34</v>
      </c>
      <c r="J399" s="493">
        <f t="shared" si="16"/>
        <v>258.375</v>
      </c>
    </row>
    <row r="400" spans="1:10">
      <c r="A400" t="s">
        <v>10387</v>
      </c>
      <c r="B400" s="148">
        <v>42735</v>
      </c>
      <c r="C400" t="s">
        <v>10388</v>
      </c>
      <c r="D400">
        <v>1</v>
      </c>
      <c r="E400" t="s">
        <v>10389</v>
      </c>
      <c r="F400" t="s">
        <v>1808</v>
      </c>
      <c r="G400" s="150" t="str">
        <f t="shared" si="15"/>
        <v>PCQ1506025P9</v>
      </c>
      <c r="H400" t="s">
        <v>2915</v>
      </c>
      <c r="I400" s="317">
        <v>33.65</v>
      </c>
      <c r="J400" s="493">
        <f t="shared" si="16"/>
        <v>210.3125</v>
      </c>
    </row>
    <row r="401" spans="1:10">
      <c r="A401" t="s">
        <v>10390</v>
      </c>
      <c r="B401" s="148">
        <v>42735</v>
      </c>
      <c r="C401" t="s">
        <v>10391</v>
      </c>
      <c r="D401">
        <v>1</v>
      </c>
      <c r="E401" t="s">
        <v>10392</v>
      </c>
      <c r="F401" t="s">
        <v>1808</v>
      </c>
      <c r="G401" s="150" t="str">
        <f t="shared" si="15"/>
        <v>CME910715UB9</v>
      </c>
      <c r="H401" t="s">
        <v>1683</v>
      </c>
      <c r="I401" s="317">
        <v>49.25</v>
      </c>
      <c r="J401" s="493">
        <f t="shared" si="16"/>
        <v>307.8125</v>
      </c>
    </row>
    <row r="402" spans="1:10">
      <c r="A402" t="s">
        <v>10393</v>
      </c>
      <c r="B402" s="148">
        <v>42735</v>
      </c>
      <c r="C402" t="s">
        <v>10394</v>
      </c>
      <c r="D402">
        <v>1</v>
      </c>
      <c r="E402" t="s">
        <v>10395</v>
      </c>
      <c r="F402" t="s">
        <v>1808</v>
      </c>
      <c r="G402" s="150" t="str">
        <f t="shared" si="15"/>
        <v>SEV040910EN3</v>
      </c>
      <c r="H402" t="s">
        <v>907</v>
      </c>
      <c r="I402" s="317">
        <v>4.55</v>
      </c>
      <c r="J402" s="493">
        <f t="shared" si="16"/>
        <v>28.4375</v>
      </c>
    </row>
    <row r="403" spans="1:10" s="150" customFormat="1">
      <c r="A403" s="150" t="s">
        <v>10376</v>
      </c>
      <c r="B403" s="148">
        <v>42735</v>
      </c>
      <c r="C403" s="150" t="s">
        <v>3264</v>
      </c>
      <c r="D403" s="150">
        <v>1</v>
      </c>
      <c r="E403" s="150" t="s">
        <v>10377</v>
      </c>
      <c r="F403" s="150" t="s">
        <v>1808</v>
      </c>
      <c r="G403" s="150" t="s">
        <v>987</v>
      </c>
      <c r="H403" s="150" t="s">
        <v>2875</v>
      </c>
      <c r="I403" s="317">
        <v>492.84</v>
      </c>
      <c r="J403" s="493">
        <f t="shared" si="16"/>
        <v>3080.25</v>
      </c>
    </row>
    <row r="404" spans="1:10">
      <c r="A404" t="s">
        <v>10396</v>
      </c>
      <c r="B404" s="148">
        <v>42735</v>
      </c>
      <c r="C404" t="s">
        <v>10397</v>
      </c>
      <c r="D404">
        <v>1</v>
      </c>
      <c r="E404" t="s">
        <v>10398</v>
      </c>
      <c r="F404" t="s">
        <v>1808</v>
      </c>
      <c r="G404" s="164" t="s">
        <v>2536</v>
      </c>
      <c r="H404" t="s">
        <v>10399</v>
      </c>
      <c r="I404" s="317">
        <v>68.97</v>
      </c>
      <c r="J404" s="493">
        <f t="shared" si="16"/>
        <v>431.0625</v>
      </c>
    </row>
    <row r="405" spans="1:10">
      <c r="A405" t="s">
        <v>10400</v>
      </c>
      <c r="B405" s="148">
        <v>42735</v>
      </c>
      <c r="C405" t="s">
        <v>10401</v>
      </c>
      <c r="D405">
        <v>1</v>
      </c>
      <c r="E405" t="s">
        <v>10402</v>
      </c>
      <c r="F405" t="s">
        <v>1808</v>
      </c>
      <c r="G405" s="150" t="str">
        <f t="shared" si="15"/>
        <v>AME970109GW0</v>
      </c>
      <c r="H405" t="s">
        <v>668</v>
      </c>
      <c r="I405" s="317">
        <v>224.82</v>
      </c>
      <c r="J405" s="493">
        <f t="shared" si="16"/>
        <v>1405.125</v>
      </c>
    </row>
    <row r="406" spans="1:10">
      <c r="A406" t="s">
        <v>10403</v>
      </c>
      <c r="B406" s="148">
        <v>42735</v>
      </c>
      <c r="C406" t="s">
        <v>10404</v>
      </c>
      <c r="D406">
        <v>1</v>
      </c>
      <c r="E406" t="s">
        <v>10405</v>
      </c>
      <c r="F406" t="s">
        <v>1808</v>
      </c>
      <c r="G406" s="150" t="str">
        <f t="shared" si="15"/>
        <v>CDO0509296I9</v>
      </c>
      <c r="H406" s="150" t="s">
        <v>2536</v>
      </c>
      <c r="I406" s="317">
        <v>124.66</v>
      </c>
      <c r="J406" s="493">
        <f t="shared" si="16"/>
        <v>779.125</v>
      </c>
    </row>
    <row r="407" spans="1:10">
      <c r="A407" t="s">
        <v>10406</v>
      </c>
      <c r="B407" s="148">
        <v>42735</v>
      </c>
      <c r="C407" t="s">
        <v>10407</v>
      </c>
      <c r="D407">
        <v>1</v>
      </c>
      <c r="E407" t="s">
        <v>10408</v>
      </c>
      <c r="F407" t="s">
        <v>1808</v>
      </c>
      <c r="G407" s="150" t="str">
        <f t="shared" si="15"/>
        <v>AEB611030SN7</v>
      </c>
      <c r="H407" s="150" t="s">
        <v>747</v>
      </c>
      <c r="I407" s="317">
        <v>50.35</v>
      </c>
      <c r="J407" s="493">
        <f t="shared" si="16"/>
        <v>314.6875</v>
      </c>
    </row>
    <row r="408" spans="1:10">
      <c r="A408" t="s">
        <v>10406</v>
      </c>
      <c r="B408" s="148">
        <v>42735</v>
      </c>
      <c r="C408" t="s">
        <v>10407</v>
      </c>
      <c r="D408">
        <v>1</v>
      </c>
      <c r="E408" t="s">
        <v>10408</v>
      </c>
      <c r="F408" t="s">
        <v>1808</v>
      </c>
      <c r="G408" s="150" t="str">
        <f t="shared" si="15"/>
        <v>ESM9811169R5</v>
      </c>
      <c r="H408" s="150" t="s">
        <v>10201</v>
      </c>
      <c r="I408" s="317">
        <v>47.01</v>
      </c>
      <c r="J408" s="493">
        <f t="shared" si="16"/>
        <v>293.8125</v>
      </c>
    </row>
    <row r="409" spans="1:10">
      <c r="A409" t="s">
        <v>10406</v>
      </c>
      <c r="B409" s="148">
        <v>42735</v>
      </c>
      <c r="C409" t="s">
        <v>10407</v>
      </c>
      <c r="D409">
        <v>1</v>
      </c>
      <c r="E409" t="s">
        <v>10408</v>
      </c>
      <c r="F409" t="s">
        <v>1808</v>
      </c>
      <c r="G409" s="150" t="str">
        <f t="shared" si="15"/>
        <v>MAGI620628IW4</v>
      </c>
      <c r="H409" s="150" t="s">
        <v>5757</v>
      </c>
      <c r="I409" s="317">
        <v>14.07</v>
      </c>
      <c r="J409" s="493">
        <f t="shared" si="16"/>
        <v>87.9375</v>
      </c>
    </row>
    <row r="410" spans="1:10">
      <c r="A410" t="s">
        <v>10409</v>
      </c>
      <c r="B410" s="148">
        <v>42735</v>
      </c>
      <c r="C410" t="s">
        <v>10410</v>
      </c>
      <c r="D410">
        <v>1</v>
      </c>
      <c r="E410" t="s">
        <v>10411</v>
      </c>
      <c r="F410" t="s">
        <v>1808</v>
      </c>
      <c r="G410" s="150" t="str">
        <f t="shared" si="15"/>
        <v>MAMR740915UN2</v>
      </c>
      <c r="H410" t="s">
        <v>3510</v>
      </c>
      <c r="I410" s="317">
        <v>16</v>
      </c>
      <c r="J410" s="493">
        <f t="shared" si="16"/>
        <v>100</v>
      </c>
    </row>
    <row r="411" spans="1:10">
      <c r="A411" t="s">
        <v>10409</v>
      </c>
      <c r="B411" s="148">
        <v>42735</v>
      </c>
      <c r="C411" t="s">
        <v>10410</v>
      </c>
      <c r="D411">
        <v>1</v>
      </c>
      <c r="E411" t="s">
        <v>10411</v>
      </c>
      <c r="F411" t="s">
        <v>1808</v>
      </c>
      <c r="G411" s="150" t="str">
        <f t="shared" si="15"/>
        <v>ODM950304V2A</v>
      </c>
      <c r="H411" t="s">
        <v>10412</v>
      </c>
      <c r="I411" s="317">
        <v>70.209999999999994</v>
      </c>
      <c r="J411" s="493">
        <f t="shared" si="16"/>
        <v>438.81249999999994</v>
      </c>
    </row>
    <row r="412" spans="1:10">
      <c r="A412" t="s">
        <v>10409</v>
      </c>
      <c r="B412" s="148">
        <v>42735</v>
      </c>
      <c r="C412" t="s">
        <v>10410</v>
      </c>
      <c r="D412">
        <v>1</v>
      </c>
      <c r="E412" t="s">
        <v>10411</v>
      </c>
      <c r="F412" t="s">
        <v>1808</v>
      </c>
      <c r="G412" s="150" t="str">
        <f t="shared" si="15"/>
        <v>SFA8504152I1</v>
      </c>
      <c r="H412" t="s">
        <v>693</v>
      </c>
      <c r="I412" s="317">
        <v>459.59</v>
      </c>
      <c r="J412" s="493">
        <f t="shared" si="16"/>
        <v>2872.4375</v>
      </c>
    </row>
    <row r="413" spans="1:10" s="172" customFormat="1">
      <c r="A413" s="172" t="s">
        <v>10744</v>
      </c>
      <c r="B413" s="148">
        <v>42735</v>
      </c>
      <c r="C413" s="172" t="s">
        <v>10745</v>
      </c>
      <c r="D413" s="172">
        <v>1</v>
      </c>
      <c r="E413" s="172" t="s">
        <v>10411</v>
      </c>
      <c r="F413" s="172" t="s">
        <v>1808</v>
      </c>
      <c r="G413" s="172" t="s">
        <v>10746</v>
      </c>
      <c r="H413" s="172" t="s">
        <v>10747</v>
      </c>
      <c r="I413" s="317">
        <v>2160</v>
      </c>
      <c r="J413" s="493">
        <f t="shared" si="16"/>
        <v>13500</v>
      </c>
    </row>
    <row r="414" spans="1:10">
      <c r="A414" t="s">
        <v>10413</v>
      </c>
      <c r="B414" s="148">
        <v>42705</v>
      </c>
      <c r="C414" t="s">
        <v>10414</v>
      </c>
      <c r="D414">
        <v>1</v>
      </c>
      <c r="E414" t="s">
        <v>10415</v>
      </c>
      <c r="F414" t="s">
        <v>1822</v>
      </c>
      <c r="G414" s="150" t="s">
        <v>957</v>
      </c>
      <c r="H414" t="s">
        <v>1813</v>
      </c>
      <c r="I414" s="321">
        <v>7230.49</v>
      </c>
      <c r="J414" s="493">
        <f t="shared" si="16"/>
        <v>45190.5625</v>
      </c>
    </row>
    <row r="415" spans="1:10">
      <c r="A415" t="s">
        <v>2941</v>
      </c>
      <c r="B415" s="148">
        <v>42705</v>
      </c>
      <c r="C415" t="s">
        <v>10416</v>
      </c>
      <c r="D415">
        <v>1</v>
      </c>
      <c r="E415" t="s">
        <v>10417</v>
      </c>
      <c r="F415" t="s">
        <v>1822</v>
      </c>
      <c r="G415" s="150" t="s">
        <v>957</v>
      </c>
      <c r="H415" t="s">
        <v>1813</v>
      </c>
      <c r="I415" s="321">
        <v>59924.38</v>
      </c>
      <c r="J415" s="493">
        <f t="shared" si="16"/>
        <v>374527.375</v>
      </c>
    </row>
    <row r="416" spans="1:10">
      <c r="A416" t="s">
        <v>1823</v>
      </c>
      <c r="B416" s="148">
        <v>42706</v>
      </c>
      <c r="C416" t="s">
        <v>10418</v>
      </c>
      <c r="D416">
        <v>1</v>
      </c>
      <c r="E416" t="s">
        <v>10419</v>
      </c>
      <c r="F416" t="s">
        <v>1822</v>
      </c>
      <c r="G416" s="150" t="s">
        <v>4171</v>
      </c>
      <c r="H416" t="s">
        <v>4154</v>
      </c>
      <c r="I416" s="321">
        <v>8157.21</v>
      </c>
      <c r="J416" s="493">
        <f t="shared" si="16"/>
        <v>50982.5625</v>
      </c>
    </row>
    <row r="417" spans="1:11">
      <c r="A417" t="s">
        <v>6090</v>
      </c>
      <c r="B417" s="148">
        <v>42706</v>
      </c>
      <c r="C417" t="s">
        <v>10420</v>
      </c>
      <c r="D417">
        <v>1</v>
      </c>
      <c r="E417" t="s">
        <v>10421</v>
      </c>
      <c r="F417" t="s">
        <v>1822</v>
      </c>
      <c r="G417" s="150" t="s">
        <v>4171</v>
      </c>
      <c r="H417" t="s">
        <v>4154</v>
      </c>
      <c r="I417" s="321">
        <v>86894.51</v>
      </c>
      <c r="J417" s="493">
        <f t="shared" si="16"/>
        <v>543090.6875</v>
      </c>
    </row>
    <row r="418" spans="1:11">
      <c r="A418" t="s">
        <v>6094</v>
      </c>
      <c r="B418" s="148">
        <v>42709</v>
      </c>
      <c r="C418" t="s">
        <v>10422</v>
      </c>
      <c r="D418">
        <v>1</v>
      </c>
      <c r="E418" t="s">
        <v>10423</v>
      </c>
      <c r="F418" t="s">
        <v>1812</v>
      </c>
      <c r="G418" s="150" t="s">
        <v>968</v>
      </c>
      <c r="H418" t="s">
        <v>969</v>
      </c>
      <c r="I418" s="508">
        <v>642.79</v>
      </c>
      <c r="J418" s="493">
        <f t="shared" si="16"/>
        <v>4017.4374999999995</v>
      </c>
    </row>
    <row r="419" spans="1:11">
      <c r="A419" t="s">
        <v>2999</v>
      </c>
      <c r="B419" s="148">
        <v>42709</v>
      </c>
      <c r="C419" t="s">
        <v>10424</v>
      </c>
      <c r="D419">
        <v>1</v>
      </c>
      <c r="E419" t="s">
        <v>10425</v>
      </c>
      <c r="F419" t="s">
        <v>1822</v>
      </c>
      <c r="G419" s="150" t="s">
        <v>4171</v>
      </c>
      <c r="H419" t="s">
        <v>4154</v>
      </c>
      <c r="I419" s="508">
        <v>58.55</v>
      </c>
      <c r="J419" s="493">
        <f t="shared" si="16"/>
        <v>365.9375</v>
      </c>
    </row>
    <row r="420" spans="1:11">
      <c r="A420" t="s">
        <v>1037</v>
      </c>
      <c r="B420" s="148">
        <v>42710</v>
      </c>
      <c r="C420" t="s">
        <v>10426</v>
      </c>
      <c r="D420">
        <v>1</v>
      </c>
      <c r="E420" t="s">
        <v>10427</v>
      </c>
      <c r="F420" t="s">
        <v>1812</v>
      </c>
      <c r="G420" s="150" t="s">
        <v>960</v>
      </c>
      <c r="H420" t="s">
        <v>961</v>
      </c>
      <c r="I420" s="321">
        <v>3631.64</v>
      </c>
      <c r="J420" s="493">
        <f t="shared" si="16"/>
        <v>22697.75</v>
      </c>
    </row>
    <row r="421" spans="1:11">
      <c r="A421" t="s">
        <v>1039</v>
      </c>
      <c r="B421" s="148">
        <v>42709</v>
      </c>
      <c r="C421" t="s">
        <v>10428</v>
      </c>
      <c r="D421">
        <v>1</v>
      </c>
      <c r="E421" t="s">
        <v>10429</v>
      </c>
      <c r="F421" t="s">
        <v>1822</v>
      </c>
      <c r="G421" s="150" t="s">
        <v>4171</v>
      </c>
      <c r="H421" t="s">
        <v>4154</v>
      </c>
      <c r="I421" s="321">
        <v>64000</v>
      </c>
      <c r="J421" s="493">
        <f t="shared" si="16"/>
        <v>400000</v>
      </c>
    </row>
    <row r="422" spans="1:11">
      <c r="A422" t="s">
        <v>105</v>
      </c>
      <c r="B422" s="148">
        <v>42712</v>
      </c>
      <c r="C422" t="s">
        <v>10430</v>
      </c>
      <c r="D422">
        <v>1</v>
      </c>
      <c r="E422" t="s">
        <v>10431</v>
      </c>
      <c r="F422" t="s">
        <v>1812</v>
      </c>
      <c r="G422" s="150" t="s">
        <v>9634</v>
      </c>
      <c r="H422" s="150" t="s">
        <v>9635</v>
      </c>
      <c r="I422" s="508">
        <v>309.07</v>
      </c>
      <c r="J422" s="493">
        <f t="shared" si="16"/>
        <v>1931.6875</v>
      </c>
    </row>
    <row r="423" spans="1:11">
      <c r="A423" t="s">
        <v>1927</v>
      </c>
      <c r="B423" s="148">
        <v>42711</v>
      </c>
      <c r="C423" t="s">
        <v>10432</v>
      </c>
      <c r="D423">
        <v>1</v>
      </c>
      <c r="E423" t="s">
        <v>10433</v>
      </c>
      <c r="F423" t="s">
        <v>1822</v>
      </c>
      <c r="G423" s="150" t="s">
        <v>6027</v>
      </c>
      <c r="H423" t="s">
        <v>5997</v>
      </c>
      <c r="I423" s="321">
        <v>2364.4</v>
      </c>
      <c r="J423" s="493">
        <f t="shared" si="16"/>
        <v>14777.5</v>
      </c>
      <c r="K423">
        <v>591.1</v>
      </c>
    </row>
    <row r="424" spans="1:11">
      <c r="A424" t="s">
        <v>49</v>
      </c>
      <c r="B424" s="148">
        <v>42711</v>
      </c>
      <c r="C424" t="s">
        <v>10434</v>
      </c>
      <c r="D424">
        <v>1</v>
      </c>
      <c r="E424" t="s">
        <v>10435</v>
      </c>
      <c r="F424" t="s">
        <v>1822</v>
      </c>
      <c r="G424" s="150" t="s">
        <v>4830</v>
      </c>
      <c r="H424" t="s">
        <v>4821</v>
      </c>
      <c r="I424" s="321">
        <v>1498.56</v>
      </c>
      <c r="J424" s="493">
        <f t="shared" si="16"/>
        <v>9366</v>
      </c>
    </row>
    <row r="425" spans="1:11">
      <c r="A425" t="s">
        <v>51</v>
      </c>
      <c r="B425" s="148">
        <v>42711</v>
      </c>
      <c r="C425" t="s">
        <v>10436</v>
      </c>
      <c r="D425">
        <v>1</v>
      </c>
      <c r="E425" t="s">
        <v>10437</v>
      </c>
      <c r="F425" t="s">
        <v>1822</v>
      </c>
      <c r="G425" s="150" t="s">
        <v>718</v>
      </c>
      <c r="H425" t="s">
        <v>719</v>
      </c>
      <c r="I425" s="508">
        <v>80.25</v>
      </c>
      <c r="J425" s="493">
        <f t="shared" si="16"/>
        <v>501.5625</v>
      </c>
    </row>
    <row r="426" spans="1:11">
      <c r="A426" t="s">
        <v>53</v>
      </c>
      <c r="B426" s="148">
        <v>42711</v>
      </c>
      <c r="C426" t="s">
        <v>10438</v>
      </c>
      <c r="D426">
        <v>1</v>
      </c>
      <c r="E426" t="s">
        <v>10439</v>
      </c>
      <c r="F426" t="s">
        <v>1822</v>
      </c>
      <c r="G426" s="150" t="s">
        <v>10412</v>
      </c>
      <c r="H426" t="s">
        <v>899</v>
      </c>
      <c r="I426" s="508">
        <v>153.31</v>
      </c>
      <c r="J426" s="493">
        <f t="shared" si="16"/>
        <v>958.1875</v>
      </c>
    </row>
    <row r="427" spans="1:11">
      <c r="A427" t="s">
        <v>55</v>
      </c>
      <c r="B427" s="148">
        <v>42711</v>
      </c>
      <c r="C427" t="s">
        <v>10440</v>
      </c>
      <c r="D427">
        <v>1</v>
      </c>
      <c r="E427" t="s">
        <v>10441</v>
      </c>
      <c r="F427" t="s">
        <v>1822</v>
      </c>
      <c r="G427" s="150" t="s">
        <v>3564</v>
      </c>
      <c r="H427" t="s">
        <v>4148</v>
      </c>
      <c r="I427" s="321">
        <v>3272</v>
      </c>
      <c r="J427" s="493">
        <f t="shared" si="16"/>
        <v>20450</v>
      </c>
    </row>
    <row r="428" spans="1:11">
      <c r="A428" t="s">
        <v>57</v>
      </c>
      <c r="B428" s="148">
        <v>42711</v>
      </c>
      <c r="C428" t="s">
        <v>10442</v>
      </c>
      <c r="D428">
        <v>1</v>
      </c>
      <c r="E428" t="s">
        <v>10443</v>
      </c>
      <c r="F428" t="s">
        <v>1822</v>
      </c>
      <c r="G428" s="150" t="s">
        <v>9649</v>
      </c>
      <c r="H428" t="s">
        <v>9542</v>
      </c>
      <c r="I428" s="508">
        <v>358.62</v>
      </c>
      <c r="J428" s="493">
        <f t="shared" si="16"/>
        <v>2241.375</v>
      </c>
    </row>
    <row r="429" spans="1:11">
      <c r="A429" t="s">
        <v>59</v>
      </c>
      <c r="B429" s="148">
        <v>42711</v>
      </c>
      <c r="C429" t="s">
        <v>10444</v>
      </c>
      <c r="D429">
        <v>1</v>
      </c>
      <c r="E429" t="s">
        <v>10445</v>
      </c>
      <c r="F429" t="s">
        <v>1822</v>
      </c>
      <c r="G429" s="150" t="s">
        <v>947</v>
      </c>
      <c r="H429" t="s">
        <v>948</v>
      </c>
      <c r="I429" s="508">
        <v>110.4</v>
      </c>
      <c r="J429" s="493">
        <f t="shared" si="16"/>
        <v>690</v>
      </c>
    </row>
    <row r="430" spans="1:11">
      <c r="A430" t="s">
        <v>61</v>
      </c>
      <c r="B430" s="148">
        <v>42711</v>
      </c>
      <c r="C430" t="s">
        <v>10446</v>
      </c>
      <c r="D430">
        <v>1</v>
      </c>
      <c r="E430" t="s">
        <v>10447</v>
      </c>
      <c r="F430" t="s">
        <v>1822</v>
      </c>
      <c r="G430" s="150" t="s">
        <v>10723</v>
      </c>
      <c r="H430" t="s">
        <v>9620</v>
      </c>
      <c r="I430" s="321">
        <v>1840</v>
      </c>
      <c r="J430" s="493">
        <f t="shared" si="16"/>
        <v>11500</v>
      </c>
    </row>
    <row r="431" spans="1:11">
      <c r="A431" t="s">
        <v>63</v>
      </c>
      <c r="B431" s="148">
        <v>42711</v>
      </c>
      <c r="C431" t="s">
        <v>10448</v>
      </c>
      <c r="D431">
        <v>1</v>
      </c>
      <c r="E431" t="s">
        <v>10449</v>
      </c>
      <c r="F431" t="s">
        <v>1822</v>
      </c>
      <c r="G431" s="150" t="s">
        <v>10724</v>
      </c>
      <c r="H431" t="s">
        <v>10450</v>
      </c>
      <c r="I431" s="508">
        <v>1360</v>
      </c>
      <c r="J431" s="493">
        <f t="shared" si="16"/>
        <v>8500</v>
      </c>
    </row>
    <row r="432" spans="1:11">
      <c r="A432" t="s">
        <v>65</v>
      </c>
      <c r="B432" s="148">
        <v>42711</v>
      </c>
      <c r="C432" t="s">
        <v>10451</v>
      </c>
      <c r="D432">
        <v>1</v>
      </c>
      <c r="E432" t="s">
        <v>10452</v>
      </c>
      <c r="F432" t="s">
        <v>1822</v>
      </c>
      <c r="G432" s="150" t="s">
        <v>5443</v>
      </c>
      <c r="H432" t="s">
        <v>6900</v>
      </c>
      <c r="I432" s="508">
        <v>88.13</v>
      </c>
      <c r="J432" s="493">
        <f t="shared" si="16"/>
        <v>550.8125</v>
      </c>
    </row>
    <row r="433" spans="1:12">
      <c r="A433" t="s">
        <v>1065</v>
      </c>
      <c r="B433" s="148">
        <v>42711</v>
      </c>
      <c r="C433" t="s">
        <v>10453</v>
      </c>
      <c r="D433">
        <v>1</v>
      </c>
      <c r="E433" t="s">
        <v>10454</v>
      </c>
      <c r="F433" t="s">
        <v>1822</v>
      </c>
      <c r="G433" s="150" t="s">
        <v>8361</v>
      </c>
      <c r="H433" t="s">
        <v>6522</v>
      </c>
      <c r="I433" s="508">
        <v>257.25</v>
      </c>
      <c r="J433" s="493">
        <f t="shared" si="16"/>
        <v>1607.8125</v>
      </c>
    </row>
    <row r="434" spans="1:12">
      <c r="A434" t="s">
        <v>10455</v>
      </c>
      <c r="B434" s="148">
        <v>42711</v>
      </c>
      <c r="C434" t="s">
        <v>10456</v>
      </c>
      <c r="D434">
        <v>1</v>
      </c>
      <c r="E434" t="s">
        <v>10457</v>
      </c>
      <c r="F434" t="s">
        <v>1822</v>
      </c>
      <c r="G434" s="150" t="s">
        <v>1766</v>
      </c>
      <c r="H434" t="s">
        <v>1638</v>
      </c>
      <c r="I434" s="321">
        <v>1902.3</v>
      </c>
      <c r="J434" s="493">
        <f t="shared" si="16"/>
        <v>11889.375</v>
      </c>
    </row>
    <row r="435" spans="1:12">
      <c r="A435" t="s">
        <v>1067</v>
      </c>
      <c r="B435" s="148">
        <v>42711</v>
      </c>
      <c r="C435" t="s">
        <v>10458</v>
      </c>
      <c r="D435">
        <v>1</v>
      </c>
      <c r="E435" t="s">
        <v>10459</v>
      </c>
      <c r="F435" t="s">
        <v>1822</v>
      </c>
      <c r="G435" s="150" t="s">
        <v>962</v>
      </c>
      <c r="H435" t="s">
        <v>963</v>
      </c>
      <c r="I435" s="508">
        <v>806.62</v>
      </c>
      <c r="J435" s="493">
        <f t="shared" si="16"/>
        <v>5041.375</v>
      </c>
    </row>
    <row r="436" spans="1:12">
      <c r="A436" t="s">
        <v>1086</v>
      </c>
      <c r="B436" s="148">
        <v>42711</v>
      </c>
      <c r="C436" t="s">
        <v>10460</v>
      </c>
      <c r="D436">
        <v>1</v>
      </c>
      <c r="E436" t="s">
        <v>10461</v>
      </c>
      <c r="F436" t="s">
        <v>1822</v>
      </c>
      <c r="G436" s="150" t="s">
        <v>826</v>
      </c>
      <c r="H436" t="s">
        <v>1620</v>
      </c>
      <c r="I436" s="321">
        <v>3296</v>
      </c>
      <c r="J436" s="493">
        <f t="shared" si="16"/>
        <v>20600</v>
      </c>
    </row>
    <row r="437" spans="1:12">
      <c r="A437" t="s">
        <v>1950</v>
      </c>
      <c r="B437" s="148">
        <v>42711</v>
      </c>
      <c r="C437" t="s">
        <v>10462</v>
      </c>
      <c r="D437">
        <v>2</v>
      </c>
      <c r="E437" t="s">
        <v>10463</v>
      </c>
      <c r="F437" t="s">
        <v>1822</v>
      </c>
      <c r="G437" s="150" t="s">
        <v>826</v>
      </c>
      <c r="H437" t="s">
        <v>1620</v>
      </c>
      <c r="I437" s="321">
        <v>1760</v>
      </c>
      <c r="J437" s="493">
        <f t="shared" si="16"/>
        <v>11000</v>
      </c>
    </row>
    <row r="438" spans="1:12">
      <c r="A438" t="s">
        <v>3943</v>
      </c>
      <c r="B438" s="148">
        <v>42711</v>
      </c>
      <c r="C438" t="s">
        <v>10464</v>
      </c>
      <c r="D438">
        <v>1</v>
      </c>
      <c r="E438" t="s">
        <v>10465</v>
      </c>
      <c r="F438" t="s">
        <v>1822</v>
      </c>
      <c r="G438" s="150" t="s">
        <v>9640</v>
      </c>
      <c r="H438" t="s">
        <v>6666</v>
      </c>
      <c r="I438" s="321">
        <v>2208</v>
      </c>
      <c r="J438" s="493">
        <f t="shared" si="16"/>
        <v>13800</v>
      </c>
    </row>
    <row r="439" spans="1:12">
      <c r="A439" t="s">
        <v>3945</v>
      </c>
      <c r="B439" s="148">
        <v>42711</v>
      </c>
      <c r="C439" t="s">
        <v>10466</v>
      </c>
      <c r="D439">
        <v>2</v>
      </c>
      <c r="E439" t="s">
        <v>10467</v>
      </c>
      <c r="F439" t="s">
        <v>1822</v>
      </c>
      <c r="G439" s="150" t="s">
        <v>9640</v>
      </c>
      <c r="H439" t="s">
        <v>6666</v>
      </c>
      <c r="I439" s="321">
        <v>3104</v>
      </c>
      <c r="J439" s="493">
        <f t="shared" si="16"/>
        <v>19400</v>
      </c>
    </row>
    <row r="440" spans="1:12">
      <c r="A440" t="s">
        <v>3947</v>
      </c>
      <c r="B440" s="148">
        <v>42711</v>
      </c>
      <c r="C440" t="s">
        <v>10468</v>
      </c>
      <c r="D440">
        <v>2</v>
      </c>
      <c r="E440" t="s">
        <v>10469</v>
      </c>
      <c r="F440" t="s">
        <v>1822</v>
      </c>
      <c r="G440" s="150" t="s">
        <v>723</v>
      </c>
      <c r="H440" t="s">
        <v>917</v>
      </c>
      <c r="I440" s="321">
        <v>2288</v>
      </c>
      <c r="J440" s="493">
        <f t="shared" si="16"/>
        <v>14300</v>
      </c>
    </row>
    <row r="441" spans="1:12">
      <c r="A441" t="s">
        <v>3949</v>
      </c>
      <c r="B441" s="148">
        <v>42711</v>
      </c>
      <c r="C441" t="s">
        <v>10470</v>
      </c>
      <c r="D441">
        <v>2</v>
      </c>
      <c r="E441" t="s">
        <v>10471</v>
      </c>
      <c r="F441" t="s">
        <v>1822</v>
      </c>
      <c r="G441" s="150" t="s">
        <v>8077</v>
      </c>
      <c r="H441" t="s">
        <v>9319</v>
      </c>
      <c r="I441" s="508">
        <v>151.72</v>
      </c>
      <c r="J441" s="493">
        <f t="shared" si="16"/>
        <v>948.25</v>
      </c>
    </row>
    <row r="442" spans="1:12">
      <c r="A442" t="s">
        <v>3951</v>
      </c>
      <c r="B442" s="148">
        <v>42711</v>
      </c>
      <c r="C442" t="s">
        <v>10472</v>
      </c>
      <c r="D442">
        <v>2</v>
      </c>
      <c r="E442" t="s">
        <v>10473</v>
      </c>
      <c r="F442" t="s">
        <v>1822</v>
      </c>
      <c r="G442" s="150" t="s">
        <v>723</v>
      </c>
      <c r="H442" t="s">
        <v>917</v>
      </c>
      <c r="I442" s="508">
        <v>192</v>
      </c>
      <c r="J442" s="493">
        <f t="shared" si="16"/>
        <v>1200</v>
      </c>
    </row>
    <row r="443" spans="1:12">
      <c r="A443" t="s">
        <v>1980</v>
      </c>
      <c r="B443" s="148">
        <v>42711</v>
      </c>
      <c r="C443" t="s">
        <v>10474</v>
      </c>
      <c r="D443">
        <v>2</v>
      </c>
      <c r="E443" t="s">
        <v>10475</v>
      </c>
      <c r="F443" t="s">
        <v>1822</v>
      </c>
      <c r="G443" s="150" t="s">
        <v>893</v>
      </c>
      <c r="H443" t="s">
        <v>892</v>
      </c>
      <c r="I443" s="508">
        <v>282.76</v>
      </c>
      <c r="J443" s="493">
        <f t="shared" si="16"/>
        <v>1767.25</v>
      </c>
    </row>
    <row r="444" spans="1:12">
      <c r="A444" t="s">
        <v>113</v>
      </c>
      <c r="B444" s="148">
        <v>42711</v>
      </c>
      <c r="C444" t="s">
        <v>10476</v>
      </c>
      <c r="D444">
        <v>2</v>
      </c>
      <c r="E444" t="s">
        <v>10477</v>
      </c>
      <c r="F444" t="s">
        <v>1822</v>
      </c>
      <c r="G444" s="150" t="s">
        <v>915</v>
      </c>
      <c r="H444" t="s">
        <v>916</v>
      </c>
      <c r="I444" s="508">
        <v>415.44</v>
      </c>
      <c r="J444" s="493">
        <f t="shared" si="16"/>
        <v>2596.5</v>
      </c>
    </row>
    <row r="445" spans="1:12">
      <c r="A445" t="s">
        <v>181</v>
      </c>
      <c r="B445" s="148">
        <v>42711</v>
      </c>
      <c r="C445" t="s">
        <v>10478</v>
      </c>
      <c r="D445">
        <v>2</v>
      </c>
      <c r="E445" t="s">
        <v>10479</v>
      </c>
      <c r="F445" t="s">
        <v>1822</v>
      </c>
      <c r="G445" s="150" t="s">
        <v>5481</v>
      </c>
      <c r="H445" t="s">
        <v>5462</v>
      </c>
      <c r="I445" s="508">
        <v>171.86</v>
      </c>
      <c r="J445" s="493">
        <f t="shared" si="16"/>
        <v>1074.125</v>
      </c>
    </row>
    <row r="446" spans="1:12">
      <c r="A446" t="s">
        <v>189</v>
      </c>
      <c r="B446" s="148">
        <v>42713</v>
      </c>
      <c r="C446" t="s">
        <v>10480</v>
      </c>
      <c r="D446">
        <v>1</v>
      </c>
      <c r="E446" t="s">
        <v>10481</v>
      </c>
      <c r="F446" t="s">
        <v>1822</v>
      </c>
      <c r="G446" s="150" t="s">
        <v>10725</v>
      </c>
      <c r="H446" t="s">
        <v>10482</v>
      </c>
      <c r="I446" s="321">
        <v>12800</v>
      </c>
      <c r="J446" s="493">
        <f t="shared" si="16"/>
        <v>80000</v>
      </c>
      <c r="K446">
        <v>8533.34</v>
      </c>
      <c r="L446" s="150"/>
    </row>
    <row r="447" spans="1:12">
      <c r="A447" t="s">
        <v>191</v>
      </c>
      <c r="B447" s="148">
        <v>42713</v>
      </c>
      <c r="C447" t="s">
        <v>10483</v>
      </c>
      <c r="D447">
        <v>1</v>
      </c>
      <c r="E447" t="s">
        <v>10484</v>
      </c>
      <c r="F447" t="s">
        <v>1822</v>
      </c>
      <c r="G447" s="150" t="s">
        <v>4171</v>
      </c>
      <c r="H447" t="s">
        <v>4154</v>
      </c>
      <c r="I447" s="321">
        <v>30988.16</v>
      </c>
      <c r="J447" s="493">
        <f t="shared" si="16"/>
        <v>193676</v>
      </c>
    </row>
    <row r="448" spans="1:12">
      <c r="A448" t="s">
        <v>193</v>
      </c>
      <c r="B448" s="148">
        <v>42713</v>
      </c>
      <c r="C448" t="s">
        <v>10485</v>
      </c>
      <c r="D448">
        <v>1</v>
      </c>
      <c r="E448" t="s">
        <v>10486</v>
      </c>
      <c r="F448" t="s">
        <v>1822</v>
      </c>
      <c r="G448" s="150" t="s">
        <v>4171</v>
      </c>
      <c r="H448" t="s">
        <v>4154</v>
      </c>
      <c r="I448" s="321">
        <v>8065.9</v>
      </c>
      <c r="J448" s="493">
        <f t="shared" si="16"/>
        <v>50411.875</v>
      </c>
    </row>
    <row r="449" spans="1:11">
      <c r="A449" t="s">
        <v>201</v>
      </c>
      <c r="B449" s="148">
        <v>42713</v>
      </c>
      <c r="C449" t="s">
        <v>10487</v>
      </c>
      <c r="D449">
        <v>1</v>
      </c>
      <c r="E449" t="s">
        <v>10488</v>
      </c>
      <c r="F449" t="s">
        <v>1822</v>
      </c>
      <c r="G449" s="150" t="s">
        <v>957</v>
      </c>
      <c r="H449" t="s">
        <v>1813</v>
      </c>
      <c r="I449" s="321">
        <v>2857.68</v>
      </c>
      <c r="J449" s="493">
        <f t="shared" si="16"/>
        <v>17860.5</v>
      </c>
    </row>
    <row r="450" spans="1:11" s="150" customFormat="1">
      <c r="A450" s="150" t="s">
        <v>1115</v>
      </c>
      <c r="B450" s="148">
        <v>42717</v>
      </c>
      <c r="C450" s="150" t="s">
        <v>10489</v>
      </c>
      <c r="D450" s="150">
        <v>1</v>
      </c>
      <c r="E450" s="150" t="s">
        <v>10490</v>
      </c>
      <c r="F450" s="150" t="s">
        <v>1812</v>
      </c>
      <c r="G450" s="150" t="s">
        <v>10713</v>
      </c>
      <c r="H450" s="150" t="s">
        <v>10714</v>
      </c>
      <c r="I450" s="508">
        <v>78.33</v>
      </c>
      <c r="J450" s="493">
        <f t="shared" si="16"/>
        <v>489.5625</v>
      </c>
    </row>
    <row r="451" spans="1:11" s="150" customFormat="1">
      <c r="A451" s="150" t="s">
        <v>1115</v>
      </c>
      <c r="B451" s="148">
        <v>42717</v>
      </c>
      <c r="C451" s="150" t="s">
        <v>10489</v>
      </c>
      <c r="D451" s="150">
        <v>1</v>
      </c>
      <c r="E451" s="150" t="s">
        <v>10490</v>
      </c>
      <c r="F451" s="150" t="s">
        <v>1812</v>
      </c>
      <c r="G451" s="150" t="s">
        <v>10715</v>
      </c>
      <c r="H451" s="150" t="s">
        <v>10716</v>
      </c>
      <c r="I451" s="508">
        <v>65.239999999999995</v>
      </c>
      <c r="J451" s="493">
        <f t="shared" si="16"/>
        <v>407.74999999999994</v>
      </c>
    </row>
    <row r="452" spans="1:11" s="150" customFormat="1">
      <c r="A452" s="150" t="s">
        <v>1115</v>
      </c>
      <c r="B452" s="148">
        <v>42717</v>
      </c>
      <c r="C452" s="150" t="s">
        <v>10489</v>
      </c>
      <c r="D452" s="150">
        <v>1</v>
      </c>
      <c r="E452" s="150" t="s">
        <v>10490</v>
      </c>
      <c r="F452" s="150" t="s">
        <v>1812</v>
      </c>
      <c r="G452" s="150" t="s">
        <v>10717</v>
      </c>
      <c r="H452" s="150" t="s">
        <v>10718</v>
      </c>
      <c r="I452" s="508">
        <v>18.48</v>
      </c>
      <c r="J452" s="493">
        <f t="shared" si="16"/>
        <v>115.5</v>
      </c>
    </row>
    <row r="453" spans="1:11" s="150" customFormat="1">
      <c r="A453" s="150" t="s">
        <v>1115</v>
      </c>
      <c r="B453" s="148">
        <v>42717</v>
      </c>
      <c r="C453" s="150" t="s">
        <v>10489</v>
      </c>
      <c r="D453" s="150">
        <v>1</v>
      </c>
      <c r="E453" s="150" t="s">
        <v>10490</v>
      </c>
      <c r="F453" s="150" t="s">
        <v>1812</v>
      </c>
      <c r="G453" s="150" t="s">
        <v>729</v>
      </c>
      <c r="H453" s="150" t="s">
        <v>10719</v>
      </c>
      <c r="I453" s="508">
        <v>40.840000000000003</v>
      </c>
      <c r="J453" s="493">
        <f t="shared" si="16"/>
        <v>255.25000000000003</v>
      </c>
    </row>
    <row r="454" spans="1:11" s="150" customFormat="1">
      <c r="A454" s="150" t="s">
        <v>1115</v>
      </c>
      <c r="B454" s="148">
        <v>42717</v>
      </c>
      <c r="C454" s="150" t="s">
        <v>10489</v>
      </c>
      <c r="D454" s="150">
        <v>1</v>
      </c>
      <c r="E454" s="150" t="s">
        <v>10490</v>
      </c>
      <c r="F454" s="150" t="s">
        <v>1812</v>
      </c>
      <c r="G454" s="150" t="s">
        <v>3532</v>
      </c>
      <c r="H454" s="150" t="s">
        <v>10720</v>
      </c>
      <c r="I454" s="508">
        <v>73.42</v>
      </c>
      <c r="J454" s="493">
        <f t="shared" si="16"/>
        <v>458.875</v>
      </c>
    </row>
    <row r="455" spans="1:11" s="150" customFormat="1">
      <c r="A455" s="150" t="s">
        <v>1115</v>
      </c>
      <c r="B455" s="148">
        <v>42717</v>
      </c>
      <c r="C455" s="150" t="s">
        <v>10489</v>
      </c>
      <c r="D455" s="150">
        <v>1</v>
      </c>
      <c r="E455" s="150" t="s">
        <v>10490</v>
      </c>
      <c r="F455" s="150" t="s">
        <v>1812</v>
      </c>
      <c r="G455" s="150" t="s">
        <v>4158</v>
      </c>
      <c r="H455" s="150" t="s">
        <v>4157</v>
      </c>
      <c r="I455" s="508">
        <v>80.25</v>
      </c>
      <c r="J455" s="493">
        <f t="shared" si="16"/>
        <v>501.5625</v>
      </c>
    </row>
    <row r="456" spans="1:11" s="150" customFormat="1">
      <c r="A456" s="150" t="s">
        <v>1115</v>
      </c>
      <c r="B456" s="148">
        <v>42717</v>
      </c>
      <c r="C456" s="150" t="s">
        <v>10489</v>
      </c>
      <c r="D456" s="150">
        <v>1</v>
      </c>
      <c r="E456" s="150" t="s">
        <v>10490</v>
      </c>
      <c r="F456" s="150" t="s">
        <v>1812</v>
      </c>
      <c r="G456" s="150" t="s">
        <v>10721</v>
      </c>
      <c r="H456" s="150" t="s">
        <v>10722</v>
      </c>
      <c r="I456" s="508">
        <v>25.11</v>
      </c>
      <c r="J456" s="493">
        <f t="shared" ref="J456:J519" si="17">+I456/0.16</f>
        <v>156.9375</v>
      </c>
    </row>
    <row r="457" spans="1:11">
      <c r="A457" t="s">
        <v>2027</v>
      </c>
      <c r="B457" s="148">
        <v>42717</v>
      </c>
      <c r="C457" t="s">
        <v>10491</v>
      </c>
      <c r="D457">
        <v>1</v>
      </c>
      <c r="E457" t="s">
        <v>10492</v>
      </c>
      <c r="F457" t="s">
        <v>1812</v>
      </c>
      <c r="G457" s="150" t="s">
        <v>972</v>
      </c>
      <c r="H457" t="s">
        <v>1642</v>
      </c>
      <c r="I457" s="321">
        <v>21428.57</v>
      </c>
      <c r="J457" s="493">
        <f t="shared" si="17"/>
        <v>133928.5625</v>
      </c>
      <c r="K457" s="150">
        <v>14285.72</v>
      </c>
    </row>
    <row r="458" spans="1:11">
      <c r="A458" t="s">
        <v>1117</v>
      </c>
      <c r="B458" s="148">
        <v>42717</v>
      </c>
      <c r="C458" t="s">
        <v>10493</v>
      </c>
      <c r="D458">
        <v>1</v>
      </c>
      <c r="E458" t="s">
        <v>10494</v>
      </c>
      <c r="F458" t="s">
        <v>1812</v>
      </c>
      <c r="G458" s="108" t="s">
        <v>971</v>
      </c>
      <c r="H458" t="s">
        <v>970</v>
      </c>
      <c r="I458" s="321">
        <v>21428.57</v>
      </c>
      <c r="J458" s="493">
        <f t="shared" si="17"/>
        <v>133928.5625</v>
      </c>
      <c r="K458" s="150">
        <v>14285.72</v>
      </c>
    </row>
    <row r="459" spans="1:11">
      <c r="A459" t="s">
        <v>1119</v>
      </c>
      <c r="B459" s="148">
        <v>42717</v>
      </c>
      <c r="C459" t="s">
        <v>10495</v>
      </c>
      <c r="D459">
        <v>1</v>
      </c>
      <c r="E459" t="s">
        <v>10496</v>
      </c>
      <c r="F459" t="s">
        <v>1812</v>
      </c>
      <c r="G459" s="150" t="s">
        <v>957</v>
      </c>
      <c r="H459" t="s">
        <v>1813</v>
      </c>
      <c r="I459" s="508">
        <v>890.71</v>
      </c>
      <c r="J459" s="493">
        <f t="shared" si="17"/>
        <v>5566.9375</v>
      </c>
    </row>
    <row r="460" spans="1:11">
      <c r="A460" t="s">
        <v>1129</v>
      </c>
      <c r="B460" s="148">
        <v>42718</v>
      </c>
      <c r="C460" t="s">
        <v>10497</v>
      </c>
      <c r="D460">
        <v>1</v>
      </c>
      <c r="E460" t="s">
        <v>10498</v>
      </c>
      <c r="F460" t="s">
        <v>1812</v>
      </c>
      <c r="G460" s="150" t="s">
        <v>4171</v>
      </c>
      <c r="H460" t="s">
        <v>4154</v>
      </c>
      <c r="I460" s="321">
        <v>4927.59</v>
      </c>
      <c r="J460" s="493">
        <f t="shared" si="17"/>
        <v>30797.4375</v>
      </c>
    </row>
    <row r="461" spans="1:11">
      <c r="A461" t="s">
        <v>3058</v>
      </c>
      <c r="B461" s="148">
        <v>42718</v>
      </c>
      <c r="C461" t="s">
        <v>10499</v>
      </c>
      <c r="D461">
        <v>1</v>
      </c>
      <c r="E461" t="s">
        <v>10500</v>
      </c>
      <c r="F461" t="s">
        <v>1822</v>
      </c>
      <c r="G461" s="150" t="s">
        <v>4171</v>
      </c>
      <c r="H461" t="s">
        <v>4154</v>
      </c>
      <c r="I461" s="321">
        <v>49664.84</v>
      </c>
      <c r="J461" s="493">
        <f t="shared" si="17"/>
        <v>310405.25</v>
      </c>
    </row>
    <row r="462" spans="1:11">
      <c r="A462" t="s">
        <v>2058</v>
      </c>
      <c r="B462" s="148">
        <v>42718</v>
      </c>
      <c r="C462" t="s">
        <v>10501</v>
      </c>
      <c r="D462">
        <v>1</v>
      </c>
      <c r="E462" t="s">
        <v>10502</v>
      </c>
      <c r="F462" t="s">
        <v>1822</v>
      </c>
      <c r="G462" s="150" t="s">
        <v>4171</v>
      </c>
      <c r="H462" t="s">
        <v>4154</v>
      </c>
      <c r="I462" s="321">
        <v>103101.33</v>
      </c>
      <c r="J462" s="493">
        <f t="shared" si="17"/>
        <v>644383.3125</v>
      </c>
    </row>
    <row r="463" spans="1:11">
      <c r="A463" t="s">
        <v>2061</v>
      </c>
      <c r="B463" s="148">
        <v>42718</v>
      </c>
      <c r="C463" t="s">
        <v>10503</v>
      </c>
      <c r="D463">
        <v>1</v>
      </c>
      <c r="E463" t="s">
        <v>10504</v>
      </c>
      <c r="F463" t="s">
        <v>1822</v>
      </c>
      <c r="G463" s="150" t="s">
        <v>4171</v>
      </c>
      <c r="H463" t="s">
        <v>4154</v>
      </c>
      <c r="I463" s="508">
        <v>475.2</v>
      </c>
      <c r="J463" s="493">
        <f t="shared" si="17"/>
        <v>2970</v>
      </c>
    </row>
    <row r="464" spans="1:11">
      <c r="A464" t="s">
        <v>2106</v>
      </c>
      <c r="B464" s="148">
        <v>42719</v>
      </c>
      <c r="C464" t="s">
        <v>10505</v>
      </c>
      <c r="D464">
        <v>2</v>
      </c>
      <c r="E464" t="s">
        <v>10506</v>
      </c>
      <c r="F464" t="s">
        <v>1822</v>
      </c>
      <c r="G464" s="150" t="s">
        <v>6032</v>
      </c>
      <c r="H464" t="s">
        <v>5943</v>
      </c>
      <c r="I464" s="508">
        <v>936</v>
      </c>
      <c r="J464" s="493">
        <f t="shared" si="17"/>
        <v>5850</v>
      </c>
    </row>
    <row r="465" spans="1:10">
      <c r="A465" t="s">
        <v>2109</v>
      </c>
      <c r="B465" s="148">
        <v>42719</v>
      </c>
      <c r="C465" t="s">
        <v>10507</v>
      </c>
      <c r="D465">
        <v>2</v>
      </c>
      <c r="E465" t="s">
        <v>10508</v>
      </c>
      <c r="F465" t="s">
        <v>1822</v>
      </c>
      <c r="G465" s="150" t="s">
        <v>723</v>
      </c>
      <c r="H465" t="s">
        <v>917</v>
      </c>
      <c r="I465" s="321">
        <v>1408</v>
      </c>
      <c r="J465" s="493">
        <f t="shared" si="17"/>
        <v>8800</v>
      </c>
    </row>
    <row r="466" spans="1:10">
      <c r="A466" t="s">
        <v>2112</v>
      </c>
      <c r="B466" s="148">
        <v>42719</v>
      </c>
      <c r="C466" t="s">
        <v>10509</v>
      </c>
      <c r="D466">
        <v>2</v>
      </c>
      <c r="E466" t="s">
        <v>10510</v>
      </c>
      <c r="F466" t="s">
        <v>1822</v>
      </c>
      <c r="G466" s="150" t="s">
        <v>826</v>
      </c>
      <c r="H466" t="s">
        <v>1620</v>
      </c>
      <c r="I466" s="321">
        <v>2800</v>
      </c>
      <c r="J466" s="493">
        <f t="shared" si="17"/>
        <v>17500</v>
      </c>
    </row>
    <row r="467" spans="1:10">
      <c r="A467" t="s">
        <v>3979</v>
      </c>
      <c r="B467" s="148">
        <v>42719</v>
      </c>
      <c r="C467" t="s">
        <v>10511</v>
      </c>
      <c r="D467">
        <v>2</v>
      </c>
      <c r="E467" t="s">
        <v>10512</v>
      </c>
      <c r="F467" t="s">
        <v>1822</v>
      </c>
      <c r="G467" s="150" t="s">
        <v>9640</v>
      </c>
      <c r="H467" t="s">
        <v>6666</v>
      </c>
      <c r="I467" s="508">
        <v>80</v>
      </c>
      <c r="J467" s="493">
        <f t="shared" si="17"/>
        <v>500</v>
      </c>
    </row>
    <row r="468" spans="1:10">
      <c r="A468" t="s">
        <v>3981</v>
      </c>
      <c r="B468" s="148">
        <v>42719</v>
      </c>
      <c r="C468" t="s">
        <v>10513</v>
      </c>
      <c r="D468">
        <v>2</v>
      </c>
      <c r="E468" t="s">
        <v>10514</v>
      </c>
      <c r="F468" t="s">
        <v>1822</v>
      </c>
      <c r="G468" s="150" t="s">
        <v>915</v>
      </c>
      <c r="H468" t="s">
        <v>916</v>
      </c>
      <c r="I468" s="508">
        <v>267.12</v>
      </c>
      <c r="J468" s="493">
        <f t="shared" si="17"/>
        <v>1669.5</v>
      </c>
    </row>
    <row r="469" spans="1:10">
      <c r="A469" t="s">
        <v>1917</v>
      </c>
      <c r="B469" s="148">
        <v>42719</v>
      </c>
      <c r="C469" t="s">
        <v>10515</v>
      </c>
      <c r="D469">
        <v>2</v>
      </c>
      <c r="E469" t="s">
        <v>10516</v>
      </c>
      <c r="F469" t="s">
        <v>1822</v>
      </c>
      <c r="G469" s="150" t="s">
        <v>5481</v>
      </c>
      <c r="H469" t="s">
        <v>5462</v>
      </c>
      <c r="I469" s="508">
        <v>234.98</v>
      </c>
      <c r="J469" s="493">
        <f t="shared" si="17"/>
        <v>1468.625</v>
      </c>
    </row>
    <row r="470" spans="1:10">
      <c r="A470" t="s">
        <v>267</v>
      </c>
      <c r="B470" s="148">
        <v>42719</v>
      </c>
      <c r="C470" t="s">
        <v>10517</v>
      </c>
      <c r="D470">
        <v>1</v>
      </c>
      <c r="E470" t="s">
        <v>10518</v>
      </c>
      <c r="F470" t="s">
        <v>1822</v>
      </c>
      <c r="G470" s="150" t="s">
        <v>10412</v>
      </c>
      <c r="H470" t="s">
        <v>899</v>
      </c>
      <c r="I470" s="508">
        <v>309.27999999999997</v>
      </c>
      <c r="J470" s="493">
        <f t="shared" si="17"/>
        <v>1932.9999999999998</v>
      </c>
    </row>
    <row r="471" spans="1:10">
      <c r="A471" t="s">
        <v>269</v>
      </c>
      <c r="B471" s="148">
        <v>42719</v>
      </c>
      <c r="C471" t="s">
        <v>10519</v>
      </c>
      <c r="D471">
        <v>1</v>
      </c>
      <c r="E471" t="s">
        <v>10520</v>
      </c>
      <c r="F471" t="s">
        <v>1822</v>
      </c>
      <c r="G471" s="150" t="s">
        <v>918</v>
      </c>
      <c r="H471" t="s">
        <v>954</v>
      </c>
      <c r="I471" s="321">
        <v>2080</v>
      </c>
      <c r="J471" s="493">
        <f t="shared" si="17"/>
        <v>13000</v>
      </c>
    </row>
    <row r="472" spans="1:10">
      <c r="A472" t="s">
        <v>1177</v>
      </c>
      <c r="B472" s="148">
        <v>42719</v>
      </c>
      <c r="C472" t="s">
        <v>10521</v>
      </c>
      <c r="D472">
        <v>1</v>
      </c>
      <c r="E472" t="s">
        <v>10522</v>
      </c>
      <c r="F472" t="s">
        <v>1822</v>
      </c>
      <c r="G472" s="150" t="s">
        <v>3564</v>
      </c>
      <c r="H472" t="s">
        <v>4148</v>
      </c>
      <c r="I472" s="508">
        <v>480</v>
      </c>
      <c r="J472" s="493">
        <f t="shared" si="17"/>
        <v>3000</v>
      </c>
    </row>
    <row r="473" spans="1:10">
      <c r="A473" t="s">
        <v>271</v>
      </c>
      <c r="B473" s="148">
        <v>42719</v>
      </c>
      <c r="C473" t="s">
        <v>10523</v>
      </c>
      <c r="D473">
        <v>1</v>
      </c>
      <c r="E473" t="s">
        <v>10524</v>
      </c>
      <c r="F473" t="s">
        <v>1822</v>
      </c>
      <c r="G473" s="150" t="s">
        <v>907</v>
      </c>
      <c r="H473" t="s">
        <v>908</v>
      </c>
      <c r="I473" s="321">
        <v>14281.05</v>
      </c>
      <c r="J473" s="493">
        <f t="shared" si="17"/>
        <v>89256.5625</v>
      </c>
    </row>
    <row r="474" spans="1:10">
      <c r="A474" t="s">
        <v>273</v>
      </c>
      <c r="B474" s="148">
        <v>42719</v>
      </c>
      <c r="C474" t="s">
        <v>10525</v>
      </c>
      <c r="D474">
        <v>1</v>
      </c>
      <c r="E474" t="s">
        <v>10526</v>
      </c>
      <c r="F474" t="s">
        <v>1822</v>
      </c>
      <c r="G474" s="150" t="s">
        <v>4845</v>
      </c>
      <c r="H474" t="s">
        <v>4815</v>
      </c>
      <c r="I474" s="321">
        <v>1211.52</v>
      </c>
      <c r="J474" s="493">
        <f t="shared" si="17"/>
        <v>7572</v>
      </c>
    </row>
    <row r="475" spans="1:10">
      <c r="A475" t="s">
        <v>275</v>
      </c>
      <c r="B475" s="148">
        <v>42719</v>
      </c>
      <c r="C475" t="s">
        <v>10527</v>
      </c>
      <c r="D475">
        <v>1</v>
      </c>
      <c r="E475" t="s">
        <v>10528</v>
      </c>
      <c r="F475" t="s">
        <v>1822</v>
      </c>
      <c r="G475" s="150" t="s">
        <v>10726</v>
      </c>
      <c r="H475" t="s">
        <v>10529</v>
      </c>
      <c r="I475" s="321">
        <v>1360</v>
      </c>
      <c r="J475" s="493">
        <f t="shared" si="17"/>
        <v>8500</v>
      </c>
    </row>
    <row r="476" spans="1:10">
      <c r="A476" t="s">
        <v>277</v>
      </c>
      <c r="B476" s="148">
        <v>42719</v>
      </c>
      <c r="C476" t="s">
        <v>10530</v>
      </c>
      <c r="D476">
        <v>1</v>
      </c>
      <c r="E476" t="s">
        <v>10531</v>
      </c>
      <c r="F476" t="s">
        <v>1822</v>
      </c>
      <c r="G476" s="150" t="s">
        <v>4848</v>
      </c>
      <c r="H476" t="s">
        <v>4820</v>
      </c>
      <c r="I476" s="508">
        <v>552</v>
      </c>
      <c r="J476" s="493">
        <f t="shared" si="17"/>
        <v>3450</v>
      </c>
    </row>
    <row r="477" spans="1:10">
      <c r="A477" t="s">
        <v>279</v>
      </c>
      <c r="B477" s="148">
        <v>42719</v>
      </c>
      <c r="C477" t="s">
        <v>10532</v>
      </c>
      <c r="D477">
        <v>1</v>
      </c>
      <c r="E477" t="s">
        <v>10533</v>
      </c>
      <c r="F477" t="s">
        <v>1822</v>
      </c>
      <c r="G477" s="150" t="s">
        <v>718</v>
      </c>
      <c r="H477" t="s">
        <v>719</v>
      </c>
      <c r="I477" s="508">
        <v>307.62</v>
      </c>
      <c r="J477" s="493">
        <f t="shared" si="17"/>
        <v>1922.625</v>
      </c>
    </row>
    <row r="478" spans="1:10">
      <c r="A478" t="s">
        <v>281</v>
      </c>
      <c r="B478" s="148">
        <v>42719</v>
      </c>
      <c r="C478" t="s">
        <v>10534</v>
      </c>
      <c r="D478">
        <v>1</v>
      </c>
      <c r="E478" t="s">
        <v>10535</v>
      </c>
      <c r="F478" t="s">
        <v>1822</v>
      </c>
      <c r="G478" s="150" t="s">
        <v>930</v>
      </c>
      <c r="H478" t="s">
        <v>931</v>
      </c>
      <c r="I478" s="321">
        <v>26240</v>
      </c>
      <c r="J478" s="493">
        <f t="shared" si="17"/>
        <v>164000</v>
      </c>
    </row>
    <row r="479" spans="1:10">
      <c r="A479" t="s">
        <v>283</v>
      </c>
      <c r="B479" s="148">
        <v>42719</v>
      </c>
      <c r="C479" t="s">
        <v>10536</v>
      </c>
      <c r="D479">
        <v>1</v>
      </c>
      <c r="E479" t="s">
        <v>10537</v>
      </c>
      <c r="F479" t="s">
        <v>1822</v>
      </c>
      <c r="G479" s="150" t="s">
        <v>4171</v>
      </c>
      <c r="H479" t="s">
        <v>4154</v>
      </c>
      <c r="I479" s="321">
        <v>9359.52</v>
      </c>
      <c r="J479" s="493">
        <f t="shared" si="17"/>
        <v>58497</v>
      </c>
    </row>
    <row r="480" spans="1:10">
      <c r="A480" t="s">
        <v>285</v>
      </c>
      <c r="B480" s="148">
        <v>42719</v>
      </c>
      <c r="C480" t="s">
        <v>10538</v>
      </c>
      <c r="D480">
        <v>1</v>
      </c>
      <c r="E480" t="s">
        <v>10539</v>
      </c>
      <c r="F480" t="s">
        <v>1822</v>
      </c>
      <c r="G480" s="150" t="s">
        <v>4173</v>
      </c>
      <c r="H480" t="s">
        <v>4150</v>
      </c>
      <c r="I480" s="508">
        <v>959.2</v>
      </c>
      <c r="J480" s="493">
        <f t="shared" si="17"/>
        <v>5995</v>
      </c>
    </row>
    <row r="481" spans="1:10">
      <c r="A481" t="s">
        <v>287</v>
      </c>
      <c r="B481" s="148">
        <v>42719</v>
      </c>
      <c r="C481" t="s">
        <v>10540</v>
      </c>
      <c r="D481">
        <v>1</v>
      </c>
      <c r="E481" t="s">
        <v>10541</v>
      </c>
      <c r="F481" t="s">
        <v>1822</v>
      </c>
      <c r="G481" s="150" t="s">
        <v>10723</v>
      </c>
      <c r="H481" t="s">
        <v>9620</v>
      </c>
      <c r="I481" s="508">
        <v>560</v>
      </c>
      <c r="J481" s="493">
        <f t="shared" si="17"/>
        <v>3500</v>
      </c>
    </row>
    <row r="482" spans="1:10">
      <c r="A482" t="s">
        <v>289</v>
      </c>
      <c r="B482" s="148">
        <v>42720</v>
      </c>
      <c r="C482" t="s">
        <v>10542</v>
      </c>
      <c r="D482">
        <v>1</v>
      </c>
      <c r="E482" t="s">
        <v>10543</v>
      </c>
      <c r="F482" t="s">
        <v>1812</v>
      </c>
      <c r="G482" s="150" t="s">
        <v>966</v>
      </c>
      <c r="H482" t="s">
        <v>967</v>
      </c>
      <c r="I482" s="321">
        <v>1031.2</v>
      </c>
      <c r="J482" s="493">
        <f t="shared" si="17"/>
        <v>6445</v>
      </c>
    </row>
    <row r="483" spans="1:10">
      <c r="A483" t="s">
        <v>291</v>
      </c>
      <c r="B483" s="148">
        <v>42720</v>
      </c>
      <c r="C483" t="s">
        <v>10544</v>
      </c>
      <c r="D483">
        <v>1</v>
      </c>
      <c r="E483" t="s">
        <v>10545</v>
      </c>
      <c r="F483" t="s">
        <v>1812</v>
      </c>
      <c r="G483" s="150" t="s">
        <v>966</v>
      </c>
      <c r="H483" t="s">
        <v>967</v>
      </c>
      <c r="I483" s="321">
        <v>1619.64</v>
      </c>
      <c r="J483" s="493">
        <f t="shared" si="17"/>
        <v>10122.75</v>
      </c>
    </row>
    <row r="484" spans="1:10">
      <c r="A484" t="s">
        <v>297</v>
      </c>
      <c r="B484" s="148">
        <v>42720</v>
      </c>
      <c r="C484" t="s">
        <v>10546</v>
      </c>
      <c r="D484">
        <v>1</v>
      </c>
      <c r="E484" t="s">
        <v>10547</v>
      </c>
      <c r="F484" t="s">
        <v>1822</v>
      </c>
      <c r="G484" s="150" t="s">
        <v>4171</v>
      </c>
      <c r="H484" t="s">
        <v>4154</v>
      </c>
      <c r="I484" s="321">
        <v>8337.1</v>
      </c>
      <c r="J484" s="493">
        <f t="shared" si="17"/>
        <v>52106.875</v>
      </c>
    </row>
    <row r="485" spans="1:10">
      <c r="A485" t="s">
        <v>299</v>
      </c>
      <c r="B485" s="148">
        <v>42720</v>
      </c>
      <c r="C485" t="s">
        <v>10548</v>
      </c>
      <c r="D485">
        <v>1</v>
      </c>
      <c r="E485" t="s">
        <v>10549</v>
      </c>
      <c r="F485" t="s">
        <v>1822</v>
      </c>
      <c r="G485" s="150" t="s">
        <v>4171</v>
      </c>
      <c r="H485" t="s">
        <v>4154</v>
      </c>
      <c r="I485" s="321">
        <v>22721.77</v>
      </c>
      <c r="J485" s="493">
        <f t="shared" si="17"/>
        <v>142011.0625</v>
      </c>
    </row>
    <row r="486" spans="1:10">
      <c r="A486" t="s">
        <v>1219</v>
      </c>
      <c r="B486" s="148">
        <v>42712</v>
      </c>
      <c r="C486" t="s">
        <v>10550</v>
      </c>
      <c r="D486">
        <v>1</v>
      </c>
      <c r="E486" t="s">
        <v>10551</v>
      </c>
      <c r="F486" t="s">
        <v>1822</v>
      </c>
      <c r="G486" s="150" t="s">
        <v>1000</v>
      </c>
      <c r="H486" t="s">
        <v>6237</v>
      </c>
      <c r="I486" s="321">
        <v>3962.66</v>
      </c>
      <c r="J486" s="493">
        <f t="shared" si="17"/>
        <v>24766.625</v>
      </c>
    </row>
    <row r="487" spans="1:10">
      <c r="A487" t="s">
        <v>1223</v>
      </c>
      <c r="B487" s="148">
        <v>42723</v>
      </c>
      <c r="C487" t="s">
        <v>10552</v>
      </c>
      <c r="D487">
        <v>1</v>
      </c>
      <c r="E487" t="s">
        <v>10553</v>
      </c>
      <c r="F487" t="s">
        <v>1822</v>
      </c>
      <c r="G487" s="150" t="s">
        <v>4171</v>
      </c>
      <c r="H487" t="s">
        <v>4154</v>
      </c>
      <c r="I487" s="321">
        <v>15617.62</v>
      </c>
      <c r="J487" s="493">
        <f t="shared" si="17"/>
        <v>97610.125</v>
      </c>
    </row>
    <row r="488" spans="1:10">
      <c r="A488" t="s">
        <v>1231</v>
      </c>
      <c r="B488" s="148">
        <v>42718</v>
      </c>
      <c r="C488" t="s">
        <v>10554</v>
      </c>
      <c r="D488">
        <v>1</v>
      </c>
      <c r="E488" t="s">
        <v>10555</v>
      </c>
      <c r="F488" t="s">
        <v>1822</v>
      </c>
      <c r="G488" s="150" t="s">
        <v>10727</v>
      </c>
      <c r="H488" t="s">
        <v>10556</v>
      </c>
      <c r="I488" s="321">
        <v>4346.12</v>
      </c>
      <c r="J488" s="493">
        <f t="shared" si="17"/>
        <v>27163.25</v>
      </c>
    </row>
    <row r="489" spans="1:10">
      <c r="A489" t="s">
        <v>1239</v>
      </c>
      <c r="B489" s="148">
        <v>42724</v>
      </c>
      <c r="C489" t="s">
        <v>10557</v>
      </c>
      <c r="D489">
        <v>1</v>
      </c>
      <c r="E489" t="s">
        <v>10558</v>
      </c>
      <c r="F489" t="s">
        <v>1822</v>
      </c>
      <c r="G489" s="150" t="s">
        <v>4171</v>
      </c>
      <c r="H489" t="s">
        <v>4154</v>
      </c>
      <c r="I489" s="321">
        <v>12406.67</v>
      </c>
      <c r="J489" s="493">
        <f t="shared" si="17"/>
        <v>77541.6875</v>
      </c>
    </row>
    <row r="490" spans="1:10">
      <c r="A490" t="s">
        <v>2177</v>
      </c>
      <c r="B490" s="148">
        <v>42724</v>
      </c>
      <c r="C490" t="s">
        <v>10559</v>
      </c>
      <c r="D490">
        <v>1</v>
      </c>
      <c r="E490" t="s">
        <v>10560</v>
      </c>
      <c r="F490" t="s">
        <v>1822</v>
      </c>
      <c r="G490" s="150" t="s">
        <v>4171</v>
      </c>
      <c r="H490" t="s">
        <v>4154</v>
      </c>
      <c r="I490" s="321">
        <v>21035.52</v>
      </c>
      <c r="J490" s="493">
        <f t="shared" si="17"/>
        <v>131472</v>
      </c>
    </row>
    <row r="491" spans="1:10">
      <c r="A491" t="s">
        <v>2181</v>
      </c>
      <c r="B491" s="148">
        <v>42724</v>
      </c>
      <c r="C491" t="s">
        <v>10561</v>
      </c>
      <c r="D491">
        <v>1</v>
      </c>
      <c r="E491" t="s">
        <v>10562</v>
      </c>
      <c r="F491" t="s">
        <v>1822</v>
      </c>
      <c r="G491" s="150" t="s">
        <v>4171</v>
      </c>
      <c r="H491" t="s">
        <v>4154</v>
      </c>
      <c r="I491" s="321">
        <v>22721.77</v>
      </c>
      <c r="J491" s="493">
        <f t="shared" si="17"/>
        <v>142011.0625</v>
      </c>
    </row>
    <row r="492" spans="1:10">
      <c r="A492" t="s">
        <v>334</v>
      </c>
      <c r="B492" s="148">
        <v>42724</v>
      </c>
      <c r="C492" t="s">
        <v>10563</v>
      </c>
      <c r="D492">
        <v>1</v>
      </c>
      <c r="E492" t="s">
        <v>10564</v>
      </c>
      <c r="F492" t="s">
        <v>1822</v>
      </c>
      <c r="G492" s="150" t="s">
        <v>4171</v>
      </c>
      <c r="H492" t="s">
        <v>10565</v>
      </c>
      <c r="I492" s="321">
        <v>38233.64</v>
      </c>
      <c r="J492" s="493">
        <f t="shared" si="17"/>
        <v>238960.25</v>
      </c>
    </row>
    <row r="493" spans="1:10">
      <c r="A493" t="s">
        <v>3154</v>
      </c>
      <c r="B493" s="148">
        <v>42724</v>
      </c>
      <c r="C493" t="s">
        <v>10566</v>
      </c>
      <c r="D493">
        <v>1</v>
      </c>
      <c r="E493" t="s">
        <v>10567</v>
      </c>
      <c r="F493" t="s">
        <v>1822</v>
      </c>
      <c r="G493" s="150" t="s">
        <v>4171</v>
      </c>
      <c r="H493" t="s">
        <v>4154</v>
      </c>
      <c r="I493" s="321">
        <v>38466.78</v>
      </c>
      <c r="J493" s="493">
        <f t="shared" si="17"/>
        <v>240417.375</v>
      </c>
    </row>
    <row r="494" spans="1:10">
      <c r="A494" t="s">
        <v>4017</v>
      </c>
      <c r="B494" s="148">
        <v>42726</v>
      </c>
      <c r="C494" t="s">
        <v>10568</v>
      </c>
      <c r="D494">
        <v>1</v>
      </c>
      <c r="E494" t="s">
        <v>10569</v>
      </c>
      <c r="F494" t="s">
        <v>1822</v>
      </c>
      <c r="G494" s="150" t="s">
        <v>10727</v>
      </c>
      <c r="H494" t="s">
        <v>10556</v>
      </c>
      <c r="I494" s="508">
        <v>740.74</v>
      </c>
      <c r="J494" s="493">
        <f t="shared" si="17"/>
        <v>4629.625</v>
      </c>
    </row>
    <row r="495" spans="1:10">
      <c r="A495" t="s">
        <v>358</v>
      </c>
      <c r="B495" s="148">
        <v>42726</v>
      </c>
      <c r="C495" t="s">
        <v>10570</v>
      </c>
      <c r="D495">
        <v>1</v>
      </c>
      <c r="E495" t="s">
        <v>10571</v>
      </c>
      <c r="F495" t="s">
        <v>1822</v>
      </c>
      <c r="G495" s="150" t="s">
        <v>7284</v>
      </c>
      <c r="H495" t="s">
        <v>9442</v>
      </c>
      <c r="I495" s="321">
        <v>23448.28</v>
      </c>
      <c r="J495" s="493">
        <f t="shared" si="17"/>
        <v>146551.75</v>
      </c>
    </row>
    <row r="496" spans="1:10">
      <c r="A496" t="s">
        <v>1254</v>
      </c>
      <c r="B496" s="148">
        <v>42726</v>
      </c>
      <c r="C496" t="s">
        <v>10572</v>
      </c>
      <c r="D496">
        <v>1</v>
      </c>
      <c r="E496" t="s">
        <v>10573</v>
      </c>
      <c r="F496" t="s">
        <v>1822</v>
      </c>
      <c r="G496" s="150" t="s">
        <v>10728</v>
      </c>
      <c r="H496" t="s">
        <v>10574</v>
      </c>
      <c r="I496" s="508">
        <v>932.86</v>
      </c>
      <c r="J496" s="493">
        <f t="shared" si="17"/>
        <v>5830.375</v>
      </c>
    </row>
    <row r="497" spans="1:10">
      <c r="A497" t="s">
        <v>5912</v>
      </c>
      <c r="B497" s="148">
        <v>42726</v>
      </c>
      <c r="C497" t="s">
        <v>10575</v>
      </c>
      <c r="D497">
        <v>1</v>
      </c>
      <c r="E497" t="s">
        <v>10576</v>
      </c>
      <c r="F497" t="s">
        <v>1812</v>
      </c>
      <c r="G497" s="150" t="s">
        <v>8356</v>
      </c>
      <c r="H497" t="s">
        <v>8219</v>
      </c>
      <c r="I497" s="321">
        <v>23112.95</v>
      </c>
      <c r="J497" s="493">
        <f t="shared" si="17"/>
        <v>144455.9375</v>
      </c>
    </row>
    <row r="498" spans="1:10">
      <c r="A498" t="s">
        <v>374</v>
      </c>
      <c r="B498" s="148">
        <v>42727</v>
      </c>
      <c r="C498" t="s">
        <v>10577</v>
      </c>
      <c r="D498">
        <v>1</v>
      </c>
      <c r="E498" t="s">
        <v>10578</v>
      </c>
      <c r="F498" t="s">
        <v>1822</v>
      </c>
      <c r="G498" s="150" t="s">
        <v>4171</v>
      </c>
      <c r="H498" t="s">
        <v>4154</v>
      </c>
      <c r="I498" s="321">
        <v>8337.1</v>
      </c>
      <c r="J498" s="493">
        <f t="shared" si="17"/>
        <v>52106.875</v>
      </c>
    </row>
    <row r="499" spans="1:10">
      <c r="A499" t="s">
        <v>376</v>
      </c>
      <c r="B499" s="148">
        <v>42727</v>
      </c>
      <c r="C499" t="s">
        <v>10579</v>
      </c>
      <c r="D499">
        <v>1</v>
      </c>
      <c r="E499" t="s">
        <v>10580</v>
      </c>
      <c r="F499" t="s">
        <v>1822</v>
      </c>
      <c r="G499" s="150" t="s">
        <v>4171</v>
      </c>
      <c r="H499" t="s">
        <v>4154</v>
      </c>
      <c r="I499" s="321">
        <v>41236.89</v>
      </c>
      <c r="J499" s="493">
        <f t="shared" si="17"/>
        <v>257730.5625</v>
      </c>
    </row>
    <row r="500" spans="1:10">
      <c r="A500" t="s">
        <v>378</v>
      </c>
      <c r="B500" s="148">
        <v>42727</v>
      </c>
      <c r="C500" t="s">
        <v>10581</v>
      </c>
      <c r="D500">
        <v>1</v>
      </c>
      <c r="E500" t="s">
        <v>10582</v>
      </c>
      <c r="F500" t="s">
        <v>1822</v>
      </c>
      <c r="G500" s="150" t="s">
        <v>10729</v>
      </c>
      <c r="H500" t="s">
        <v>10583</v>
      </c>
      <c r="I500" s="508">
        <v>560</v>
      </c>
      <c r="J500" s="493">
        <f t="shared" si="17"/>
        <v>3500</v>
      </c>
    </row>
    <row r="501" spans="1:10">
      <c r="A501" t="s">
        <v>382</v>
      </c>
      <c r="B501" s="148">
        <v>42727</v>
      </c>
      <c r="C501" t="s">
        <v>10584</v>
      </c>
      <c r="D501">
        <v>1</v>
      </c>
      <c r="E501" t="s">
        <v>10585</v>
      </c>
      <c r="F501" t="s">
        <v>1822</v>
      </c>
      <c r="G501" s="150" t="s">
        <v>968</v>
      </c>
      <c r="H501" t="s">
        <v>969</v>
      </c>
      <c r="I501" s="508">
        <v>702.84</v>
      </c>
      <c r="J501" s="493">
        <f t="shared" si="17"/>
        <v>4392.75</v>
      </c>
    </row>
    <row r="502" spans="1:10">
      <c r="A502" t="s">
        <v>2407</v>
      </c>
      <c r="B502" s="148">
        <v>42731</v>
      </c>
      <c r="C502" t="s">
        <v>10586</v>
      </c>
      <c r="D502">
        <v>1</v>
      </c>
      <c r="E502" t="s">
        <v>10587</v>
      </c>
      <c r="F502" t="s">
        <v>1822</v>
      </c>
      <c r="G502" s="150" t="s">
        <v>957</v>
      </c>
      <c r="H502" t="s">
        <v>1813</v>
      </c>
      <c r="I502" s="321">
        <v>1040</v>
      </c>
      <c r="J502" s="493">
        <f t="shared" si="17"/>
        <v>6500</v>
      </c>
    </row>
    <row r="503" spans="1:10">
      <c r="A503" t="s">
        <v>420</v>
      </c>
      <c r="B503" s="148">
        <v>42731</v>
      </c>
      <c r="C503" t="s">
        <v>10588</v>
      </c>
      <c r="D503">
        <v>1</v>
      </c>
      <c r="E503" t="s">
        <v>10589</v>
      </c>
      <c r="F503" t="s">
        <v>1822</v>
      </c>
      <c r="G503" s="150" t="s">
        <v>957</v>
      </c>
      <c r="H503" t="s">
        <v>1813</v>
      </c>
      <c r="I503" s="321">
        <v>2857.68</v>
      </c>
      <c r="J503" s="493">
        <f t="shared" si="17"/>
        <v>17860.5</v>
      </c>
    </row>
    <row r="504" spans="1:10">
      <c r="A504" t="s">
        <v>1305</v>
      </c>
      <c r="B504" s="148">
        <v>42731</v>
      </c>
      <c r="C504" t="s">
        <v>10590</v>
      </c>
      <c r="D504">
        <v>2</v>
      </c>
      <c r="E504" t="s">
        <v>10591</v>
      </c>
      <c r="F504" t="s">
        <v>1822</v>
      </c>
      <c r="G504" s="150" t="s">
        <v>723</v>
      </c>
      <c r="H504" t="s">
        <v>917</v>
      </c>
      <c r="I504" s="321">
        <v>1104</v>
      </c>
      <c r="J504" s="493">
        <f t="shared" si="17"/>
        <v>6900</v>
      </c>
    </row>
    <row r="505" spans="1:10">
      <c r="A505" t="s">
        <v>4029</v>
      </c>
      <c r="B505" s="148">
        <v>42731</v>
      </c>
      <c r="C505" t="s">
        <v>10592</v>
      </c>
      <c r="D505">
        <v>2</v>
      </c>
      <c r="E505" t="s">
        <v>10593</v>
      </c>
      <c r="F505" t="s">
        <v>1822</v>
      </c>
      <c r="G505" s="150" t="s">
        <v>826</v>
      </c>
      <c r="H505" t="s">
        <v>1620</v>
      </c>
      <c r="I505" s="508">
        <v>320</v>
      </c>
      <c r="J505" s="493">
        <f t="shared" si="17"/>
        <v>2000</v>
      </c>
    </row>
    <row r="506" spans="1:10">
      <c r="A506" t="s">
        <v>4031</v>
      </c>
      <c r="B506" s="148">
        <v>42731</v>
      </c>
      <c r="C506" t="s">
        <v>10594</v>
      </c>
      <c r="D506">
        <v>1</v>
      </c>
      <c r="E506" t="s">
        <v>10595</v>
      </c>
      <c r="F506" t="s">
        <v>1822</v>
      </c>
      <c r="G506" s="150" t="s">
        <v>826</v>
      </c>
      <c r="H506" t="s">
        <v>1620</v>
      </c>
      <c r="I506" s="321">
        <v>1872</v>
      </c>
      <c r="J506" s="493">
        <f t="shared" si="17"/>
        <v>11700</v>
      </c>
    </row>
    <row r="507" spans="1:10">
      <c r="A507" t="s">
        <v>4712</v>
      </c>
      <c r="B507" s="148">
        <v>42731</v>
      </c>
      <c r="C507" t="s">
        <v>10596</v>
      </c>
      <c r="D507">
        <v>2</v>
      </c>
      <c r="E507" t="s">
        <v>10597</v>
      </c>
      <c r="F507" t="s">
        <v>1822</v>
      </c>
      <c r="G507" s="150" t="s">
        <v>9640</v>
      </c>
      <c r="H507" t="s">
        <v>6666</v>
      </c>
      <c r="I507" s="508">
        <v>64</v>
      </c>
      <c r="J507" s="493">
        <f t="shared" si="17"/>
        <v>400</v>
      </c>
    </row>
    <row r="508" spans="1:10">
      <c r="A508" t="s">
        <v>3221</v>
      </c>
      <c r="B508" s="148">
        <v>42731</v>
      </c>
      <c r="C508" t="s">
        <v>10598</v>
      </c>
      <c r="D508">
        <v>1</v>
      </c>
      <c r="E508" t="s">
        <v>10599</v>
      </c>
      <c r="F508" t="s">
        <v>1822</v>
      </c>
      <c r="G508" s="150" t="s">
        <v>9640</v>
      </c>
      <c r="H508" t="s">
        <v>6666</v>
      </c>
      <c r="I508" s="321">
        <v>1528</v>
      </c>
      <c r="J508" s="493">
        <f t="shared" si="17"/>
        <v>9550</v>
      </c>
    </row>
    <row r="509" spans="1:10">
      <c r="A509" t="s">
        <v>3223</v>
      </c>
      <c r="B509" s="148">
        <v>42731</v>
      </c>
      <c r="C509" t="s">
        <v>10600</v>
      </c>
      <c r="D509">
        <v>2</v>
      </c>
      <c r="E509" t="s">
        <v>10601</v>
      </c>
      <c r="F509" t="s">
        <v>1822</v>
      </c>
      <c r="G509" s="150" t="s">
        <v>10723</v>
      </c>
      <c r="H509" t="s">
        <v>9620</v>
      </c>
      <c r="I509" s="321">
        <v>1280</v>
      </c>
      <c r="J509" s="493">
        <f t="shared" si="17"/>
        <v>8000</v>
      </c>
    </row>
    <row r="510" spans="1:10">
      <c r="A510" t="s">
        <v>3225</v>
      </c>
      <c r="B510" s="148">
        <v>42731</v>
      </c>
      <c r="C510" t="s">
        <v>10602</v>
      </c>
      <c r="D510">
        <v>1</v>
      </c>
      <c r="E510" t="s">
        <v>10603</v>
      </c>
      <c r="F510" t="s">
        <v>1822</v>
      </c>
      <c r="G510" s="150" t="s">
        <v>10723</v>
      </c>
      <c r="H510" t="s">
        <v>9620</v>
      </c>
      <c r="I510" s="321">
        <v>2080</v>
      </c>
      <c r="J510" s="493">
        <f t="shared" si="17"/>
        <v>13000</v>
      </c>
    </row>
    <row r="511" spans="1:10">
      <c r="A511" t="s">
        <v>436</v>
      </c>
      <c r="B511" s="148">
        <v>42731</v>
      </c>
      <c r="C511" t="s">
        <v>10604</v>
      </c>
      <c r="D511">
        <v>1</v>
      </c>
      <c r="E511" t="s">
        <v>10605</v>
      </c>
      <c r="F511" t="s">
        <v>1822</v>
      </c>
      <c r="G511" s="150" t="s">
        <v>4171</v>
      </c>
      <c r="H511" t="s">
        <v>4154</v>
      </c>
      <c r="I511" s="321">
        <v>4135.0600000000004</v>
      </c>
      <c r="J511" s="493">
        <f t="shared" si="17"/>
        <v>25844.125000000004</v>
      </c>
    </row>
    <row r="512" spans="1:10">
      <c r="A512" t="s">
        <v>438</v>
      </c>
      <c r="B512" s="148">
        <v>42731</v>
      </c>
      <c r="C512" t="s">
        <v>10606</v>
      </c>
      <c r="D512">
        <v>1</v>
      </c>
      <c r="E512" t="s">
        <v>10607</v>
      </c>
      <c r="F512" t="s">
        <v>1822</v>
      </c>
      <c r="G512" s="150" t="s">
        <v>968</v>
      </c>
      <c r="H512" t="s">
        <v>969</v>
      </c>
      <c r="I512" s="321">
        <v>7996.02</v>
      </c>
      <c r="J512" s="493">
        <f t="shared" si="17"/>
        <v>49975.125</v>
      </c>
    </row>
    <row r="513" spans="1:10">
      <c r="A513" t="s">
        <v>450</v>
      </c>
      <c r="B513" s="148">
        <v>42731</v>
      </c>
      <c r="C513" t="s">
        <v>10608</v>
      </c>
      <c r="D513">
        <v>1</v>
      </c>
      <c r="E513" t="s">
        <v>10609</v>
      </c>
      <c r="F513" t="s">
        <v>1822</v>
      </c>
      <c r="G513" s="150" t="s">
        <v>10730</v>
      </c>
      <c r="H513" t="s">
        <v>10610</v>
      </c>
      <c r="I513" s="321">
        <v>33103.449999999997</v>
      </c>
      <c r="J513" s="493">
        <f t="shared" si="17"/>
        <v>206896.56249999997</v>
      </c>
    </row>
    <row r="514" spans="1:10">
      <c r="A514" t="s">
        <v>451</v>
      </c>
      <c r="B514" s="148">
        <v>42725</v>
      </c>
      <c r="C514" t="s">
        <v>10611</v>
      </c>
      <c r="D514">
        <v>2</v>
      </c>
      <c r="E514" t="s">
        <v>10612</v>
      </c>
      <c r="F514" t="s">
        <v>1822</v>
      </c>
      <c r="G514" s="150" t="s">
        <v>10731</v>
      </c>
      <c r="H514" t="s">
        <v>10613</v>
      </c>
      <c r="I514" s="508">
        <v>674.48</v>
      </c>
      <c r="J514" s="493">
        <f t="shared" si="17"/>
        <v>4215.5</v>
      </c>
    </row>
    <row r="515" spans="1:10">
      <c r="A515" t="s">
        <v>5387</v>
      </c>
      <c r="B515" s="148">
        <v>42725</v>
      </c>
      <c r="C515" t="s">
        <v>10614</v>
      </c>
      <c r="D515">
        <v>2</v>
      </c>
      <c r="E515" t="s">
        <v>10615</v>
      </c>
      <c r="F515" t="s">
        <v>1822</v>
      </c>
      <c r="G515" s="150" t="s">
        <v>723</v>
      </c>
      <c r="H515" t="s">
        <v>917</v>
      </c>
      <c r="I515" s="508">
        <v>240</v>
      </c>
      <c r="J515" s="493">
        <f t="shared" si="17"/>
        <v>1500</v>
      </c>
    </row>
    <row r="516" spans="1:10">
      <c r="A516" t="s">
        <v>5947</v>
      </c>
      <c r="B516" s="148">
        <v>42725</v>
      </c>
      <c r="C516" t="s">
        <v>10616</v>
      </c>
      <c r="D516">
        <v>2</v>
      </c>
      <c r="E516" t="s">
        <v>10617</v>
      </c>
      <c r="F516" t="s">
        <v>1822</v>
      </c>
      <c r="G516" s="150" t="s">
        <v>10732</v>
      </c>
      <c r="H516" t="s">
        <v>10618</v>
      </c>
      <c r="I516" s="508">
        <v>889.6</v>
      </c>
      <c r="J516" s="493">
        <f t="shared" si="17"/>
        <v>5560</v>
      </c>
    </row>
    <row r="517" spans="1:10">
      <c r="A517" t="s">
        <v>1307</v>
      </c>
      <c r="B517" s="148">
        <v>42725</v>
      </c>
      <c r="C517" t="s">
        <v>10619</v>
      </c>
      <c r="D517">
        <v>2</v>
      </c>
      <c r="E517" t="s">
        <v>10620</v>
      </c>
      <c r="F517" t="s">
        <v>1822</v>
      </c>
      <c r="G517" s="150" t="s">
        <v>822</v>
      </c>
      <c r="H517" t="s">
        <v>902</v>
      </c>
      <c r="I517" s="321">
        <v>2556.37</v>
      </c>
      <c r="J517" s="493">
        <f t="shared" si="17"/>
        <v>15977.312499999998</v>
      </c>
    </row>
    <row r="518" spans="1:10">
      <c r="A518" t="s">
        <v>1309</v>
      </c>
      <c r="B518" s="148">
        <v>42725</v>
      </c>
      <c r="C518" t="s">
        <v>10621</v>
      </c>
      <c r="D518">
        <v>2</v>
      </c>
      <c r="E518" t="s">
        <v>10622</v>
      </c>
      <c r="F518" t="s">
        <v>1822</v>
      </c>
      <c r="G518" s="150" t="s">
        <v>6032</v>
      </c>
      <c r="H518" t="s">
        <v>5943</v>
      </c>
      <c r="I518" s="508">
        <v>672</v>
      </c>
      <c r="J518" s="493">
        <f t="shared" si="17"/>
        <v>4200</v>
      </c>
    </row>
    <row r="519" spans="1:10">
      <c r="A519" t="s">
        <v>1311</v>
      </c>
      <c r="B519" s="148">
        <v>42725</v>
      </c>
      <c r="C519" t="s">
        <v>10623</v>
      </c>
      <c r="D519">
        <v>2</v>
      </c>
      <c r="E519" t="s">
        <v>10624</v>
      </c>
      <c r="F519" t="s">
        <v>1822</v>
      </c>
      <c r="G519" s="150" t="s">
        <v>8077</v>
      </c>
      <c r="H519" t="s">
        <v>9319</v>
      </c>
      <c r="I519" s="321">
        <v>1434.48</v>
      </c>
      <c r="J519" s="493">
        <f t="shared" si="17"/>
        <v>8965.5</v>
      </c>
    </row>
    <row r="520" spans="1:10">
      <c r="A520" t="s">
        <v>442</v>
      </c>
      <c r="B520" s="148">
        <v>42725</v>
      </c>
      <c r="C520" t="s">
        <v>10625</v>
      </c>
      <c r="D520">
        <v>2</v>
      </c>
      <c r="E520" t="s">
        <v>10626</v>
      </c>
      <c r="F520" t="s">
        <v>1822</v>
      </c>
      <c r="G520" s="150" t="s">
        <v>915</v>
      </c>
      <c r="H520" t="s">
        <v>916</v>
      </c>
      <c r="I520" s="508">
        <v>497.28</v>
      </c>
      <c r="J520" s="493">
        <f t="shared" ref="J520:J575" si="18">+I520/0.16</f>
        <v>3107.9999999999995</v>
      </c>
    </row>
    <row r="521" spans="1:10">
      <c r="A521" t="s">
        <v>453</v>
      </c>
      <c r="B521" s="148">
        <v>42725</v>
      </c>
      <c r="C521" t="s">
        <v>10627</v>
      </c>
      <c r="D521">
        <v>2</v>
      </c>
      <c r="E521" t="s">
        <v>10628</v>
      </c>
      <c r="F521" t="s">
        <v>1822</v>
      </c>
      <c r="G521" s="150" t="s">
        <v>9640</v>
      </c>
      <c r="H521" t="s">
        <v>6666</v>
      </c>
      <c r="I521" s="508">
        <v>272</v>
      </c>
      <c r="J521" s="493">
        <f t="shared" si="18"/>
        <v>1700</v>
      </c>
    </row>
    <row r="522" spans="1:10">
      <c r="A522" t="s">
        <v>1315</v>
      </c>
      <c r="B522" s="148">
        <v>42732</v>
      </c>
      <c r="C522" t="s">
        <v>10629</v>
      </c>
      <c r="D522">
        <v>1</v>
      </c>
      <c r="E522" t="s">
        <v>10630</v>
      </c>
      <c r="F522" t="s">
        <v>1822</v>
      </c>
      <c r="G522" s="150" t="s">
        <v>4171</v>
      </c>
      <c r="H522" t="s">
        <v>4154</v>
      </c>
      <c r="I522" s="321">
        <v>6146.82</v>
      </c>
      <c r="J522" s="493">
        <f t="shared" si="18"/>
        <v>38417.625</v>
      </c>
    </row>
    <row r="523" spans="1:10">
      <c r="A523" t="s">
        <v>67</v>
      </c>
      <c r="B523" s="148">
        <v>42725</v>
      </c>
      <c r="C523" t="s">
        <v>10631</v>
      </c>
      <c r="D523">
        <v>2</v>
      </c>
      <c r="E523" t="s">
        <v>10632</v>
      </c>
      <c r="F523" t="s">
        <v>1822</v>
      </c>
      <c r="G523" s="150" t="s">
        <v>893</v>
      </c>
      <c r="H523" t="s">
        <v>892</v>
      </c>
      <c r="I523" s="508">
        <v>756.97</v>
      </c>
      <c r="J523" s="493">
        <f t="shared" si="18"/>
        <v>4731.0625</v>
      </c>
    </row>
    <row r="524" spans="1:10">
      <c r="A524" t="s">
        <v>648</v>
      </c>
      <c r="B524" s="148">
        <v>42725</v>
      </c>
      <c r="C524" t="s">
        <v>10633</v>
      </c>
      <c r="D524">
        <v>2</v>
      </c>
      <c r="E524" t="s">
        <v>10634</v>
      </c>
      <c r="F524" t="s">
        <v>1822</v>
      </c>
      <c r="G524" s="150" t="s">
        <v>6033</v>
      </c>
      <c r="H524" t="s">
        <v>5950</v>
      </c>
      <c r="I524" s="321">
        <v>5440</v>
      </c>
      <c r="J524" s="493">
        <f t="shared" si="18"/>
        <v>34000</v>
      </c>
    </row>
    <row r="525" spans="1:10">
      <c r="A525" t="s">
        <v>4036</v>
      </c>
      <c r="B525" s="148">
        <v>42725</v>
      </c>
      <c r="C525" t="s">
        <v>10635</v>
      </c>
      <c r="D525">
        <v>2</v>
      </c>
      <c r="E525" t="s">
        <v>10636</v>
      </c>
      <c r="F525" t="s">
        <v>1822</v>
      </c>
      <c r="G525" s="150" t="s">
        <v>5481</v>
      </c>
      <c r="H525" t="s">
        <v>5462</v>
      </c>
      <c r="I525" s="508">
        <v>112</v>
      </c>
      <c r="J525" s="493">
        <f t="shared" si="18"/>
        <v>700</v>
      </c>
    </row>
    <row r="526" spans="1:10">
      <c r="A526" t="s">
        <v>4038</v>
      </c>
      <c r="B526" s="148">
        <v>42725</v>
      </c>
      <c r="C526" t="s">
        <v>10637</v>
      </c>
      <c r="D526">
        <v>2</v>
      </c>
      <c r="E526" t="s">
        <v>10638</v>
      </c>
      <c r="F526" t="s">
        <v>1822</v>
      </c>
      <c r="G526" s="164" t="s">
        <v>891</v>
      </c>
      <c r="H526" t="s">
        <v>890</v>
      </c>
      <c r="I526" s="508">
        <v>545.6</v>
      </c>
      <c r="J526" s="493">
        <f t="shared" si="18"/>
        <v>3410</v>
      </c>
    </row>
    <row r="527" spans="1:10">
      <c r="A527" t="s">
        <v>4040</v>
      </c>
      <c r="B527" s="148">
        <v>42725</v>
      </c>
      <c r="C527" t="s">
        <v>10639</v>
      </c>
      <c r="D527">
        <v>1</v>
      </c>
      <c r="E527" t="s">
        <v>10640</v>
      </c>
      <c r="F527" t="s">
        <v>1822</v>
      </c>
      <c r="G527" s="150" t="s">
        <v>939</v>
      </c>
      <c r="H527" t="s">
        <v>940</v>
      </c>
      <c r="I527" s="508">
        <v>336</v>
      </c>
      <c r="J527" s="493">
        <f t="shared" si="18"/>
        <v>2100</v>
      </c>
    </row>
    <row r="528" spans="1:10">
      <c r="A528" t="s">
        <v>3214</v>
      </c>
      <c r="B528" s="148">
        <v>42725</v>
      </c>
      <c r="C528" t="s">
        <v>10641</v>
      </c>
      <c r="D528">
        <v>1</v>
      </c>
      <c r="E528" t="s">
        <v>10642</v>
      </c>
      <c r="F528" t="s">
        <v>1822</v>
      </c>
      <c r="G528" s="150" t="s">
        <v>897</v>
      </c>
      <c r="H528" t="s">
        <v>898</v>
      </c>
      <c r="I528" s="321">
        <v>1520</v>
      </c>
      <c r="J528" s="493">
        <f t="shared" si="18"/>
        <v>9500</v>
      </c>
    </row>
    <row r="529" spans="1:10">
      <c r="A529" t="s">
        <v>3460</v>
      </c>
      <c r="B529" s="148">
        <v>42725</v>
      </c>
      <c r="C529" t="s">
        <v>10643</v>
      </c>
      <c r="D529">
        <v>1</v>
      </c>
      <c r="E529" t="s">
        <v>10644</v>
      </c>
      <c r="F529" t="s">
        <v>1822</v>
      </c>
      <c r="G529" s="150" t="s">
        <v>1763</v>
      </c>
      <c r="H529" t="s">
        <v>1619</v>
      </c>
      <c r="I529" s="321">
        <v>3840.32</v>
      </c>
      <c r="J529" s="493">
        <f t="shared" si="18"/>
        <v>24002</v>
      </c>
    </row>
    <row r="530" spans="1:10">
      <c r="A530" t="s">
        <v>1361</v>
      </c>
      <c r="B530" s="148">
        <v>42725</v>
      </c>
      <c r="C530" t="s">
        <v>10645</v>
      </c>
      <c r="D530">
        <v>1</v>
      </c>
      <c r="E530" t="s">
        <v>10646</v>
      </c>
      <c r="F530" t="s">
        <v>1822</v>
      </c>
      <c r="G530" s="150" t="s">
        <v>718</v>
      </c>
      <c r="H530" t="s">
        <v>719</v>
      </c>
      <c r="I530" s="508">
        <v>287.10000000000002</v>
      </c>
      <c r="J530" s="493">
        <f t="shared" si="18"/>
        <v>1794.375</v>
      </c>
    </row>
    <row r="531" spans="1:10">
      <c r="A531" t="s">
        <v>1363</v>
      </c>
      <c r="B531" s="148">
        <v>42725</v>
      </c>
      <c r="C531" t="s">
        <v>10647</v>
      </c>
      <c r="D531">
        <v>1</v>
      </c>
      <c r="E531" t="s">
        <v>10648</v>
      </c>
      <c r="F531" t="s">
        <v>1822</v>
      </c>
      <c r="G531" s="150" t="s">
        <v>926</v>
      </c>
      <c r="H531" t="s">
        <v>927</v>
      </c>
      <c r="I531" s="321">
        <v>1280</v>
      </c>
      <c r="J531" s="493">
        <f t="shared" si="18"/>
        <v>8000</v>
      </c>
    </row>
    <row r="532" spans="1:10">
      <c r="A532" t="s">
        <v>1365</v>
      </c>
      <c r="B532" s="148">
        <v>42725</v>
      </c>
      <c r="C532" t="s">
        <v>10649</v>
      </c>
      <c r="D532">
        <v>1</v>
      </c>
      <c r="E532" t="s">
        <v>10650</v>
      </c>
      <c r="F532" t="s">
        <v>1822</v>
      </c>
      <c r="G532" s="150" t="s">
        <v>924</v>
      </c>
      <c r="H532" t="s">
        <v>925</v>
      </c>
      <c r="I532" s="508">
        <v>640</v>
      </c>
      <c r="J532" s="493">
        <f t="shared" si="18"/>
        <v>4000</v>
      </c>
    </row>
    <row r="533" spans="1:10">
      <c r="A533" t="s">
        <v>1367</v>
      </c>
      <c r="B533" s="148">
        <v>42725</v>
      </c>
      <c r="C533" t="s">
        <v>10651</v>
      </c>
      <c r="D533">
        <v>1</v>
      </c>
      <c r="E533" t="s">
        <v>10652</v>
      </c>
      <c r="F533" t="s">
        <v>1822</v>
      </c>
      <c r="G533" s="150" t="s">
        <v>918</v>
      </c>
      <c r="H533" t="s">
        <v>954</v>
      </c>
      <c r="I533" s="508">
        <v>752</v>
      </c>
      <c r="J533" s="493">
        <f t="shared" si="18"/>
        <v>4700</v>
      </c>
    </row>
    <row r="534" spans="1:10">
      <c r="A534" t="s">
        <v>1317</v>
      </c>
      <c r="B534" s="148">
        <v>42725</v>
      </c>
      <c r="C534" t="s">
        <v>10653</v>
      </c>
      <c r="D534">
        <v>1</v>
      </c>
      <c r="E534" t="s">
        <v>10654</v>
      </c>
      <c r="F534" t="s">
        <v>1822</v>
      </c>
      <c r="G534" s="150" t="s">
        <v>7289</v>
      </c>
      <c r="H534" t="s">
        <v>6340</v>
      </c>
      <c r="I534" s="321">
        <v>2160</v>
      </c>
      <c r="J534" s="493">
        <f t="shared" si="18"/>
        <v>13500</v>
      </c>
    </row>
    <row r="535" spans="1:10">
      <c r="A535" t="s">
        <v>1319</v>
      </c>
      <c r="B535" s="148">
        <v>42725</v>
      </c>
      <c r="C535" t="s">
        <v>10655</v>
      </c>
      <c r="D535">
        <v>1</v>
      </c>
      <c r="E535" t="s">
        <v>10656</v>
      </c>
      <c r="F535" t="s">
        <v>1822</v>
      </c>
      <c r="G535" s="150" t="s">
        <v>10733</v>
      </c>
      <c r="H535" t="s">
        <v>938</v>
      </c>
      <c r="I535" s="508">
        <v>360</v>
      </c>
      <c r="J535" s="493">
        <f t="shared" si="18"/>
        <v>2250</v>
      </c>
    </row>
    <row r="536" spans="1:10">
      <c r="A536" t="s">
        <v>1321</v>
      </c>
      <c r="B536" s="148">
        <v>42725</v>
      </c>
      <c r="C536" t="s">
        <v>10657</v>
      </c>
      <c r="D536">
        <v>1</v>
      </c>
      <c r="E536" t="s">
        <v>10658</v>
      </c>
      <c r="F536" t="s">
        <v>1822</v>
      </c>
      <c r="G536" s="150" t="s">
        <v>10412</v>
      </c>
      <c r="H536" t="s">
        <v>899</v>
      </c>
      <c r="I536" s="321">
        <v>2016.51</v>
      </c>
      <c r="J536" s="493">
        <f t="shared" si="18"/>
        <v>12603.1875</v>
      </c>
    </row>
    <row r="537" spans="1:10">
      <c r="A537" t="s">
        <v>1323</v>
      </c>
      <c r="B537" s="148">
        <v>42725</v>
      </c>
      <c r="C537" t="s">
        <v>10659</v>
      </c>
      <c r="D537">
        <v>1</v>
      </c>
      <c r="E537" t="s">
        <v>10660</v>
      </c>
      <c r="F537" t="s">
        <v>1822</v>
      </c>
      <c r="G537" s="150" t="s">
        <v>905</v>
      </c>
      <c r="H537" t="s">
        <v>906</v>
      </c>
      <c r="I537" s="508">
        <v>222.55</v>
      </c>
      <c r="J537" s="493">
        <f t="shared" si="18"/>
        <v>1390.9375</v>
      </c>
    </row>
    <row r="538" spans="1:10">
      <c r="A538" t="s">
        <v>10661</v>
      </c>
      <c r="B538" s="148">
        <v>42725</v>
      </c>
      <c r="C538" t="s">
        <v>10662</v>
      </c>
      <c r="D538">
        <v>1</v>
      </c>
      <c r="E538" t="s">
        <v>10663</v>
      </c>
      <c r="F538" t="s">
        <v>1822</v>
      </c>
      <c r="G538" s="150" t="s">
        <v>907</v>
      </c>
      <c r="H538" t="s">
        <v>908</v>
      </c>
      <c r="I538" s="321">
        <v>4791.43</v>
      </c>
      <c r="J538" s="493">
        <f t="shared" si="18"/>
        <v>29946.4375</v>
      </c>
    </row>
    <row r="539" spans="1:10">
      <c r="A539" t="s">
        <v>1325</v>
      </c>
      <c r="B539" s="148">
        <v>42725</v>
      </c>
      <c r="C539" t="s">
        <v>10664</v>
      </c>
      <c r="D539">
        <v>1</v>
      </c>
      <c r="E539" t="s">
        <v>10665</v>
      </c>
      <c r="F539" t="s">
        <v>1822</v>
      </c>
      <c r="G539" s="150" t="s">
        <v>718</v>
      </c>
      <c r="H539" t="s">
        <v>719</v>
      </c>
      <c r="I539" s="508">
        <v>173.88</v>
      </c>
      <c r="J539" s="493">
        <f t="shared" si="18"/>
        <v>1086.75</v>
      </c>
    </row>
    <row r="540" spans="1:10">
      <c r="A540" t="s">
        <v>1327</v>
      </c>
      <c r="B540" s="148">
        <v>42725</v>
      </c>
      <c r="C540" t="s">
        <v>10666</v>
      </c>
      <c r="D540">
        <v>1</v>
      </c>
      <c r="E540" t="s">
        <v>10667</v>
      </c>
      <c r="F540" t="s">
        <v>1822</v>
      </c>
      <c r="G540" s="150" t="s">
        <v>1761</v>
      </c>
      <c r="H540" t="s">
        <v>1617</v>
      </c>
      <c r="I540" s="321">
        <v>1176</v>
      </c>
      <c r="J540" s="493">
        <f t="shared" si="18"/>
        <v>7350</v>
      </c>
    </row>
    <row r="541" spans="1:10">
      <c r="A541" t="s">
        <v>1329</v>
      </c>
      <c r="B541" s="148">
        <v>42725</v>
      </c>
      <c r="C541" t="s">
        <v>10668</v>
      </c>
      <c r="D541">
        <v>1</v>
      </c>
      <c r="E541" t="s">
        <v>10669</v>
      </c>
      <c r="F541" t="s">
        <v>1822</v>
      </c>
      <c r="G541" s="150" t="s">
        <v>922</v>
      </c>
      <c r="H541" t="s">
        <v>923</v>
      </c>
      <c r="I541" s="508">
        <v>877.32</v>
      </c>
      <c r="J541" s="493">
        <f t="shared" si="18"/>
        <v>5483.25</v>
      </c>
    </row>
    <row r="542" spans="1:10">
      <c r="A542" t="s">
        <v>1331</v>
      </c>
      <c r="B542" s="148">
        <v>42725</v>
      </c>
      <c r="C542" t="s">
        <v>10670</v>
      </c>
      <c r="D542">
        <v>1</v>
      </c>
      <c r="E542" t="s">
        <v>10671</v>
      </c>
      <c r="F542" t="s">
        <v>1822</v>
      </c>
      <c r="G542" s="150" t="s">
        <v>4171</v>
      </c>
      <c r="H542" t="s">
        <v>4154</v>
      </c>
      <c r="I542" s="508">
        <v>228.2</v>
      </c>
      <c r="J542" s="493">
        <f t="shared" si="18"/>
        <v>1426.25</v>
      </c>
    </row>
    <row r="543" spans="1:10">
      <c r="A543" t="s">
        <v>4734</v>
      </c>
      <c r="B543" s="148">
        <v>42725</v>
      </c>
      <c r="C543" t="s">
        <v>10672</v>
      </c>
      <c r="D543">
        <v>1</v>
      </c>
      <c r="E543" t="s">
        <v>10673</v>
      </c>
      <c r="F543" t="s">
        <v>1822</v>
      </c>
      <c r="G543" s="150" t="s">
        <v>8361</v>
      </c>
      <c r="H543" t="s">
        <v>6522</v>
      </c>
      <c r="I543" s="508">
        <v>420.03</v>
      </c>
      <c r="J543" s="493">
        <f t="shared" si="18"/>
        <v>2625.1875</v>
      </c>
    </row>
    <row r="544" spans="1:10">
      <c r="A544" t="s">
        <v>4055</v>
      </c>
      <c r="B544" s="148">
        <v>42725</v>
      </c>
      <c r="C544" t="s">
        <v>10674</v>
      </c>
      <c r="D544">
        <v>1</v>
      </c>
      <c r="E544" t="s">
        <v>10675</v>
      </c>
      <c r="F544" t="s">
        <v>1822</v>
      </c>
      <c r="G544" s="150" t="s">
        <v>4171</v>
      </c>
      <c r="H544" t="s">
        <v>4154</v>
      </c>
      <c r="I544" s="508">
        <v>914.28</v>
      </c>
      <c r="J544" s="493">
        <f t="shared" si="18"/>
        <v>5714.25</v>
      </c>
    </row>
    <row r="545" spans="1:12">
      <c r="A545" t="s">
        <v>4737</v>
      </c>
      <c r="B545" s="148">
        <v>42725</v>
      </c>
      <c r="C545" t="s">
        <v>10676</v>
      </c>
      <c r="D545">
        <v>1</v>
      </c>
      <c r="E545" t="s">
        <v>10677</v>
      </c>
      <c r="F545" t="s">
        <v>1822</v>
      </c>
      <c r="G545" s="150" t="s">
        <v>10723</v>
      </c>
      <c r="H545" t="s">
        <v>9620</v>
      </c>
      <c r="I545" s="508">
        <v>192</v>
      </c>
      <c r="J545" s="493">
        <f t="shared" si="18"/>
        <v>1200</v>
      </c>
    </row>
    <row r="546" spans="1:12">
      <c r="A546" t="s">
        <v>1605</v>
      </c>
      <c r="B546" s="148">
        <v>42725</v>
      </c>
      <c r="C546" t="s">
        <v>10678</v>
      </c>
      <c r="D546">
        <v>1</v>
      </c>
      <c r="E546" t="s">
        <v>10679</v>
      </c>
      <c r="F546" t="s">
        <v>1822</v>
      </c>
      <c r="G546" s="175" t="s">
        <v>10752</v>
      </c>
      <c r="H546" t="s">
        <v>10680</v>
      </c>
      <c r="I546" s="508">
        <v>240</v>
      </c>
      <c r="J546" s="493">
        <f t="shared" si="18"/>
        <v>1500</v>
      </c>
    </row>
    <row r="547" spans="1:12">
      <c r="A547" t="s">
        <v>4742</v>
      </c>
      <c r="B547" s="148">
        <v>42732</v>
      </c>
      <c r="C547" t="s">
        <v>10681</v>
      </c>
      <c r="D547">
        <v>1</v>
      </c>
      <c r="E547" t="s">
        <v>10682</v>
      </c>
      <c r="F547" t="s">
        <v>1822</v>
      </c>
      <c r="G547" s="150" t="s">
        <v>4171</v>
      </c>
      <c r="H547" t="s">
        <v>4154</v>
      </c>
      <c r="I547" s="508">
        <v>58.55</v>
      </c>
      <c r="J547" s="493">
        <f t="shared" si="18"/>
        <v>365.9375</v>
      </c>
    </row>
    <row r="548" spans="1:12">
      <c r="A548" t="s">
        <v>1090</v>
      </c>
      <c r="B548" s="148">
        <v>42732</v>
      </c>
      <c r="C548" t="s">
        <v>10683</v>
      </c>
      <c r="D548">
        <v>1</v>
      </c>
      <c r="E548" t="s">
        <v>10684</v>
      </c>
      <c r="F548" t="s">
        <v>1822</v>
      </c>
      <c r="G548" s="150" t="s">
        <v>4171</v>
      </c>
      <c r="H548" t="s">
        <v>4154</v>
      </c>
      <c r="I548" s="508">
        <v>199.08</v>
      </c>
      <c r="J548" s="493">
        <f t="shared" si="18"/>
        <v>1244.25</v>
      </c>
    </row>
    <row r="549" spans="1:12">
      <c r="A549" t="s">
        <v>1047</v>
      </c>
      <c r="B549" s="148">
        <v>42733</v>
      </c>
      <c r="C549" t="s">
        <v>10685</v>
      </c>
      <c r="D549">
        <v>1</v>
      </c>
      <c r="E549" t="s">
        <v>10686</v>
      </c>
      <c r="F549" t="s">
        <v>1822</v>
      </c>
      <c r="G549" s="150" t="s">
        <v>4171</v>
      </c>
      <c r="H549" t="s">
        <v>4154</v>
      </c>
      <c r="I549" s="508">
        <v>475.2</v>
      </c>
      <c r="J549" s="493">
        <f t="shared" si="18"/>
        <v>2970</v>
      </c>
    </row>
    <row r="550" spans="1:12">
      <c r="A550" t="s">
        <v>4060</v>
      </c>
      <c r="B550" s="148">
        <v>42733</v>
      </c>
      <c r="C550" t="s">
        <v>10687</v>
      </c>
      <c r="D550">
        <v>1</v>
      </c>
      <c r="E550" t="s">
        <v>10688</v>
      </c>
      <c r="F550" t="s">
        <v>1822</v>
      </c>
      <c r="G550" s="150" t="s">
        <v>4171</v>
      </c>
      <c r="H550" t="s">
        <v>4154</v>
      </c>
      <c r="I550" s="321">
        <v>47007.74</v>
      </c>
      <c r="J550" s="493">
        <f t="shared" si="18"/>
        <v>293798.375</v>
      </c>
    </row>
    <row r="551" spans="1:12">
      <c r="A551" t="s">
        <v>4062</v>
      </c>
      <c r="B551" s="148">
        <v>42733</v>
      </c>
      <c r="C551" t="s">
        <v>10689</v>
      </c>
      <c r="D551">
        <v>1</v>
      </c>
      <c r="E551" t="s">
        <v>10690</v>
      </c>
      <c r="F551" t="s">
        <v>1822</v>
      </c>
      <c r="G551" s="150" t="s">
        <v>4171</v>
      </c>
      <c r="H551" t="s">
        <v>4154</v>
      </c>
      <c r="I551" s="321">
        <v>8007.48</v>
      </c>
      <c r="J551" s="493">
        <f t="shared" si="18"/>
        <v>50046.749999999993</v>
      </c>
    </row>
    <row r="552" spans="1:12">
      <c r="A552" t="s">
        <v>4754</v>
      </c>
      <c r="B552" s="148">
        <v>42730</v>
      </c>
      <c r="C552" t="s">
        <v>10691</v>
      </c>
      <c r="D552">
        <v>1</v>
      </c>
      <c r="E552" t="s">
        <v>10692</v>
      </c>
      <c r="F552" t="s">
        <v>1822</v>
      </c>
      <c r="G552" s="150" t="s">
        <v>7278</v>
      </c>
      <c r="H552" t="s">
        <v>6086</v>
      </c>
      <c r="I552" s="321">
        <v>206896.55</v>
      </c>
      <c r="J552" s="493">
        <f t="shared" si="18"/>
        <v>1293103.4375</v>
      </c>
    </row>
    <row r="553" spans="1:12" s="319" customFormat="1">
      <c r="A553" s="319" t="s">
        <v>5975</v>
      </c>
      <c r="B553" s="320">
        <v>42733</v>
      </c>
      <c r="C553" s="319" t="s">
        <v>10927</v>
      </c>
      <c r="D553" s="319">
        <v>1</v>
      </c>
      <c r="E553" s="319" t="s">
        <v>10928</v>
      </c>
      <c r="F553" s="319" t="s">
        <v>1822</v>
      </c>
      <c r="G553" s="175" t="s">
        <v>10929</v>
      </c>
      <c r="H553" s="175" t="s">
        <v>10930</v>
      </c>
      <c r="I553" s="321">
        <v>14344.83</v>
      </c>
      <c r="J553" s="493">
        <f t="shared" si="18"/>
        <v>89655.1875</v>
      </c>
    </row>
    <row r="554" spans="1:12">
      <c r="A554" t="s">
        <v>4069</v>
      </c>
      <c r="B554" s="148">
        <v>42730</v>
      </c>
      <c r="C554" t="s">
        <v>10697</v>
      </c>
      <c r="D554">
        <v>1</v>
      </c>
      <c r="E554" t="s">
        <v>10698</v>
      </c>
      <c r="F554" t="s">
        <v>1822</v>
      </c>
      <c r="G554" s="150" t="s">
        <v>911</v>
      </c>
      <c r="H554" t="s">
        <v>912</v>
      </c>
      <c r="I554" s="321">
        <v>3135.32</v>
      </c>
      <c r="J554" s="493">
        <f t="shared" si="18"/>
        <v>19595.75</v>
      </c>
    </row>
    <row r="555" spans="1:12">
      <c r="A555" t="s">
        <v>4761</v>
      </c>
      <c r="B555" s="148">
        <v>42734</v>
      </c>
      <c r="C555" t="s">
        <v>10699</v>
      </c>
      <c r="D555">
        <v>1</v>
      </c>
      <c r="E555" t="s">
        <v>10700</v>
      </c>
      <c r="F555" t="s">
        <v>1822</v>
      </c>
      <c r="G555" s="150" t="s">
        <v>4171</v>
      </c>
      <c r="H555" t="s">
        <v>4154</v>
      </c>
      <c r="I555" s="508">
        <v>359.04</v>
      </c>
      <c r="J555" s="493">
        <f t="shared" si="18"/>
        <v>2244</v>
      </c>
    </row>
    <row r="556" spans="1:12">
      <c r="A556" t="s">
        <v>4763</v>
      </c>
      <c r="B556" s="148">
        <v>42734</v>
      </c>
      <c r="C556" t="s">
        <v>10701</v>
      </c>
      <c r="D556">
        <v>1</v>
      </c>
      <c r="E556" t="s">
        <v>10702</v>
      </c>
      <c r="F556" t="s">
        <v>1822</v>
      </c>
      <c r="G556" s="150" t="s">
        <v>1769</v>
      </c>
      <c r="H556" t="s">
        <v>1655</v>
      </c>
      <c r="I556" s="321">
        <v>2640</v>
      </c>
      <c r="J556" s="493">
        <f t="shared" si="18"/>
        <v>16500</v>
      </c>
    </row>
    <row r="557" spans="1:12">
      <c r="A557" t="s">
        <v>5987</v>
      </c>
      <c r="B557" s="148">
        <v>42734</v>
      </c>
      <c r="C557" t="s">
        <v>10703</v>
      </c>
      <c r="D557">
        <v>1</v>
      </c>
      <c r="E557" t="s">
        <v>10704</v>
      </c>
      <c r="F557" t="s">
        <v>1822</v>
      </c>
      <c r="G557" s="150" t="s">
        <v>2848</v>
      </c>
      <c r="H557" t="s">
        <v>2099</v>
      </c>
      <c r="I557" s="321">
        <v>2571.4299999999998</v>
      </c>
      <c r="J557" s="493">
        <f t="shared" si="18"/>
        <v>16071.437499999998</v>
      </c>
      <c r="K557">
        <v>1714.28</v>
      </c>
      <c r="L557" s="150" t="s">
        <v>10734</v>
      </c>
    </row>
    <row r="558" spans="1:12">
      <c r="A558" t="s">
        <v>5992</v>
      </c>
      <c r="B558" s="148">
        <v>42734</v>
      </c>
      <c r="C558" t="s">
        <v>10705</v>
      </c>
      <c r="D558">
        <v>1</v>
      </c>
      <c r="E558" t="s">
        <v>10706</v>
      </c>
      <c r="F558" t="s">
        <v>1822</v>
      </c>
      <c r="G558" s="150" t="s">
        <v>4171</v>
      </c>
      <c r="H558" t="s">
        <v>4154</v>
      </c>
      <c r="I558" s="321">
        <v>8157.22</v>
      </c>
      <c r="J558" s="493">
        <f t="shared" si="18"/>
        <v>50982.625</v>
      </c>
    </row>
    <row r="559" spans="1:12">
      <c r="A559" t="s">
        <v>5995</v>
      </c>
      <c r="B559" s="148">
        <v>42734</v>
      </c>
      <c r="C559" t="s">
        <v>10707</v>
      </c>
      <c r="D559">
        <v>1</v>
      </c>
      <c r="E559" t="s">
        <v>10708</v>
      </c>
      <c r="F559" t="s">
        <v>1822</v>
      </c>
      <c r="G559" s="150" t="s">
        <v>4171</v>
      </c>
      <c r="H559" t="s">
        <v>4154</v>
      </c>
      <c r="I559" s="321">
        <v>91336.11</v>
      </c>
      <c r="J559" s="493">
        <f t="shared" si="18"/>
        <v>570850.6875</v>
      </c>
    </row>
    <row r="560" spans="1:12">
      <c r="A560" t="s">
        <v>10709</v>
      </c>
      <c r="B560" s="148">
        <v>42718</v>
      </c>
      <c r="C560" t="s">
        <v>10710</v>
      </c>
      <c r="D560">
        <v>1</v>
      </c>
      <c r="E560" t="s">
        <v>10711</v>
      </c>
      <c r="F560" t="s">
        <v>1822</v>
      </c>
      <c r="G560" s="150" t="s">
        <v>4208</v>
      </c>
      <c r="H560" s="174" t="s">
        <v>10750</v>
      </c>
      <c r="I560" s="508">
        <v>331.2</v>
      </c>
      <c r="J560" s="493">
        <f t="shared" si="18"/>
        <v>2070</v>
      </c>
    </row>
    <row r="561" spans="1:10" s="150" customFormat="1">
      <c r="A561" s="150" t="s">
        <v>4756</v>
      </c>
      <c r="B561" s="148">
        <v>42733</v>
      </c>
      <c r="C561" s="150" t="s">
        <v>10693</v>
      </c>
      <c r="D561" s="150">
        <v>1</v>
      </c>
      <c r="E561" s="150" t="s">
        <v>10694</v>
      </c>
      <c r="F561" s="150" t="s">
        <v>1812</v>
      </c>
      <c r="G561" s="150" t="s">
        <v>718</v>
      </c>
      <c r="H561" s="150" t="s">
        <v>719</v>
      </c>
      <c r="I561" s="321">
        <v>86.94</v>
      </c>
      <c r="J561" s="493">
        <f t="shared" si="18"/>
        <v>543.375</v>
      </c>
    </row>
    <row r="562" spans="1:10" s="150" customFormat="1">
      <c r="A562" s="150" t="s">
        <v>4756</v>
      </c>
      <c r="B562" s="148">
        <v>42733</v>
      </c>
      <c r="C562" s="150" t="s">
        <v>10693</v>
      </c>
      <c r="D562" s="150">
        <v>1</v>
      </c>
      <c r="E562" s="150" t="s">
        <v>10694</v>
      </c>
      <c r="F562" s="150" t="s">
        <v>1812</v>
      </c>
      <c r="G562" s="150" t="s">
        <v>9666</v>
      </c>
      <c r="H562" s="150" t="s">
        <v>9667</v>
      </c>
      <c r="I562" s="321">
        <v>24.97</v>
      </c>
      <c r="J562" s="493">
        <f t="shared" si="18"/>
        <v>156.0625</v>
      </c>
    </row>
    <row r="563" spans="1:10" s="150" customFormat="1">
      <c r="A563" s="150" t="s">
        <v>4756</v>
      </c>
      <c r="B563" s="148">
        <v>42733</v>
      </c>
      <c r="C563" s="150" t="s">
        <v>10693</v>
      </c>
      <c r="D563" s="150">
        <v>1</v>
      </c>
      <c r="E563" s="150" t="s">
        <v>10694</v>
      </c>
      <c r="F563" s="150" t="s">
        <v>1812</v>
      </c>
      <c r="G563" s="150" t="s">
        <v>9689</v>
      </c>
      <c r="H563" s="150" t="s">
        <v>9690</v>
      </c>
      <c r="I563" s="321">
        <v>15.17</v>
      </c>
      <c r="J563" s="493">
        <f t="shared" si="18"/>
        <v>94.8125</v>
      </c>
    </row>
    <row r="564" spans="1:10" s="150" customFormat="1">
      <c r="A564" s="150" t="s">
        <v>4756</v>
      </c>
      <c r="B564" s="148">
        <v>42733</v>
      </c>
      <c r="C564" s="150" t="s">
        <v>10693</v>
      </c>
      <c r="D564" s="150">
        <v>1</v>
      </c>
      <c r="E564" s="150" t="s">
        <v>10694</v>
      </c>
      <c r="F564" s="150" t="s">
        <v>1812</v>
      </c>
      <c r="G564" s="150" t="s">
        <v>2530</v>
      </c>
      <c r="H564" s="150" t="s">
        <v>4826</v>
      </c>
      <c r="I564" s="321">
        <v>12.14</v>
      </c>
      <c r="J564" s="493">
        <f t="shared" si="18"/>
        <v>75.875</v>
      </c>
    </row>
    <row r="565" spans="1:10" s="150" customFormat="1">
      <c r="A565" s="150" t="s">
        <v>4756</v>
      </c>
      <c r="B565" s="148">
        <v>42733</v>
      </c>
      <c r="C565" s="150" t="s">
        <v>10693</v>
      </c>
      <c r="D565" s="150">
        <v>1</v>
      </c>
      <c r="E565" s="150" t="s">
        <v>10694</v>
      </c>
      <c r="F565" s="150" t="s">
        <v>1812</v>
      </c>
      <c r="G565" s="150" t="s">
        <v>2530</v>
      </c>
      <c r="H565" s="150" t="s">
        <v>4826</v>
      </c>
      <c r="I565" s="321">
        <v>23.31</v>
      </c>
      <c r="J565" s="493">
        <f t="shared" si="18"/>
        <v>145.6875</v>
      </c>
    </row>
    <row r="566" spans="1:10" s="150" customFormat="1">
      <c r="A566" s="150" t="s">
        <v>4756</v>
      </c>
      <c r="B566" s="148">
        <v>42733</v>
      </c>
      <c r="C566" s="150" t="s">
        <v>10693</v>
      </c>
      <c r="D566" s="150">
        <v>1</v>
      </c>
      <c r="E566" s="150" t="s">
        <v>10694</v>
      </c>
      <c r="F566" s="150" t="s">
        <v>1812</v>
      </c>
      <c r="G566" s="150" t="s">
        <v>4158</v>
      </c>
      <c r="H566" s="150" t="s">
        <v>4157</v>
      </c>
      <c r="I566" s="321">
        <v>86.28</v>
      </c>
      <c r="J566" s="493">
        <f t="shared" si="18"/>
        <v>539.25</v>
      </c>
    </row>
    <row r="567" spans="1:10" s="150" customFormat="1">
      <c r="A567" s="150" t="s">
        <v>4068</v>
      </c>
      <c r="B567" s="148">
        <v>42733</v>
      </c>
      <c r="C567" s="150" t="s">
        <v>10695</v>
      </c>
      <c r="D567" s="150">
        <v>1</v>
      </c>
      <c r="E567" s="150" t="s">
        <v>10696</v>
      </c>
      <c r="F567" s="150" t="s">
        <v>1812</v>
      </c>
      <c r="G567" s="150" t="s">
        <v>2536</v>
      </c>
      <c r="H567" s="150" t="s">
        <v>10399</v>
      </c>
      <c r="I567" s="321">
        <v>414.9</v>
      </c>
      <c r="J567" s="493">
        <f t="shared" si="18"/>
        <v>2593.125</v>
      </c>
    </row>
    <row r="568" spans="1:10" s="150" customFormat="1">
      <c r="A568" s="150" t="s">
        <v>4068</v>
      </c>
      <c r="B568" s="148">
        <v>42733</v>
      </c>
      <c r="C568" s="150" t="s">
        <v>10695</v>
      </c>
      <c r="D568" s="150">
        <v>1</v>
      </c>
      <c r="E568" s="150" t="s">
        <v>10696</v>
      </c>
      <c r="F568" s="150" t="s">
        <v>1812</v>
      </c>
      <c r="G568" s="150" t="s">
        <v>2536</v>
      </c>
      <c r="H568" s="150" t="s">
        <v>10399</v>
      </c>
      <c r="I568" s="321">
        <v>414.9</v>
      </c>
      <c r="J568" s="493">
        <f t="shared" si="18"/>
        <v>2593.125</v>
      </c>
    </row>
    <row r="569" spans="1:10" s="319" customFormat="1">
      <c r="A569" s="319" t="s">
        <v>7380</v>
      </c>
      <c r="B569" s="320">
        <v>42713</v>
      </c>
      <c r="C569" s="319">
        <v>2425962</v>
      </c>
      <c r="D569" s="319">
        <v>1</v>
      </c>
      <c r="E569" s="319" t="s">
        <v>10934</v>
      </c>
      <c r="F569" s="319" t="s">
        <v>6240</v>
      </c>
      <c r="G569" s="178" t="s">
        <v>957</v>
      </c>
      <c r="H569" s="178" t="s">
        <v>4856</v>
      </c>
      <c r="I569" s="316">
        <v>2857.68</v>
      </c>
      <c r="J569" s="493">
        <f t="shared" si="18"/>
        <v>17860.5</v>
      </c>
    </row>
    <row r="570" spans="1:10" s="319" customFormat="1">
      <c r="A570" s="319" t="s">
        <v>4281</v>
      </c>
      <c r="B570" s="320">
        <v>42717</v>
      </c>
      <c r="C570" s="319">
        <v>2429490</v>
      </c>
      <c r="D570" s="319">
        <v>1</v>
      </c>
      <c r="E570" s="319" t="s">
        <v>10935</v>
      </c>
      <c r="F570" s="319" t="s">
        <v>6240</v>
      </c>
      <c r="G570" s="178" t="s">
        <v>957</v>
      </c>
      <c r="H570" s="178" t="s">
        <v>4856</v>
      </c>
      <c r="I570" s="319">
        <v>890.69</v>
      </c>
      <c r="J570" s="493">
        <f t="shared" si="18"/>
        <v>5566.8125</v>
      </c>
    </row>
    <row r="571" spans="1:10" s="319" customFormat="1">
      <c r="A571" s="319" t="s">
        <v>482</v>
      </c>
      <c r="B571" s="320">
        <v>42731</v>
      </c>
      <c r="C571" s="319">
        <v>2445890</v>
      </c>
      <c r="D571" s="319">
        <v>1</v>
      </c>
      <c r="E571" s="319" t="s">
        <v>10936</v>
      </c>
      <c r="F571" s="319" t="s">
        <v>6240</v>
      </c>
      <c r="G571" s="178" t="s">
        <v>957</v>
      </c>
      <c r="H571" s="178" t="s">
        <v>4856</v>
      </c>
      <c r="I571" s="319">
        <v>25.88</v>
      </c>
      <c r="J571" s="493">
        <f t="shared" si="18"/>
        <v>161.75</v>
      </c>
    </row>
    <row r="572" spans="1:10" s="319" customFormat="1">
      <c r="A572" s="319" t="s">
        <v>488</v>
      </c>
      <c r="B572" s="320">
        <v>42731</v>
      </c>
      <c r="C572" s="319">
        <v>2455518</v>
      </c>
      <c r="D572" s="319">
        <v>1</v>
      </c>
      <c r="E572" s="319" t="s">
        <v>10937</v>
      </c>
      <c r="F572" s="319" t="s">
        <v>6240</v>
      </c>
      <c r="G572" s="178" t="s">
        <v>957</v>
      </c>
      <c r="H572" s="178" t="s">
        <v>4856</v>
      </c>
      <c r="I572" s="316">
        <v>2857.67</v>
      </c>
      <c r="J572" s="493">
        <f t="shared" si="18"/>
        <v>17860.4375</v>
      </c>
    </row>
    <row r="573" spans="1:10" s="319" customFormat="1">
      <c r="A573" s="319" t="s">
        <v>10938</v>
      </c>
      <c r="B573" s="320">
        <v>42735</v>
      </c>
      <c r="C573" s="319" t="s">
        <v>7713</v>
      </c>
      <c r="D573" s="319">
        <v>1</v>
      </c>
      <c r="E573" s="319" t="s">
        <v>10939</v>
      </c>
      <c r="F573" s="319" t="s">
        <v>1808</v>
      </c>
      <c r="G573" s="178" t="s">
        <v>1001</v>
      </c>
      <c r="H573" s="178" t="s">
        <v>4198</v>
      </c>
      <c r="I573" s="319">
        <v>153.6</v>
      </c>
      <c r="J573" s="493">
        <f t="shared" si="18"/>
        <v>960</v>
      </c>
    </row>
    <row r="574" spans="1:10" s="319" customFormat="1">
      <c r="A574" s="319" t="s">
        <v>10943</v>
      </c>
      <c r="B574" s="320">
        <v>42735</v>
      </c>
      <c r="C574" s="319" t="s">
        <v>10944</v>
      </c>
      <c r="D574" s="319">
        <v>1</v>
      </c>
      <c r="E574" s="319" t="s">
        <v>10945</v>
      </c>
      <c r="F574" s="319" t="s">
        <v>1808</v>
      </c>
      <c r="G574" s="178" t="s">
        <v>10950</v>
      </c>
      <c r="H574" s="178" t="s">
        <v>10951</v>
      </c>
      <c r="I574" s="319">
        <v>17.55</v>
      </c>
      <c r="J574" s="493">
        <f t="shared" si="18"/>
        <v>109.6875</v>
      </c>
    </row>
    <row r="575" spans="1:10" s="319" customFormat="1">
      <c r="A575" s="319" t="s">
        <v>10946</v>
      </c>
      <c r="B575" s="320">
        <v>42705</v>
      </c>
      <c r="C575" s="319" t="s">
        <v>10947</v>
      </c>
      <c r="D575" s="319">
        <v>1</v>
      </c>
      <c r="E575" s="319" t="s">
        <v>10948</v>
      </c>
      <c r="F575" s="319" t="s">
        <v>1808</v>
      </c>
      <c r="G575" s="178" t="s">
        <v>826</v>
      </c>
      <c r="H575" s="178" t="s">
        <v>10949</v>
      </c>
      <c r="I575" s="319">
        <v>-560</v>
      </c>
      <c r="J575" s="493">
        <f t="shared" si="18"/>
        <v>-3500</v>
      </c>
    </row>
    <row r="576" spans="1:10">
      <c r="G576" s="174"/>
      <c r="I576" s="75"/>
    </row>
    <row r="577" spans="1:12">
      <c r="H577" s="24" t="s">
        <v>2843</v>
      </c>
      <c r="I577" s="23">
        <f>+SUM(I8:I575)</f>
        <v>6659659.919999999</v>
      </c>
      <c r="J577" s="23">
        <f t="shared" ref="J577:K577" si="19">+SUM(J8:J575)</f>
        <v>41622874.5</v>
      </c>
      <c r="K577" s="23">
        <f t="shared" si="19"/>
        <v>39410.159999999996</v>
      </c>
    </row>
    <row r="578" spans="1:12">
      <c r="H578" s="24"/>
      <c r="I578" s="319">
        <f>7674167.2-1073241.74</f>
        <v>6600925.46</v>
      </c>
      <c r="J578" s="24"/>
      <c r="K578" s="24"/>
    </row>
    <row r="579" spans="1:12" s="172" customFormat="1">
      <c r="H579" s="24"/>
      <c r="I579" s="40">
        <f>+I577-I578</f>
        <v>58734.459999999031</v>
      </c>
      <c r="J579" s="40"/>
      <c r="K579" s="24"/>
    </row>
    <row r="580" spans="1:12" s="172" customFormat="1">
      <c r="H580" s="24"/>
      <c r="I580" s="24"/>
      <c r="J580" s="24"/>
      <c r="K580" s="24"/>
    </row>
    <row r="581" spans="1:12" s="172" customFormat="1">
      <c r="A581" s="102" t="s">
        <v>9698</v>
      </c>
      <c r="H581" s="24"/>
      <c r="I581" s="24"/>
      <c r="J581" s="24"/>
      <c r="K581" s="24"/>
    </row>
    <row r="582" spans="1:12">
      <c r="A582" s="505" t="s">
        <v>9702</v>
      </c>
      <c r="B582" s="290">
        <v>42705</v>
      </c>
      <c r="C582" s="505" t="s">
        <v>8940</v>
      </c>
      <c r="D582" s="505">
        <v>1</v>
      </c>
      <c r="E582" s="505" t="s">
        <v>9703</v>
      </c>
      <c r="F582" s="505" t="s">
        <v>1872</v>
      </c>
      <c r="G582" s="383"/>
      <c r="H582" s="505" t="s">
        <v>5389</v>
      </c>
      <c r="I582" s="246">
        <v>-50708.03</v>
      </c>
      <c r="J582" s="505">
        <f t="shared" ref="J582:J586" si="20">+I582/0.16</f>
        <v>-316925.1875</v>
      </c>
      <c r="K582" s="102" t="s">
        <v>10984</v>
      </c>
    </row>
    <row r="583" spans="1:12" s="174" customFormat="1">
      <c r="A583" s="522" t="s">
        <v>10366</v>
      </c>
      <c r="B583" s="290">
        <v>42735</v>
      </c>
      <c r="C583" s="522" t="s">
        <v>10367</v>
      </c>
      <c r="D583" s="522">
        <v>1</v>
      </c>
      <c r="E583" s="522" t="s">
        <v>10368</v>
      </c>
      <c r="F583" s="522" t="s">
        <v>1808</v>
      </c>
      <c r="G583" s="518" t="s">
        <v>1672</v>
      </c>
      <c r="H583" s="522" t="s">
        <v>10742</v>
      </c>
      <c r="I583" s="522">
        <v>-11.04</v>
      </c>
      <c r="J583" s="522">
        <f t="shared" si="20"/>
        <v>-69</v>
      </c>
      <c r="K583" s="102" t="s">
        <v>10749</v>
      </c>
    </row>
    <row r="584" spans="1:12" s="174" customFormat="1">
      <c r="A584" s="522" t="s">
        <v>10369</v>
      </c>
      <c r="B584" s="290">
        <v>42735</v>
      </c>
      <c r="C584" s="522" t="s">
        <v>10367</v>
      </c>
      <c r="D584" s="522">
        <v>1</v>
      </c>
      <c r="E584" s="522" t="s">
        <v>10370</v>
      </c>
      <c r="F584" s="522" t="s">
        <v>1808</v>
      </c>
      <c r="G584" s="518" t="s">
        <v>1672</v>
      </c>
      <c r="H584" s="522" t="s">
        <v>10742</v>
      </c>
      <c r="I584" s="522">
        <v>-27.59</v>
      </c>
      <c r="J584" s="522">
        <f t="shared" si="20"/>
        <v>-172.4375</v>
      </c>
      <c r="K584" s="102" t="s">
        <v>10749</v>
      </c>
    </row>
    <row r="585" spans="1:12" s="509" customFormat="1">
      <c r="A585" s="522" t="s">
        <v>10940</v>
      </c>
      <c r="B585" s="290">
        <v>42735</v>
      </c>
      <c r="C585" s="522" t="s">
        <v>10941</v>
      </c>
      <c r="D585" s="522">
        <v>1</v>
      </c>
      <c r="E585" s="522" t="s">
        <v>10942</v>
      </c>
      <c r="F585" s="522" t="s">
        <v>1808</v>
      </c>
      <c r="G585" s="525" t="s">
        <v>947</v>
      </c>
      <c r="H585" s="525" t="s">
        <v>10778</v>
      </c>
      <c r="I585" s="522">
        <v>-398.56</v>
      </c>
      <c r="J585" s="522">
        <f t="shared" si="20"/>
        <v>-2491</v>
      </c>
      <c r="K585" s="381" t="s">
        <v>10987</v>
      </c>
      <c r="L585" s="512"/>
    </row>
    <row r="586" spans="1:12" s="509" customFormat="1">
      <c r="A586" s="509" t="s">
        <v>10931</v>
      </c>
      <c r="B586" s="320">
        <v>42735</v>
      </c>
      <c r="C586" s="509" t="s">
        <v>10775</v>
      </c>
      <c r="D586" s="509">
        <v>1</v>
      </c>
      <c r="E586" s="509" t="s">
        <v>10932</v>
      </c>
      <c r="F586" s="509" t="s">
        <v>1808</v>
      </c>
      <c r="G586" s="509" t="s">
        <v>10959</v>
      </c>
      <c r="H586" s="509" t="s">
        <v>10933</v>
      </c>
      <c r="I586" s="321">
        <v>-7589.24</v>
      </c>
      <c r="J586" s="509">
        <f t="shared" si="20"/>
        <v>-47432.75</v>
      </c>
      <c r="K586" s="381"/>
      <c r="L586" s="512"/>
    </row>
    <row r="587" spans="1:12" s="174" customFormat="1">
      <c r="B587" s="148"/>
      <c r="G587" s="173"/>
      <c r="H587" s="498" t="s">
        <v>10957</v>
      </c>
      <c r="I587" s="101">
        <f>+SUM(I582:I586)</f>
        <v>-58734.459999999992</v>
      </c>
      <c r="J587" s="101">
        <f>+SUM(J582:J586)</f>
        <v>-367090.375</v>
      </c>
      <c r="K587" s="102"/>
    </row>
    <row r="588" spans="1:12" s="493" customFormat="1">
      <c r="B588" s="320"/>
      <c r="G588" s="173"/>
      <c r="H588" s="498" t="s">
        <v>1002</v>
      </c>
      <c r="I588" s="101">
        <f>+I579+I587</f>
        <v>-9.6042640507221222E-10</v>
      </c>
      <c r="J588" s="54"/>
      <c r="K588" s="102"/>
    </row>
    <row r="589" spans="1:12" s="493" customFormat="1">
      <c r="B589" s="320"/>
      <c r="G589" s="173"/>
      <c r="I589" s="322"/>
      <c r="J589" s="322"/>
      <c r="K589" s="102"/>
    </row>
    <row r="591" spans="1:12">
      <c r="A591" s="2"/>
      <c r="B591" s="1"/>
      <c r="C591" s="1"/>
      <c r="D591" s="1"/>
      <c r="E591" s="1"/>
      <c r="F591" s="1"/>
      <c r="G591" s="46" t="s">
        <v>0</v>
      </c>
      <c r="H591" s="1"/>
      <c r="I591" s="1"/>
      <c r="J591" s="132"/>
      <c r="K591" s="172"/>
    </row>
    <row r="592" spans="1:12">
      <c r="A592" s="2"/>
      <c r="B592" s="1"/>
      <c r="C592" s="1"/>
      <c r="D592" s="1"/>
      <c r="E592" s="1"/>
      <c r="F592" s="1"/>
      <c r="G592" s="46" t="s">
        <v>10712</v>
      </c>
      <c r="H592" s="1"/>
      <c r="I592" s="1"/>
      <c r="J592" s="5"/>
      <c r="K592" s="172"/>
      <c r="L592" s="509"/>
    </row>
    <row r="593" spans="1:11">
      <c r="A593" s="2"/>
      <c r="B593" s="1"/>
      <c r="C593" s="1"/>
      <c r="D593" s="1"/>
      <c r="E593" s="1"/>
      <c r="F593" s="1"/>
      <c r="G593" s="46" t="s">
        <v>1</v>
      </c>
      <c r="H593" s="1"/>
      <c r="I593" s="1"/>
      <c r="J593" s="5"/>
      <c r="K593" s="172"/>
    </row>
    <row r="594" spans="1:11">
      <c r="A594" s="1"/>
      <c r="B594" s="1"/>
      <c r="C594" s="1"/>
      <c r="D594" s="1"/>
      <c r="E594" s="1"/>
      <c r="F594" s="1"/>
      <c r="G594" s="3"/>
      <c r="H594" s="1"/>
      <c r="I594" s="1"/>
      <c r="J594" s="1"/>
      <c r="K594" s="172"/>
    </row>
    <row r="595" spans="1:11">
      <c r="A595" s="1"/>
      <c r="B595" s="1"/>
      <c r="C595" s="1"/>
      <c r="D595" s="1"/>
      <c r="E595" s="1"/>
      <c r="F595" s="1"/>
      <c r="G595" s="6"/>
      <c r="H595" s="4"/>
      <c r="I595" s="4"/>
      <c r="J595" s="4"/>
      <c r="K595" s="172"/>
    </row>
    <row r="596" spans="1:11" ht="17.25" thickBot="1">
      <c r="A596" s="41"/>
      <c r="B596" s="41"/>
      <c r="C596" s="41" t="s">
        <v>4</v>
      </c>
      <c r="D596" s="41"/>
      <c r="E596" s="41"/>
      <c r="F596" s="41"/>
      <c r="G596" s="42" t="s">
        <v>5</v>
      </c>
      <c r="H596" s="43" t="s">
        <v>6</v>
      </c>
      <c r="I596" s="45" t="s">
        <v>8</v>
      </c>
      <c r="J596" s="45" t="s">
        <v>1004</v>
      </c>
      <c r="K596" s="45" t="s">
        <v>1005</v>
      </c>
    </row>
    <row r="597" spans="1:11">
      <c r="A597" s="30" t="s">
        <v>1006</v>
      </c>
      <c r="B597" s="31">
        <v>85</v>
      </c>
      <c r="G597" s="509" t="s">
        <v>10731</v>
      </c>
      <c r="H597" s="509" t="s">
        <v>10613</v>
      </c>
      <c r="I597">
        <f>+SUMIF($G$8:$G$575,G597,$I$8:$I$575)</f>
        <v>674.48</v>
      </c>
      <c r="J597">
        <f>+I597/0.16</f>
        <v>4215.5</v>
      </c>
      <c r="K597">
        <f>+SUMIF($G$8:$G$575,G597,$K$8:$K$575)</f>
        <v>0</v>
      </c>
    </row>
    <row r="598" spans="1:11">
      <c r="A598" s="30" t="s">
        <v>1006</v>
      </c>
      <c r="B598" s="31">
        <v>85</v>
      </c>
      <c r="G598" s="509" t="s">
        <v>9</v>
      </c>
      <c r="H598" s="509" t="s">
        <v>9</v>
      </c>
      <c r="I598" s="509">
        <f>+SUMIF($G$8:$G$575,G598,$I$8:$I$575)</f>
        <v>136.55000000000001</v>
      </c>
      <c r="J598" s="509">
        <f t="shared" ref="J598:J660" si="21">+I598/0.16</f>
        <v>853.4375</v>
      </c>
      <c r="K598" s="509">
        <f>+SUMIF($G$8:$G$575,G598,$K$8:$K$575)</f>
        <v>0</v>
      </c>
    </row>
    <row r="599" spans="1:11">
      <c r="A599" s="30" t="s">
        <v>1006</v>
      </c>
      <c r="B599" s="31">
        <v>85</v>
      </c>
      <c r="G599" s="509" t="s">
        <v>10315</v>
      </c>
      <c r="H599" s="509" t="s">
        <v>10315</v>
      </c>
      <c r="I599" s="509">
        <f>+SUMIF($G$8:$G$575,G599,$I$8:$I$575)</f>
        <v>15.72</v>
      </c>
      <c r="J599" s="509">
        <f t="shared" si="21"/>
        <v>98.25</v>
      </c>
      <c r="K599" s="509">
        <f>+SUMIF($G$8:$G$575,G599,$K$8:$K$575)</f>
        <v>0</v>
      </c>
    </row>
    <row r="600" spans="1:11">
      <c r="A600" s="30" t="s">
        <v>1006</v>
      </c>
      <c r="B600" s="31">
        <v>85</v>
      </c>
      <c r="G600" s="509" t="s">
        <v>10729</v>
      </c>
      <c r="H600" s="509" t="s">
        <v>10583</v>
      </c>
      <c r="I600" s="509">
        <f>+SUMIF($G$8:$G$575,G600,$I$8:$I$575)</f>
        <v>560</v>
      </c>
      <c r="J600" s="509">
        <f t="shared" si="21"/>
        <v>3500</v>
      </c>
      <c r="K600" s="509">
        <f>+SUMIF($G$8:$G$575,G600,$K$8:$K$575)</f>
        <v>0</v>
      </c>
    </row>
    <row r="601" spans="1:11">
      <c r="A601" s="30" t="s">
        <v>1006</v>
      </c>
      <c r="B601" s="31">
        <v>85</v>
      </c>
      <c r="G601" s="515" t="s">
        <v>2859</v>
      </c>
      <c r="H601" s="509" t="s">
        <v>9657</v>
      </c>
      <c r="I601" s="509">
        <f>+SUMIF($G$8:$G$575,G601,$I$8:$I$575)</f>
        <v>31850.01</v>
      </c>
      <c r="J601" s="509">
        <f t="shared" si="21"/>
        <v>199062.5625</v>
      </c>
      <c r="K601" s="509">
        <f>+SUMIF($G$8:$G$575,G601,$K$8:$K$575)</f>
        <v>0</v>
      </c>
    </row>
    <row r="602" spans="1:11">
      <c r="A602" s="30" t="s">
        <v>1006</v>
      </c>
      <c r="B602" s="31">
        <v>85</v>
      </c>
      <c r="G602" s="509" t="s">
        <v>747</v>
      </c>
      <c r="H602" s="509" t="s">
        <v>747</v>
      </c>
      <c r="I602" s="509">
        <f>+SUMIF($G$8:$G$575,G602,$I$8:$I$575)</f>
        <v>531.76</v>
      </c>
      <c r="J602" s="509">
        <f t="shared" si="21"/>
        <v>3323.5</v>
      </c>
      <c r="K602" s="509">
        <f>+SUMIF($G$8:$G$575,G602,$K$8:$K$575)</f>
        <v>0</v>
      </c>
    </row>
    <row r="603" spans="1:11">
      <c r="A603" s="30" t="s">
        <v>1006</v>
      </c>
      <c r="B603" s="31">
        <v>85</v>
      </c>
      <c r="G603" s="521" t="s">
        <v>981</v>
      </c>
      <c r="H603" s="521" t="s">
        <v>982</v>
      </c>
      <c r="I603" s="509">
        <f>+SUMIF($G$8:$G$575,G603,$I$8:$I$575)</f>
        <v>362</v>
      </c>
      <c r="J603" s="509">
        <f t="shared" si="21"/>
        <v>2262.5</v>
      </c>
      <c r="K603" s="509">
        <f>+SUMIF($G$8:$G$575,G603,$K$8:$K$575)</f>
        <v>0</v>
      </c>
    </row>
    <row r="604" spans="1:11">
      <c r="A604" s="30" t="s">
        <v>1006</v>
      </c>
      <c r="B604" s="31">
        <v>85</v>
      </c>
      <c r="G604" s="509" t="s">
        <v>733</v>
      </c>
      <c r="H604" s="509" t="s">
        <v>733</v>
      </c>
      <c r="I604" s="509">
        <f>+SUMIF($G$8:$G$575,G604,$I$8:$I$575)</f>
        <v>228.32</v>
      </c>
      <c r="J604" s="509">
        <f t="shared" si="21"/>
        <v>1427</v>
      </c>
      <c r="K604" s="509">
        <f>+SUMIF($G$8:$G$575,G604,$K$8:$K$575)</f>
        <v>0</v>
      </c>
    </row>
    <row r="605" spans="1:11">
      <c r="A605" s="30" t="s">
        <v>1006</v>
      </c>
      <c r="B605" s="31">
        <v>85</v>
      </c>
      <c r="G605" s="509" t="s">
        <v>4873</v>
      </c>
      <c r="H605" s="509" t="s">
        <v>4873</v>
      </c>
      <c r="I605" s="509">
        <f>+SUMIF($G$8:$G$575,G605,$I$8:$I$575)</f>
        <v>56.33</v>
      </c>
      <c r="J605" s="509">
        <f t="shared" si="21"/>
        <v>352.0625</v>
      </c>
      <c r="K605" s="509">
        <f>+SUMIF($G$8:$G$575,G605,$K$8:$K$575)</f>
        <v>0</v>
      </c>
    </row>
    <row r="606" spans="1:11">
      <c r="A606" s="30" t="s">
        <v>1006</v>
      </c>
      <c r="B606" s="31">
        <v>85</v>
      </c>
      <c r="G606" s="515" t="s">
        <v>886</v>
      </c>
      <c r="H606" s="509" t="s">
        <v>9916</v>
      </c>
      <c r="I606" s="509">
        <f>+SUMIF($G$8:$G$575,G606,$I$8:$I$575)</f>
        <v>28139.8</v>
      </c>
      <c r="J606" s="509">
        <f t="shared" si="21"/>
        <v>175873.75</v>
      </c>
      <c r="K606" s="509">
        <f>+SUMIF($G$8:$G$575,G606,$K$8:$K$575)</f>
        <v>0</v>
      </c>
    </row>
    <row r="607" spans="1:11">
      <c r="A607" s="30" t="s">
        <v>1006</v>
      </c>
      <c r="B607" s="31">
        <v>85</v>
      </c>
      <c r="G607" s="509" t="s">
        <v>1712</v>
      </c>
      <c r="H607" s="509" t="s">
        <v>1712</v>
      </c>
      <c r="I607" s="509">
        <f>+SUMIF($G$8:$G$575,G607,$I$8:$I$575)</f>
        <v>52.42</v>
      </c>
      <c r="J607" s="509">
        <f t="shared" si="21"/>
        <v>327.625</v>
      </c>
      <c r="K607" s="509">
        <f>+SUMIF($G$8:$G$575,G607,$K$8:$K$575)</f>
        <v>0</v>
      </c>
    </row>
    <row r="608" spans="1:11">
      <c r="A608" s="30" t="s">
        <v>1006</v>
      </c>
      <c r="B608" s="31">
        <v>85</v>
      </c>
      <c r="G608" s="509" t="s">
        <v>4208</v>
      </c>
      <c r="H608" s="509" t="s">
        <v>10750</v>
      </c>
      <c r="I608" s="509">
        <f>+SUMIF($G$8:$G$575,G608,$I$8:$I$575)</f>
        <v>331.2</v>
      </c>
      <c r="J608" s="509">
        <f t="shared" si="21"/>
        <v>2070</v>
      </c>
      <c r="K608" s="509">
        <f>+SUMIF($G$8:$G$575,G608,$K$8:$K$575)</f>
        <v>0</v>
      </c>
    </row>
    <row r="609" spans="1:11">
      <c r="A609" s="30" t="s">
        <v>1006</v>
      </c>
      <c r="B609" s="31">
        <v>85</v>
      </c>
      <c r="G609" s="509" t="s">
        <v>668</v>
      </c>
      <c r="H609" s="509" t="s">
        <v>668</v>
      </c>
      <c r="I609" s="509">
        <f>+SUMIF($G$8:$G$575,G609,$I$8:$I$575)</f>
        <v>307.5</v>
      </c>
      <c r="J609" s="509">
        <f t="shared" si="21"/>
        <v>1921.875</v>
      </c>
      <c r="K609" s="509">
        <f>+SUMIF($G$8:$G$575,G609,$K$8:$K$575)</f>
        <v>0</v>
      </c>
    </row>
    <row r="610" spans="1:11">
      <c r="A610" s="30" t="s">
        <v>1006</v>
      </c>
      <c r="B610" s="31">
        <v>85</v>
      </c>
      <c r="G610" s="509" t="s">
        <v>767</v>
      </c>
      <c r="H610" s="509" t="s">
        <v>767</v>
      </c>
      <c r="I610" s="509">
        <f>+SUMIF($G$8:$G$575,G610,$I$8:$I$575)</f>
        <v>44.14</v>
      </c>
      <c r="J610" s="509">
        <f t="shared" si="21"/>
        <v>275.875</v>
      </c>
      <c r="K610" s="509">
        <f>+SUMIF($G$8:$G$575,G610,$K$8:$K$575)</f>
        <v>0</v>
      </c>
    </row>
    <row r="611" spans="1:11">
      <c r="A611" s="30" t="s">
        <v>1006</v>
      </c>
      <c r="B611" s="31">
        <v>85</v>
      </c>
      <c r="G611" s="515" t="s">
        <v>870</v>
      </c>
      <c r="H611" s="509" t="s">
        <v>3487</v>
      </c>
      <c r="I611" s="509">
        <f>+SUMIF($G$8:$G$575,G611,$I$8:$I$575)</f>
        <v>28462.52</v>
      </c>
      <c r="J611" s="509">
        <f t="shared" si="21"/>
        <v>177890.75</v>
      </c>
      <c r="K611" s="509">
        <f>+SUMIF($G$8:$G$575,G611,$K$8:$K$575)</f>
        <v>0</v>
      </c>
    </row>
    <row r="612" spans="1:11">
      <c r="A612" s="30" t="s">
        <v>1006</v>
      </c>
      <c r="B612" s="31">
        <v>85</v>
      </c>
      <c r="G612" s="510" t="s">
        <v>889</v>
      </c>
      <c r="H612" s="509" t="s">
        <v>10736</v>
      </c>
      <c r="I612" s="509">
        <f>+SUMIF($G$8:$G$575,G612,$I$8:$I$575)</f>
        <v>39058.75</v>
      </c>
      <c r="J612" s="509">
        <f t="shared" si="21"/>
        <v>244117.1875</v>
      </c>
      <c r="K612" s="509">
        <f>+SUMIF($G$8:$G$575,G612,$K$8:$K$575)</f>
        <v>0</v>
      </c>
    </row>
    <row r="613" spans="1:11">
      <c r="A613" s="30" t="s">
        <v>1006</v>
      </c>
      <c r="B613" s="31">
        <v>85</v>
      </c>
      <c r="G613" s="510" t="s">
        <v>659</v>
      </c>
      <c r="H613" s="510" t="s">
        <v>717</v>
      </c>
      <c r="I613" s="509">
        <f>+SUMIF($G$8:$G$575,G613,$I$8:$I$575)</f>
        <v>1088.1699999999998</v>
      </c>
      <c r="J613" s="509">
        <f t="shared" si="21"/>
        <v>6801.0624999999991</v>
      </c>
      <c r="K613" s="509">
        <f>+SUMIF($G$8:$G$575,G613,$K$8:$K$575)</f>
        <v>0</v>
      </c>
    </row>
    <row r="614" spans="1:11">
      <c r="A614" s="30" t="s">
        <v>1006</v>
      </c>
      <c r="B614" s="31">
        <v>85</v>
      </c>
      <c r="G614" s="509" t="s">
        <v>1739</v>
      </c>
      <c r="H614" s="509" t="s">
        <v>1739</v>
      </c>
      <c r="I614" s="509">
        <f>+SUMIF($G$8:$G$575,G614,$I$8:$I$575)</f>
        <v>37.799999999999997</v>
      </c>
      <c r="J614" s="509">
        <f t="shared" si="21"/>
        <v>236.24999999999997</v>
      </c>
      <c r="K614" s="509">
        <f>+SUMIF($G$8:$G$575,G614,$K$8:$K$575)</f>
        <v>0</v>
      </c>
    </row>
    <row r="615" spans="1:11">
      <c r="A615" s="30" t="s">
        <v>1006</v>
      </c>
      <c r="B615" s="31">
        <v>85</v>
      </c>
      <c r="G615" s="515" t="s">
        <v>3572</v>
      </c>
      <c r="H615" s="509" t="s">
        <v>10735</v>
      </c>
      <c r="I615" s="509">
        <f>+SUMIF($G$8:$G$575,G615,$I$8:$I$575)</f>
        <v>113088.27</v>
      </c>
      <c r="J615" s="509">
        <f t="shared" si="21"/>
        <v>706801.6875</v>
      </c>
      <c r="K615" s="509">
        <f>+SUMIF($G$8:$G$575,G615,$K$8:$K$575)</f>
        <v>0</v>
      </c>
    </row>
    <row r="616" spans="1:11">
      <c r="A616" s="30" t="s">
        <v>1006</v>
      </c>
      <c r="B616" s="31">
        <v>85</v>
      </c>
      <c r="G616" s="509" t="s">
        <v>744</v>
      </c>
      <c r="H616" s="509" t="s">
        <v>744</v>
      </c>
      <c r="I616" s="509">
        <f>+SUMIF($G$8:$G$575,G616,$I$8:$I$575)</f>
        <v>13.52</v>
      </c>
      <c r="J616" s="509">
        <f t="shared" si="21"/>
        <v>84.5</v>
      </c>
      <c r="K616" s="509">
        <f>+SUMIF($G$8:$G$575,G616,$K$8:$K$575)</f>
        <v>0</v>
      </c>
    </row>
    <row r="617" spans="1:11">
      <c r="A617" s="30" t="s">
        <v>1006</v>
      </c>
      <c r="B617" s="31">
        <v>85</v>
      </c>
      <c r="G617" s="509" t="s">
        <v>10730</v>
      </c>
      <c r="H617" s="509" t="s">
        <v>10610</v>
      </c>
      <c r="I617" s="509">
        <f>+SUMIF($G$8:$G$575,G617,$I$8:$I$575)</f>
        <v>33103.449999999997</v>
      </c>
      <c r="J617" s="509">
        <f t="shared" si="21"/>
        <v>206896.56249999997</v>
      </c>
      <c r="K617" s="509">
        <f>+SUMIF($G$8:$G$575,G617,$K$8:$K$575)</f>
        <v>0</v>
      </c>
    </row>
    <row r="618" spans="1:11">
      <c r="A618" s="30" t="s">
        <v>1006</v>
      </c>
      <c r="B618" s="31">
        <v>85</v>
      </c>
      <c r="G618" s="515" t="s">
        <v>1775</v>
      </c>
      <c r="H618" s="509" t="s">
        <v>5432</v>
      </c>
      <c r="I618" s="509">
        <f>+SUMIF($G$8:$G$575,G618,$I$8:$I$575)</f>
        <v>116361.29000000001</v>
      </c>
      <c r="J618" s="509">
        <f t="shared" si="21"/>
        <v>727258.0625</v>
      </c>
      <c r="K618" s="509">
        <f>+SUMIF($G$8:$G$575,G618,$K$8:$K$575)</f>
        <v>0</v>
      </c>
    </row>
    <row r="619" spans="1:11">
      <c r="A619" s="527" t="s">
        <v>1006</v>
      </c>
      <c r="B619" s="527" t="s">
        <v>6059</v>
      </c>
      <c r="G619" s="509" t="s">
        <v>2848</v>
      </c>
      <c r="H619" s="509" t="s">
        <v>2099</v>
      </c>
      <c r="I619" s="509">
        <f>+SUMIF($G$8:$G$575,G619,$I$8:$I$575)</f>
        <v>2571.4299999999998</v>
      </c>
      <c r="J619" s="509">
        <f t="shared" si="21"/>
        <v>16071.437499999998</v>
      </c>
      <c r="K619" s="509">
        <f>+SUMIF($G$8:$G$575,G619,$K$8:$K$575)</f>
        <v>1714.28</v>
      </c>
    </row>
    <row r="620" spans="1:11">
      <c r="A620" s="30" t="s">
        <v>1006</v>
      </c>
      <c r="B620" s="31">
        <v>85</v>
      </c>
      <c r="G620" s="515" t="s">
        <v>884</v>
      </c>
      <c r="H620" s="509" t="s">
        <v>885</v>
      </c>
      <c r="I620" s="509">
        <f>+SUMIF($G$8:$G$575,G620,$I$8:$I$575)</f>
        <v>171875.15</v>
      </c>
      <c r="J620" s="509">
        <f t="shared" si="21"/>
        <v>1074219.6875</v>
      </c>
      <c r="K620" s="509">
        <f>+SUMIF($G$8:$G$575,G620,$K$8:$K$575)</f>
        <v>0</v>
      </c>
    </row>
    <row r="621" spans="1:11">
      <c r="A621" s="30" t="s">
        <v>1006</v>
      </c>
      <c r="B621" s="31">
        <v>85</v>
      </c>
      <c r="G621" s="509" t="s">
        <v>10721</v>
      </c>
      <c r="H621" s="509" t="s">
        <v>10722</v>
      </c>
      <c r="I621" s="509">
        <f>+SUMIF($G$8:$G$575,G621,$I$8:$I$575)</f>
        <v>25.11</v>
      </c>
      <c r="J621" s="509">
        <f t="shared" si="21"/>
        <v>156.9375</v>
      </c>
      <c r="K621" s="509">
        <f>+SUMIF($G$8:$G$575,G621,$K$8:$K$575)</f>
        <v>0</v>
      </c>
    </row>
    <row r="622" spans="1:11">
      <c r="A622" s="30" t="s">
        <v>1006</v>
      </c>
      <c r="B622" s="31">
        <v>85</v>
      </c>
      <c r="G622" s="521" t="s">
        <v>998</v>
      </c>
      <c r="H622" s="509" t="s">
        <v>10057</v>
      </c>
      <c r="I622" s="509">
        <f>+SUMIF($G$8:$G$575,G622,$I$8:$I$575)</f>
        <v>8166.14</v>
      </c>
      <c r="J622" s="509">
        <f t="shared" si="21"/>
        <v>51038.375</v>
      </c>
      <c r="K622" s="509">
        <f>+SUMIF($G$8:$G$575,G622,$K$8:$K$575)</f>
        <v>0</v>
      </c>
    </row>
    <row r="623" spans="1:11">
      <c r="A623" s="30" t="s">
        <v>1006</v>
      </c>
      <c r="B623" s="31">
        <v>85</v>
      </c>
      <c r="G623" s="515" t="s">
        <v>1001</v>
      </c>
      <c r="H623" s="515" t="s">
        <v>4198</v>
      </c>
      <c r="I623" s="509">
        <f>+SUMIF($G$8:$G$575,G623,$I$8:$I$575)</f>
        <v>153.6</v>
      </c>
      <c r="J623" s="509">
        <f t="shared" si="21"/>
        <v>960</v>
      </c>
      <c r="K623" s="509">
        <f>+SUMIF($G$8:$G$575,G623,$K$8:$K$575)</f>
        <v>0</v>
      </c>
    </row>
    <row r="624" spans="1:11">
      <c r="A624" s="30" t="s">
        <v>1006</v>
      </c>
      <c r="B624" s="31">
        <v>85</v>
      </c>
      <c r="G624" s="509" t="s">
        <v>4173</v>
      </c>
      <c r="H624" s="509" t="s">
        <v>4150</v>
      </c>
      <c r="I624" s="509">
        <f>+SUMIF($G$8:$G$575,G624,$I$8:$I$575)</f>
        <v>959.2</v>
      </c>
      <c r="J624" s="509">
        <f t="shared" si="21"/>
        <v>5995</v>
      </c>
      <c r="K624" s="509">
        <f>+SUMIF($G$8:$G$575,G624,$K$8:$K$575)</f>
        <v>0</v>
      </c>
    </row>
    <row r="625" spans="1:11">
      <c r="A625" s="30" t="s">
        <v>1006</v>
      </c>
      <c r="B625" s="31">
        <v>85</v>
      </c>
      <c r="G625" s="517" t="s">
        <v>996</v>
      </c>
      <c r="H625" s="516" t="s">
        <v>995</v>
      </c>
      <c r="I625" s="509">
        <f>+SUMIF($G$8:$G$575,G625,$I$8:$I$575)</f>
        <v>17.920000000000002</v>
      </c>
      <c r="J625" s="509">
        <f t="shared" si="21"/>
        <v>112.00000000000001</v>
      </c>
      <c r="K625" s="509">
        <f>+SUMIF($G$8:$G$575,G625,$K$8:$K$575)</f>
        <v>0</v>
      </c>
    </row>
    <row r="626" spans="1:11">
      <c r="A626" s="30" t="s">
        <v>1006</v>
      </c>
      <c r="B626" s="31">
        <v>85</v>
      </c>
      <c r="G626" s="521" t="s">
        <v>979</v>
      </c>
      <c r="H626" s="523" t="s">
        <v>2913</v>
      </c>
      <c r="I626" s="509">
        <f>+SUMIF($G$8:$G$575,G626,$I$8:$I$575)</f>
        <v>1389.04</v>
      </c>
      <c r="J626" s="509">
        <f t="shared" si="21"/>
        <v>8681.5</v>
      </c>
      <c r="K626" s="509">
        <f>+SUMIF($G$8:$G$575,G626,$K$8:$K$575)</f>
        <v>0</v>
      </c>
    </row>
    <row r="627" spans="1:11">
      <c r="A627" s="30" t="s">
        <v>1006</v>
      </c>
      <c r="B627" s="31">
        <v>85</v>
      </c>
      <c r="G627" s="509" t="s">
        <v>742</v>
      </c>
      <c r="H627" s="509" t="s">
        <v>742</v>
      </c>
      <c r="I627" s="509">
        <f>+SUMIF($G$8:$G$575,G627,$I$8:$I$575)</f>
        <v>41.93</v>
      </c>
      <c r="J627" s="509">
        <f t="shared" si="21"/>
        <v>262.0625</v>
      </c>
      <c r="K627" s="509">
        <f>+SUMIF($G$8:$G$575,G627,$K$8:$K$575)</f>
        <v>0</v>
      </c>
    </row>
    <row r="628" spans="1:11">
      <c r="A628" s="30" t="s">
        <v>1006</v>
      </c>
      <c r="B628" s="31">
        <v>85</v>
      </c>
      <c r="G628" s="509" t="s">
        <v>1751</v>
      </c>
      <c r="H628" s="509" t="s">
        <v>1751</v>
      </c>
      <c r="I628" s="509">
        <f>+SUMIF($G$8:$G$575,G628,$I$8:$I$575)</f>
        <v>208.17000000000002</v>
      </c>
      <c r="J628" s="509">
        <f t="shared" si="21"/>
        <v>1301.0625</v>
      </c>
      <c r="K628" s="509">
        <f>+SUMIF($G$8:$G$575,G628,$K$8:$K$575)</f>
        <v>0</v>
      </c>
    </row>
    <row r="629" spans="1:11">
      <c r="A629" s="30" t="s">
        <v>1006</v>
      </c>
      <c r="B629" s="31">
        <v>85</v>
      </c>
      <c r="G629" s="509" t="s">
        <v>1689</v>
      </c>
      <c r="H629" s="509" t="s">
        <v>1689</v>
      </c>
      <c r="I629" s="509">
        <f>+SUMIF($G$8:$G$575,G629,$I$8:$I$575)</f>
        <v>7.72</v>
      </c>
      <c r="J629" s="509">
        <f t="shared" si="21"/>
        <v>48.25</v>
      </c>
      <c r="K629" s="509">
        <f>+SUMIF($G$8:$G$575,G629,$K$8:$K$575)</f>
        <v>0</v>
      </c>
    </row>
    <row r="630" spans="1:11">
      <c r="A630" s="30" t="s">
        <v>1006</v>
      </c>
      <c r="B630" s="31">
        <v>85</v>
      </c>
      <c r="G630" s="509" t="s">
        <v>10715</v>
      </c>
      <c r="H630" s="509" t="s">
        <v>10716</v>
      </c>
      <c r="I630" s="509">
        <f>+SUMIF($G$8:$G$575,G630,$I$8:$I$575)</f>
        <v>65.239999999999995</v>
      </c>
      <c r="J630" s="509">
        <f t="shared" si="21"/>
        <v>407.74999999999994</v>
      </c>
      <c r="K630" s="509">
        <f>+SUMIF($G$8:$G$575,G630,$K$8:$K$575)</f>
        <v>0</v>
      </c>
    </row>
    <row r="631" spans="1:11">
      <c r="A631" s="30" t="s">
        <v>1006</v>
      </c>
      <c r="B631" s="31">
        <v>85</v>
      </c>
      <c r="G631" s="509" t="s">
        <v>1679</v>
      </c>
      <c r="H631" s="509" t="s">
        <v>1679</v>
      </c>
      <c r="I631" s="509">
        <f>+SUMIF($G$8:$G$575,G631,$I$8:$I$575)</f>
        <v>10.76</v>
      </c>
      <c r="J631" s="509">
        <f t="shared" si="21"/>
        <v>67.25</v>
      </c>
      <c r="K631" s="509">
        <f>+SUMIF($G$8:$G$575,G631,$K$8:$K$575)</f>
        <v>0</v>
      </c>
    </row>
    <row r="632" spans="1:11">
      <c r="A632" s="30" t="s">
        <v>1006</v>
      </c>
      <c r="B632" s="31">
        <v>85</v>
      </c>
      <c r="G632" s="525" t="s">
        <v>858</v>
      </c>
      <c r="H632" s="522" t="s">
        <v>9714</v>
      </c>
      <c r="I632" s="509">
        <f>+SUMIF($G$8:$G$575,G632,$I$8:$I$575)</f>
        <v>79977</v>
      </c>
      <c r="J632" s="509">
        <f t="shared" si="21"/>
        <v>499856.25</v>
      </c>
      <c r="K632" s="509">
        <f>+SUMIF($G$8:$G$575,G632,$K$8:$K$575)</f>
        <v>0</v>
      </c>
    </row>
    <row r="633" spans="1:11">
      <c r="A633" s="30" t="s">
        <v>1006</v>
      </c>
      <c r="B633" s="31">
        <v>85</v>
      </c>
      <c r="G633" s="509" t="s">
        <v>10291</v>
      </c>
      <c r="H633" s="509" t="s">
        <v>10291</v>
      </c>
      <c r="I633" s="509">
        <f>+SUMIF($G$8:$G$575,G633,$I$8:$I$575)</f>
        <v>17.100000000000001</v>
      </c>
      <c r="J633" s="509">
        <f t="shared" si="21"/>
        <v>106.875</v>
      </c>
      <c r="K633" s="509">
        <f>+SUMIF($G$8:$G$575,G633,$K$8:$K$575)</f>
        <v>0</v>
      </c>
    </row>
    <row r="634" spans="1:11">
      <c r="A634" s="30" t="s">
        <v>1006</v>
      </c>
      <c r="B634" s="31">
        <v>85</v>
      </c>
      <c r="G634" s="509" t="s">
        <v>2865</v>
      </c>
      <c r="H634" s="509" t="s">
        <v>2865</v>
      </c>
      <c r="I634" s="509">
        <f>+SUMIF($G$8:$G$575,G634,$I$8:$I$575)</f>
        <v>29.380000000000003</v>
      </c>
      <c r="J634" s="509">
        <f t="shared" si="21"/>
        <v>183.625</v>
      </c>
      <c r="K634" s="509">
        <f>+SUMIF($G$8:$G$575,G634,$K$8:$K$575)</f>
        <v>0</v>
      </c>
    </row>
    <row r="635" spans="1:11">
      <c r="A635" s="30" t="s">
        <v>1006</v>
      </c>
      <c r="B635" s="31">
        <v>85</v>
      </c>
      <c r="G635" s="510" t="s">
        <v>10752</v>
      </c>
      <c r="H635" s="509" t="s">
        <v>10680</v>
      </c>
      <c r="I635" s="509">
        <f>+SUMIF($G$8:$G$575,G635,$I$8:$I$575)</f>
        <v>240</v>
      </c>
      <c r="J635" s="509">
        <f t="shared" si="21"/>
        <v>1500</v>
      </c>
      <c r="K635" s="509">
        <f>+SUMIF($G$8:$G$575,G635,$K$8:$K$575)</f>
        <v>0</v>
      </c>
    </row>
    <row r="636" spans="1:11">
      <c r="A636" s="30" t="s">
        <v>1006</v>
      </c>
      <c r="B636" s="31">
        <v>85</v>
      </c>
      <c r="G636" s="509" t="s">
        <v>8356</v>
      </c>
      <c r="H636" s="509" t="s">
        <v>8219</v>
      </c>
      <c r="I636" s="509">
        <f>+SUMIF($G$8:$G$575,G636,$I$8:$I$575)</f>
        <v>23112.95</v>
      </c>
      <c r="J636" s="509">
        <f t="shared" si="21"/>
        <v>144455.9375</v>
      </c>
      <c r="K636" s="509">
        <f>+SUMIF($G$8:$G$575,G636,$K$8:$K$575)</f>
        <v>0</v>
      </c>
    </row>
    <row r="637" spans="1:11">
      <c r="A637" s="30" t="s">
        <v>1006</v>
      </c>
      <c r="B637" s="31">
        <v>85</v>
      </c>
      <c r="G637" s="509" t="s">
        <v>6530</v>
      </c>
      <c r="H637" s="509" t="s">
        <v>6530</v>
      </c>
      <c r="I637" s="509">
        <f>+SUMIF($G$8:$G$575,G637,$I$8:$I$575)</f>
        <v>112</v>
      </c>
      <c r="J637" s="509">
        <f t="shared" si="21"/>
        <v>700</v>
      </c>
      <c r="K637" s="509">
        <f>+SUMIF($G$8:$G$575,G637,$K$8:$K$575)</f>
        <v>0</v>
      </c>
    </row>
    <row r="638" spans="1:11">
      <c r="A638" s="30" t="s">
        <v>1006</v>
      </c>
      <c r="B638" s="31">
        <v>85</v>
      </c>
      <c r="G638" s="509" t="s">
        <v>2536</v>
      </c>
      <c r="H638" s="509" t="s">
        <v>2536</v>
      </c>
      <c r="I638" s="509">
        <f>+SUMIF($G$8:$G$575,G638,$I$8:$I$575)</f>
        <v>1305.1500000000001</v>
      </c>
      <c r="J638" s="509">
        <f t="shared" si="21"/>
        <v>8157.1875</v>
      </c>
      <c r="K638" s="509">
        <f>+SUMIF($G$8:$G$575,G638,$K$8:$K$575)</f>
        <v>0</v>
      </c>
    </row>
    <row r="639" spans="1:11">
      <c r="A639" s="30" t="s">
        <v>1006</v>
      </c>
      <c r="B639" s="31">
        <v>85</v>
      </c>
      <c r="G639" s="509" t="s">
        <v>893</v>
      </c>
      <c r="H639" s="509" t="s">
        <v>892</v>
      </c>
      <c r="I639" s="509">
        <f>+SUMIF($G$8:$G$575,G639,$I$8:$I$575)</f>
        <v>1039.73</v>
      </c>
      <c r="J639" s="509">
        <f t="shared" si="21"/>
        <v>6498.3125</v>
      </c>
      <c r="K639" s="509">
        <f>+SUMIF($G$8:$G$575,G639,$K$8:$K$575)</f>
        <v>0</v>
      </c>
    </row>
    <row r="640" spans="1:11">
      <c r="A640" s="30" t="s">
        <v>1006</v>
      </c>
      <c r="B640" s="31">
        <v>85</v>
      </c>
      <c r="G640" s="509" t="s">
        <v>3532</v>
      </c>
      <c r="H640" s="509" t="s">
        <v>10720</v>
      </c>
      <c r="I640" s="509">
        <f>+SUMIF($G$8:$G$575,G640,$I$8:$I$575)</f>
        <v>73.42</v>
      </c>
      <c r="J640" s="509">
        <f t="shared" si="21"/>
        <v>458.875</v>
      </c>
      <c r="K640" s="509">
        <f>+SUMIF($G$8:$G$575,G640,$K$8:$K$575)</f>
        <v>0</v>
      </c>
    </row>
    <row r="641" spans="1:11">
      <c r="A641" s="30" t="s">
        <v>1006</v>
      </c>
      <c r="B641" s="31">
        <v>85</v>
      </c>
      <c r="G641" s="509" t="s">
        <v>960</v>
      </c>
      <c r="H641" s="509" t="s">
        <v>961</v>
      </c>
      <c r="I641" s="509">
        <f>+SUMIF($G$8:$G$575,G641,$I$8:$I$575)</f>
        <v>3631.64</v>
      </c>
      <c r="J641" s="509">
        <f t="shared" si="21"/>
        <v>22697.75</v>
      </c>
      <c r="K641" s="509">
        <f>+SUMIF($G$8:$G$575,G641,$K$8:$K$575)</f>
        <v>0</v>
      </c>
    </row>
    <row r="642" spans="1:11">
      <c r="A642" s="30" t="s">
        <v>1006</v>
      </c>
      <c r="B642" s="31">
        <v>85</v>
      </c>
      <c r="G642" s="509" t="s">
        <v>10229</v>
      </c>
      <c r="H642" s="509" t="s">
        <v>10229</v>
      </c>
      <c r="I642" s="509">
        <f>+SUMIF($G$8:$G$575,G642,$I$8:$I$575)</f>
        <v>17.93</v>
      </c>
      <c r="J642" s="509">
        <f t="shared" si="21"/>
        <v>112.0625</v>
      </c>
      <c r="K642" s="509">
        <f>+SUMIF($G$8:$G$575,G642,$K$8:$K$575)</f>
        <v>0</v>
      </c>
    </row>
    <row r="643" spans="1:11">
      <c r="A643" s="30" t="s">
        <v>1006</v>
      </c>
      <c r="B643" s="31">
        <v>85</v>
      </c>
      <c r="G643" s="509" t="s">
        <v>5423</v>
      </c>
      <c r="H643" s="509" t="s">
        <v>5423</v>
      </c>
      <c r="I643" s="509">
        <f>+SUMIF($G$8:$G$575,G643,$I$8:$I$575)</f>
        <v>18.07</v>
      </c>
      <c r="J643" s="509">
        <f t="shared" si="21"/>
        <v>112.9375</v>
      </c>
      <c r="K643" s="509">
        <f>+SUMIF($G$8:$G$575,G643,$K$8:$K$575)</f>
        <v>0</v>
      </c>
    </row>
    <row r="644" spans="1:11">
      <c r="A644" s="30" t="s">
        <v>1006</v>
      </c>
      <c r="B644" s="31">
        <v>85</v>
      </c>
      <c r="G644" s="515" t="s">
        <v>1724</v>
      </c>
      <c r="H644" s="509" t="s">
        <v>9829</v>
      </c>
      <c r="I644" s="509">
        <f>+SUMIF($G$8:$G$575,G644,$I$8:$I$575)</f>
        <v>51187.47</v>
      </c>
      <c r="J644" s="509">
        <f t="shared" si="21"/>
        <v>319921.6875</v>
      </c>
      <c r="K644" s="509">
        <f>+SUMIF($G$8:$G$575,G644,$K$8:$K$575)</f>
        <v>0</v>
      </c>
    </row>
    <row r="645" spans="1:11">
      <c r="A645" s="30" t="s">
        <v>1006</v>
      </c>
      <c r="B645" s="31">
        <v>85</v>
      </c>
      <c r="G645" s="509" t="s">
        <v>658</v>
      </c>
      <c r="H645" s="509" t="s">
        <v>658</v>
      </c>
      <c r="I645" s="509">
        <f>+SUMIF($G$8:$G$575,G645,$I$8:$I$575)</f>
        <v>57.38</v>
      </c>
      <c r="J645" s="509">
        <f t="shared" si="21"/>
        <v>358.625</v>
      </c>
      <c r="K645" s="509">
        <f>+SUMIF($G$8:$G$575,G645,$K$8:$K$575)</f>
        <v>0</v>
      </c>
    </row>
    <row r="646" spans="1:11">
      <c r="A646" s="30" t="s">
        <v>1006</v>
      </c>
      <c r="B646" s="31">
        <v>85</v>
      </c>
      <c r="G646" s="509" t="s">
        <v>8361</v>
      </c>
      <c r="H646" s="509" t="s">
        <v>6522</v>
      </c>
      <c r="I646" s="509">
        <f>+SUMIF($G$8:$G$575,G646,$I$8:$I$575)</f>
        <v>677.28</v>
      </c>
      <c r="J646" s="509">
        <f t="shared" si="21"/>
        <v>4233</v>
      </c>
      <c r="K646" s="509">
        <f>+SUMIF($G$8:$G$575,G646,$K$8:$K$575)</f>
        <v>0</v>
      </c>
    </row>
    <row r="647" spans="1:11">
      <c r="A647" s="30" t="s">
        <v>1006</v>
      </c>
      <c r="B647" s="31">
        <v>85</v>
      </c>
      <c r="G647" s="509" t="s">
        <v>1683</v>
      </c>
      <c r="H647" s="509" t="s">
        <v>1683</v>
      </c>
      <c r="I647" s="509">
        <f>+SUMIF($G$8:$G$575,G647,$I$8:$I$575)</f>
        <v>295.15999999999997</v>
      </c>
      <c r="J647" s="509">
        <f t="shared" si="21"/>
        <v>1844.7499999999998</v>
      </c>
      <c r="K647" s="509">
        <f>+SUMIF($G$8:$G$575,G647,$K$8:$K$575)</f>
        <v>0</v>
      </c>
    </row>
    <row r="648" spans="1:11">
      <c r="A648" s="30" t="s">
        <v>1006</v>
      </c>
      <c r="B648" s="31">
        <v>85</v>
      </c>
      <c r="G648" s="509" t="s">
        <v>8077</v>
      </c>
      <c r="H648" s="509" t="s">
        <v>9319</v>
      </c>
      <c r="I648" s="509">
        <f>+SUMIF($G$8:$G$575,G648,$I$8:$I$575)</f>
        <v>1586.2</v>
      </c>
      <c r="J648" s="509">
        <f t="shared" si="21"/>
        <v>9913.75</v>
      </c>
      <c r="K648" s="509">
        <f>+SUMIF($G$8:$G$575,G648,$K$8:$K$575)</f>
        <v>0</v>
      </c>
    </row>
    <row r="649" spans="1:11">
      <c r="A649" s="30" t="s">
        <v>1006</v>
      </c>
      <c r="B649" s="31">
        <v>85</v>
      </c>
      <c r="G649" s="509" t="s">
        <v>2862</v>
      </c>
      <c r="H649" s="509" t="s">
        <v>2862</v>
      </c>
      <c r="I649" s="509">
        <f>+SUMIF($G$8:$G$575,G649,$I$8:$I$575)</f>
        <v>100.72999999999999</v>
      </c>
      <c r="J649" s="509">
        <f t="shared" si="21"/>
        <v>629.56249999999989</v>
      </c>
      <c r="K649" s="509">
        <f>+SUMIF($G$8:$G$575,G649,$K$8:$K$575)</f>
        <v>0</v>
      </c>
    </row>
    <row r="650" spans="1:11">
      <c r="A650" s="30" t="s">
        <v>1006</v>
      </c>
      <c r="B650" s="31">
        <v>85</v>
      </c>
      <c r="G650" s="509" t="s">
        <v>5450</v>
      </c>
      <c r="H650" s="509" t="s">
        <v>5450</v>
      </c>
      <c r="I650" s="509">
        <f>+SUMIF($G$8:$G$575,G650,$I$8:$I$575)</f>
        <v>11.58</v>
      </c>
      <c r="J650" s="509">
        <f t="shared" si="21"/>
        <v>72.375</v>
      </c>
      <c r="K650" s="509">
        <f>+SUMIF($G$8:$G$575,G650,$K$8:$K$575)</f>
        <v>0</v>
      </c>
    </row>
    <row r="651" spans="1:11">
      <c r="A651" s="30" t="s">
        <v>1006</v>
      </c>
      <c r="B651" s="31">
        <v>85</v>
      </c>
      <c r="G651" s="509" t="s">
        <v>1700</v>
      </c>
      <c r="H651" s="509" t="s">
        <v>1700</v>
      </c>
      <c r="I651" s="509">
        <f>+SUMIF($G$8:$G$575,G651,$I$8:$I$575)</f>
        <v>15.31</v>
      </c>
      <c r="J651" s="509">
        <f t="shared" si="21"/>
        <v>95.6875</v>
      </c>
      <c r="K651" s="509">
        <f>+SUMIF($G$8:$G$575,G651,$K$8:$K$575)</f>
        <v>0</v>
      </c>
    </row>
    <row r="652" spans="1:11">
      <c r="A652" s="30" t="s">
        <v>1006</v>
      </c>
      <c r="B652" s="31">
        <v>85</v>
      </c>
      <c r="G652" s="515" t="s">
        <v>6052</v>
      </c>
      <c r="H652" s="509" t="s">
        <v>6053</v>
      </c>
      <c r="I652" s="509">
        <f>+SUMIF($G$8:$G$575,G652,$I$8:$I$575)</f>
        <v>163.15</v>
      </c>
      <c r="J652" s="509">
        <f t="shared" si="21"/>
        <v>1019.6875</v>
      </c>
      <c r="K652" s="509">
        <f>+SUMIF($G$8:$G$575,G652,$K$8:$K$575)</f>
        <v>0</v>
      </c>
    </row>
    <row r="653" spans="1:11">
      <c r="A653" s="30" t="s">
        <v>1006</v>
      </c>
      <c r="B653" s="31">
        <v>85</v>
      </c>
      <c r="G653" s="510" t="s">
        <v>2858</v>
      </c>
      <c r="H653" s="509" t="s">
        <v>4090</v>
      </c>
      <c r="I653" s="509">
        <f>+SUMIF($G$8:$G$575,G653,$I$8:$I$575)</f>
        <v>39988.5</v>
      </c>
      <c r="J653" s="509">
        <f t="shared" si="21"/>
        <v>249928.125</v>
      </c>
      <c r="K653" s="509">
        <f>+SUMIF($G$8:$G$575,G653,$K$8:$K$575)</f>
        <v>0</v>
      </c>
    </row>
    <row r="654" spans="1:11">
      <c r="A654" s="30" t="s">
        <v>1006</v>
      </c>
      <c r="B654" s="31">
        <v>85</v>
      </c>
      <c r="G654" s="515" t="s">
        <v>808</v>
      </c>
      <c r="H654" s="509" t="s">
        <v>10738</v>
      </c>
      <c r="I654" s="509">
        <f>+SUMIF($G$8:$G$575,G654,$I$8:$I$575)</f>
        <v>44539.18</v>
      </c>
      <c r="J654" s="509">
        <f t="shared" si="21"/>
        <v>278369.875</v>
      </c>
      <c r="K654" s="509">
        <f>+SUMIF($G$8:$G$575,G654,$K$8:$K$575)</f>
        <v>0</v>
      </c>
    </row>
    <row r="655" spans="1:11">
      <c r="A655" s="30" t="s">
        <v>1006</v>
      </c>
      <c r="B655" s="31">
        <v>85</v>
      </c>
      <c r="G655" s="515" t="s">
        <v>1773</v>
      </c>
      <c r="H655" s="515" t="s">
        <v>10952</v>
      </c>
      <c r="I655" s="509">
        <f>+SUMIF($G$8:$G$575,G655,$I$8:$I$575)</f>
        <v>47500.43</v>
      </c>
      <c r="J655" s="509">
        <f t="shared" si="21"/>
        <v>296877.6875</v>
      </c>
      <c r="K655" s="509">
        <f>+SUMIF($G$8:$G$575,G655,$K$8:$K$575)</f>
        <v>0</v>
      </c>
    </row>
    <row r="656" spans="1:11">
      <c r="A656" s="30" t="s">
        <v>1006</v>
      </c>
      <c r="B656" s="31">
        <v>85</v>
      </c>
      <c r="G656" s="515" t="s">
        <v>847</v>
      </c>
      <c r="H656" s="509" t="s">
        <v>3484</v>
      </c>
      <c r="I656" s="509">
        <f>+SUMIF($G$8:$G$575,G656,$I$8:$I$575)</f>
        <v>81660.040000000008</v>
      </c>
      <c r="J656" s="509">
        <f t="shared" si="21"/>
        <v>510375.25000000006</v>
      </c>
      <c r="K656" s="509">
        <f>+SUMIF($G$8:$G$575,G656,$K$8:$K$575)</f>
        <v>0</v>
      </c>
    </row>
    <row r="657" spans="1:11">
      <c r="A657" s="30" t="s">
        <v>1006</v>
      </c>
      <c r="B657" s="31">
        <v>85</v>
      </c>
      <c r="G657" s="515" t="s">
        <v>866</v>
      </c>
      <c r="H657" s="509" t="s">
        <v>9924</v>
      </c>
      <c r="I657" s="509">
        <f>+SUMIF($G$8:$G$575,G657,$I$8:$I$575)</f>
        <v>39988.42</v>
      </c>
      <c r="J657" s="509">
        <f t="shared" si="21"/>
        <v>249927.62499999997</v>
      </c>
      <c r="K657" s="509">
        <f>+SUMIF($G$8:$G$575,G657,$K$8:$K$575)</f>
        <v>0</v>
      </c>
    </row>
    <row r="658" spans="1:11">
      <c r="A658" s="30" t="s">
        <v>1006</v>
      </c>
      <c r="B658" s="31">
        <v>85</v>
      </c>
      <c r="G658" s="509" t="s">
        <v>1690</v>
      </c>
      <c r="H658" s="509" t="s">
        <v>1690</v>
      </c>
      <c r="I658" s="509">
        <f>+SUMIF($G$8:$G$575,G658,$I$8:$I$575)</f>
        <v>3.17</v>
      </c>
      <c r="J658" s="509">
        <f t="shared" si="21"/>
        <v>19.8125</v>
      </c>
      <c r="K658" s="509">
        <f>+SUMIF($G$8:$G$575,G658,$K$8:$K$575)</f>
        <v>0</v>
      </c>
    </row>
    <row r="659" spans="1:11">
      <c r="A659" s="30" t="s">
        <v>1006</v>
      </c>
      <c r="B659" s="31">
        <v>85</v>
      </c>
      <c r="G659" s="509" t="s">
        <v>4830</v>
      </c>
      <c r="H659" s="509" t="s">
        <v>4821</v>
      </c>
      <c r="I659" s="509">
        <f>+SUMIF($G$8:$G$575,G659,$I$8:$I$575)</f>
        <v>1498.56</v>
      </c>
      <c r="J659" s="509">
        <f t="shared" si="21"/>
        <v>9366</v>
      </c>
      <c r="K659" s="509">
        <f>+SUMIF($G$8:$G$575,G659,$K$8:$K$575)</f>
        <v>0</v>
      </c>
    </row>
    <row r="660" spans="1:11">
      <c r="A660" s="30" t="s">
        <v>1006</v>
      </c>
      <c r="B660" s="31">
        <v>85</v>
      </c>
      <c r="G660" s="510" t="s">
        <v>10737</v>
      </c>
      <c r="H660" s="509" t="s">
        <v>9795</v>
      </c>
      <c r="I660" s="509">
        <f>+SUMIF($G$8:$G$575,G660,$I$8:$I$575)</f>
        <v>44515.32</v>
      </c>
      <c r="J660" s="509">
        <f t="shared" si="21"/>
        <v>278220.75</v>
      </c>
      <c r="K660" s="509">
        <f>+SUMIF($G$8:$G$575,G660,$K$8:$K$575)</f>
        <v>0</v>
      </c>
    </row>
    <row r="661" spans="1:11">
      <c r="A661" s="30" t="s">
        <v>1006</v>
      </c>
      <c r="B661" s="31">
        <v>85</v>
      </c>
      <c r="G661" s="509" t="s">
        <v>7065</v>
      </c>
      <c r="H661" s="509" t="s">
        <v>7065</v>
      </c>
      <c r="I661" s="509">
        <f>+SUMIF($G$8:$G$575,G661,$I$8:$I$575)</f>
        <v>16.97</v>
      </c>
      <c r="J661" s="509">
        <f t="shared" ref="J661:J724" si="22">+I661/0.16</f>
        <v>106.06249999999999</v>
      </c>
      <c r="K661" s="509">
        <f>+SUMIF($G$8:$G$575,G661,$K$8:$K$575)</f>
        <v>0</v>
      </c>
    </row>
    <row r="662" spans="1:11">
      <c r="A662" s="30" t="s">
        <v>1006</v>
      </c>
      <c r="B662" s="31">
        <v>85</v>
      </c>
      <c r="G662" s="509" t="s">
        <v>930</v>
      </c>
      <c r="H662" s="509" t="s">
        <v>931</v>
      </c>
      <c r="I662" s="509">
        <f>+SUMIF($G$8:$G$575,G662,$I$8:$I$575)</f>
        <v>26240</v>
      </c>
      <c r="J662" s="509">
        <f t="shared" si="22"/>
        <v>164000</v>
      </c>
      <c r="K662" s="509">
        <f>+SUMIF($G$8:$G$575,G662,$K$8:$K$575)</f>
        <v>0</v>
      </c>
    </row>
    <row r="663" spans="1:11">
      <c r="A663" s="30" t="s">
        <v>1006</v>
      </c>
      <c r="B663" s="31">
        <v>85</v>
      </c>
      <c r="G663" s="509" t="s">
        <v>5776</v>
      </c>
      <c r="H663" s="509" t="s">
        <v>5776</v>
      </c>
      <c r="I663" s="509">
        <f>+SUMIF($G$8:$G$575,G663,$I$8:$I$575)</f>
        <v>40.299999999999997</v>
      </c>
      <c r="J663" s="509">
        <f t="shared" si="22"/>
        <v>251.87499999999997</v>
      </c>
      <c r="K663" s="509">
        <f>+SUMIF($G$8:$G$575,G663,$K$8:$K$575)</f>
        <v>0</v>
      </c>
    </row>
    <row r="664" spans="1:11">
      <c r="A664" s="30" t="s">
        <v>1006</v>
      </c>
      <c r="B664" s="31">
        <v>85</v>
      </c>
      <c r="G664" s="509" t="s">
        <v>670</v>
      </c>
      <c r="H664" s="509" t="s">
        <v>670</v>
      </c>
      <c r="I664" s="509">
        <f>+SUMIF($G$8:$G$575,G664,$I$8:$I$575)</f>
        <v>40</v>
      </c>
      <c r="J664" s="509">
        <f t="shared" si="22"/>
        <v>250</v>
      </c>
      <c r="K664" s="509">
        <f>+SUMIF($G$8:$G$575,G664,$K$8:$K$575)</f>
        <v>0</v>
      </c>
    </row>
    <row r="665" spans="1:11">
      <c r="A665" s="30" t="s">
        <v>1006</v>
      </c>
      <c r="B665" s="31">
        <v>85</v>
      </c>
      <c r="G665" s="509" t="s">
        <v>10113</v>
      </c>
      <c r="H665" s="509" t="s">
        <v>10113</v>
      </c>
      <c r="I665" s="509">
        <f>+SUMIF($G$8:$G$575,G665,$I$8:$I$575)</f>
        <v>128</v>
      </c>
      <c r="J665" s="509">
        <f t="shared" si="22"/>
        <v>800</v>
      </c>
      <c r="K665" s="509">
        <f>+SUMIF($G$8:$G$575,G665,$K$8:$K$575)</f>
        <v>0</v>
      </c>
    </row>
    <row r="666" spans="1:11">
      <c r="A666" s="30" t="s">
        <v>1006</v>
      </c>
      <c r="B666" s="31">
        <v>85</v>
      </c>
      <c r="G666" s="509" t="s">
        <v>911</v>
      </c>
      <c r="H666" s="509" t="s">
        <v>912</v>
      </c>
      <c r="I666" s="509">
        <f>+SUMIF($G$8:$G$575,G666,$I$8:$I$575)</f>
        <v>3135.32</v>
      </c>
      <c r="J666" s="509">
        <f t="shared" si="22"/>
        <v>19595.75</v>
      </c>
      <c r="K666" s="509">
        <f>+SUMIF($G$8:$G$575,G666,$K$8:$K$575)</f>
        <v>0</v>
      </c>
    </row>
    <row r="667" spans="1:11">
      <c r="A667" s="30" t="s">
        <v>1006</v>
      </c>
      <c r="B667" s="31">
        <v>85</v>
      </c>
      <c r="G667" s="509" t="s">
        <v>4113</v>
      </c>
      <c r="H667" s="509" t="s">
        <v>4113</v>
      </c>
      <c r="I667" s="509">
        <f>+SUMIF($G$8:$G$575,G667,$I$8:$I$575)</f>
        <v>55.94</v>
      </c>
      <c r="J667" s="509">
        <f t="shared" si="22"/>
        <v>349.625</v>
      </c>
      <c r="K667" s="509">
        <f>+SUMIF($G$8:$G$575,G667,$K$8:$K$575)</f>
        <v>0</v>
      </c>
    </row>
    <row r="668" spans="1:11">
      <c r="A668" s="30" t="s">
        <v>1006</v>
      </c>
      <c r="B668" s="31">
        <v>85</v>
      </c>
      <c r="G668" s="509" t="s">
        <v>1702</v>
      </c>
      <c r="H668" s="509" t="s">
        <v>1702</v>
      </c>
      <c r="I668" s="509">
        <f>+SUMIF($G$8:$G$575,G668,$I$8:$I$575)</f>
        <v>63.13</v>
      </c>
      <c r="J668" s="509">
        <f t="shared" si="22"/>
        <v>394.5625</v>
      </c>
      <c r="K668" s="509">
        <f>+SUMIF($G$8:$G$575,G668,$K$8:$K$575)</f>
        <v>0</v>
      </c>
    </row>
    <row r="669" spans="1:11">
      <c r="A669" s="30" t="s">
        <v>1006</v>
      </c>
      <c r="B669" s="31">
        <v>85</v>
      </c>
      <c r="G669" s="509" t="s">
        <v>10732</v>
      </c>
      <c r="H669" s="509" t="s">
        <v>10618</v>
      </c>
      <c r="I669" s="509">
        <f>+SUMIF($G$8:$G$575,G669,$I$8:$I$575)</f>
        <v>889.6</v>
      </c>
      <c r="J669" s="509">
        <f t="shared" si="22"/>
        <v>5560</v>
      </c>
      <c r="K669" s="509">
        <f>+SUMIF($G$8:$G$575,G669,$K$8:$K$575)</f>
        <v>0</v>
      </c>
    </row>
    <row r="670" spans="1:11">
      <c r="A670" s="30" t="s">
        <v>1006</v>
      </c>
      <c r="B670" s="31">
        <v>85</v>
      </c>
      <c r="G670" s="509" t="s">
        <v>7278</v>
      </c>
      <c r="H670" s="509" t="s">
        <v>6086</v>
      </c>
      <c r="I670" s="509">
        <f>+SUMIF($G$8:$G$575,G670,$I$8:$I$575)</f>
        <v>206896.55</v>
      </c>
      <c r="J670" s="509">
        <f t="shared" si="22"/>
        <v>1293103.4375</v>
      </c>
      <c r="K670" s="509">
        <f>+SUMIF($G$8:$G$575,G670,$K$8:$K$575)</f>
        <v>0</v>
      </c>
    </row>
    <row r="671" spans="1:11">
      <c r="A671" s="30" t="s">
        <v>1006</v>
      </c>
      <c r="B671" s="31">
        <v>85</v>
      </c>
      <c r="G671" s="509" t="s">
        <v>10201</v>
      </c>
      <c r="H671" s="509" t="s">
        <v>10201</v>
      </c>
      <c r="I671" s="509">
        <f>+SUMIF($G$8:$G$575,G671,$I$8:$I$575)</f>
        <v>94.02</v>
      </c>
      <c r="J671" s="509">
        <f t="shared" si="22"/>
        <v>587.625</v>
      </c>
      <c r="K671" s="509">
        <f>+SUMIF($G$8:$G$575,G671,$K$8:$K$575)</f>
        <v>0</v>
      </c>
    </row>
    <row r="672" spans="1:11">
      <c r="A672" s="30" t="s">
        <v>1006</v>
      </c>
      <c r="B672" s="31">
        <v>85</v>
      </c>
      <c r="G672" s="509" t="s">
        <v>2694</v>
      </c>
      <c r="H672" s="509" t="s">
        <v>2694</v>
      </c>
      <c r="I672" s="509">
        <f>+SUMIF($G$8:$G$575,G672,$I$8:$I$575)</f>
        <v>33.44</v>
      </c>
      <c r="J672" s="509">
        <f t="shared" si="22"/>
        <v>208.99999999999997</v>
      </c>
      <c r="K672" s="509">
        <f>+SUMIF($G$8:$G$575,G672,$K$8:$K$575)</f>
        <v>0</v>
      </c>
    </row>
    <row r="673" spans="1:11">
      <c r="A673" s="30" t="s">
        <v>1006</v>
      </c>
      <c r="B673" s="31">
        <v>85</v>
      </c>
      <c r="G673" s="509" t="s">
        <v>962</v>
      </c>
      <c r="H673" s="509" t="s">
        <v>963</v>
      </c>
      <c r="I673" s="509">
        <f>+SUMIF($G$8:$G$575,G673,$I$8:$I$575)</f>
        <v>806.62</v>
      </c>
      <c r="J673" s="509">
        <f t="shared" si="22"/>
        <v>5041.375</v>
      </c>
      <c r="K673" s="509">
        <f>+SUMIF($G$8:$G$575,G673,$K$8:$K$575)</f>
        <v>0</v>
      </c>
    </row>
    <row r="674" spans="1:11">
      <c r="A674" s="30" t="s">
        <v>1006</v>
      </c>
      <c r="B674" s="31">
        <v>85</v>
      </c>
      <c r="G674" s="509" t="s">
        <v>9131</v>
      </c>
      <c r="H674" s="509" t="s">
        <v>9131</v>
      </c>
      <c r="I674" s="509">
        <f>+SUMIF($G$8:$G$575,G674,$I$8:$I$575)</f>
        <v>9.1</v>
      </c>
      <c r="J674" s="509">
        <f t="shared" si="22"/>
        <v>56.875</v>
      </c>
      <c r="K674" s="509">
        <f>+SUMIF($G$8:$G$575,G674,$K$8:$K$575)</f>
        <v>0</v>
      </c>
    </row>
    <row r="675" spans="1:11">
      <c r="A675" s="30" t="s">
        <v>1006</v>
      </c>
      <c r="B675" s="31">
        <v>85</v>
      </c>
      <c r="G675" s="509" t="s">
        <v>992</v>
      </c>
      <c r="H675" s="509" t="s">
        <v>992</v>
      </c>
      <c r="I675" s="509">
        <f>+SUMIF($G$8:$G$575,G675,$I$8:$I$575)</f>
        <v>10.48</v>
      </c>
      <c r="J675" s="509">
        <f t="shared" si="22"/>
        <v>65.5</v>
      </c>
      <c r="K675" s="509">
        <f>+SUMIF($G$8:$G$575,G675,$K$8:$K$575)</f>
        <v>0</v>
      </c>
    </row>
    <row r="676" spans="1:11">
      <c r="A676" s="30" t="s">
        <v>1006</v>
      </c>
      <c r="B676" s="31">
        <v>85</v>
      </c>
      <c r="G676" s="509" t="s">
        <v>691</v>
      </c>
      <c r="H676" s="509" t="s">
        <v>691</v>
      </c>
      <c r="I676" s="509">
        <f>+SUMIF($G$8:$G$575,G676,$I$8:$I$575)</f>
        <v>135.68</v>
      </c>
      <c r="J676" s="509">
        <f t="shared" si="22"/>
        <v>848</v>
      </c>
      <c r="K676" s="509">
        <f>+SUMIF($G$8:$G$575,G676,$K$8:$K$575)</f>
        <v>0</v>
      </c>
    </row>
    <row r="677" spans="1:11">
      <c r="A677" s="30" t="s">
        <v>1006</v>
      </c>
      <c r="B677" s="31">
        <v>85</v>
      </c>
      <c r="G677" s="509" t="s">
        <v>729</v>
      </c>
      <c r="H677" s="509" t="s">
        <v>729</v>
      </c>
      <c r="I677" s="509">
        <f>+SUMIF($G$8:$G$575,G677,$I$8:$I$575)</f>
        <v>457.19000000000005</v>
      </c>
      <c r="J677" s="509">
        <f t="shared" si="22"/>
        <v>2857.4375000000005</v>
      </c>
      <c r="K677" s="509">
        <f>+SUMIF($G$8:$G$575,G677,$K$8:$K$575)</f>
        <v>0</v>
      </c>
    </row>
    <row r="678" spans="1:11">
      <c r="A678" s="30" t="s">
        <v>1006</v>
      </c>
      <c r="B678" s="31">
        <v>85</v>
      </c>
      <c r="G678" s="515" t="s">
        <v>1678</v>
      </c>
      <c r="H678" s="509" t="s">
        <v>10253</v>
      </c>
      <c r="I678" s="509">
        <f>+SUMIF($G$8:$G$575,G678,$I$8:$I$575)</f>
        <v>85.48</v>
      </c>
      <c r="J678" s="509">
        <f t="shared" si="22"/>
        <v>534.25</v>
      </c>
      <c r="K678" s="509">
        <f>+SUMIF($G$8:$G$575,G678,$K$8:$K$575)</f>
        <v>0</v>
      </c>
    </row>
    <row r="679" spans="1:11">
      <c r="A679" s="30" t="s">
        <v>1006</v>
      </c>
      <c r="B679" s="31">
        <v>85</v>
      </c>
      <c r="G679" s="509" t="s">
        <v>5445</v>
      </c>
      <c r="H679" s="509" t="s">
        <v>5445</v>
      </c>
      <c r="I679" s="509">
        <f>+SUMIF($G$8:$G$575,G679,$I$8:$I$575)</f>
        <v>16.55</v>
      </c>
      <c r="J679" s="509">
        <f t="shared" si="22"/>
        <v>103.4375</v>
      </c>
      <c r="K679" s="509">
        <f>+SUMIF($G$8:$G$575,G679,$K$8:$K$575)</f>
        <v>0</v>
      </c>
    </row>
    <row r="680" spans="1:11">
      <c r="A680" s="30" t="s">
        <v>1006</v>
      </c>
      <c r="B680" s="31">
        <v>85</v>
      </c>
      <c r="G680" s="509" t="s">
        <v>699</v>
      </c>
      <c r="H680" s="509" t="s">
        <v>699</v>
      </c>
      <c r="I680" s="509">
        <f>+SUMIF($G$8:$G$575,G680,$I$8:$I$575)</f>
        <v>216</v>
      </c>
      <c r="J680" s="509">
        <f t="shared" si="22"/>
        <v>1350</v>
      </c>
      <c r="K680" s="509">
        <f>+SUMIF($G$8:$G$575,G680,$K$8:$K$575)</f>
        <v>0</v>
      </c>
    </row>
    <row r="681" spans="1:11">
      <c r="A681" s="30" t="s">
        <v>1006</v>
      </c>
      <c r="B681" s="31">
        <v>85</v>
      </c>
      <c r="G681" s="509" t="s">
        <v>674</v>
      </c>
      <c r="H681" s="509" t="s">
        <v>674</v>
      </c>
      <c r="I681" s="509">
        <f>+SUMIF($G$8:$G$575,G681,$I$8:$I$575)</f>
        <v>160.97</v>
      </c>
      <c r="J681" s="509">
        <f t="shared" si="22"/>
        <v>1006.0625</v>
      </c>
      <c r="K681" s="509">
        <f>+SUMIF($G$8:$G$575,G681,$K$8:$K$575)</f>
        <v>0</v>
      </c>
    </row>
    <row r="682" spans="1:11">
      <c r="A682" s="30" t="s">
        <v>1006</v>
      </c>
      <c r="B682" s="31">
        <v>85</v>
      </c>
      <c r="G682" s="509" t="s">
        <v>947</v>
      </c>
      <c r="H682" s="509" t="s">
        <v>948</v>
      </c>
      <c r="I682" s="509">
        <f>+SUMIF($G$8:$G$575,G682,$I$8:$I$575)</f>
        <v>110.4</v>
      </c>
      <c r="J682" s="509">
        <f t="shared" si="22"/>
        <v>690</v>
      </c>
      <c r="K682" s="509">
        <f>+SUMIF($G$8:$G$575,G682,$K$8:$K$575)</f>
        <v>0</v>
      </c>
    </row>
    <row r="683" spans="1:11">
      <c r="A683" s="30" t="s">
        <v>1006</v>
      </c>
      <c r="B683" s="31">
        <v>85</v>
      </c>
      <c r="G683" s="509" t="s">
        <v>1741</v>
      </c>
      <c r="H683" s="509" t="s">
        <v>1741</v>
      </c>
      <c r="I683" s="509">
        <f>+SUMIF($G$8:$G$575,G683,$I$8:$I$575)</f>
        <v>29.38</v>
      </c>
      <c r="J683" s="509">
        <f t="shared" si="22"/>
        <v>183.625</v>
      </c>
      <c r="K683" s="509">
        <f>+SUMIF($G$8:$G$575,G683,$K$8:$K$575)</f>
        <v>0</v>
      </c>
    </row>
    <row r="684" spans="1:11">
      <c r="A684" s="30" t="s">
        <v>1006</v>
      </c>
      <c r="B684" s="31">
        <v>85</v>
      </c>
      <c r="G684" s="509" t="s">
        <v>3527</v>
      </c>
      <c r="H684" s="509" t="s">
        <v>3527</v>
      </c>
      <c r="I684" s="509">
        <f>+SUMIF($G$8:$G$575,G684,$I$8:$I$575)</f>
        <v>60.29</v>
      </c>
      <c r="J684" s="509">
        <f t="shared" si="22"/>
        <v>376.8125</v>
      </c>
      <c r="K684" s="509">
        <f>+SUMIF($G$8:$G$575,G684,$K$8:$K$575)</f>
        <v>0</v>
      </c>
    </row>
    <row r="685" spans="1:11">
      <c r="A685" s="30" t="s">
        <v>1006</v>
      </c>
      <c r="B685" s="31">
        <v>85</v>
      </c>
      <c r="G685" s="509" t="s">
        <v>10343</v>
      </c>
      <c r="H685" s="509" t="s">
        <v>10343</v>
      </c>
      <c r="I685" s="509">
        <f>+SUMIF($G$8:$G$575,G685,$I$8:$I$575)</f>
        <v>140.81</v>
      </c>
      <c r="J685" s="509">
        <f t="shared" si="22"/>
        <v>880.0625</v>
      </c>
      <c r="K685" s="509">
        <f>+SUMIF($G$8:$G$575,G685,$K$8:$K$575)</f>
        <v>0</v>
      </c>
    </row>
    <row r="686" spans="1:11">
      <c r="A686" s="30" t="s">
        <v>1006</v>
      </c>
      <c r="B686" s="31">
        <v>85</v>
      </c>
      <c r="G686" s="509" t="s">
        <v>905</v>
      </c>
      <c r="H686" s="509" t="s">
        <v>906</v>
      </c>
      <c r="I686" s="509">
        <f>+SUMIF($G$8:$G$575,G686,$I$8:$I$575)</f>
        <v>222.55</v>
      </c>
      <c r="J686" s="509">
        <f t="shared" si="22"/>
        <v>1390.9375</v>
      </c>
      <c r="K686" s="509">
        <f>+SUMIF($G$8:$G$575,G686,$K$8:$K$575)</f>
        <v>0</v>
      </c>
    </row>
    <row r="687" spans="1:11">
      <c r="A687" s="30" t="s">
        <v>1006</v>
      </c>
      <c r="B687" s="31">
        <v>85</v>
      </c>
      <c r="G687" s="509" t="s">
        <v>1718</v>
      </c>
      <c r="H687" s="509" t="s">
        <v>1718</v>
      </c>
      <c r="I687" s="509">
        <f>+SUMIF($G$8:$G$575,G687,$I$8:$I$575)</f>
        <v>45.51</v>
      </c>
      <c r="J687" s="509">
        <f t="shared" si="22"/>
        <v>284.4375</v>
      </c>
      <c r="K687" s="509">
        <f>+SUMIF($G$8:$G$575,G687,$K$8:$K$575)</f>
        <v>0</v>
      </c>
    </row>
    <row r="688" spans="1:11">
      <c r="A688" s="30" t="s">
        <v>1006</v>
      </c>
      <c r="B688" s="31">
        <v>85</v>
      </c>
      <c r="G688" s="509" t="s">
        <v>7230</v>
      </c>
      <c r="H688" s="509" t="s">
        <v>7230</v>
      </c>
      <c r="I688" s="509">
        <f>+SUMIF($G$8:$G$575,G688,$I$8:$I$575)</f>
        <v>91.52</v>
      </c>
      <c r="J688" s="509">
        <f t="shared" si="22"/>
        <v>572</v>
      </c>
      <c r="K688" s="509">
        <f>+SUMIF($G$8:$G$575,G688,$K$8:$K$575)</f>
        <v>0</v>
      </c>
    </row>
    <row r="689" spans="1:11">
      <c r="A689" s="30" t="s">
        <v>1006</v>
      </c>
      <c r="B689" s="31">
        <v>85</v>
      </c>
      <c r="G689" s="509" t="s">
        <v>1000</v>
      </c>
      <c r="H689" s="509" t="s">
        <v>6237</v>
      </c>
      <c r="I689" s="509">
        <f>+SUMIF($G$8:$G$575,G689,$I$8:$I$575)</f>
        <v>3962.66</v>
      </c>
      <c r="J689" s="509">
        <f t="shared" si="22"/>
        <v>24766.625</v>
      </c>
      <c r="K689" s="509">
        <f>+SUMIF($G$8:$G$575,G689,$K$8:$K$575)</f>
        <v>0</v>
      </c>
    </row>
    <row r="690" spans="1:11">
      <c r="A690" s="30" t="s">
        <v>1006</v>
      </c>
      <c r="B690" s="31">
        <v>85</v>
      </c>
      <c r="G690" s="509" t="s">
        <v>740</v>
      </c>
      <c r="H690" s="509" t="s">
        <v>740</v>
      </c>
      <c r="I690" s="509">
        <f>+SUMIF($G$8:$G$575,G690,$I$8:$I$575)</f>
        <v>91.33</v>
      </c>
      <c r="J690" s="509">
        <f t="shared" si="22"/>
        <v>570.8125</v>
      </c>
      <c r="K690" s="509">
        <f>+SUMIF($G$8:$G$575,G690,$K$8:$K$575)</f>
        <v>0</v>
      </c>
    </row>
    <row r="691" spans="1:11">
      <c r="A691" s="30" t="s">
        <v>1006</v>
      </c>
      <c r="B691" s="31">
        <v>85</v>
      </c>
      <c r="G691" s="509" t="s">
        <v>10296</v>
      </c>
      <c r="H691" s="509" t="s">
        <v>10296</v>
      </c>
      <c r="I691" s="509">
        <f>+SUMIF($G$8:$G$575,G691,$I$8:$I$575)</f>
        <v>67.150000000000006</v>
      </c>
      <c r="J691" s="509">
        <f t="shared" si="22"/>
        <v>419.6875</v>
      </c>
      <c r="K691" s="509">
        <f>+SUMIF($G$8:$G$575,G691,$K$8:$K$575)</f>
        <v>0</v>
      </c>
    </row>
    <row r="692" spans="1:11">
      <c r="A692" s="30" t="s">
        <v>1006</v>
      </c>
      <c r="B692" s="31">
        <v>85</v>
      </c>
      <c r="G692" s="509" t="s">
        <v>9689</v>
      </c>
      <c r="H692" s="509" t="s">
        <v>9690</v>
      </c>
      <c r="I692" s="509">
        <f>+SUMIF($G$8:$G$575,G692,$I$8:$I$575)</f>
        <v>15.17</v>
      </c>
      <c r="J692" s="509">
        <f t="shared" si="22"/>
        <v>94.8125</v>
      </c>
      <c r="K692" s="509">
        <f>+SUMIF($G$8:$G$575,G692,$K$8:$K$575)</f>
        <v>0</v>
      </c>
    </row>
    <row r="693" spans="1:11">
      <c r="A693" s="30" t="s">
        <v>1006</v>
      </c>
      <c r="B693" s="31">
        <v>85</v>
      </c>
      <c r="G693" s="509" t="s">
        <v>826</v>
      </c>
      <c r="H693" s="509" t="s">
        <v>1620</v>
      </c>
      <c r="I693" s="509">
        <f>+SUMIF($G$8:$G$575,G693,$I$8:$I$575)</f>
        <v>9488</v>
      </c>
      <c r="J693" s="509">
        <f t="shared" si="22"/>
        <v>59300</v>
      </c>
      <c r="K693" s="509">
        <f>+SUMIF($G$8:$G$575,G693,$K$8:$K$575)</f>
        <v>0</v>
      </c>
    </row>
    <row r="694" spans="1:11">
      <c r="A694" s="30" t="s">
        <v>1006</v>
      </c>
      <c r="B694" s="31">
        <v>85</v>
      </c>
      <c r="G694" s="509" t="s">
        <v>7974</v>
      </c>
      <c r="H694" s="509" t="s">
        <v>7974</v>
      </c>
      <c r="I694" s="509">
        <f>+SUMIF($G$8:$G$575,G694,$I$8:$I$575)</f>
        <v>105.6</v>
      </c>
      <c r="J694" s="509">
        <f t="shared" si="22"/>
        <v>660</v>
      </c>
      <c r="K694" s="509">
        <f>+SUMIF($G$8:$G$575,G694,$K$8:$K$575)</f>
        <v>0</v>
      </c>
    </row>
    <row r="695" spans="1:11">
      <c r="A695" s="30" t="s">
        <v>1006</v>
      </c>
      <c r="B695" s="31">
        <v>85</v>
      </c>
      <c r="G695" s="509" t="s">
        <v>5424</v>
      </c>
      <c r="H695" s="509" t="s">
        <v>5424</v>
      </c>
      <c r="I695" s="509">
        <f>+SUMIF($G$8:$G$575,G695,$I$8:$I$575)</f>
        <v>163.85</v>
      </c>
      <c r="J695" s="509">
        <f t="shared" si="22"/>
        <v>1024.0625</v>
      </c>
      <c r="K695" s="509">
        <f>+SUMIF($G$8:$G$575,G695,$K$8:$K$575)</f>
        <v>0</v>
      </c>
    </row>
    <row r="696" spans="1:11">
      <c r="A696" s="30" t="s">
        <v>1006</v>
      </c>
      <c r="B696" s="31">
        <v>85</v>
      </c>
      <c r="G696" s="509" t="s">
        <v>2758</v>
      </c>
      <c r="H696" s="509" t="s">
        <v>2758</v>
      </c>
      <c r="I696" s="509">
        <f>+SUMIF($G$8:$G$575,G696,$I$8:$I$575)</f>
        <v>25.65</v>
      </c>
      <c r="J696" s="509">
        <f t="shared" si="22"/>
        <v>160.3125</v>
      </c>
      <c r="K696" s="509">
        <f>+SUMIF($G$8:$G$575,G696,$K$8:$K$575)</f>
        <v>0</v>
      </c>
    </row>
    <row r="697" spans="1:11">
      <c r="A697" s="30" t="s">
        <v>1006</v>
      </c>
      <c r="B697" s="31">
        <v>85</v>
      </c>
      <c r="G697" s="509" t="s">
        <v>10723</v>
      </c>
      <c r="H697" s="509" t="s">
        <v>9620</v>
      </c>
      <c r="I697" s="509">
        <f>+SUMIF($G$8:$G$575,G697,$I$8:$I$575)</f>
        <v>5952</v>
      </c>
      <c r="J697" s="509">
        <f t="shared" si="22"/>
        <v>37200</v>
      </c>
      <c r="K697" s="509">
        <f>+SUMIF($G$8:$G$575,G697,$K$8:$K$575)</f>
        <v>0</v>
      </c>
    </row>
    <row r="698" spans="1:11">
      <c r="A698" s="30" t="s">
        <v>1006</v>
      </c>
      <c r="B698" s="31">
        <v>85</v>
      </c>
      <c r="G698" s="509" t="s">
        <v>10335</v>
      </c>
      <c r="H698" s="509" t="s">
        <v>10335</v>
      </c>
      <c r="I698" s="509">
        <f>+SUMIF($G$8:$G$575,G698,$I$8:$I$575)</f>
        <v>176.49</v>
      </c>
      <c r="J698" s="509">
        <f t="shared" si="22"/>
        <v>1103.0625</v>
      </c>
      <c r="K698" s="509">
        <f>+SUMIF($G$8:$G$575,G698,$K$8:$K$575)</f>
        <v>0</v>
      </c>
    </row>
    <row r="699" spans="1:11">
      <c r="A699" s="30" t="s">
        <v>1006</v>
      </c>
      <c r="B699" s="31">
        <v>85</v>
      </c>
      <c r="G699" s="509" t="s">
        <v>1766</v>
      </c>
      <c r="H699" s="509" t="s">
        <v>1638</v>
      </c>
      <c r="I699" s="509">
        <f>+SUMIF($G$8:$G$575,G699,$I$8:$I$575)</f>
        <v>1902.3</v>
      </c>
      <c r="J699" s="509">
        <f t="shared" si="22"/>
        <v>11889.375</v>
      </c>
      <c r="K699" s="509">
        <f>+SUMIF($G$8:$G$575,G699,$K$8:$K$575)</f>
        <v>0</v>
      </c>
    </row>
    <row r="700" spans="1:11">
      <c r="A700" s="30" t="s">
        <v>1006</v>
      </c>
      <c r="B700" s="31">
        <v>85</v>
      </c>
      <c r="G700" s="509" t="s">
        <v>2476</v>
      </c>
      <c r="H700" s="509" t="s">
        <v>2476</v>
      </c>
      <c r="I700" s="509">
        <f>+SUMIF($G$8:$G$575,G700,$I$8:$I$575)</f>
        <v>154.34</v>
      </c>
      <c r="J700" s="509">
        <f t="shared" si="22"/>
        <v>964.625</v>
      </c>
      <c r="K700" s="509">
        <f>+SUMIF($G$8:$G$575,G700,$K$8:$K$575)</f>
        <v>0</v>
      </c>
    </row>
    <row r="701" spans="1:11">
      <c r="A701" s="30" t="s">
        <v>1006</v>
      </c>
      <c r="B701" s="31">
        <v>85</v>
      </c>
      <c r="G701" s="509" t="s">
        <v>1008</v>
      </c>
      <c r="H701" s="509" t="s">
        <v>1008</v>
      </c>
      <c r="I701" s="509">
        <f>+SUMIF($G$8:$G$575,G701,$I$8:$I$575)</f>
        <v>40.82</v>
      </c>
      <c r="J701" s="509">
        <f t="shared" si="22"/>
        <v>255.125</v>
      </c>
      <c r="K701" s="509">
        <f>+SUMIF($G$8:$G$575,G701,$K$8:$K$575)</f>
        <v>0</v>
      </c>
    </row>
    <row r="702" spans="1:11">
      <c r="A702" s="30" t="s">
        <v>1006</v>
      </c>
      <c r="B702" s="31">
        <v>85</v>
      </c>
      <c r="G702" s="509" t="s">
        <v>660</v>
      </c>
      <c r="H702" s="509" t="s">
        <v>660</v>
      </c>
      <c r="I702" s="509">
        <f>+SUMIF($G$8:$G$575,G702,$I$8:$I$575)</f>
        <v>26.2</v>
      </c>
      <c r="J702" s="509">
        <f t="shared" si="22"/>
        <v>163.75</v>
      </c>
      <c r="K702" s="509">
        <f>+SUMIF($G$8:$G$575,G702,$K$8:$K$575)</f>
        <v>0</v>
      </c>
    </row>
    <row r="703" spans="1:11">
      <c r="A703" s="30" t="s">
        <v>1006</v>
      </c>
      <c r="B703" s="31">
        <v>85</v>
      </c>
      <c r="G703" s="509" t="s">
        <v>4804</v>
      </c>
      <c r="H703" s="509" t="s">
        <v>4804</v>
      </c>
      <c r="I703" s="509">
        <f>+SUMIF($G$8:$G$575,G703,$I$8:$I$575)</f>
        <v>148.32</v>
      </c>
      <c r="J703" s="509">
        <f t="shared" si="22"/>
        <v>926.99999999999989</v>
      </c>
      <c r="K703" s="509">
        <f>+SUMIF($G$8:$G$575,G703,$K$8:$K$575)</f>
        <v>0</v>
      </c>
    </row>
    <row r="704" spans="1:11">
      <c r="A704" s="30" t="s">
        <v>1006</v>
      </c>
      <c r="B704" s="31">
        <v>85</v>
      </c>
      <c r="G704" s="509" t="s">
        <v>1736</v>
      </c>
      <c r="H704" s="509" t="s">
        <v>1736</v>
      </c>
      <c r="I704" s="509">
        <f>+SUMIF($G$8:$G$575,G704,$I$8:$I$575)</f>
        <v>134.31</v>
      </c>
      <c r="J704" s="509">
        <f t="shared" si="22"/>
        <v>839.4375</v>
      </c>
      <c r="K704" s="509">
        <f>+SUMIF($G$8:$G$575,G704,$K$8:$K$575)</f>
        <v>0</v>
      </c>
    </row>
    <row r="705" spans="1:11">
      <c r="A705" s="30" t="s">
        <v>1006</v>
      </c>
      <c r="B705" s="31">
        <v>85</v>
      </c>
      <c r="G705" s="509" t="s">
        <v>10275</v>
      </c>
      <c r="H705" s="509" t="s">
        <v>10275</v>
      </c>
      <c r="I705" s="509">
        <f>+SUMIF($G$8:$G$575,G705,$I$8:$I$575)</f>
        <v>146.29</v>
      </c>
      <c r="J705" s="509">
        <f t="shared" si="22"/>
        <v>914.31249999999989</v>
      </c>
      <c r="K705" s="509">
        <f>+SUMIF($G$8:$G$575,G705,$K$8:$K$575)</f>
        <v>0</v>
      </c>
    </row>
    <row r="706" spans="1:11">
      <c r="A706" s="30" t="s">
        <v>1006</v>
      </c>
      <c r="B706" s="31">
        <v>85</v>
      </c>
      <c r="G706" s="509" t="s">
        <v>822</v>
      </c>
      <c r="H706" s="509" t="s">
        <v>902</v>
      </c>
      <c r="I706" s="509">
        <f>+SUMIF($G$8:$G$575,G706,$I$8:$I$575)</f>
        <v>2556.37</v>
      </c>
      <c r="J706" s="509">
        <f t="shared" si="22"/>
        <v>15977.312499999998</v>
      </c>
      <c r="K706" s="509">
        <f>+SUMIF($G$8:$G$575,G706,$K$8:$K$575)</f>
        <v>0</v>
      </c>
    </row>
    <row r="707" spans="1:11">
      <c r="A707" s="30" t="s">
        <v>1006</v>
      </c>
      <c r="B707" s="31">
        <v>85</v>
      </c>
      <c r="G707" s="509" t="s">
        <v>926</v>
      </c>
      <c r="H707" s="509" t="s">
        <v>927</v>
      </c>
      <c r="I707" s="509">
        <f>+SUMIF($G$8:$G$575,G707,$I$8:$I$575)</f>
        <v>1280</v>
      </c>
      <c r="J707" s="509">
        <f t="shared" si="22"/>
        <v>8000</v>
      </c>
      <c r="K707" s="509">
        <f>+SUMIF($G$8:$G$575,G707,$K$8:$K$575)</f>
        <v>0</v>
      </c>
    </row>
    <row r="708" spans="1:11">
      <c r="A708" s="30" t="s">
        <v>1006</v>
      </c>
      <c r="B708" s="31">
        <v>85</v>
      </c>
      <c r="G708" s="509" t="s">
        <v>4171</v>
      </c>
      <c r="H708" s="509" t="s">
        <v>4154</v>
      </c>
      <c r="I708" s="509">
        <f>+SUMIF($G$8:$G$575,G708,$I$8:$I$575)</f>
        <v>761832.45</v>
      </c>
      <c r="J708" s="509">
        <f t="shared" si="22"/>
        <v>4761452.8125</v>
      </c>
      <c r="K708" s="509">
        <f>+SUMIF($G$8:$G$575,G708,$K$8:$K$575)</f>
        <v>0</v>
      </c>
    </row>
    <row r="709" spans="1:11">
      <c r="A709" s="30" t="s">
        <v>1006</v>
      </c>
      <c r="B709" s="31">
        <v>85</v>
      </c>
      <c r="G709" s="509" t="s">
        <v>2899</v>
      </c>
      <c r="H709" s="509" t="s">
        <v>2899</v>
      </c>
      <c r="I709" s="509">
        <f>+SUMIF($G$8:$G$575,G709,$I$8:$I$575)</f>
        <v>20.11</v>
      </c>
      <c r="J709" s="509">
        <f t="shared" si="22"/>
        <v>125.6875</v>
      </c>
      <c r="K709" s="509">
        <f>+SUMIF($G$8:$G$575,G709,$K$8:$K$575)</f>
        <v>0</v>
      </c>
    </row>
    <row r="710" spans="1:11">
      <c r="A710" s="30" t="s">
        <v>1006</v>
      </c>
      <c r="B710" s="31">
        <v>85</v>
      </c>
      <c r="G710" s="515" t="s">
        <v>987</v>
      </c>
      <c r="H710" s="509" t="s">
        <v>2875</v>
      </c>
      <c r="I710" s="509">
        <f>+SUMIF($G$8:$G$575,G710,$I$8:$I$575)</f>
        <v>1652.53</v>
      </c>
      <c r="J710" s="509">
        <f t="shared" si="22"/>
        <v>10328.3125</v>
      </c>
      <c r="K710" s="509">
        <f>+SUMIF($G$8:$G$575,G710,$K$8:$K$575)</f>
        <v>0</v>
      </c>
    </row>
    <row r="711" spans="1:11">
      <c r="A711" s="30" t="s">
        <v>1006</v>
      </c>
      <c r="B711" s="31">
        <v>85</v>
      </c>
      <c r="G711" s="509" t="s">
        <v>5425</v>
      </c>
      <c r="H711" s="509" t="s">
        <v>5425</v>
      </c>
      <c r="I711" s="509">
        <f>+SUMIF($G$8:$G$575,G711,$I$8:$I$575)</f>
        <v>19.03</v>
      </c>
      <c r="J711" s="509">
        <f t="shared" si="22"/>
        <v>118.9375</v>
      </c>
      <c r="K711" s="509">
        <f>+SUMIF($G$8:$G$575,G711,$K$8:$K$575)</f>
        <v>0</v>
      </c>
    </row>
    <row r="712" spans="1:11">
      <c r="A712" s="30" t="s">
        <v>1006</v>
      </c>
      <c r="B712" s="31">
        <v>85</v>
      </c>
      <c r="G712" s="509" t="s">
        <v>9280</v>
      </c>
      <c r="H712" s="509" t="s">
        <v>10748</v>
      </c>
      <c r="I712" s="509">
        <f>+SUMIF($G$8:$G$575,G712,$I$8:$I$575)</f>
        <v>64.459999999999994</v>
      </c>
      <c r="J712" s="509">
        <f t="shared" si="22"/>
        <v>402.87499999999994</v>
      </c>
      <c r="K712" s="509">
        <f>+SUMIF($G$8:$G$575,G712,$K$8:$K$575)</f>
        <v>0</v>
      </c>
    </row>
    <row r="713" spans="1:11">
      <c r="A713" s="30" t="s">
        <v>1006</v>
      </c>
      <c r="B713" s="31">
        <v>85</v>
      </c>
      <c r="G713" s="509" t="s">
        <v>10170</v>
      </c>
      <c r="H713" s="509" t="s">
        <v>10170</v>
      </c>
      <c r="I713" s="509">
        <f>+SUMIF($G$8:$G$575,G713,$I$8:$I$575)</f>
        <v>53.79</v>
      </c>
      <c r="J713" s="509">
        <f t="shared" si="22"/>
        <v>336.1875</v>
      </c>
      <c r="K713" s="509">
        <f>+SUMIF($G$8:$G$575,G713,$K$8:$K$575)</f>
        <v>0</v>
      </c>
    </row>
    <row r="714" spans="1:11">
      <c r="A714" s="30" t="s">
        <v>1006</v>
      </c>
      <c r="B714" s="31">
        <v>85</v>
      </c>
      <c r="G714" s="509" t="s">
        <v>7284</v>
      </c>
      <c r="H714" s="509" t="s">
        <v>9442</v>
      </c>
      <c r="I714" s="509">
        <f>+SUMIF($G$8:$G$575,G714,$I$8:$I$575)</f>
        <v>23448.28</v>
      </c>
      <c r="J714" s="509">
        <f t="shared" si="22"/>
        <v>146551.75</v>
      </c>
      <c r="K714" s="509">
        <f>+SUMIF($G$8:$G$575,G714,$K$8:$K$575)</f>
        <v>0</v>
      </c>
    </row>
    <row r="715" spans="1:11">
      <c r="A715" s="30" t="s">
        <v>1006</v>
      </c>
      <c r="B715" s="31">
        <v>85</v>
      </c>
      <c r="G715" s="509" t="s">
        <v>915</v>
      </c>
      <c r="H715" s="509" t="s">
        <v>916</v>
      </c>
      <c r="I715" s="509">
        <f>+SUMIF($G$8:$G$575,G715,$I$8:$I$575)</f>
        <v>1179.8399999999999</v>
      </c>
      <c r="J715" s="509">
        <f t="shared" si="22"/>
        <v>7373.9999999999991</v>
      </c>
      <c r="K715" s="509">
        <f>+SUMIF($G$8:$G$575,G715,$K$8:$K$575)</f>
        <v>0</v>
      </c>
    </row>
    <row r="716" spans="1:11">
      <c r="A716" s="30" t="s">
        <v>1006</v>
      </c>
      <c r="B716" s="31">
        <v>85</v>
      </c>
      <c r="G716" s="509" t="s">
        <v>968</v>
      </c>
      <c r="H716" s="509" t="s">
        <v>969</v>
      </c>
      <c r="I716" s="509">
        <f>+SUMIF($G$8:$G$575,G716,$I$8:$I$575)</f>
        <v>9341.6500000000015</v>
      </c>
      <c r="J716" s="509">
        <f t="shared" si="22"/>
        <v>58385.312500000007</v>
      </c>
      <c r="K716" s="509">
        <f>+SUMIF($G$8:$G$575,G716,$K$8:$K$575)</f>
        <v>0</v>
      </c>
    </row>
    <row r="717" spans="1:11">
      <c r="A717" s="30" t="s">
        <v>1006</v>
      </c>
      <c r="B717" s="31">
        <v>85</v>
      </c>
      <c r="G717" s="509" t="s">
        <v>10727</v>
      </c>
      <c r="H717" s="509" t="s">
        <v>10556</v>
      </c>
      <c r="I717" s="509">
        <f>+SUMIF($G$8:$G$575,G717,$I$8:$I$575)</f>
        <v>5086.8599999999997</v>
      </c>
      <c r="J717" s="509">
        <f t="shared" si="22"/>
        <v>31792.874999999996</v>
      </c>
      <c r="K717" s="509">
        <f>+SUMIF($G$8:$G$575,G717,$K$8:$K$575)</f>
        <v>0</v>
      </c>
    </row>
    <row r="718" spans="1:11">
      <c r="A718" s="30" t="s">
        <v>1006</v>
      </c>
      <c r="B718" s="31">
        <v>85</v>
      </c>
      <c r="G718" s="515" t="s">
        <v>1776</v>
      </c>
      <c r="H718" s="509" t="s">
        <v>10032</v>
      </c>
      <c r="I718" s="509">
        <f>+SUMIF($G$8:$G$575,G718,$I$8:$I$575)</f>
        <v>52591.89</v>
      </c>
      <c r="J718" s="509">
        <f t="shared" si="22"/>
        <v>328699.3125</v>
      </c>
      <c r="K718" s="509">
        <f>+SUMIF($G$8:$G$575,G718,$K$8:$K$575)</f>
        <v>0</v>
      </c>
    </row>
    <row r="719" spans="1:11">
      <c r="A719" s="30" t="s">
        <v>1006</v>
      </c>
      <c r="B719" s="31">
        <v>85</v>
      </c>
      <c r="G719" s="515" t="s">
        <v>891</v>
      </c>
      <c r="H719" s="509" t="s">
        <v>890</v>
      </c>
      <c r="I719" s="509">
        <f>+SUMIF($G$8:$G$575,G719,$I$8:$I$575)</f>
        <v>545.6</v>
      </c>
      <c r="J719" s="509">
        <f t="shared" si="22"/>
        <v>3410</v>
      </c>
      <c r="K719" s="509">
        <f>+SUMIF($G$8:$G$575,G719,$K$8:$K$575)</f>
        <v>0</v>
      </c>
    </row>
    <row r="720" spans="1:11">
      <c r="A720" s="527" t="s">
        <v>1006</v>
      </c>
      <c r="B720" s="527" t="s">
        <v>1007</v>
      </c>
      <c r="G720" s="509" t="s">
        <v>972</v>
      </c>
      <c r="H720" s="509" t="s">
        <v>1642</v>
      </c>
      <c r="I720" s="509">
        <f>+SUMIF($G$8:$G$575,G720,$I$8:$I$575)</f>
        <v>21428.57</v>
      </c>
      <c r="J720" s="509">
        <f t="shared" si="22"/>
        <v>133928.5625</v>
      </c>
      <c r="K720" s="509">
        <f>+SUMIF($G$8:$G$575,G720,$K$8:$K$575)</f>
        <v>14285.72</v>
      </c>
    </row>
    <row r="721" spans="1:11">
      <c r="A721" s="30" t="s">
        <v>1006</v>
      </c>
      <c r="B721" s="31">
        <v>85</v>
      </c>
      <c r="G721" s="509" t="s">
        <v>9640</v>
      </c>
      <c r="H721" s="509" t="s">
        <v>6666</v>
      </c>
      <c r="I721" s="509">
        <f>+SUMIF($G$8:$G$575,G721,$I$8:$I$575)</f>
        <v>7256</v>
      </c>
      <c r="J721" s="509">
        <f t="shared" si="22"/>
        <v>45350</v>
      </c>
      <c r="K721" s="509">
        <f>+SUMIF($G$8:$G$575,G721,$K$8:$K$575)</f>
        <v>0</v>
      </c>
    </row>
    <row r="722" spans="1:11">
      <c r="A722" s="30" t="s">
        <v>1006</v>
      </c>
      <c r="B722" s="31">
        <v>85</v>
      </c>
      <c r="G722" s="509" t="s">
        <v>680</v>
      </c>
      <c r="H722" s="509" t="s">
        <v>680</v>
      </c>
      <c r="I722" s="509">
        <f>+SUMIF($G$8:$G$575,G722,$I$8:$I$575)</f>
        <v>55.8</v>
      </c>
      <c r="J722" s="509">
        <f t="shared" si="22"/>
        <v>348.75</v>
      </c>
      <c r="K722" s="509">
        <f>+SUMIF($G$8:$G$575,G722,$K$8:$K$575)</f>
        <v>0</v>
      </c>
    </row>
    <row r="723" spans="1:11">
      <c r="A723" s="30" t="s">
        <v>1006</v>
      </c>
      <c r="B723" s="31">
        <v>85</v>
      </c>
      <c r="G723" s="509" t="s">
        <v>9649</v>
      </c>
      <c r="H723" s="509" t="s">
        <v>9542</v>
      </c>
      <c r="I723" s="509">
        <f>+SUMIF($G$8:$G$575,G723,$I$8:$I$575)</f>
        <v>358.62</v>
      </c>
      <c r="J723" s="509">
        <f t="shared" si="22"/>
        <v>2241.375</v>
      </c>
      <c r="K723" s="509">
        <f>+SUMIF($G$8:$G$575,G723,$K$8:$K$575)</f>
        <v>0</v>
      </c>
    </row>
    <row r="724" spans="1:11">
      <c r="A724" s="30" t="s">
        <v>1006</v>
      </c>
      <c r="B724" s="31">
        <v>85</v>
      </c>
      <c r="G724" s="509" t="s">
        <v>924</v>
      </c>
      <c r="H724" s="509" t="s">
        <v>925</v>
      </c>
      <c r="I724" s="509">
        <f>+SUMIF($G$8:$G$575,G724,$I$8:$I$575)</f>
        <v>640</v>
      </c>
      <c r="J724" s="509">
        <f t="shared" si="22"/>
        <v>4000</v>
      </c>
      <c r="K724" s="509">
        <f>+SUMIF($G$8:$G$575,G724,$K$8:$K$575)</f>
        <v>0</v>
      </c>
    </row>
    <row r="725" spans="1:11">
      <c r="A725" s="30" t="s">
        <v>1006</v>
      </c>
      <c r="B725" s="31">
        <v>85</v>
      </c>
      <c r="G725" s="509" t="s">
        <v>5757</v>
      </c>
      <c r="H725" s="509" t="s">
        <v>5757</v>
      </c>
      <c r="I725" s="509">
        <f>+SUMIF($G$8:$G$575,G725,$I$8:$I$575)</f>
        <v>28.14</v>
      </c>
      <c r="J725" s="509">
        <f t="shared" ref="J725:J787" si="23">+I725/0.16</f>
        <v>175.875</v>
      </c>
      <c r="K725" s="509">
        <f>+SUMIF($G$8:$G$575,G725,$K$8:$K$575)</f>
        <v>0</v>
      </c>
    </row>
    <row r="726" spans="1:11">
      <c r="A726" s="30" t="s">
        <v>1006</v>
      </c>
      <c r="B726" s="31">
        <v>85</v>
      </c>
      <c r="G726" s="509" t="s">
        <v>3510</v>
      </c>
      <c r="H726" s="509" t="s">
        <v>3510</v>
      </c>
      <c r="I726" s="509">
        <f>+SUMIF($G$8:$G$575,G726,$I$8:$I$575)</f>
        <v>24</v>
      </c>
      <c r="J726" s="509">
        <f t="shared" si="23"/>
        <v>150</v>
      </c>
      <c r="K726" s="509">
        <f>+SUMIF($G$8:$G$575,G726,$K$8:$K$575)</f>
        <v>0</v>
      </c>
    </row>
    <row r="727" spans="1:11">
      <c r="A727" s="30" t="s">
        <v>1006</v>
      </c>
      <c r="B727" s="31">
        <v>85</v>
      </c>
      <c r="G727" s="509" t="s">
        <v>922</v>
      </c>
      <c r="H727" s="509" t="s">
        <v>923</v>
      </c>
      <c r="I727" s="509">
        <f>+SUMIF($G$8:$G$575,G727,$I$8:$I$575)</f>
        <v>877.32</v>
      </c>
      <c r="J727" s="509">
        <f t="shared" si="23"/>
        <v>5483.25</v>
      </c>
      <c r="K727" s="509">
        <f>+SUMIF($G$8:$G$575,G727,$K$8:$K$575)</f>
        <v>0</v>
      </c>
    </row>
    <row r="728" spans="1:11">
      <c r="A728" s="30" t="s">
        <v>1006</v>
      </c>
      <c r="B728" s="31">
        <v>85</v>
      </c>
      <c r="G728" s="509" t="s">
        <v>6033</v>
      </c>
      <c r="H728" s="509" t="s">
        <v>5950</v>
      </c>
      <c r="I728" s="509">
        <f>+SUMIF($G$8:$G$575,G728,$I$8:$I$575)</f>
        <v>5440</v>
      </c>
      <c r="J728" s="509">
        <f t="shared" si="23"/>
        <v>34000</v>
      </c>
      <c r="K728" s="509">
        <f>+SUMIF($G$8:$G$575,G728,$K$8:$K$575)</f>
        <v>0</v>
      </c>
    </row>
    <row r="729" spans="1:11">
      <c r="A729" s="30" t="s">
        <v>1006</v>
      </c>
      <c r="B729" s="31">
        <v>85</v>
      </c>
      <c r="G729" s="509" t="s">
        <v>1709</v>
      </c>
      <c r="H729" s="509" t="s">
        <v>1709</v>
      </c>
      <c r="I729" s="509">
        <f>+SUMIF($G$8:$G$575,G729,$I$8:$I$575)</f>
        <v>49.75</v>
      </c>
      <c r="J729" s="509">
        <f t="shared" si="23"/>
        <v>310.9375</v>
      </c>
      <c r="K729" s="509">
        <f>+SUMIF($G$8:$G$575,G729,$K$8:$K$575)</f>
        <v>0</v>
      </c>
    </row>
    <row r="730" spans="1:11">
      <c r="A730" s="30" t="s">
        <v>1006</v>
      </c>
      <c r="B730" s="31">
        <v>85</v>
      </c>
      <c r="G730" s="509" t="s">
        <v>4790</v>
      </c>
      <c r="H730" s="509" t="s">
        <v>4790</v>
      </c>
      <c r="I730" s="509">
        <f>+SUMIF($G$8:$G$575,G730,$I$8:$I$575)</f>
        <v>128</v>
      </c>
      <c r="J730" s="509">
        <f t="shared" si="23"/>
        <v>800</v>
      </c>
      <c r="K730" s="509">
        <f>+SUMIF($G$8:$G$575,G730,$K$8:$K$575)</f>
        <v>0</v>
      </c>
    </row>
    <row r="731" spans="1:11">
      <c r="A731" s="30" t="s">
        <v>1006</v>
      </c>
      <c r="B731" s="31">
        <v>85</v>
      </c>
      <c r="G731" s="509" t="s">
        <v>672</v>
      </c>
      <c r="H731" s="509" t="s">
        <v>672</v>
      </c>
      <c r="I731" s="509">
        <f>+SUMIF($G$8:$G$575,G731,$I$8:$I$575)</f>
        <v>126.76</v>
      </c>
      <c r="J731" s="509">
        <f t="shared" si="23"/>
        <v>792.25</v>
      </c>
      <c r="K731" s="509">
        <f>+SUMIF($G$8:$G$575,G731,$K$8:$K$575)</f>
        <v>0</v>
      </c>
    </row>
    <row r="732" spans="1:11">
      <c r="A732" s="30" t="s">
        <v>1006</v>
      </c>
      <c r="B732" s="31">
        <v>85</v>
      </c>
      <c r="G732" s="509" t="s">
        <v>897</v>
      </c>
      <c r="H732" s="509" t="s">
        <v>898</v>
      </c>
      <c r="I732" s="509">
        <f>+SUMIF($G$8:$G$575,G732,$I$8:$I$575)</f>
        <v>1520</v>
      </c>
      <c r="J732" s="509">
        <f t="shared" si="23"/>
        <v>9500</v>
      </c>
      <c r="K732" s="509">
        <f>+SUMIF($G$8:$G$575,G732,$K$8:$K$575)</f>
        <v>0</v>
      </c>
    </row>
    <row r="733" spans="1:11">
      <c r="A733" s="30" t="s">
        <v>1006</v>
      </c>
      <c r="B733" s="31">
        <v>85</v>
      </c>
      <c r="G733" s="509" t="s">
        <v>9634</v>
      </c>
      <c r="H733" s="509" t="s">
        <v>9635</v>
      </c>
      <c r="I733" s="509">
        <f>+SUMIF($G$8:$G$575,G733,$I$8:$I$575)</f>
        <v>309.07</v>
      </c>
      <c r="J733" s="509">
        <f t="shared" si="23"/>
        <v>1931.6875</v>
      </c>
      <c r="K733" s="509">
        <f>+SUMIF($G$8:$G$575,G733,$K$8:$K$575)</f>
        <v>0</v>
      </c>
    </row>
    <row r="734" spans="1:11">
      <c r="A734" s="30" t="s">
        <v>1006</v>
      </c>
      <c r="B734" s="31">
        <v>85</v>
      </c>
      <c r="G734" s="509" t="s">
        <v>701</v>
      </c>
      <c r="H734" s="509" t="s">
        <v>701</v>
      </c>
      <c r="I734" s="509">
        <f>+SUMIF($G$8:$G$575,G734,$I$8:$I$575)</f>
        <v>249.26999999999998</v>
      </c>
      <c r="J734" s="509">
        <f t="shared" si="23"/>
        <v>1557.9374999999998</v>
      </c>
      <c r="K734" s="509">
        <f>+SUMIF($G$8:$G$575,G734,$K$8:$K$575)</f>
        <v>0</v>
      </c>
    </row>
    <row r="735" spans="1:11">
      <c r="A735" s="30" t="s">
        <v>1006</v>
      </c>
      <c r="B735" s="31">
        <v>85</v>
      </c>
      <c r="G735" s="515" t="s">
        <v>856</v>
      </c>
      <c r="H735" s="509" t="s">
        <v>5405</v>
      </c>
      <c r="I735" s="509">
        <f>+SUMIF($G$8:$G$575,G735,$I$8:$I$575)</f>
        <v>129483.34</v>
      </c>
      <c r="J735" s="509">
        <f t="shared" si="23"/>
        <v>809270.875</v>
      </c>
      <c r="K735" s="509">
        <f>+SUMIF($G$8:$G$575,G735,$K$8:$K$575)</f>
        <v>0</v>
      </c>
    </row>
    <row r="736" spans="1:11">
      <c r="A736" s="30" t="s">
        <v>1006</v>
      </c>
      <c r="B736" s="31">
        <v>85</v>
      </c>
      <c r="G736" s="509" t="s">
        <v>1761</v>
      </c>
      <c r="H736" s="509" t="s">
        <v>1617</v>
      </c>
      <c r="I736" s="509">
        <f>+SUMIF($G$8:$G$575,G736,$I$8:$I$575)</f>
        <v>1176</v>
      </c>
      <c r="J736" s="509">
        <f t="shared" si="23"/>
        <v>7350</v>
      </c>
      <c r="K736" s="509">
        <f>+SUMIF($G$8:$G$575,G736,$K$8:$K$575)</f>
        <v>0</v>
      </c>
    </row>
    <row r="737" spans="1:11">
      <c r="A737" s="30" t="s">
        <v>1006</v>
      </c>
      <c r="B737" s="31">
        <v>85</v>
      </c>
      <c r="G737" s="509" t="s">
        <v>4845</v>
      </c>
      <c r="H737" s="509" t="s">
        <v>4815</v>
      </c>
      <c r="I737" s="509">
        <f>+SUMIF($G$8:$G$575,G737,$I$8:$I$575)</f>
        <v>1211.52</v>
      </c>
      <c r="J737" s="509">
        <f t="shared" si="23"/>
        <v>7572</v>
      </c>
      <c r="K737" s="509">
        <f>+SUMIF($G$8:$G$575,G737,$K$8:$K$575)</f>
        <v>0</v>
      </c>
    </row>
    <row r="738" spans="1:11">
      <c r="A738" s="30" t="s">
        <v>1006</v>
      </c>
      <c r="B738" s="31">
        <v>85</v>
      </c>
      <c r="G738" s="509" t="s">
        <v>1694</v>
      </c>
      <c r="H738" s="509" t="s">
        <v>1694</v>
      </c>
      <c r="I738" s="509">
        <f>+SUMIF($G$8:$G$575,G738,$I$8:$I$575)</f>
        <v>172.73</v>
      </c>
      <c r="J738" s="509">
        <f t="shared" si="23"/>
        <v>1079.5625</v>
      </c>
      <c r="K738" s="509">
        <f>+SUMIF($G$8:$G$575,G738,$K$8:$K$575)</f>
        <v>0</v>
      </c>
    </row>
    <row r="739" spans="1:11">
      <c r="A739" s="30" t="s">
        <v>1006</v>
      </c>
      <c r="B739" s="31">
        <v>85</v>
      </c>
      <c r="G739" s="509" t="s">
        <v>1693</v>
      </c>
      <c r="H739" s="509" t="s">
        <v>1693</v>
      </c>
      <c r="I739" s="509">
        <f>+SUMIF($G$8:$G$575,G739,$I$8:$I$575)</f>
        <v>24.42</v>
      </c>
      <c r="J739" s="509">
        <f t="shared" si="23"/>
        <v>152.625</v>
      </c>
      <c r="K739" s="509">
        <f>+SUMIF($G$8:$G$575,G739,$K$8:$K$575)</f>
        <v>0</v>
      </c>
    </row>
    <row r="740" spans="1:11">
      <c r="A740" s="527" t="s">
        <v>1006</v>
      </c>
      <c r="B740" s="527" t="s">
        <v>1007</v>
      </c>
      <c r="G740" s="519" t="s">
        <v>971</v>
      </c>
      <c r="H740" s="509" t="s">
        <v>970</v>
      </c>
      <c r="I740" s="509">
        <f>+SUMIF($G$8:$G$575,G740,$I$8:$I$575)</f>
        <v>21428.57</v>
      </c>
      <c r="J740" s="509">
        <f t="shared" si="23"/>
        <v>133928.5625</v>
      </c>
      <c r="K740" s="509">
        <f>+SUMIF($G$8:$G$575,G740,$K$8:$K$575)</f>
        <v>14285.72</v>
      </c>
    </row>
    <row r="741" spans="1:11">
      <c r="A741" s="30" t="s">
        <v>1006</v>
      </c>
      <c r="B741" s="31">
        <v>85</v>
      </c>
      <c r="G741" s="509" t="s">
        <v>7289</v>
      </c>
      <c r="H741" s="509" t="s">
        <v>6340</v>
      </c>
      <c r="I741" s="509">
        <f>+SUMIF($G$8:$G$575,G741,$I$8:$I$575)</f>
        <v>2160</v>
      </c>
      <c r="J741" s="509">
        <f t="shared" si="23"/>
        <v>13500</v>
      </c>
      <c r="K741" s="509">
        <f>+SUMIF($G$8:$G$575,G741,$K$8:$K$575)</f>
        <v>0</v>
      </c>
    </row>
    <row r="742" spans="1:11">
      <c r="A742" s="30" t="s">
        <v>1006</v>
      </c>
      <c r="B742" s="31">
        <v>85</v>
      </c>
      <c r="G742" s="509" t="s">
        <v>683</v>
      </c>
      <c r="H742" s="509" t="s">
        <v>683</v>
      </c>
      <c r="I742" s="509">
        <f>+SUMIF($G$8:$G$575,G742,$I$8:$I$575)</f>
        <v>11391.079999999998</v>
      </c>
      <c r="J742" s="509">
        <f t="shared" si="23"/>
        <v>71194.249999999985</v>
      </c>
      <c r="K742" s="509">
        <f>+SUMIF($G$8:$G$575,G742,$K$8:$K$575)</f>
        <v>0</v>
      </c>
    </row>
    <row r="743" spans="1:11">
      <c r="A743" s="30" t="s">
        <v>1006</v>
      </c>
      <c r="B743" s="31">
        <v>85</v>
      </c>
      <c r="G743" s="510" t="s">
        <v>6035</v>
      </c>
      <c r="H743" s="510" t="s">
        <v>10741</v>
      </c>
      <c r="I743" s="509">
        <f>+SUMIF($G$8:$G$575,G743,$I$8:$I$575)</f>
        <v>2405.29</v>
      </c>
      <c r="J743" s="509">
        <f t="shared" si="23"/>
        <v>15033.0625</v>
      </c>
      <c r="K743" s="509">
        <f>+SUMIF($G$8:$G$575,G743,$K$8:$K$575)</f>
        <v>0</v>
      </c>
    </row>
    <row r="744" spans="1:11">
      <c r="A744" s="30" t="s">
        <v>1006</v>
      </c>
      <c r="B744" s="31">
        <v>85</v>
      </c>
      <c r="G744" s="509" t="s">
        <v>10239</v>
      </c>
      <c r="H744" s="509" t="s">
        <v>10239</v>
      </c>
      <c r="I744" s="509">
        <f>+SUMIF($G$8:$G$575,G744,$I$8:$I$575)</f>
        <v>11.17</v>
      </c>
      <c r="J744" s="509">
        <f t="shared" si="23"/>
        <v>69.8125</v>
      </c>
      <c r="K744" s="509">
        <f>+SUMIF($G$8:$G$575,G744,$K$8:$K$575)</f>
        <v>0</v>
      </c>
    </row>
    <row r="745" spans="1:11">
      <c r="A745" s="30" t="s">
        <v>1006</v>
      </c>
      <c r="B745" s="31">
        <v>85</v>
      </c>
      <c r="G745" s="509" t="s">
        <v>10412</v>
      </c>
      <c r="H745" s="509" t="s">
        <v>10412</v>
      </c>
      <c r="I745" s="509">
        <f>+SUMIF($G$8:$G$575,G745,$I$8:$I$575)</f>
        <v>2549.31</v>
      </c>
      <c r="J745" s="509">
        <f t="shared" si="23"/>
        <v>15933.1875</v>
      </c>
      <c r="K745" s="509">
        <f>+SUMIF($G$8:$G$575,G745,$K$8:$K$575)</f>
        <v>0</v>
      </c>
    </row>
    <row r="746" spans="1:11">
      <c r="A746" s="30" t="s">
        <v>1006</v>
      </c>
      <c r="B746" s="31">
        <v>85</v>
      </c>
      <c r="G746" s="509" t="s">
        <v>685</v>
      </c>
      <c r="H746" s="509" t="s">
        <v>685</v>
      </c>
      <c r="I746" s="509">
        <f>+SUMIF($G$8:$G$575,G746,$I$8:$I$575)</f>
        <v>91.59</v>
      </c>
      <c r="J746" s="509">
        <f t="shared" si="23"/>
        <v>572.4375</v>
      </c>
      <c r="K746" s="509">
        <f>+SUMIF($G$8:$G$575,G746,$K$8:$K$575)</f>
        <v>0</v>
      </c>
    </row>
    <row r="747" spans="1:11">
      <c r="A747" s="30" t="s">
        <v>1006</v>
      </c>
      <c r="B747" s="31">
        <v>85</v>
      </c>
      <c r="G747" s="509" t="s">
        <v>10728</v>
      </c>
      <c r="H747" s="509" t="s">
        <v>10574</v>
      </c>
      <c r="I747" s="509">
        <f>+SUMIF($G$8:$G$575,G747,$I$8:$I$575)</f>
        <v>932.86</v>
      </c>
      <c r="J747" s="509">
        <f t="shared" si="23"/>
        <v>5830.375</v>
      </c>
      <c r="K747" s="509">
        <f>+SUMIF($G$8:$G$575,G747,$K$8:$K$575)</f>
        <v>0</v>
      </c>
    </row>
    <row r="748" spans="1:11">
      <c r="A748" s="30" t="s">
        <v>1006</v>
      </c>
      <c r="B748" s="31">
        <v>85</v>
      </c>
      <c r="G748" s="509" t="s">
        <v>805</v>
      </c>
      <c r="H748" s="509" t="s">
        <v>805</v>
      </c>
      <c r="I748" s="509">
        <f>+SUMIF($G$8:$G$575,G748,$I$8:$I$575)</f>
        <v>418.47999999999996</v>
      </c>
      <c r="J748" s="509">
        <f t="shared" si="23"/>
        <v>2615.4999999999995</v>
      </c>
      <c r="K748" s="509">
        <f>+SUMIF($G$8:$G$575,G748,$K$8:$K$575)</f>
        <v>0</v>
      </c>
    </row>
    <row r="749" spans="1:11">
      <c r="A749" s="30" t="s">
        <v>1006</v>
      </c>
      <c r="B749" s="31">
        <v>85</v>
      </c>
      <c r="G749" s="509" t="s">
        <v>723</v>
      </c>
      <c r="H749" s="509" t="s">
        <v>917</v>
      </c>
      <c r="I749" s="509">
        <f>+SUMIF($G$8:$G$575,G749,$I$8:$I$575)</f>
        <v>5232</v>
      </c>
      <c r="J749" s="509">
        <f t="shared" si="23"/>
        <v>32700</v>
      </c>
      <c r="K749" s="509">
        <f>+SUMIF($G$8:$G$575,G749,$K$8:$K$575)</f>
        <v>0</v>
      </c>
    </row>
    <row r="750" spans="1:11">
      <c r="A750" s="30" t="s">
        <v>1006</v>
      </c>
      <c r="B750" s="31">
        <v>85</v>
      </c>
      <c r="G750" s="509" t="s">
        <v>10194</v>
      </c>
      <c r="H750" s="509" t="s">
        <v>10194</v>
      </c>
      <c r="I750" s="509">
        <f>+SUMIF($G$8:$G$575,G750,$I$8:$I$575)</f>
        <v>40</v>
      </c>
      <c r="J750" s="509">
        <f t="shared" si="23"/>
        <v>250</v>
      </c>
      <c r="K750" s="509">
        <f>+SUMIF($G$8:$G$575,G750,$K$8:$K$575)</f>
        <v>0</v>
      </c>
    </row>
    <row r="751" spans="1:11">
      <c r="A751" s="30" t="s">
        <v>1006</v>
      </c>
      <c r="B751" s="31">
        <v>85</v>
      </c>
      <c r="G751" s="509" t="s">
        <v>2615</v>
      </c>
      <c r="H751" s="509" t="s">
        <v>2615</v>
      </c>
      <c r="I751" s="509">
        <f>+SUMIF($G$8:$G$575,G751,$I$8:$I$575)</f>
        <v>67.150000000000006</v>
      </c>
      <c r="J751" s="509">
        <f t="shared" si="23"/>
        <v>419.6875</v>
      </c>
      <c r="K751" s="509">
        <f>+SUMIF($G$8:$G$575,G751,$K$8:$K$575)</f>
        <v>0</v>
      </c>
    </row>
    <row r="752" spans="1:11">
      <c r="A752" s="30" t="s">
        <v>1006</v>
      </c>
      <c r="B752" s="31">
        <v>85</v>
      </c>
      <c r="G752" s="509" t="s">
        <v>10316</v>
      </c>
      <c r="H752" s="509" t="s">
        <v>10316</v>
      </c>
      <c r="I752" s="509">
        <f>+SUMIF($G$8:$G$575,G752,$I$8:$I$575)</f>
        <v>150.19999999999999</v>
      </c>
      <c r="J752" s="509">
        <f t="shared" si="23"/>
        <v>938.74999999999989</v>
      </c>
      <c r="K752" s="509">
        <f>+SUMIF($G$8:$G$575,G752,$K$8:$K$575)</f>
        <v>0</v>
      </c>
    </row>
    <row r="753" spans="1:11">
      <c r="A753" s="30" t="s">
        <v>1006</v>
      </c>
      <c r="B753" s="31">
        <v>85</v>
      </c>
      <c r="G753" s="509" t="s">
        <v>10344</v>
      </c>
      <c r="H753" s="509" t="s">
        <v>10344</v>
      </c>
      <c r="I753" s="509">
        <f>+SUMIF($G$8:$G$575,G753,$I$8:$I$575)</f>
        <v>150.19999999999999</v>
      </c>
      <c r="J753" s="509">
        <f t="shared" si="23"/>
        <v>938.74999999999989</v>
      </c>
      <c r="K753" s="509">
        <f>+SUMIF($G$8:$G$575,G753,$K$8:$K$575)</f>
        <v>0</v>
      </c>
    </row>
    <row r="754" spans="1:11">
      <c r="A754" s="30" t="s">
        <v>1006</v>
      </c>
      <c r="B754" s="31">
        <v>85</v>
      </c>
      <c r="G754" s="509" t="s">
        <v>9666</v>
      </c>
      <c r="H754" s="509" t="s">
        <v>9667</v>
      </c>
      <c r="I754" s="509">
        <f>+SUMIF($G$8:$G$575,G754,$I$8:$I$575)</f>
        <v>24.97</v>
      </c>
      <c r="J754" s="509">
        <f t="shared" si="23"/>
        <v>156.0625</v>
      </c>
      <c r="K754" s="509">
        <f>+SUMIF($G$8:$G$575,G754,$K$8:$K$575)</f>
        <v>0</v>
      </c>
    </row>
    <row r="755" spans="1:11">
      <c r="A755" s="30" t="s">
        <v>1006</v>
      </c>
      <c r="B755" s="31">
        <v>85</v>
      </c>
      <c r="G755" s="509" t="s">
        <v>7042</v>
      </c>
      <c r="H755" s="509" t="s">
        <v>7042</v>
      </c>
      <c r="I755" s="509">
        <f>+SUMIF($G$8:$G$575,G755,$I$8:$I$575)</f>
        <v>15.45</v>
      </c>
      <c r="J755" s="509">
        <f t="shared" si="23"/>
        <v>96.5625</v>
      </c>
      <c r="K755" s="509">
        <f>+SUMIF($G$8:$G$575,G755,$K$8:$K$575)</f>
        <v>0</v>
      </c>
    </row>
    <row r="756" spans="1:11">
      <c r="A756" s="30" t="s">
        <v>1006</v>
      </c>
      <c r="B756" s="31">
        <v>85</v>
      </c>
      <c r="G756" s="509" t="s">
        <v>2915</v>
      </c>
      <c r="H756" s="509" t="s">
        <v>2915</v>
      </c>
      <c r="I756" s="509">
        <f>+SUMIF($G$8:$G$575,G756,$I$8:$I$575)</f>
        <v>33.65</v>
      </c>
      <c r="J756" s="509">
        <f t="shared" si="23"/>
        <v>210.3125</v>
      </c>
      <c r="K756" s="509">
        <f>+SUMIF($G$8:$G$575,G756,$K$8:$K$575)</f>
        <v>0</v>
      </c>
    </row>
    <row r="757" spans="1:11">
      <c r="A757" s="30" t="s">
        <v>1006</v>
      </c>
      <c r="B757" s="31">
        <v>85</v>
      </c>
      <c r="G757" s="509" t="s">
        <v>2691</v>
      </c>
      <c r="H757" s="509" t="s">
        <v>2691</v>
      </c>
      <c r="I757" s="509">
        <f>+SUMIF($G$8:$G$575,G757,$I$8:$I$575)</f>
        <v>187.75</v>
      </c>
      <c r="J757" s="509">
        <f t="shared" si="23"/>
        <v>1173.4375</v>
      </c>
      <c r="K757" s="509">
        <f>+SUMIF($G$8:$G$575,G757,$K$8:$K$575)</f>
        <v>0</v>
      </c>
    </row>
    <row r="758" spans="1:11">
      <c r="A758" s="30" t="s">
        <v>1006</v>
      </c>
      <c r="B758" s="31">
        <v>85</v>
      </c>
      <c r="G758" s="509" t="s">
        <v>709</v>
      </c>
      <c r="H758" s="509" t="s">
        <v>709</v>
      </c>
      <c r="I758" s="509">
        <f>+SUMIF($G$8:$G$575,G758,$I$8:$I$575)</f>
        <v>31.95</v>
      </c>
      <c r="J758" s="509">
        <f t="shared" si="23"/>
        <v>199.6875</v>
      </c>
      <c r="K758" s="509">
        <f>+SUMIF($G$8:$G$575,G758,$K$8:$K$575)</f>
        <v>0</v>
      </c>
    </row>
    <row r="759" spans="1:11">
      <c r="A759" s="30" t="s">
        <v>1006</v>
      </c>
      <c r="B759" s="31">
        <v>85</v>
      </c>
      <c r="G759" s="515" t="s">
        <v>4179</v>
      </c>
      <c r="H759" s="509" t="s">
        <v>9943</v>
      </c>
      <c r="I759" s="509">
        <f>+SUMIF($G$8:$G$575,G759,$I$8:$I$575)</f>
        <v>25087.78</v>
      </c>
      <c r="J759" s="509">
        <f t="shared" si="23"/>
        <v>156798.625</v>
      </c>
      <c r="K759" s="509">
        <f>+SUMIF($G$8:$G$575,G759,$K$8:$K$575)</f>
        <v>0</v>
      </c>
    </row>
    <row r="760" spans="1:11">
      <c r="A760" s="30" t="s">
        <v>1006</v>
      </c>
      <c r="B760" s="31">
        <v>85</v>
      </c>
      <c r="G760" s="509" t="s">
        <v>10292</v>
      </c>
      <c r="H760" s="509" t="s">
        <v>10292</v>
      </c>
      <c r="I760" s="509">
        <f>+SUMIF($G$8:$G$575,G760,$I$8:$I$575)</f>
        <v>33.590000000000003</v>
      </c>
      <c r="J760" s="509">
        <f t="shared" si="23"/>
        <v>209.93750000000003</v>
      </c>
      <c r="K760" s="509">
        <f>+SUMIF($G$8:$G$575,G760,$K$8:$K$575)</f>
        <v>0</v>
      </c>
    </row>
    <row r="761" spans="1:11">
      <c r="A761" s="30" t="s">
        <v>1006</v>
      </c>
      <c r="B761" s="31">
        <v>85</v>
      </c>
      <c r="G761" s="510" t="s">
        <v>4209</v>
      </c>
      <c r="H761" s="510" t="s">
        <v>8370</v>
      </c>
      <c r="I761" s="509">
        <f>+SUMIF($G$8:$G$575,G761,$I$8:$I$575)</f>
        <v>9786.1</v>
      </c>
      <c r="J761" s="509">
        <f t="shared" si="23"/>
        <v>61163.125</v>
      </c>
      <c r="K761" s="509">
        <f>+SUMIF($G$8:$G$575,G761,$K$8:$K$575)</f>
        <v>0</v>
      </c>
    </row>
    <row r="762" spans="1:11">
      <c r="A762" s="30" t="s">
        <v>1006</v>
      </c>
      <c r="B762" s="31">
        <v>85</v>
      </c>
      <c r="G762" s="509" t="s">
        <v>10717</v>
      </c>
      <c r="H762" s="509" t="s">
        <v>10718</v>
      </c>
      <c r="I762" s="509">
        <f>+SUMIF($G$8:$G$575,G762,$I$8:$I$575)</f>
        <v>18.48</v>
      </c>
      <c r="J762" s="509">
        <f t="shared" si="23"/>
        <v>115.5</v>
      </c>
      <c r="K762" s="509">
        <f>+SUMIF($G$8:$G$575,G762,$K$8:$K$575)</f>
        <v>0</v>
      </c>
    </row>
    <row r="763" spans="1:11">
      <c r="A763" s="30" t="s">
        <v>1006</v>
      </c>
      <c r="B763" s="31">
        <v>85</v>
      </c>
      <c r="G763" s="509" t="s">
        <v>735</v>
      </c>
      <c r="H763" s="509" t="s">
        <v>735</v>
      </c>
      <c r="I763" s="509">
        <f>+SUMIF($G$8:$G$575,G763,$I$8:$I$575)</f>
        <v>489.21000000000004</v>
      </c>
      <c r="J763" s="509">
        <f t="shared" si="23"/>
        <v>3057.5625</v>
      </c>
      <c r="K763" s="509">
        <f>+SUMIF($G$8:$G$575,G763,$K$8:$K$575)</f>
        <v>0</v>
      </c>
    </row>
    <row r="764" spans="1:11">
      <c r="A764" s="30" t="s">
        <v>1006</v>
      </c>
      <c r="B764" s="31">
        <v>85</v>
      </c>
      <c r="G764" s="509" t="s">
        <v>4848</v>
      </c>
      <c r="H764" s="509" t="s">
        <v>4820</v>
      </c>
      <c r="I764" s="509">
        <f>+SUMIF($G$8:$G$575,G764,$I$8:$I$575)</f>
        <v>552</v>
      </c>
      <c r="J764" s="509">
        <f t="shared" si="23"/>
        <v>3450</v>
      </c>
      <c r="K764" s="509">
        <f>+SUMIF($G$8:$G$575,G764,$K$8:$K$575)</f>
        <v>0</v>
      </c>
    </row>
    <row r="765" spans="1:11">
      <c r="A765" s="30" t="s">
        <v>1006</v>
      </c>
      <c r="B765" s="31">
        <v>85</v>
      </c>
      <c r="G765" s="509" t="s">
        <v>5481</v>
      </c>
      <c r="H765" s="509" t="s">
        <v>5462</v>
      </c>
      <c r="I765" s="509">
        <f>+SUMIF($G$8:$G$575,G765,$I$8:$I$575)</f>
        <v>518.84</v>
      </c>
      <c r="J765" s="509">
        <f t="shared" si="23"/>
        <v>3242.75</v>
      </c>
      <c r="K765" s="509">
        <f>+SUMIF($G$8:$G$575,G765,$K$8:$K$575)</f>
        <v>0</v>
      </c>
    </row>
    <row r="766" spans="1:11">
      <c r="A766" s="30" t="s">
        <v>1006</v>
      </c>
      <c r="B766" s="31">
        <v>85</v>
      </c>
      <c r="G766" s="509" t="s">
        <v>1763</v>
      </c>
      <c r="H766" s="509" t="s">
        <v>1619</v>
      </c>
      <c r="I766" s="509">
        <f>+SUMIF($G$8:$G$575,G766,$I$8:$I$575)</f>
        <v>3840.32</v>
      </c>
      <c r="J766" s="509">
        <f t="shared" si="23"/>
        <v>24002</v>
      </c>
      <c r="K766" s="509">
        <f>+SUMIF($G$8:$G$575,G766,$K$8:$K$575)</f>
        <v>0</v>
      </c>
    </row>
    <row r="767" spans="1:11">
      <c r="A767" s="30" t="s">
        <v>1006</v>
      </c>
      <c r="B767" s="31">
        <v>85</v>
      </c>
      <c r="G767" s="509" t="s">
        <v>1769</v>
      </c>
      <c r="H767" s="509" t="s">
        <v>1655</v>
      </c>
      <c r="I767" s="509">
        <f>+SUMIF($G$8:$G$575,G767,$I$8:$I$575)</f>
        <v>2640</v>
      </c>
      <c r="J767" s="509">
        <f t="shared" si="23"/>
        <v>16500</v>
      </c>
      <c r="K767" s="509">
        <f>+SUMIF($G$8:$G$575,G767,$K$8:$K$575)</f>
        <v>0</v>
      </c>
    </row>
    <row r="768" spans="1:11">
      <c r="A768" s="30" t="s">
        <v>1006</v>
      </c>
      <c r="B768" s="31">
        <v>85</v>
      </c>
      <c r="G768" s="509" t="s">
        <v>3564</v>
      </c>
      <c r="H768" s="509" t="s">
        <v>4148</v>
      </c>
      <c r="I768" s="509">
        <f>+SUMIF($G$8:$G$575,G768,$I$8:$I$575)</f>
        <v>3752</v>
      </c>
      <c r="J768" s="509">
        <f t="shared" si="23"/>
        <v>23450</v>
      </c>
      <c r="K768" s="509">
        <f>+SUMIF($G$8:$G$575,G768,$K$8:$K$575)</f>
        <v>0</v>
      </c>
    </row>
    <row r="769" spans="1:11">
      <c r="A769" s="30" t="s">
        <v>1006</v>
      </c>
      <c r="B769" s="31">
        <v>85</v>
      </c>
      <c r="G769" s="510" t="s">
        <v>10929</v>
      </c>
      <c r="H769" s="510" t="s">
        <v>10930</v>
      </c>
      <c r="I769" s="509">
        <f>+SUMIF($G$8:$G$575,G769,$I$8:$I$575)</f>
        <v>14344.83</v>
      </c>
      <c r="J769" s="509">
        <f t="shared" si="23"/>
        <v>89655.1875</v>
      </c>
      <c r="K769" s="509">
        <f>+SUMIF($G$8:$G$575,G769,$K$8:$K$575)</f>
        <v>0</v>
      </c>
    </row>
    <row r="770" spans="1:11">
      <c r="A770" s="30" t="s">
        <v>1006</v>
      </c>
      <c r="B770" s="31">
        <v>85</v>
      </c>
      <c r="G770" s="509" t="s">
        <v>10746</v>
      </c>
      <c r="H770" s="509" t="s">
        <v>10747</v>
      </c>
      <c r="I770" s="509">
        <f>+SUMIF($G$8:$G$575,G770,$I$8:$I$575)</f>
        <v>2160</v>
      </c>
      <c r="J770" s="509">
        <f t="shared" si="23"/>
        <v>13500</v>
      </c>
      <c r="K770" s="509">
        <f>+SUMIF($G$8:$G$575,G770,$K$8:$K$575)</f>
        <v>0</v>
      </c>
    </row>
    <row r="771" spans="1:11">
      <c r="A771" s="30" t="s">
        <v>1006</v>
      </c>
      <c r="B771" s="31">
        <v>85</v>
      </c>
      <c r="G771" s="509" t="s">
        <v>793</v>
      </c>
      <c r="H771" s="509" t="s">
        <v>793</v>
      </c>
      <c r="I771" s="509">
        <f>+SUMIF($G$8:$G$575,G771,$I$8:$I$575)</f>
        <v>38.629999999999995</v>
      </c>
      <c r="J771" s="509">
        <f t="shared" si="23"/>
        <v>241.43749999999997</v>
      </c>
      <c r="K771" s="509">
        <f>+SUMIF($G$8:$G$575,G771,$K$8:$K$575)</f>
        <v>0</v>
      </c>
    </row>
    <row r="772" spans="1:11">
      <c r="A772" s="30" t="s">
        <v>1006</v>
      </c>
      <c r="B772" s="31">
        <v>85</v>
      </c>
      <c r="G772" s="509" t="s">
        <v>10726</v>
      </c>
      <c r="H772" s="509" t="s">
        <v>10529</v>
      </c>
      <c r="I772" s="509">
        <f>+SUMIF($G$8:$G$575,G772,$I$8:$I$575)</f>
        <v>1360</v>
      </c>
      <c r="J772" s="509">
        <f t="shared" si="23"/>
        <v>8500</v>
      </c>
      <c r="K772" s="509">
        <f>+SUMIF($G$8:$G$575,G772,$K$8:$K$575)</f>
        <v>0</v>
      </c>
    </row>
    <row r="773" spans="1:11">
      <c r="A773" s="30" t="s">
        <v>1006</v>
      </c>
      <c r="B773" s="31">
        <v>85</v>
      </c>
      <c r="G773" s="509" t="s">
        <v>3533</v>
      </c>
      <c r="H773" s="509" t="s">
        <v>3533</v>
      </c>
      <c r="I773" s="509">
        <f>+SUMIF($G$8:$G$575,G773,$I$8:$I$575)</f>
        <v>20.69</v>
      </c>
      <c r="J773" s="509">
        <f t="shared" si="23"/>
        <v>129.3125</v>
      </c>
      <c r="K773" s="509">
        <f>+SUMIF($G$8:$G$575,G773,$K$8:$K$575)</f>
        <v>0</v>
      </c>
    </row>
    <row r="774" spans="1:11">
      <c r="A774" s="30" t="s">
        <v>1006</v>
      </c>
      <c r="B774" s="31">
        <v>85</v>
      </c>
      <c r="G774" s="515" t="s">
        <v>985</v>
      </c>
      <c r="H774" s="509" t="s">
        <v>10740</v>
      </c>
      <c r="I774" s="509">
        <f>+SUMIF($G$8:$G$575,G774,$I$8:$I$575)</f>
        <v>48.14</v>
      </c>
      <c r="J774" s="509">
        <f t="shared" si="23"/>
        <v>300.875</v>
      </c>
      <c r="K774" s="509">
        <f>+SUMIF($G$8:$G$575,G774,$K$8:$K$575)</f>
        <v>0</v>
      </c>
    </row>
    <row r="775" spans="1:11">
      <c r="A775" s="30" t="s">
        <v>1006</v>
      </c>
      <c r="B775" s="31">
        <v>85</v>
      </c>
      <c r="G775" s="509" t="s">
        <v>1716</v>
      </c>
      <c r="H775" s="509" t="s">
        <v>1716</v>
      </c>
      <c r="I775" s="509">
        <f>+SUMIF($G$8:$G$575,G775,$I$8:$I$575)</f>
        <v>37.519999999999996</v>
      </c>
      <c r="J775" s="509">
        <f t="shared" si="23"/>
        <v>234.49999999999997</v>
      </c>
      <c r="K775" s="509">
        <f>+SUMIF($G$8:$G$575,G775,$K$8:$K$575)</f>
        <v>0</v>
      </c>
    </row>
    <row r="776" spans="1:11">
      <c r="A776" s="30" t="s">
        <v>1006</v>
      </c>
      <c r="B776" s="31">
        <v>85</v>
      </c>
      <c r="G776" s="509" t="s">
        <v>5443</v>
      </c>
      <c r="H776" s="509" t="s">
        <v>6900</v>
      </c>
      <c r="I776" s="509">
        <f>+SUMIF($G$8:$G$575,G776,$I$8:$I$575)</f>
        <v>88.13</v>
      </c>
      <c r="J776" s="509">
        <f t="shared" si="23"/>
        <v>550.8125</v>
      </c>
      <c r="K776" s="509">
        <f>+SUMIF($G$8:$G$575,G776,$K$8:$K$575)</f>
        <v>0</v>
      </c>
    </row>
    <row r="777" spans="1:11">
      <c r="A777" s="527" t="s">
        <v>1006</v>
      </c>
      <c r="B777" s="527" t="s">
        <v>1007</v>
      </c>
      <c r="G777" s="509" t="s">
        <v>10725</v>
      </c>
      <c r="H777" s="509" t="s">
        <v>10482</v>
      </c>
      <c r="I777" s="509">
        <f>+SUMIF($G$8:$G$575,G777,$I$8:$I$575)</f>
        <v>12800</v>
      </c>
      <c r="J777" s="509">
        <f t="shared" si="23"/>
        <v>80000</v>
      </c>
      <c r="K777" s="509">
        <f>+SUMIF($G$8:$G$575,G777,$K$8:$K$575)</f>
        <v>8533.34</v>
      </c>
    </row>
    <row r="778" spans="1:11">
      <c r="A778" s="30" t="s">
        <v>1006</v>
      </c>
      <c r="B778" s="31">
        <v>85</v>
      </c>
      <c r="G778" s="509" t="s">
        <v>10249</v>
      </c>
      <c r="H778" s="509" t="s">
        <v>10249</v>
      </c>
      <c r="I778" s="509">
        <f>+SUMIF($G$8:$G$575,G778,$I$8:$I$575)</f>
        <v>15.04</v>
      </c>
      <c r="J778" s="509">
        <f t="shared" si="23"/>
        <v>93.999999999999986</v>
      </c>
      <c r="K778" s="509">
        <f>+SUMIF($G$8:$G$575,G778,$K$8:$K$575)</f>
        <v>0</v>
      </c>
    </row>
    <row r="779" spans="1:11">
      <c r="A779" s="30" t="s">
        <v>1006</v>
      </c>
      <c r="B779" s="31">
        <v>85</v>
      </c>
      <c r="G779" s="509" t="s">
        <v>718</v>
      </c>
      <c r="H779" s="509" t="s">
        <v>719</v>
      </c>
      <c r="I779" s="509">
        <f>+SUMIF($G$8:$G$575,G779,$I$8:$I$575)</f>
        <v>935.79</v>
      </c>
      <c r="J779" s="509">
        <f t="shared" si="23"/>
        <v>5848.6875</v>
      </c>
      <c r="K779" s="509">
        <f>+SUMIF($G$8:$G$575,G779,$K$8:$K$575)</f>
        <v>0</v>
      </c>
    </row>
    <row r="780" spans="1:11">
      <c r="A780" s="30" t="s">
        <v>1006</v>
      </c>
      <c r="B780" s="31">
        <v>85</v>
      </c>
      <c r="G780" s="509" t="s">
        <v>5447</v>
      </c>
      <c r="H780" s="509" t="s">
        <v>5447</v>
      </c>
      <c r="I780" s="509">
        <f>+SUMIF($G$8:$G$575,G780,$I$8:$I$575)</f>
        <v>275.16999999999996</v>
      </c>
      <c r="J780" s="509">
        <f t="shared" si="23"/>
        <v>1719.8124999999998</v>
      </c>
      <c r="K780" s="509">
        <f>+SUMIF($G$8:$G$575,G780,$K$8:$K$575)</f>
        <v>0</v>
      </c>
    </row>
    <row r="781" spans="1:11">
      <c r="A781" s="30" t="s">
        <v>1006</v>
      </c>
      <c r="B781" s="31">
        <v>85</v>
      </c>
      <c r="G781" s="509" t="s">
        <v>10221</v>
      </c>
      <c r="H781" s="509" t="s">
        <v>10221</v>
      </c>
      <c r="I781" s="509">
        <f>+SUMIF($G$8:$G$575,G781,$I$8:$I$575)</f>
        <v>97.63</v>
      </c>
      <c r="J781" s="509">
        <f t="shared" si="23"/>
        <v>610.1875</v>
      </c>
      <c r="K781" s="509">
        <f>+SUMIF($G$8:$G$575,G781,$K$8:$K$575)</f>
        <v>0</v>
      </c>
    </row>
    <row r="782" spans="1:11">
      <c r="A782" s="30" t="s">
        <v>1006</v>
      </c>
      <c r="B782" s="31">
        <v>85</v>
      </c>
      <c r="G782" s="509" t="s">
        <v>907</v>
      </c>
      <c r="H782" s="509" t="s">
        <v>907</v>
      </c>
      <c r="I782" s="509">
        <f>+SUMIF($G$8:$G$575,G782,$I$8:$I$575)</f>
        <v>19077.03</v>
      </c>
      <c r="J782" s="509">
        <f t="shared" si="23"/>
        <v>119231.43749999999</v>
      </c>
      <c r="K782" s="509">
        <f>+SUMIF($G$8:$G$575,G782,$K$8:$K$575)</f>
        <v>0</v>
      </c>
    </row>
    <row r="783" spans="1:11">
      <c r="A783" s="30" t="s">
        <v>1006</v>
      </c>
      <c r="B783" s="31">
        <v>85</v>
      </c>
      <c r="G783" s="509" t="s">
        <v>10123</v>
      </c>
      <c r="H783" s="509" t="s">
        <v>10123</v>
      </c>
      <c r="I783" s="509">
        <f>+SUMIF($G$8:$G$575,G783,$I$8:$I$575)</f>
        <v>13.79</v>
      </c>
      <c r="J783" s="509">
        <f t="shared" si="23"/>
        <v>86.187499999999986</v>
      </c>
      <c r="K783" s="509">
        <f>+SUMIF($G$8:$G$575,G783,$K$8:$K$575)</f>
        <v>0</v>
      </c>
    </row>
    <row r="784" spans="1:11">
      <c r="A784" s="30" t="s">
        <v>1006</v>
      </c>
      <c r="B784" s="31">
        <v>85</v>
      </c>
      <c r="G784" s="509" t="s">
        <v>693</v>
      </c>
      <c r="H784" s="509" t="s">
        <v>693</v>
      </c>
      <c r="I784" s="509">
        <f>+SUMIF($G$8:$G$575,G784,$I$8:$I$575)</f>
        <v>459.59</v>
      </c>
      <c r="J784" s="509">
        <f t="shared" si="23"/>
        <v>2872.4375</v>
      </c>
      <c r="K784" s="509">
        <f>+SUMIF($G$8:$G$575,G784,$K$8:$K$575)</f>
        <v>0</v>
      </c>
    </row>
    <row r="785" spans="1:11">
      <c r="A785" s="30" t="s">
        <v>1006</v>
      </c>
      <c r="B785" s="31">
        <v>85</v>
      </c>
      <c r="G785" s="509" t="s">
        <v>1706</v>
      </c>
      <c r="H785" s="509" t="s">
        <v>1706</v>
      </c>
      <c r="I785" s="509">
        <f>+SUMIF($G$8:$G$575,G785,$I$8:$I$575)</f>
        <v>33.58</v>
      </c>
      <c r="J785" s="509">
        <f t="shared" si="23"/>
        <v>209.87499999999997</v>
      </c>
      <c r="K785" s="509">
        <f>+SUMIF($G$8:$G$575,G785,$K$8:$K$575)</f>
        <v>0</v>
      </c>
    </row>
    <row r="786" spans="1:11">
      <c r="A786" s="30" t="s">
        <v>1006</v>
      </c>
      <c r="B786" s="31">
        <v>85</v>
      </c>
      <c r="G786" s="509" t="s">
        <v>939</v>
      </c>
      <c r="H786" s="509" t="s">
        <v>940</v>
      </c>
      <c r="I786" s="509">
        <f>+SUMIF($G$8:$G$575,G786,$I$8:$I$575)</f>
        <v>336</v>
      </c>
      <c r="J786" s="509">
        <f t="shared" si="23"/>
        <v>2100</v>
      </c>
      <c r="K786" s="509">
        <f>+SUMIF($G$8:$G$575,G786,$K$8:$K$575)</f>
        <v>0</v>
      </c>
    </row>
    <row r="787" spans="1:11">
      <c r="A787" s="30" t="s">
        <v>1006</v>
      </c>
      <c r="B787" s="31">
        <v>85</v>
      </c>
      <c r="G787" s="509" t="s">
        <v>10357</v>
      </c>
      <c r="H787" s="509" t="s">
        <v>10357</v>
      </c>
      <c r="I787" s="509">
        <f>+SUMIF($G$8:$G$575,G787,$I$8:$I$575)</f>
        <v>62.88</v>
      </c>
      <c r="J787" s="509">
        <f t="shared" si="23"/>
        <v>393</v>
      </c>
      <c r="K787" s="509">
        <f>+SUMIF($G$8:$G$575,G787,$K$8:$K$575)</f>
        <v>0</v>
      </c>
    </row>
    <row r="788" spans="1:11">
      <c r="A788" s="30" t="s">
        <v>1006</v>
      </c>
      <c r="B788" s="31">
        <v>85</v>
      </c>
      <c r="G788" s="509" t="s">
        <v>5426</v>
      </c>
      <c r="H788" s="509" t="s">
        <v>5426</v>
      </c>
      <c r="I788" s="509">
        <f>+SUMIF($G$8:$G$575,G788,$I$8:$I$575)</f>
        <v>122.73</v>
      </c>
      <c r="J788" s="509">
        <f t="shared" ref="J788:J824" si="24">+I788/0.16</f>
        <v>767.0625</v>
      </c>
      <c r="K788" s="509">
        <f>+SUMIF($G$8:$G$575,G788,$K$8:$K$575)</f>
        <v>0</v>
      </c>
    </row>
    <row r="789" spans="1:11">
      <c r="A789" s="30" t="s">
        <v>1006</v>
      </c>
      <c r="B789" s="31">
        <v>85</v>
      </c>
      <c r="G789" s="509" t="s">
        <v>10336</v>
      </c>
      <c r="H789" s="509" t="s">
        <v>10336</v>
      </c>
      <c r="I789" s="509">
        <f>+SUMIF($G$8:$G$575,G789,$I$8:$I$575)</f>
        <v>187.75</v>
      </c>
      <c r="J789" s="509">
        <f t="shared" si="24"/>
        <v>1173.4375</v>
      </c>
      <c r="K789" s="509">
        <f>+SUMIF($G$8:$G$575,G789,$K$8:$K$575)</f>
        <v>0</v>
      </c>
    </row>
    <row r="790" spans="1:11">
      <c r="A790" s="30" t="s">
        <v>1006</v>
      </c>
      <c r="B790" s="31">
        <v>85</v>
      </c>
      <c r="G790" s="509" t="s">
        <v>10208</v>
      </c>
      <c r="H790" s="509" t="s">
        <v>10208</v>
      </c>
      <c r="I790" s="509">
        <f>+SUMIF($G$8:$G$575,G790,$I$8:$I$575)</f>
        <v>67.150000000000006</v>
      </c>
      <c r="J790" s="509">
        <f t="shared" si="24"/>
        <v>419.6875</v>
      </c>
      <c r="K790" s="509">
        <f>+SUMIF($G$8:$G$575,G790,$K$8:$K$575)</f>
        <v>0</v>
      </c>
    </row>
    <row r="791" spans="1:11">
      <c r="A791" s="30" t="s">
        <v>1006</v>
      </c>
      <c r="B791" s="31">
        <v>85</v>
      </c>
      <c r="G791" s="515" t="s">
        <v>4177</v>
      </c>
      <c r="H791" s="509" t="s">
        <v>9859</v>
      </c>
      <c r="I791" s="509">
        <f>+SUMIF($G$8:$G$575,G791,$I$8:$I$575)</f>
        <v>134488.93</v>
      </c>
      <c r="J791" s="509">
        <f t="shared" si="24"/>
        <v>840555.81249999988</v>
      </c>
      <c r="K791" s="509">
        <f>+SUMIF($G$8:$G$575,G791,$K$8:$K$575)</f>
        <v>0</v>
      </c>
    </row>
    <row r="792" spans="1:11">
      <c r="A792" s="30" t="s">
        <v>1006</v>
      </c>
      <c r="B792" s="31">
        <v>85</v>
      </c>
      <c r="G792" s="509" t="s">
        <v>6027</v>
      </c>
      <c r="H792" s="509" t="s">
        <v>5997</v>
      </c>
      <c r="I792" s="509">
        <f>+SUMIF($G$8:$G$575,G792,$I$8:$I$575)</f>
        <v>2364.4</v>
      </c>
      <c r="J792" s="509">
        <f t="shared" si="24"/>
        <v>14777.5</v>
      </c>
      <c r="K792" s="509">
        <f>+SUMIF($G$8:$G$575,G792,$K$8:$K$575)</f>
        <v>591.1</v>
      </c>
    </row>
    <row r="793" spans="1:11">
      <c r="A793" s="30" t="s">
        <v>1006</v>
      </c>
      <c r="B793" s="31">
        <v>85</v>
      </c>
      <c r="G793" s="509" t="s">
        <v>4158</v>
      </c>
      <c r="H793" s="509" t="s">
        <v>4157</v>
      </c>
      <c r="I793" s="509">
        <f>+SUMIF($G$8:$G$575,G793,$I$8:$I$575)</f>
        <v>166.53</v>
      </c>
      <c r="J793" s="509">
        <f t="shared" si="24"/>
        <v>1040.8125</v>
      </c>
      <c r="K793" s="509">
        <f>+SUMIF($G$8:$G$575,G793,$K$8:$K$575)</f>
        <v>0</v>
      </c>
    </row>
    <row r="794" spans="1:11">
      <c r="A794" s="30" t="s">
        <v>1006</v>
      </c>
      <c r="B794" s="31">
        <v>85</v>
      </c>
      <c r="G794" s="509" t="s">
        <v>10713</v>
      </c>
      <c r="H794" s="509" t="s">
        <v>10714</v>
      </c>
      <c r="I794" s="509">
        <f>+SUMIF($G$8:$G$575,G794,$I$8:$I$575)</f>
        <v>78.33</v>
      </c>
      <c r="J794" s="509">
        <f t="shared" si="24"/>
        <v>489.5625</v>
      </c>
      <c r="K794" s="509">
        <f>+SUMIF($G$8:$G$575,G794,$K$8:$K$575)</f>
        <v>0</v>
      </c>
    </row>
    <row r="795" spans="1:11">
      <c r="A795" s="30" t="s">
        <v>1006</v>
      </c>
      <c r="B795" s="31">
        <v>85</v>
      </c>
      <c r="G795" s="509" t="s">
        <v>1725</v>
      </c>
      <c r="H795" s="509" t="s">
        <v>1725</v>
      </c>
      <c r="I795" s="509">
        <f>+SUMIF($G$8:$G$575,G795,$I$8:$I$575)</f>
        <v>174.45999999999998</v>
      </c>
      <c r="J795" s="509">
        <f t="shared" si="24"/>
        <v>1090.3749999999998</v>
      </c>
      <c r="K795" s="509">
        <f>+SUMIF($G$8:$G$575,G795,$K$8:$K$575)</f>
        <v>0</v>
      </c>
    </row>
    <row r="796" spans="1:11">
      <c r="A796" s="30" t="s">
        <v>1006</v>
      </c>
      <c r="B796" s="31">
        <v>85</v>
      </c>
      <c r="G796" s="509" t="s">
        <v>5769</v>
      </c>
      <c r="H796" s="509" t="s">
        <v>5769</v>
      </c>
      <c r="I796" s="509">
        <f>+SUMIF($G$8:$G$575,G796,$I$8:$I$575)</f>
        <v>67.150000000000006</v>
      </c>
      <c r="J796" s="509">
        <f t="shared" si="24"/>
        <v>419.6875</v>
      </c>
      <c r="K796" s="509">
        <f>+SUMIF($G$8:$G$575,G796,$K$8:$K$575)</f>
        <v>0</v>
      </c>
    </row>
    <row r="797" spans="1:11">
      <c r="A797" s="30" t="s">
        <v>1006</v>
      </c>
      <c r="B797" s="31">
        <v>85</v>
      </c>
      <c r="G797" s="509" t="s">
        <v>661</v>
      </c>
      <c r="H797" s="509" t="s">
        <v>661</v>
      </c>
      <c r="I797" s="509">
        <f>+SUMIF($G$8:$G$575,G797,$I$8:$I$575)</f>
        <v>124.25999999999999</v>
      </c>
      <c r="J797" s="509">
        <f t="shared" si="24"/>
        <v>776.62499999999989</v>
      </c>
      <c r="K797" s="509">
        <f>+SUMIF($G$8:$G$575,G797,$K$8:$K$575)</f>
        <v>0</v>
      </c>
    </row>
    <row r="798" spans="1:11">
      <c r="A798" s="30" t="s">
        <v>1006</v>
      </c>
      <c r="B798" s="31">
        <v>85</v>
      </c>
      <c r="G798" s="509" t="s">
        <v>1735</v>
      </c>
      <c r="H798" s="509" t="s">
        <v>1735</v>
      </c>
      <c r="I798" s="509">
        <f>+SUMIF($G$8:$G$575,G798,$I$8:$I$575)</f>
        <v>127.60000000000001</v>
      </c>
      <c r="J798" s="509">
        <f t="shared" si="24"/>
        <v>797.5</v>
      </c>
      <c r="K798" s="509">
        <f>+SUMIF($G$8:$G$575,G798,$K$8:$K$575)</f>
        <v>0</v>
      </c>
    </row>
    <row r="799" spans="1:11">
      <c r="A799" s="30" t="s">
        <v>1006</v>
      </c>
      <c r="B799" s="31">
        <v>85</v>
      </c>
      <c r="G799" s="509" t="s">
        <v>2701</v>
      </c>
      <c r="H799" s="509" t="s">
        <v>2701</v>
      </c>
      <c r="I799" s="509">
        <f>+SUMIF($G$8:$G$575,G799,$I$8:$I$575)</f>
        <v>78.86</v>
      </c>
      <c r="J799" s="509">
        <f t="shared" si="24"/>
        <v>492.875</v>
      </c>
      <c r="K799" s="509">
        <f>+SUMIF($G$8:$G$575,G799,$K$8:$K$575)</f>
        <v>0</v>
      </c>
    </row>
    <row r="800" spans="1:11">
      <c r="A800" s="30" t="s">
        <v>1006</v>
      </c>
      <c r="B800" s="31">
        <v>85</v>
      </c>
      <c r="G800" s="509" t="s">
        <v>918</v>
      </c>
      <c r="H800" s="509" t="s">
        <v>954</v>
      </c>
      <c r="I800" s="509">
        <f>+SUMIF($G$8:$G$575,G800,$I$8:$I$575)</f>
        <v>2832</v>
      </c>
      <c r="J800" s="509">
        <f t="shared" si="24"/>
        <v>17700</v>
      </c>
      <c r="K800" s="509">
        <f>+SUMIF($G$8:$G$575,G800,$K$8:$K$575)</f>
        <v>0</v>
      </c>
    </row>
    <row r="801" spans="1:11">
      <c r="A801" s="30" t="s">
        <v>1006</v>
      </c>
      <c r="B801" s="31">
        <v>85</v>
      </c>
      <c r="G801" s="515" t="s">
        <v>6057</v>
      </c>
      <c r="H801" s="509" t="s">
        <v>9850</v>
      </c>
      <c r="I801" s="509">
        <f>+SUMIF($G$8:$G$575,G801,$I$8:$I$575)</f>
        <v>88203.18</v>
      </c>
      <c r="J801" s="509">
        <f t="shared" si="24"/>
        <v>551269.875</v>
      </c>
      <c r="K801" s="509">
        <f>+SUMIF($G$8:$G$575,G801,$K$8:$K$575)</f>
        <v>0</v>
      </c>
    </row>
    <row r="802" spans="1:11">
      <c r="A802" s="30" t="s">
        <v>1006</v>
      </c>
      <c r="B802" s="31">
        <v>85</v>
      </c>
      <c r="G802" s="509" t="s">
        <v>10724</v>
      </c>
      <c r="H802" s="509" t="s">
        <v>10450</v>
      </c>
      <c r="I802" s="509">
        <f>+SUMIF($G$8:$G$575,G802,$I$8:$I$575)</f>
        <v>1360</v>
      </c>
      <c r="J802" s="509">
        <f t="shared" si="24"/>
        <v>8500</v>
      </c>
      <c r="K802" s="509">
        <f>+SUMIF($G$8:$G$575,G802,$K$8:$K$575)</f>
        <v>0</v>
      </c>
    </row>
    <row r="803" spans="1:11">
      <c r="A803" s="30" t="s">
        <v>1006</v>
      </c>
      <c r="B803" s="31">
        <v>85</v>
      </c>
      <c r="G803" s="509" t="s">
        <v>10222</v>
      </c>
      <c r="H803" s="509" t="s">
        <v>10222</v>
      </c>
      <c r="I803" s="509">
        <f>+SUMIF($G$8:$G$575,G803,$I$8:$I$575)</f>
        <v>36.4</v>
      </c>
      <c r="J803" s="509">
        <f t="shared" si="24"/>
        <v>227.5</v>
      </c>
      <c r="K803" s="509">
        <f>+SUMIF($G$8:$G$575,G803,$K$8:$K$575)</f>
        <v>0</v>
      </c>
    </row>
    <row r="804" spans="1:11">
      <c r="A804" s="30" t="s">
        <v>1006</v>
      </c>
      <c r="B804" s="31">
        <v>85</v>
      </c>
      <c r="G804" s="509" t="s">
        <v>2484</v>
      </c>
      <c r="H804" s="509" t="s">
        <v>2484</v>
      </c>
      <c r="I804" s="509">
        <f>+SUMIF($G$8:$G$575,G804,$I$8:$I$575)</f>
        <v>55.6</v>
      </c>
      <c r="J804" s="509">
        <f t="shared" si="24"/>
        <v>347.5</v>
      </c>
      <c r="K804" s="509">
        <f>+SUMIF($G$8:$G$575,G804,$K$8:$K$575)</f>
        <v>0</v>
      </c>
    </row>
    <row r="805" spans="1:11">
      <c r="A805" s="30" t="s">
        <v>1006</v>
      </c>
      <c r="B805" s="31">
        <v>85</v>
      </c>
      <c r="G805" s="509" t="s">
        <v>957</v>
      </c>
      <c r="H805" s="509" t="s">
        <v>1813</v>
      </c>
      <c r="I805" s="509">
        <f>+SUMIF($G$8:$G$575,G805,$I$8:$I$575)</f>
        <v>81432.859999999986</v>
      </c>
      <c r="J805" s="509">
        <f t="shared" si="24"/>
        <v>508955.37499999988</v>
      </c>
      <c r="K805" s="509">
        <f>+SUMIF($G$8:$G$575,G805,$K$8:$K$575)</f>
        <v>0</v>
      </c>
    </row>
    <row r="806" spans="1:11">
      <c r="A806" s="30" t="s">
        <v>1006</v>
      </c>
      <c r="B806" s="31">
        <v>85</v>
      </c>
      <c r="G806" s="509" t="s">
        <v>746</v>
      </c>
      <c r="H806" s="509" t="s">
        <v>746</v>
      </c>
      <c r="I806" s="509">
        <f>+SUMIF($G$8:$G$575,G806,$I$8:$I$575)</f>
        <v>131.04</v>
      </c>
      <c r="J806" s="509">
        <f t="shared" si="24"/>
        <v>818.99999999999989</v>
      </c>
      <c r="K806" s="509">
        <f>+SUMIF($G$8:$G$575,G806,$K$8:$K$575)</f>
        <v>0</v>
      </c>
    </row>
    <row r="807" spans="1:11">
      <c r="A807" s="30" t="s">
        <v>1006</v>
      </c>
      <c r="B807" s="31">
        <v>85</v>
      </c>
      <c r="G807" s="509" t="s">
        <v>966</v>
      </c>
      <c r="H807" s="509" t="s">
        <v>967</v>
      </c>
      <c r="I807" s="509">
        <f>+SUMIF($G$8:$G$575,G807,$I$8:$I$575)</f>
        <v>2650.84</v>
      </c>
      <c r="J807" s="509">
        <f t="shared" si="24"/>
        <v>16567.75</v>
      </c>
      <c r="K807" s="509">
        <f>+SUMIF($G$8:$G$575,G807,$K$8:$K$575)</f>
        <v>0</v>
      </c>
    </row>
    <row r="808" spans="1:11">
      <c r="A808" s="30" t="s">
        <v>1006</v>
      </c>
      <c r="B808" s="31">
        <v>85</v>
      </c>
      <c r="G808" s="510" t="s">
        <v>840</v>
      </c>
      <c r="H808" s="510" t="s">
        <v>4849</v>
      </c>
      <c r="I808" s="509">
        <f>+SUMIF($G$8:$G$575,G808,$I$8:$I$575)</f>
        <v>3436051.6699999995</v>
      </c>
      <c r="J808" s="509">
        <f t="shared" si="24"/>
        <v>21475322.937499996</v>
      </c>
      <c r="K808" s="509">
        <f>+SUMIF($G$8:$G$575,G808,$K$8:$K$575)</f>
        <v>0</v>
      </c>
    </row>
    <row r="809" spans="1:11">
      <c r="A809" s="30" t="s">
        <v>1006</v>
      </c>
      <c r="B809" s="31">
        <v>85</v>
      </c>
      <c r="G809" s="509" t="s">
        <v>10267</v>
      </c>
      <c r="H809" s="509" t="s">
        <v>10267</v>
      </c>
      <c r="I809" s="509">
        <f>+SUMIF($G$8:$G$575,G809,$I$8:$I$575)</f>
        <v>64.69</v>
      </c>
      <c r="J809" s="509">
        <f t="shared" si="24"/>
        <v>404.3125</v>
      </c>
      <c r="K809" s="509">
        <f>+SUMIF($G$8:$G$575,G809,$K$8:$K$575)</f>
        <v>0</v>
      </c>
    </row>
    <row r="810" spans="1:11">
      <c r="A810" s="30" t="s">
        <v>1006</v>
      </c>
      <c r="B810" s="31">
        <v>85</v>
      </c>
      <c r="G810" s="515" t="s">
        <v>1801</v>
      </c>
      <c r="H810" s="509" t="s">
        <v>9708</v>
      </c>
      <c r="I810" s="509">
        <f>+SUMIF($G$8:$G$575,G810,$I$8:$I$575)</f>
        <v>44531.360000000001</v>
      </c>
      <c r="J810" s="509">
        <f t="shared" si="24"/>
        <v>278321</v>
      </c>
      <c r="K810" s="509">
        <f>+SUMIF($G$8:$G$575,G810,$K$8:$K$575)</f>
        <v>0</v>
      </c>
    </row>
    <row r="811" spans="1:11">
      <c r="A811" s="30" t="s">
        <v>1006</v>
      </c>
      <c r="B811" s="31">
        <v>85</v>
      </c>
      <c r="G811" s="515" t="s">
        <v>1772</v>
      </c>
      <c r="H811" s="509" t="s">
        <v>9877</v>
      </c>
      <c r="I811" s="509">
        <f>+SUMIF($G$8:$G$575,G811,$I$8:$I$575)</f>
        <v>69236.990000000005</v>
      </c>
      <c r="J811" s="509">
        <f t="shared" si="24"/>
        <v>432731.1875</v>
      </c>
      <c r="K811" s="509">
        <f>+SUMIF($G$8:$G$575,G811,$K$8:$K$575)</f>
        <v>0</v>
      </c>
    </row>
    <row r="812" spans="1:11">
      <c r="A812" s="30" t="s">
        <v>1006</v>
      </c>
      <c r="B812" s="31">
        <v>85</v>
      </c>
      <c r="G812" s="509" t="s">
        <v>676</v>
      </c>
      <c r="H812" s="509" t="s">
        <v>676</v>
      </c>
      <c r="I812" s="509">
        <f>+SUMIF($G$8:$G$575,G812,$I$8:$I$575)</f>
        <v>56</v>
      </c>
      <c r="J812" s="509">
        <f t="shared" si="24"/>
        <v>350</v>
      </c>
      <c r="K812" s="509">
        <f>+SUMIF($G$8:$G$575,G812,$K$8:$K$575)</f>
        <v>0</v>
      </c>
    </row>
    <row r="813" spans="1:11">
      <c r="A813" s="30" t="s">
        <v>1006</v>
      </c>
      <c r="B813" s="31">
        <v>85</v>
      </c>
      <c r="G813" s="509" t="s">
        <v>727</v>
      </c>
      <c r="H813" s="509" t="s">
        <v>727</v>
      </c>
      <c r="I813" s="509">
        <f>+SUMIF($G$8:$G$575,G813,$I$8:$I$575)</f>
        <v>146.17999999999995</v>
      </c>
      <c r="J813" s="509">
        <f t="shared" si="24"/>
        <v>913.62499999999966</v>
      </c>
      <c r="K813" s="509">
        <f>+SUMIF($G$8:$G$575,G813,$K$8:$K$575)</f>
        <v>0</v>
      </c>
    </row>
    <row r="814" spans="1:11">
      <c r="A814" s="30" t="s">
        <v>1006</v>
      </c>
      <c r="B814" s="31">
        <v>85</v>
      </c>
      <c r="G814" s="509" t="s">
        <v>2530</v>
      </c>
      <c r="H814" s="509" t="s">
        <v>4826</v>
      </c>
      <c r="I814" s="509">
        <f>+SUMIF($G$8:$G$575,G814,$I$8:$I$575)</f>
        <v>35.450000000000003</v>
      </c>
      <c r="J814" s="509">
        <f t="shared" si="24"/>
        <v>221.5625</v>
      </c>
      <c r="K814" s="509">
        <f>+SUMIF($G$8:$G$575,G814,$K$8:$K$575)</f>
        <v>0</v>
      </c>
    </row>
    <row r="815" spans="1:11">
      <c r="A815" s="30" t="s">
        <v>1006</v>
      </c>
      <c r="B815" s="31">
        <v>85</v>
      </c>
      <c r="G815" s="509" t="s">
        <v>665</v>
      </c>
      <c r="H815" s="509" t="s">
        <v>665</v>
      </c>
      <c r="I815" s="509">
        <f>+SUMIF($G$8:$G$575,G815,$I$8:$I$575)</f>
        <v>41.02</v>
      </c>
      <c r="J815" s="509">
        <f t="shared" si="24"/>
        <v>256.375</v>
      </c>
      <c r="K815" s="509">
        <f>+SUMIF($G$8:$G$575,G815,$K$8:$K$575)</f>
        <v>0</v>
      </c>
    </row>
    <row r="816" spans="1:11">
      <c r="A816" s="30" t="s">
        <v>1006</v>
      </c>
      <c r="B816" s="31">
        <v>85</v>
      </c>
      <c r="G816" s="515" t="s">
        <v>861</v>
      </c>
      <c r="H816" s="509" t="s">
        <v>1840</v>
      </c>
      <c r="I816" s="509">
        <f>+SUMIF($G$8:$G$575,G816,$I$8:$I$575)</f>
        <v>66432.37</v>
      </c>
      <c r="J816" s="509">
        <f t="shared" si="24"/>
        <v>415202.31249999994</v>
      </c>
      <c r="K816" s="509">
        <f>+SUMIF($G$8:$G$575,G816,$K$8:$K$575)</f>
        <v>0</v>
      </c>
    </row>
    <row r="817" spans="1:11">
      <c r="A817" s="30" t="s">
        <v>1006</v>
      </c>
      <c r="B817" s="31">
        <v>85</v>
      </c>
      <c r="G817" s="515" t="s">
        <v>2857</v>
      </c>
      <c r="H817" s="509" t="s">
        <v>9770</v>
      </c>
      <c r="I817" s="509">
        <f>+SUMIF($G$8:$G$575,G817,$I$8:$I$575)</f>
        <v>91216.92</v>
      </c>
      <c r="J817" s="509">
        <f t="shared" si="24"/>
        <v>570105.75</v>
      </c>
      <c r="K817" s="509">
        <f>+SUMIF($G$8:$G$575,G817,$K$8:$K$575)</f>
        <v>0</v>
      </c>
    </row>
    <row r="818" spans="1:11">
      <c r="A818" s="30" t="s">
        <v>1006</v>
      </c>
      <c r="B818" s="31">
        <v>85</v>
      </c>
      <c r="G818" s="509" t="s">
        <v>10733</v>
      </c>
      <c r="H818" s="509" t="s">
        <v>938</v>
      </c>
      <c r="I818" s="509">
        <f>+SUMIF($G$8:$G$575,G818,$I$8:$I$575)</f>
        <v>360</v>
      </c>
      <c r="J818" s="509">
        <f t="shared" si="24"/>
        <v>2250</v>
      </c>
      <c r="K818" s="509">
        <f>+SUMIF($G$8:$G$575,G818,$K$8:$K$575)</f>
        <v>0</v>
      </c>
    </row>
    <row r="819" spans="1:11">
      <c r="A819" s="30" t="s">
        <v>1006</v>
      </c>
      <c r="B819" s="31">
        <v>85</v>
      </c>
      <c r="G819" s="515" t="s">
        <v>10950</v>
      </c>
      <c r="H819" s="515" t="s">
        <v>10951</v>
      </c>
      <c r="I819" s="509">
        <f>+SUMIF($G$8:$G$575,G819,$I$8:$I$575)</f>
        <v>17.55</v>
      </c>
      <c r="J819" s="509">
        <f t="shared" si="24"/>
        <v>109.6875</v>
      </c>
      <c r="K819" s="509">
        <f>+SUMIF($G$8:$G$575,G819,$K$8:$K$575)</f>
        <v>0</v>
      </c>
    </row>
    <row r="820" spans="1:11">
      <c r="A820" s="30" t="s">
        <v>1006</v>
      </c>
      <c r="B820" s="31">
        <v>85</v>
      </c>
      <c r="G820" s="509" t="s">
        <v>10263</v>
      </c>
      <c r="H820" s="509" t="s">
        <v>10263</v>
      </c>
      <c r="I820" s="509">
        <f>+SUMIF($G$8:$G$575,G820,$I$8:$I$575)</f>
        <v>21.93</v>
      </c>
      <c r="J820" s="509">
        <f t="shared" si="24"/>
        <v>137.0625</v>
      </c>
      <c r="K820" s="509">
        <f>+SUMIF($G$8:$G$575,G820,$K$8:$K$575)</f>
        <v>0</v>
      </c>
    </row>
    <row r="821" spans="1:11">
      <c r="A821" s="30" t="s">
        <v>1006</v>
      </c>
      <c r="B821" s="31">
        <v>85</v>
      </c>
      <c r="G821" s="509" t="s">
        <v>6032</v>
      </c>
      <c r="H821" s="509" t="s">
        <v>5943</v>
      </c>
      <c r="I821" s="509">
        <f>+SUMIF($G$8:$G$575,G821,$I$8:$I$575)</f>
        <v>1608</v>
      </c>
      <c r="J821" s="509">
        <f t="shared" si="24"/>
        <v>10050</v>
      </c>
      <c r="K821" s="509">
        <f>+SUMIF($G$8:$G$575,G821,$K$8:$K$575)</f>
        <v>0</v>
      </c>
    </row>
    <row r="822" spans="1:11">
      <c r="A822" s="30" t="s">
        <v>1006</v>
      </c>
      <c r="B822" s="31">
        <v>85</v>
      </c>
      <c r="G822" s="515" t="s">
        <v>888</v>
      </c>
      <c r="H822" s="509" t="s">
        <v>9753</v>
      </c>
      <c r="I822" s="509">
        <f>+SUMIF($G$8:$G$575,G822,$I$8:$I$575)</f>
        <v>152308.94</v>
      </c>
      <c r="J822" s="509">
        <f t="shared" si="24"/>
        <v>951930.875</v>
      </c>
      <c r="K822" s="509">
        <f>+SUMIF($G$8:$G$575,G822,$K$8:$K$575)</f>
        <v>0</v>
      </c>
    </row>
    <row r="823" spans="1:11">
      <c r="A823" s="30" t="s">
        <v>1006</v>
      </c>
      <c r="B823" s="31">
        <v>85</v>
      </c>
      <c r="G823" s="509" t="s">
        <v>10271</v>
      </c>
      <c r="H823" s="509" t="s">
        <v>10271</v>
      </c>
      <c r="I823" s="509">
        <f>+SUMIF($G$8:$G$575,G823,$I$8:$I$575)</f>
        <v>78.48</v>
      </c>
      <c r="J823" s="509">
        <f t="shared" si="24"/>
        <v>490.5</v>
      </c>
      <c r="K823" s="509">
        <f>+SUMIF($G$8:$G$575,G823,$K$8:$K$575)</f>
        <v>0</v>
      </c>
    </row>
    <row r="824" spans="1:11">
      <c r="A824" s="30" t="s">
        <v>1006</v>
      </c>
      <c r="B824" s="31">
        <v>85</v>
      </c>
      <c r="G824" s="509" t="s">
        <v>10139</v>
      </c>
      <c r="H824" s="509" t="s">
        <v>10139</v>
      </c>
      <c r="I824" s="509">
        <f>+SUMIF($G$8:$G$575,G824,$I$8:$I$575)</f>
        <v>35.76</v>
      </c>
      <c r="J824" s="509">
        <f t="shared" si="24"/>
        <v>223.49999999999997</v>
      </c>
      <c r="K824" s="509">
        <f>+SUMIF($G$8:$G$575,G824,$K$8:$K$575)</f>
        <v>0</v>
      </c>
    </row>
    <row r="825" spans="1:11">
      <c r="H825" s="513" t="s">
        <v>2843</v>
      </c>
      <c r="I825" s="40">
        <f>+SUM(I597:I824)</f>
        <v>6659659.9199999981</v>
      </c>
      <c r="J825" s="40">
        <f t="shared" ref="J825:K825" si="25">+SUM(J597:J824)</f>
        <v>41622874.5</v>
      </c>
      <c r="K825" s="40">
        <f t="shared" si="25"/>
        <v>39410.159999999996</v>
      </c>
    </row>
    <row r="826" spans="1:11">
      <c r="H826" s="513" t="s">
        <v>10955</v>
      </c>
      <c r="I826" s="511">
        <f>+I577</f>
        <v>6659659.919999999</v>
      </c>
      <c r="J826" s="511">
        <f>+J577</f>
        <v>41622874.5</v>
      </c>
      <c r="K826" s="511">
        <f>+K577</f>
        <v>39410.159999999996</v>
      </c>
    </row>
    <row r="827" spans="1:11">
      <c r="H827" s="513" t="s">
        <v>1002</v>
      </c>
      <c r="I827" s="511">
        <f>+I825-I826</f>
        <v>0</v>
      </c>
      <c r="J827" s="511">
        <f t="shared" ref="J827:K827" si="26">+J825-J826</f>
        <v>0</v>
      </c>
      <c r="K827" s="511">
        <f t="shared" si="26"/>
        <v>0</v>
      </c>
    </row>
  </sheetData>
  <autoFilter ref="A7:K575">
    <filterColumn colId="2"/>
    <filterColumn colId="6"/>
    <sortState ref="A8:K189">
      <sortCondition ref="C7:C579"/>
    </sortState>
  </autoFilter>
  <sortState ref="G594:K819">
    <sortCondition ref="G594:G819"/>
  </sortState>
  <conditionalFormatting sqref="G457">
    <cfRule type="duplicateValues" dxfId="6" priority="21"/>
  </conditionalFormatting>
  <conditionalFormatting sqref="G458">
    <cfRule type="duplicateValues" dxfId="5" priority="18"/>
  </conditionalFormatting>
  <conditionalFormatting sqref="G150">
    <cfRule type="duplicateValues" dxfId="4" priority="17"/>
  </conditionalFormatting>
  <conditionalFormatting sqref="G152">
    <cfRule type="duplicateValues" dxfId="3" priority="16"/>
  </conditionalFormatting>
  <conditionalFormatting sqref="G394">
    <cfRule type="duplicateValues" dxfId="2" priority="15"/>
  </conditionalFormatting>
  <conditionalFormatting sqref="G151">
    <cfRule type="duplicateValues" dxfId="1" priority="14"/>
  </conditionalFormatting>
  <conditionalFormatting sqref="G576">
    <cfRule type="duplicateValues" dxfId="0" priority="38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</vt:i4>
      </vt:variant>
    </vt:vector>
  </HeadingPairs>
  <TitlesOfParts>
    <vt:vector size="23" baseType="lpstr">
      <vt:lpstr>PRV ENE</vt:lpstr>
      <vt:lpstr>ENE</vt:lpstr>
      <vt:lpstr>FEB</vt:lpstr>
      <vt:lpstr>PRV FEB</vt:lpstr>
      <vt:lpstr>MARZ</vt:lpstr>
      <vt:lpstr>ABRIL</vt:lpstr>
      <vt:lpstr>PRV ABRIL</vt:lpstr>
      <vt:lpstr>PRV MAY</vt:lpstr>
      <vt:lpstr>MAYO</vt:lpstr>
      <vt:lpstr>JUN</vt:lpstr>
      <vt:lpstr>PRV JUN</vt:lpstr>
      <vt:lpstr>JUL</vt:lpstr>
      <vt:lpstr>PRV JUL</vt:lpstr>
      <vt:lpstr>AGO</vt:lpstr>
      <vt:lpstr>PRV AGO</vt:lpstr>
      <vt:lpstr>SEP</vt:lpstr>
      <vt:lpstr>PRV SEP</vt:lpstr>
      <vt:lpstr>OCT</vt:lpstr>
      <vt:lpstr>PRV OCT</vt:lpstr>
      <vt:lpstr>NOV</vt:lpstr>
      <vt:lpstr>PRV NOV</vt:lpstr>
      <vt:lpstr>DIC</vt:lpstr>
      <vt:lpstr>DIC!P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2016-12-09T22:46:15Z</cp:lastPrinted>
  <dcterms:created xsi:type="dcterms:W3CDTF">2016-02-22T17:56:59Z</dcterms:created>
  <dcterms:modified xsi:type="dcterms:W3CDTF">2017-08-01T18:13:40Z</dcterms:modified>
</cp:coreProperties>
</file>