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CELAYA/Conciliacion de cuentas contables Celaya/AMARRE IVA/IVA 2017/"/>
    </mc:Choice>
  </mc:AlternateContent>
  <bookViews>
    <workbookView xWindow="0" yWindow="0" windowWidth="21600" windowHeight="9735" activeTab="2"/>
  </bookViews>
  <sheets>
    <sheet name="EDO RESULTADOS" sheetId="1" r:id="rId1"/>
    <sheet name="OI" sheetId="2" r:id="rId2"/>
    <sheet name="OG" sheetId="3" r:id="rId3"/>
    <sheet name="CXC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4" i="1" l="1"/>
  <c r="E134" i="1"/>
  <c r="F134" i="1"/>
  <c r="G134" i="1"/>
  <c r="H134" i="1"/>
  <c r="C134" i="1"/>
  <c r="E127" i="1"/>
  <c r="D127" i="1"/>
  <c r="H127" i="1"/>
  <c r="G127" i="1"/>
  <c r="F127" i="1"/>
  <c r="C127" i="1"/>
  <c r="C129" i="1"/>
  <c r="I132" i="1"/>
  <c r="D129" i="1"/>
  <c r="E129" i="1"/>
  <c r="F129" i="1"/>
  <c r="G129" i="1"/>
  <c r="H129" i="1"/>
  <c r="I127" i="1"/>
  <c r="C81" i="1"/>
  <c r="D105" i="1"/>
  <c r="E105" i="1"/>
  <c r="F105" i="1"/>
  <c r="G105" i="1"/>
  <c r="H105" i="1"/>
  <c r="C105" i="1"/>
  <c r="D102" i="1"/>
  <c r="E102" i="1"/>
  <c r="F102" i="1"/>
  <c r="G102" i="1"/>
  <c r="H102" i="1"/>
  <c r="C102" i="1"/>
  <c r="D97" i="1"/>
  <c r="E97" i="1"/>
  <c r="F97" i="1"/>
  <c r="G97" i="1"/>
  <c r="H97" i="1"/>
  <c r="C97" i="1"/>
  <c r="D95" i="1"/>
  <c r="E95" i="1"/>
  <c r="F95" i="1"/>
  <c r="G95" i="1"/>
  <c r="H95" i="1"/>
  <c r="C95" i="1"/>
  <c r="D93" i="1"/>
  <c r="E93" i="1"/>
  <c r="F93" i="1"/>
  <c r="G93" i="1"/>
  <c r="H93" i="1"/>
  <c r="C93" i="1"/>
  <c r="D90" i="1"/>
  <c r="E90" i="1"/>
  <c r="F90" i="1"/>
  <c r="G90" i="1"/>
  <c r="H90" i="1"/>
  <c r="C90" i="1"/>
  <c r="D79" i="1"/>
  <c r="E79" i="1"/>
  <c r="F79" i="1"/>
  <c r="G79" i="1"/>
  <c r="H79" i="1"/>
  <c r="C79" i="1"/>
  <c r="D69" i="1"/>
  <c r="E69" i="1"/>
  <c r="F69" i="1"/>
  <c r="G69" i="1"/>
  <c r="H69" i="1"/>
  <c r="C69" i="1"/>
  <c r="D66" i="1"/>
  <c r="E66" i="1"/>
  <c r="F66" i="1"/>
  <c r="G66" i="1"/>
  <c r="H66" i="1"/>
  <c r="C66" i="1"/>
  <c r="D63" i="1"/>
  <c r="E63" i="1"/>
  <c r="F63" i="1"/>
  <c r="G63" i="1"/>
  <c r="H63" i="1"/>
  <c r="C63" i="1"/>
  <c r="D61" i="1"/>
  <c r="E61" i="1"/>
  <c r="F61" i="1"/>
  <c r="G61" i="1"/>
  <c r="H61" i="1"/>
  <c r="C61" i="1"/>
  <c r="D51" i="1"/>
  <c r="E51" i="1"/>
  <c r="F51" i="1"/>
  <c r="G51" i="1"/>
  <c r="H51" i="1"/>
  <c r="C51" i="1"/>
  <c r="D44" i="1"/>
  <c r="E44" i="1"/>
  <c r="F44" i="1"/>
  <c r="G44" i="1"/>
  <c r="H44" i="1"/>
  <c r="C44" i="1"/>
  <c r="C46" i="1"/>
  <c r="E132" i="1" l="1"/>
  <c r="D132" i="1"/>
  <c r="H132" i="1"/>
  <c r="G132" i="1"/>
  <c r="F132" i="1"/>
  <c r="C110" i="1"/>
  <c r="C112" i="1" s="1"/>
  <c r="C132" i="1"/>
  <c r="O24" i="2"/>
  <c r="O25" i="2"/>
  <c r="O27" i="2"/>
  <c r="O28" i="2"/>
  <c r="O29" i="2"/>
  <c r="O31" i="2"/>
  <c r="O32" i="2"/>
  <c r="O33" i="2"/>
  <c r="O35" i="2"/>
  <c r="O36" i="2"/>
  <c r="O37" i="2"/>
  <c r="O38" i="2"/>
  <c r="O39" i="2"/>
  <c r="O40" i="2"/>
  <c r="O41" i="2"/>
  <c r="O42" i="2"/>
  <c r="O43" i="2"/>
  <c r="O44" i="2"/>
  <c r="O22" i="2"/>
  <c r="O21" i="2"/>
  <c r="O20" i="2"/>
  <c r="O19" i="2"/>
  <c r="O18" i="2"/>
  <c r="O17" i="2"/>
  <c r="O16" i="2"/>
  <c r="O15" i="2"/>
  <c r="O14" i="2"/>
  <c r="O11" i="2"/>
  <c r="N129" i="1" l="1"/>
  <c r="M129" i="1"/>
  <c r="L129" i="1"/>
  <c r="K129" i="1"/>
  <c r="J129" i="1"/>
  <c r="I129" i="1"/>
  <c r="P122" i="1" l="1"/>
  <c r="O108" i="1" l="1"/>
  <c r="O107" i="1"/>
  <c r="O106" i="1"/>
  <c r="O104" i="1"/>
  <c r="O103" i="1"/>
  <c r="O101" i="1"/>
  <c r="O100" i="1"/>
  <c r="O99" i="1"/>
  <c r="O98" i="1"/>
  <c r="O96" i="1"/>
  <c r="O94" i="1"/>
  <c r="O78" i="1"/>
  <c r="O77" i="1"/>
  <c r="O76" i="1"/>
  <c r="O75" i="1"/>
  <c r="O74" i="1"/>
  <c r="O73" i="1"/>
  <c r="O72" i="1"/>
  <c r="O71" i="1"/>
  <c r="O70" i="1"/>
  <c r="O65" i="1"/>
  <c r="O64" i="1"/>
  <c r="O62" i="1"/>
  <c r="N30" i="2" l="1"/>
  <c r="N127" i="1"/>
  <c r="N130" i="1" s="1"/>
  <c r="M127" i="1"/>
  <c r="M130" i="1" s="1"/>
  <c r="L127" i="1"/>
  <c r="L130" i="1" s="1"/>
  <c r="K127" i="1"/>
  <c r="K130" i="1" s="1"/>
  <c r="J127" i="1"/>
  <c r="J130" i="1" s="1"/>
  <c r="I130" i="1"/>
  <c r="H130" i="1"/>
  <c r="G130" i="1"/>
  <c r="F130" i="1"/>
  <c r="E130" i="1"/>
  <c r="D130" i="1"/>
  <c r="C130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O102" i="1"/>
  <c r="F135" i="1" l="1"/>
  <c r="J132" i="1"/>
  <c r="J135" i="1" s="1"/>
  <c r="N132" i="1"/>
  <c r="N135" i="1" s="1"/>
  <c r="F110" i="1"/>
  <c r="N110" i="1"/>
  <c r="O93" i="1"/>
  <c r="O95" i="1"/>
  <c r="E135" i="1"/>
  <c r="I135" i="1"/>
  <c r="M132" i="1"/>
  <c r="M135" i="1" s="1"/>
  <c r="O105" i="1"/>
  <c r="O97" i="1"/>
  <c r="O90" i="1"/>
  <c r="C135" i="1"/>
  <c r="G110" i="1"/>
  <c r="G135" i="1"/>
  <c r="K110" i="1"/>
  <c r="K132" i="1"/>
  <c r="K135" i="1" s="1"/>
  <c r="J110" i="1"/>
  <c r="D110" i="1"/>
  <c r="D135" i="1"/>
  <c r="H110" i="1"/>
  <c r="H135" i="1"/>
  <c r="L110" i="1"/>
  <c r="L132" i="1"/>
  <c r="L135" i="1" s="1"/>
  <c r="I110" i="1"/>
  <c r="M110" i="1"/>
  <c r="E110" i="1"/>
  <c r="O79" i="1"/>
  <c r="O51" i="1"/>
  <c r="O63" i="1"/>
  <c r="O69" i="1"/>
  <c r="O61" i="1"/>
  <c r="O66" i="1"/>
  <c r="F81" i="1"/>
  <c r="G81" i="1"/>
  <c r="K81" i="1"/>
  <c r="D81" i="1"/>
  <c r="H81" i="1"/>
  <c r="L81" i="1"/>
  <c r="E81" i="1"/>
  <c r="I81" i="1"/>
  <c r="M81" i="1"/>
  <c r="J81" i="1"/>
  <c r="N81" i="1"/>
  <c r="O118" i="1"/>
  <c r="O14" i="3"/>
  <c r="O21" i="3"/>
  <c r="D39" i="3"/>
  <c r="E39" i="3"/>
  <c r="F39" i="3"/>
  <c r="G39" i="3"/>
  <c r="H39" i="3"/>
  <c r="I39" i="3"/>
  <c r="J39" i="3"/>
  <c r="K39" i="3"/>
  <c r="L39" i="3"/>
  <c r="M39" i="3"/>
  <c r="N39" i="3"/>
  <c r="C39" i="3"/>
  <c r="O39" i="3" s="1"/>
  <c r="D34" i="3"/>
  <c r="E34" i="3"/>
  <c r="F34" i="3"/>
  <c r="G34" i="3"/>
  <c r="H34" i="3"/>
  <c r="O34" i="3" s="1"/>
  <c r="I34" i="3"/>
  <c r="J34" i="3"/>
  <c r="K34" i="3"/>
  <c r="L34" i="3"/>
  <c r="M34" i="3"/>
  <c r="N34" i="3"/>
  <c r="C34" i="3"/>
  <c r="D30" i="3"/>
  <c r="E30" i="3"/>
  <c r="F30" i="3"/>
  <c r="G30" i="3"/>
  <c r="H30" i="3"/>
  <c r="I30" i="3"/>
  <c r="J30" i="3"/>
  <c r="K30" i="3"/>
  <c r="L30" i="3"/>
  <c r="M30" i="3"/>
  <c r="N30" i="3"/>
  <c r="D24" i="3"/>
  <c r="E24" i="3"/>
  <c r="F24" i="3"/>
  <c r="G24" i="3"/>
  <c r="H24" i="3"/>
  <c r="I24" i="3"/>
  <c r="J24" i="3"/>
  <c r="K24" i="3"/>
  <c r="L24" i="3"/>
  <c r="M24" i="3"/>
  <c r="N24" i="3"/>
  <c r="C30" i="3"/>
  <c r="C24" i="3"/>
  <c r="D21" i="3"/>
  <c r="E21" i="3"/>
  <c r="F21" i="3"/>
  <c r="G21" i="3"/>
  <c r="H21" i="3"/>
  <c r="I21" i="3"/>
  <c r="J21" i="3"/>
  <c r="K21" i="3"/>
  <c r="L21" i="3"/>
  <c r="M21" i="3"/>
  <c r="N21" i="3"/>
  <c r="D18" i="3"/>
  <c r="E18" i="3"/>
  <c r="F18" i="3"/>
  <c r="G18" i="3"/>
  <c r="H18" i="3"/>
  <c r="I18" i="3"/>
  <c r="J18" i="3"/>
  <c r="K18" i="3"/>
  <c r="L18" i="3"/>
  <c r="M18" i="3"/>
  <c r="N18" i="3"/>
  <c r="C18" i="3"/>
  <c r="C21" i="3"/>
  <c r="D14" i="3"/>
  <c r="E14" i="3"/>
  <c r="F14" i="3"/>
  <c r="G14" i="3"/>
  <c r="H14" i="3"/>
  <c r="I14" i="3"/>
  <c r="J14" i="3"/>
  <c r="K14" i="3"/>
  <c r="L14" i="3"/>
  <c r="M14" i="3"/>
  <c r="N14" i="3"/>
  <c r="C14" i="3"/>
  <c r="O30" i="3" l="1"/>
  <c r="O24" i="3"/>
  <c r="O18" i="3"/>
  <c r="O110" i="1"/>
  <c r="O81" i="1"/>
  <c r="N45" i="2"/>
  <c r="M45" i="2"/>
  <c r="L45" i="2"/>
  <c r="K45" i="2"/>
  <c r="J45" i="2"/>
  <c r="I45" i="2"/>
  <c r="H45" i="2"/>
  <c r="G45" i="2"/>
  <c r="F45" i="2"/>
  <c r="E45" i="2"/>
  <c r="D45" i="2"/>
  <c r="C45" i="2"/>
  <c r="O45" i="2" s="1"/>
  <c r="N34" i="2"/>
  <c r="M34" i="2"/>
  <c r="L34" i="2"/>
  <c r="K34" i="2"/>
  <c r="J34" i="2"/>
  <c r="I34" i="2"/>
  <c r="H34" i="2"/>
  <c r="G34" i="2"/>
  <c r="F34" i="2"/>
  <c r="E34" i="2"/>
  <c r="D34" i="2"/>
  <c r="C34" i="2"/>
  <c r="M30" i="2"/>
  <c r="L30" i="2"/>
  <c r="K30" i="2"/>
  <c r="J30" i="2"/>
  <c r="I30" i="2"/>
  <c r="H30" i="2"/>
  <c r="G30" i="2"/>
  <c r="F30" i="2"/>
  <c r="E30" i="2"/>
  <c r="D30" i="2"/>
  <c r="C30" i="2"/>
  <c r="O30" i="2" s="1"/>
  <c r="N26" i="2"/>
  <c r="M26" i="2"/>
  <c r="L26" i="2"/>
  <c r="K26" i="2"/>
  <c r="J26" i="2"/>
  <c r="I26" i="2"/>
  <c r="H26" i="2"/>
  <c r="G26" i="2"/>
  <c r="F26" i="2"/>
  <c r="E26" i="2"/>
  <c r="D26" i="2"/>
  <c r="C26" i="2"/>
  <c r="N23" i="2"/>
  <c r="M23" i="2"/>
  <c r="L23" i="2"/>
  <c r="K23" i="2"/>
  <c r="J23" i="2"/>
  <c r="I23" i="2"/>
  <c r="H23" i="2"/>
  <c r="G23" i="2"/>
  <c r="F23" i="2"/>
  <c r="E23" i="2"/>
  <c r="D23" i="2"/>
  <c r="C23" i="2"/>
  <c r="N12" i="2"/>
  <c r="M12" i="2"/>
  <c r="L12" i="2"/>
  <c r="K12" i="2"/>
  <c r="J12" i="2"/>
  <c r="I12" i="2"/>
  <c r="H12" i="2"/>
  <c r="G12" i="2"/>
  <c r="F12" i="2"/>
  <c r="E12" i="2"/>
  <c r="D12" i="2"/>
  <c r="C12" i="2"/>
  <c r="N32" i="1"/>
  <c r="M32" i="1"/>
  <c r="L32" i="1"/>
  <c r="K32" i="1"/>
  <c r="J32" i="1"/>
  <c r="I32" i="1"/>
  <c r="H32" i="1"/>
  <c r="G32" i="1"/>
  <c r="F32" i="1"/>
  <c r="E32" i="1"/>
  <c r="D32" i="1"/>
  <c r="C32" i="1"/>
  <c r="N21" i="1"/>
  <c r="M21" i="1"/>
  <c r="L21" i="1"/>
  <c r="K21" i="1"/>
  <c r="J21" i="1"/>
  <c r="I21" i="1"/>
  <c r="H21" i="1"/>
  <c r="G21" i="1"/>
  <c r="F21" i="1"/>
  <c r="E21" i="1"/>
  <c r="D21" i="1"/>
  <c r="C21" i="1"/>
  <c r="O34" i="2" l="1"/>
  <c r="O26" i="2"/>
  <c r="O23" i="2"/>
  <c r="O12" i="2"/>
  <c r="N34" i="1"/>
  <c r="N46" i="1" s="1"/>
  <c r="N112" i="1" s="1"/>
  <c r="N122" i="1" s="1"/>
  <c r="O44" i="1"/>
  <c r="O32" i="1"/>
  <c r="E34" i="1"/>
  <c r="E46" i="1" s="1"/>
  <c r="E112" i="1" s="1"/>
  <c r="E122" i="1" s="1"/>
  <c r="K34" i="1"/>
  <c r="K46" i="1" s="1"/>
  <c r="K112" i="1" s="1"/>
  <c r="K122" i="1" s="1"/>
  <c r="G34" i="1"/>
  <c r="G46" i="1" s="1"/>
  <c r="G112" i="1" s="1"/>
  <c r="G122" i="1" s="1"/>
  <c r="H34" i="1"/>
  <c r="H46" i="1" s="1"/>
  <c r="H112" i="1" s="1"/>
  <c r="H122" i="1" s="1"/>
  <c r="I34" i="1"/>
  <c r="I46" i="1" s="1"/>
  <c r="I112" i="1" s="1"/>
  <c r="I122" i="1" s="1"/>
  <c r="L34" i="1"/>
  <c r="L46" i="1" s="1"/>
  <c r="L112" i="1" s="1"/>
  <c r="L122" i="1" s="1"/>
  <c r="O21" i="1"/>
  <c r="D34" i="1"/>
  <c r="D46" i="1" s="1"/>
  <c r="D112" i="1" s="1"/>
  <c r="D122" i="1" s="1"/>
  <c r="F34" i="1"/>
  <c r="F46" i="1" s="1"/>
  <c r="F112" i="1" s="1"/>
  <c r="F122" i="1" s="1"/>
  <c r="J34" i="1"/>
  <c r="J46" i="1" s="1"/>
  <c r="J112" i="1" s="1"/>
  <c r="J122" i="1" s="1"/>
  <c r="M34" i="1"/>
  <c r="M46" i="1" s="1"/>
  <c r="M112" i="1" s="1"/>
  <c r="M122" i="1" s="1"/>
  <c r="C34" i="1"/>
  <c r="O34" i="1" l="1"/>
  <c r="O46" i="1" l="1"/>
  <c r="O112" i="1" s="1"/>
  <c r="C122" i="1"/>
  <c r="O122" i="1" l="1"/>
</calcChain>
</file>

<file path=xl/sharedStrings.xml><?xml version="1.0" encoding="utf-8"?>
<sst xmlns="http://schemas.openxmlformats.org/spreadsheetml/2006/main" count="320" uniqueCount="170">
  <si>
    <t>-</t>
  </si>
  <si>
    <t>VENTA UNIDADES NUEVAS</t>
  </si>
  <si>
    <t>VENTA INTERCAMBIO DE VEHICULOS</t>
  </si>
  <si>
    <t>DESCUENTOS S/VENTAS VEHICULOS</t>
  </si>
  <si>
    <t>VENTA DE PRODUCTOS F&amp;I</t>
  </si>
  <si>
    <t>DESCUENTOS S/VENTAS DE F&amp;I</t>
  </si>
  <si>
    <t>VENTA AUTOS USADOS</t>
  </si>
  <si>
    <t>DESCUENTO S/VTA AUTOS USADOS</t>
  </si>
  <si>
    <t>VENTA DE ACTIVO FIJO</t>
  </si>
  <si>
    <t>VENTA DE REFACCIONES Y ACCESOR</t>
  </si>
  <si>
    <t>DOCTO/VTA REFACCIONES Y ACCESO</t>
  </si>
  <si>
    <t>VENTA SERVIICIO</t>
  </si>
  <si>
    <t>DESCUENTO S/VENTA SERVICIO</t>
  </si>
  <si>
    <t>VENTA NETA</t>
  </si>
  <si>
    <t>COSTO DE VENTA UNIDADES NUEVAS</t>
  </si>
  <si>
    <t>COSTO DE VTS DE UNIDADES INTER</t>
  </si>
  <si>
    <t>COSTO PRODUCTOS F&amp;I</t>
  </si>
  <si>
    <t>COSTO AUTOS USADOS</t>
  </si>
  <si>
    <t>COSTO DE VENTA DE ACTIVO FIJO</t>
  </si>
  <si>
    <t>COSTO DE VENTA REFACCIONES</t>
  </si>
  <si>
    <t>DESCUENTO SOBRE COMPRA</t>
  </si>
  <si>
    <t>COSTO SERVICIO</t>
  </si>
  <si>
    <t>COSTO DE VENTAS</t>
  </si>
  <si>
    <t>U T I L I D A D   B R U T A</t>
  </si>
  <si>
    <t>GASTOS DEPTO VENTA DE AUTOS</t>
  </si>
  <si>
    <t>GASTOS DE VENTA SEMINUEV0S</t>
  </si>
  <si>
    <t>GASTOS F&amp;I</t>
  </si>
  <si>
    <t>GTOS DEPARTAMENTO DE ADMINISTR</t>
  </si>
  <si>
    <t>GASTOS DEPTO DE REFACCIONES</t>
  </si>
  <si>
    <t>GASTOS DEPTO DE SERVICIO Y HOJ</t>
  </si>
  <si>
    <t>GASTOS CORPORATIVO</t>
  </si>
  <si>
    <t>TOTAL DE GASTOS</t>
  </si>
  <si>
    <t>RECOBROS DE CREDITOS PEDIDOS</t>
  </si>
  <si>
    <t>OTROS INGRESOS (INTERCIAS)</t>
  </si>
  <si>
    <t>OTROS INGRESOS</t>
  </si>
  <si>
    <t>OTROS INGRESOS TRASLADOS</t>
  </si>
  <si>
    <t>INTERESES POR FINANCIAMIENTO</t>
  </si>
  <si>
    <t>ORTOS INTERESES GANADOS</t>
  </si>
  <si>
    <t>COMISIONES PRODUCTOS F&amp;I</t>
  </si>
  <si>
    <t>INTERESES PLAN PISO</t>
  </si>
  <si>
    <t>OTROS INTERESES PAGADOS</t>
  </si>
  <si>
    <t>SUBSIDIOS O PARTICIPACIONES</t>
  </si>
  <si>
    <t>INTERESES HIPTECARIOS (INTERCI</t>
  </si>
  <si>
    <t>OTROS GASTOS</t>
  </si>
  <si>
    <t>BONIFICACION GTOS DE COBRANZA</t>
  </si>
  <si>
    <t>COMISIONES</t>
  </si>
  <si>
    <t>RESULTADO POR POSICION MANETAR</t>
  </si>
  <si>
    <t>CORRECCION POR REEXPRESION</t>
  </si>
  <si>
    <t>UTILIDAD ANTES DE IMPUESTOS</t>
  </si>
  <si>
    <t>ISR E IA</t>
  </si>
  <si>
    <t>UTILIDAD NETA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</si>
  <si>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</si>
  <si>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</si>
  <si>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</si>
  <si>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</si>
  <si>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</si>
  <si>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</si>
  <si>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</si>
  <si>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</si>
  <si>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</si>
  <si>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</si>
  <si>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</si>
  <si>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</si>
  <si>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804-001</t>
  </si>
  <si>
    <t>805-001</t>
  </si>
  <si>
    <t>PREVIA ENTREGA AUTOS NUEVOS</t>
  </si>
  <si>
    <t>805-002</t>
  </si>
  <si>
    <t>OTROS INGRESOS S/IVA</t>
  </si>
  <si>
    <t>805-003</t>
  </si>
  <si>
    <t>GASTOS DE COBRANZA</t>
  </si>
  <si>
    <t>805-004</t>
  </si>
  <si>
    <t>OTROS INGRESOS C/IVA</t>
  </si>
  <si>
    <t>805-005</t>
  </si>
  <si>
    <t>INERESES FINANCIAMIENTOS</t>
  </si>
  <si>
    <t>805-009</t>
  </si>
  <si>
    <t>GESTORIA DE PLACAS</t>
  </si>
  <si>
    <t>805-010</t>
  </si>
  <si>
    <t>INGRESO DIVERSO SEMINUEVOS</t>
  </si>
  <si>
    <t>805-090</t>
  </si>
  <si>
    <t>OTROS INGRESOS POR UDI</t>
  </si>
  <si>
    <t>805-091</t>
  </si>
  <si>
    <t>OTROS INGRESOS POR TFS</t>
  </si>
  <si>
    <t>806-001</t>
  </si>
  <si>
    <t>TRASLADOS</t>
  </si>
  <si>
    <t>807-001</t>
  </si>
  <si>
    <t>807-002</t>
  </si>
  <si>
    <t>INTERES X FINANC  INTERCIAS</t>
  </si>
  <si>
    <t>808-001</t>
  </si>
  <si>
    <t>OTROS INTERESES GANADOS S/IVA</t>
  </si>
  <si>
    <t>808-002</t>
  </si>
  <si>
    <t>OROS INTERESES GANADOS C/IVA</t>
  </si>
  <si>
    <t>809-001</t>
  </si>
  <si>
    <t>OTROS INGRESOS TFS</t>
  </si>
  <si>
    <t>809-002</t>
  </si>
  <si>
    <t>INGRESOS POR WIP</t>
  </si>
  <si>
    <t>809-003</t>
  </si>
  <si>
    <t>COMISIONES GARANTIA EXTENDIDA</t>
  </si>
  <si>
    <t>809-004</t>
  </si>
  <si>
    <t>COMISIONES VENTA DE CONTRATOS</t>
  </si>
  <si>
    <t>809-005</t>
  </si>
  <si>
    <t>USO DE INSTALACIONES</t>
  </si>
  <si>
    <t>809-006</t>
  </si>
  <si>
    <t>INCENTIVOS TMS</t>
  </si>
  <si>
    <t>809-007</t>
  </si>
  <si>
    <t>INGRESOS POR UDIS</t>
  </si>
  <si>
    <t>809-008</t>
  </si>
  <si>
    <t>COLOCACION CRETO AUTO</t>
  </si>
  <si>
    <t>809-009</t>
  </si>
  <si>
    <t>RENOV POLIZAS SEGURO X FINANCI</t>
  </si>
  <si>
    <t>Pag. 1</t>
  </si>
  <si>
    <t>Total</t>
  </si>
  <si>
    <t>850-001</t>
  </si>
  <si>
    <t>INTERESES PLAN PISO TFS</t>
  </si>
  <si>
    <t>850-002</t>
  </si>
  <si>
    <t>INTERESES PLAN PISO USADOS</t>
  </si>
  <si>
    <t>850-003</t>
  </si>
  <si>
    <t>INTERESES PLAN PISO BBVA</t>
  </si>
  <si>
    <t>850-004</t>
  </si>
  <si>
    <t>INTERESES POR FINANC TFS</t>
  </si>
  <si>
    <t>850-005</t>
  </si>
  <si>
    <t>INT Y COM POR SERV FIN TFS</t>
  </si>
  <si>
    <t>851-001</t>
  </si>
  <si>
    <t>OTROS INTERESES PAGADOS (HIP)</t>
  </si>
  <si>
    <t>851-002</t>
  </si>
  <si>
    <t>INT PAGADOS INTERCIAS</t>
  </si>
  <si>
    <t>852-001</t>
  </si>
  <si>
    <t>853-001</t>
  </si>
  <si>
    <t>INTERESES CREDITOS TFS (HIP)</t>
  </si>
  <si>
    <t>854-002</t>
  </si>
  <si>
    <t>854-003</t>
  </si>
  <si>
    <t>DIFERENCIA EN TIPO DE CAMBIO</t>
  </si>
  <si>
    <t>854-004</t>
  </si>
  <si>
    <t>PROVICION CUENTAS MALAS</t>
  </si>
  <si>
    <t>854-005</t>
  </si>
  <si>
    <t>PERDIDA O GANANCIA EN INVERSIO</t>
  </si>
  <si>
    <t>857-001</t>
  </si>
  <si>
    <t>COMISIONES BANCARIAS</t>
  </si>
  <si>
    <t>857-002</t>
  </si>
  <si>
    <t>COMISIONES VTA CONTRATO Y SEGU</t>
  </si>
  <si>
    <t>891-001</t>
  </si>
  <si>
    <t>ISR</t>
  </si>
  <si>
    <t>891-002</t>
  </si>
  <si>
    <t>IA</t>
  </si>
  <si>
    <t>891-003</t>
  </si>
  <si>
    <t>I.E.T.U</t>
  </si>
  <si>
    <t>TOTAL OTROS INGRESOS</t>
  </si>
  <si>
    <t>V E N T A S</t>
  </si>
  <si>
    <t>C O S T O   D E   V E N T A S</t>
  </si>
  <si>
    <t>G A S T O S</t>
  </si>
  <si>
    <t>OTROS INGRESOS Y PRODUCTOS</t>
  </si>
  <si>
    <t>OTROS GASTOS FINANCIEROS</t>
  </si>
  <si>
    <t>ALECSA CELAYA, SRL DE CV</t>
  </si>
  <si>
    <t>U T I L I D A D   O P E R A T I V A</t>
  </si>
  <si>
    <t>TOTAL OTROS INGRESOS C/ IVA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</si>
  <si>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</si>
  <si>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</si>
  <si>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</si>
  <si>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</si>
  <si>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</si>
  <si>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</si>
  <si>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</si>
  <si>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</si>
  <si>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</si>
  <si>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</si>
  <si>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</si>
  <si>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</si>
  <si>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OTROS INGRESOS S/ IVA</t>
  </si>
  <si>
    <t>ESTADO DE RESULTADOS ANUAL 2017</t>
  </si>
  <si>
    <t>TOTAL OTROS GASTOS S/IVA</t>
  </si>
  <si>
    <t>TOTAL OTROS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</si>
</sst>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4" fontId="0" fillId="0" borderId="0" xfId="0" applyNumberFormat="1"/>
    <xf numFmtId="14" fontId="0" fillId="0" borderId="0" xfId="0" applyNumberFormat="1"/>
    <xf numFmtId="20" fontId="0" fillId="0" borderId="0" xfId="0" applyNumberFormat="1"/>
    <xf numFmtId="0" fontId="2" fillId="0" borderId="0" xfId="0" applyFont="1"/>
    <xf numFmtId="4" fontId="2" fillId="0" borderId="0" xfId="0" applyNumberFormat="1" applyFont="1"/>
    <xf numFmtId="43" fontId="0" fillId="0" borderId="0" xfId="1" applyFont="1"/>
    <xf numFmtId="0" fontId="0" fillId="0" borderId="0" xfId="0"/>
    <xf numFmtId="14" fontId="0" fillId="0" borderId="0" xfId="0" applyNumberFormat="1"/>
    <xf numFmtId="20" fontId="0" fillId="0" borderId="0" xfId="0" applyNumberFormat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0" fillId="0" borderId="0" xfId="0" applyFill="1"/>
    <xf numFmtId="0" fontId="2" fillId="0" borderId="0" xfId="0" applyFont="1" applyFill="1"/>
    <xf numFmtId="0" fontId="0" fillId="0" borderId="0" xfId="0" applyFont="1" applyFill="1"/>
    <xf numFmtId="0" fontId="3" fillId="0" borderId="1" xfId="0" applyFont="1" applyFill="1" applyBorder="1"/>
    <xf numFmtId="0" fontId="2" fillId="0" borderId="1" xfId="0" applyFont="1" applyFill="1" applyBorder="1"/>
    <xf numFmtId="43" fontId="0" fillId="0" borderId="0" xfId="1" applyFont="1" applyFill="1"/>
    <xf numFmtId="4" fontId="0" fillId="0" borderId="0" xfId="0" applyNumberFormat="1" applyFill="1"/>
    <xf numFmtId="4" fontId="3" fillId="0" borderId="1" xfId="0" applyNumberFormat="1" applyFont="1" applyFill="1" applyBorder="1"/>
    <xf numFmtId="4" fontId="2" fillId="0" borderId="1" xfId="0" applyNumberFormat="1" applyFont="1" applyFill="1" applyBorder="1"/>
    <xf numFmtId="4" fontId="0" fillId="0" borderId="0" xfId="0" applyNumberFormat="1" applyFont="1" applyFill="1"/>
    <xf numFmtId="4" fontId="2" fillId="0" borderId="0" xfId="0" applyNumberFormat="1" applyFont="1" applyFill="1"/>
    <xf numFmtId="0" fontId="4" fillId="0" borderId="1" xfId="0" applyFont="1" applyFill="1" applyBorder="1"/>
    <xf numFmtId="4" fontId="4" fillId="0" borderId="1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4" fontId="6" fillId="0" borderId="2" xfId="0" applyNumberFormat="1" applyFont="1" applyFill="1" applyBorder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2" fillId="0" borderId="0" xfId="0" applyFont="1"/>
    <xf numFmtId="0" fontId="0" fillId="0" borderId="0" xfId="0" applyFill="1"/>
    <xf numFmtId="0" fontId="0" fillId="0" borderId="0" xfId="0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Fill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/>
    <xf numFmtId="0" fontId="7" fillId="0" borderId="3" xfId="0" applyFont="1" applyBorder="1"/>
    <xf numFmtId="0" fontId="8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0</xdr:row>
      <xdr:rowOff>190499</xdr:rowOff>
    </xdr:from>
    <xdr:to>
      <xdr:col>1</xdr:col>
      <xdr:colOff>1337465</xdr:colOff>
      <xdr:row>5</xdr:row>
      <xdr:rowOff>142874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4" y="190499"/>
          <a:ext cx="1289841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36"/>
  <sheetViews>
    <sheetView workbookViewId="0">
      <pane xSplit="2" ySplit="7" topLeftCell="C21" activePane="bottomRight" state="frozen"/>
      <selection pane="topRight" activeCell="C1" sqref="C1"/>
      <selection pane="bottomLeft" activeCell="A8" sqref="A8"/>
      <selection pane="bottomRight" activeCell="I49" sqref="I49:I64"/>
    </sheetView>
  </sheetViews>
  <sheetFormatPr baseColWidth="10" defaultRowHeight="15" outlineLevelRow="1" x14ac:dyDescent="0.25"/>
  <cols>
    <col min="1" max="1" width="7.7109375" style="13" bestFit="1" customWidth="1"/>
    <col min="2" max="2" width="34.5703125" style="13" bestFit="1" customWidth="1"/>
    <col min="3" max="14" width="12.7109375" style="13" bestFit="1" customWidth="1"/>
    <col min="15" max="15" width="13.7109375" style="13" bestFit="1" customWidth="1"/>
    <col min="16" max="16" width="11.7109375" style="13" bestFit="1" customWidth="1"/>
    <col min="17" max="16384" width="11.42578125" style="13"/>
  </cols>
  <sheetData>
    <row r="3" spans="1:16" ht="18.75" x14ac:dyDescent="0.3">
      <c r="A3" s="58" t="s">
        <v>151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6" ht="18.75" x14ac:dyDescent="0.3">
      <c r="A4" s="58" t="s">
        <v>167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6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7" spans="1:16" x14ac:dyDescent="0.25">
      <c r="C7" s="26" t="s">
        <v>154</v>
      </c>
      <c r="D7" s="26" t="s">
        <v>155</v>
      </c>
      <c r="E7" s="26" t="s">
        <v>156</v>
      </c>
      <c r="F7" s="26" t="s">
        <v>157</v>
      </c>
      <c r="G7" s="26" t="s">
        <v>158</v>
      </c>
      <c r="H7" s="26" t="s">
        <v>159</v>
      </c>
      <c r="I7" s="26" t="s">
        <v>160</v>
      </c>
      <c r="J7" s="26" t="s">
        <v>161</v>
      </c>
      <c r="K7" s="26" t="s">
        <v>162</v>
      </c>
      <c r="L7" s="26" t="s">
        <v>163</v>
      </c>
      <c r="M7" s="26" t="s">
        <v>164</v>
      </c>
      <c r="N7" s="26" t="s">
        <v>165</v>
      </c>
    </row>
    <row r="8" spans="1:16" x14ac:dyDescent="0.25">
      <c r="A8" s="14" t="s">
        <v>146</v>
      </c>
    </row>
    <row r="9" spans="1:16" ht="16.5" x14ac:dyDescent="0.3">
      <c r="A9" s="13" t="s">
        <v>0</v>
      </c>
      <c r="B9" s="13" t="s">
        <v>1</v>
      </c>
      <c r="C9" s="30">
        <v>34896873.75</v>
      </c>
      <c r="D9" s="30">
        <v>26645640.129999999</v>
      </c>
      <c r="E9" s="30">
        <v>28146037.039999999</v>
      </c>
      <c r="F9" s="30">
        <v>30881421.039999999</v>
      </c>
      <c r="G9" s="30">
        <v>22299948.02</v>
      </c>
      <c r="H9" s="30">
        <v>30408242.280000001</v>
      </c>
      <c r="I9" s="19"/>
      <c r="J9" s="60"/>
      <c r="K9" s="19"/>
      <c r="L9" s="19"/>
      <c r="M9" s="19"/>
      <c r="N9" s="19"/>
      <c r="P9" s="19"/>
    </row>
    <row r="10" spans="1:16" ht="16.5" x14ac:dyDescent="0.3">
      <c r="A10" s="13" t="s">
        <v>0</v>
      </c>
      <c r="B10" s="13" t="s">
        <v>2</v>
      </c>
      <c r="C10" s="30">
        <v>5760803.1500000004</v>
      </c>
      <c r="D10" s="30">
        <v>7907544.6299999999</v>
      </c>
      <c r="E10" s="30">
        <v>9336452.8599999994</v>
      </c>
      <c r="F10" s="30">
        <v>8972040.3800000008</v>
      </c>
      <c r="G10" s="30">
        <v>10990737.09</v>
      </c>
      <c r="H10" s="30">
        <v>7698182.9299999997</v>
      </c>
      <c r="I10" s="19"/>
      <c r="J10" s="60"/>
      <c r="K10" s="19"/>
      <c r="L10" s="19"/>
      <c r="M10" s="19"/>
      <c r="N10" s="19"/>
      <c r="P10" s="19"/>
    </row>
    <row r="11" spans="1:16" ht="16.5" x14ac:dyDescent="0.3">
      <c r="A11" s="13" t="s">
        <v>0</v>
      </c>
      <c r="B11" s="13" t="s">
        <v>3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J11" s="60"/>
    </row>
    <row r="12" spans="1:16" ht="16.5" x14ac:dyDescent="0.3">
      <c r="A12" s="13" t="s">
        <v>0</v>
      </c>
      <c r="B12" s="13" t="s">
        <v>4</v>
      </c>
      <c r="C12" s="30">
        <v>190420.55</v>
      </c>
      <c r="D12" s="30">
        <v>189736.23</v>
      </c>
      <c r="E12" s="30">
        <v>81637.929999999993</v>
      </c>
      <c r="F12" s="30">
        <v>172034.95</v>
      </c>
      <c r="G12" s="30">
        <v>132072.95999999999</v>
      </c>
      <c r="H12" s="30">
        <v>182552.56</v>
      </c>
      <c r="I12" s="19"/>
      <c r="J12" s="60"/>
      <c r="K12" s="19"/>
      <c r="L12" s="19"/>
      <c r="M12" s="19"/>
      <c r="N12" s="19"/>
      <c r="P12" s="19"/>
    </row>
    <row r="13" spans="1:16" ht="16.5" x14ac:dyDescent="0.3">
      <c r="A13" s="13" t="s">
        <v>0</v>
      </c>
      <c r="B13" s="13" t="s">
        <v>5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J13" s="60"/>
    </row>
    <row r="14" spans="1:16" ht="16.5" x14ac:dyDescent="0.3">
      <c r="A14" s="13" t="s">
        <v>0</v>
      </c>
      <c r="B14" s="13" t="s">
        <v>6</v>
      </c>
      <c r="C14" s="30">
        <v>4105382.77</v>
      </c>
      <c r="D14" s="30">
        <v>3521275.84</v>
      </c>
      <c r="E14" s="30">
        <v>5003413.76</v>
      </c>
      <c r="F14" s="30">
        <v>4482499.97</v>
      </c>
      <c r="G14" s="30">
        <v>12802735.07</v>
      </c>
      <c r="H14" s="30">
        <v>5512103.4199999999</v>
      </c>
      <c r="I14" s="19"/>
      <c r="J14" s="60"/>
      <c r="K14" s="19"/>
      <c r="L14" s="19"/>
      <c r="M14" s="19"/>
      <c r="N14" s="19"/>
      <c r="P14" s="19"/>
    </row>
    <row r="15" spans="1:16" ht="16.5" x14ac:dyDescent="0.3">
      <c r="A15" s="13" t="s">
        <v>0</v>
      </c>
      <c r="B15" s="13" t="s">
        <v>7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J15" s="60"/>
    </row>
    <row r="16" spans="1:16" ht="16.5" x14ac:dyDescent="0.3">
      <c r="A16" s="13" t="s">
        <v>0</v>
      </c>
      <c r="B16" s="13" t="s">
        <v>8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J16" s="60"/>
    </row>
    <row r="17" spans="1:16" ht="16.5" x14ac:dyDescent="0.3">
      <c r="A17" s="13" t="s">
        <v>0</v>
      </c>
      <c r="B17" s="13" t="s">
        <v>9</v>
      </c>
      <c r="C17" s="30">
        <v>381566.27</v>
      </c>
      <c r="D17" s="30">
        <v>293162.74</v>
      </c>
      <c r="E17" s="30">
        <v>348371.36</v>
      </c>
      <c r="F17" s="30">
        <v>328380.39</v>
      </c>
      <c r="G17" s="30">
        <v>320480.71999999997</v>
      </c>
      <c r="H17" s="30">
        <v>280856.03999999998</v>
      </c>
      <c r="I17" s="19"/>
      <c r="J17" s="60"/>
      <c r="K17" s="19"/>
      <c r="L17" s="19"/>
      <c r="M17" s="19"/>
      <c r="N17" s="19"/>
      <c r="P17" s="19"/>
    </row>
    <row r="18" spans="1:16" ht="16.5" x14ac:dyDescent="0.3">
      <c r="A18" s="13" t="s">
        <v>0</v>
      </c>
      <c r="B18" s="13" t="s">
        <v>10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J18" s="60"/>
    </row>
    <row r="19" spans="1:16" ht="16.5" x14ac:dyDescent="0.3">
      <c r="A19" s="13" t="s">
        <v>0</v>
      </c>
      <c r="B19" s="13" t="s">
        <v>11</v>
      </c>
      <c r="C19" s="30">
        <v>2569071.58</v>
      </c>
      <c r="D19" s="30">
        <v>2263267.11</v>
      </c>
      <c r="E19" s="30">
        <v>2505657.41</v>
      </c>
      <c r="F19" s="30">
        <v>2485098.39</v>
      </c>
      <c r="G19" s="30">
        <v>3167697.74</v>
      </c>
      <c r="H19" s="30">
        <v>3008262.96</v>
      </c>
      <c r="I19" s="19"/>
      <c r="J19" s="60"/>
      <c r="K19" s="19"/>
      <c r="L19" s="19"/>
      <c r="M19" s="19"/>
      <c r="N19" s="19"/>
      <c r="P19" s="19"/>
    </row>
    <row r="20" spans="1:16" ht="17.25" thickBot="1" x14ac:dyDescent="0.35">
      <c r="A20" s="13" t="s">
        <v>0</v>
      </c>
      <c r="B20" s="13" t="s">
        <v>12</v>
      </c>
      <c r="C20" s="29">
        <v>0</v>
      </c>
      <c r="D20" s="29">
        <v>-702.71</v>
      </c>
      <c r="E20" s="29">
        <v>0</v>
      </c>
      <c r="F20" s="29">
        <v>0</v>
      </c>
      <c r="G20" s="29">
        <v>0</v>
      </c>
      <c r="H20" s="29">
        <v>0</v>
      </c>
      <c r="J20" s="61"/>
      <c r="P20" s="19"/>
    </row>
    <row r="21" spans="1:16" ht="15.75" thickBot="1" x14ac:dyDescent="0.3">
      <c r="A21" s="13" t="s">
        <v>0</v>
      </c>
      <c r="B21" s="16" t="s">
        <v>13</v>
      </c>
      <c r="C21" s="20">
        <f>SUM(C9:C20)</f>
        <v>47904118.07</v>
      </c>
      <c r="D21" s="20">
        <f t="shared" ref="D21:N21" si="0">SUM(D9:D20)</f>
        <v>40819923.969999999</v>
      </c>
      <c r="E21" s="20">
        <f t="shared" si="0"/>
        <v>45421570.359999999</v>
      </c>
      <c r="F21" s="20">
        <f t="shared" si="0"/>
        <v>47321475.120000005</v>
      </c>
      <c r="G21" s="20">
        <f t="shared" si="0"/>
        <v>49713671.600000001</v>
      </c>
      <c r="H21" s="20">
        <f t="shared" si="0"/>
        <v>47090200.190000005</v>
      </c>
      <c r="I21" s="20">
        <f t="shared" si="0"/>
        <v>0</v>
      </c>
      <c r="J21" s="20">
        <f t="shared" si="0"/>
        <v>0</v>
      </c>
      <c r="K21" s="20">
        <f t="shared" si="0"/>
        <v>0</v>
      </c>
      <c r="L21" s="20">
        <f t="shared" si="0"/>
        <v>0</v>
      </c>
      <c r="M21" s="20">
        <f t="shared" si="0"/>
        <v>0</v>
      </c>
      <c r="N21" s="20">
        <f t="shared" si="0"/>
        <v>0</v>
      </c>
      <c r="O21" s="20">
        <f>SUM(C21:N21)</f>
        <v>278270959.31</v>
      </c>
      <c r="P21" s="19"/>
    </row>
    <row r="22" spans="1:16" ht="15.75" thickTop="1" x14ac:dyDescent="0.25"/>
    <row r="23" spans="1:16" x14ac:dyDescent="0.25">
      <c r="A23" s="14" t="s">
        <v>147</v>
      </c>
    </row>
    <row r="24" spans="1:16" ht="16.5" x14ac:dyDescent="0.3">
      <c r="A24" s="13" t="s">
        <v>0</v>
      </c>
      <c r="B24" s="13" t="s">
        <v>14</v>
      </c>
      <c r="C24" s="32">
        <v>31373367.77</v>
      </c>
      <c r="D24" s="32">
        <v>24027615.84</v>
      </c>
      <c r="E24" s="32">
        <v>25401276.030000001</v>
      </c>
      <c r="F24" s="32">
        <v>27866912.050000001</v>
      </c>
      <c r="G24" s="32">
        <v>19879755.789999999</v>
      </c>
      <c r="H24" s="32">
        <v>27031519.98</v>
      </c>
      <c r="I24" s="19"/>
      <c r="J24" s="60"/>
      <c r="K24" s="19"/>
      <c r="L24" s="19"/>
      <c r="M24" s="19"/>
      <c r="N24" s="19"/>
      <c r="P24" s="19"/>
    </row>
    <row r="25" spans="1:16" ht="16.5" x14ac:dyDescent="0.3">
      <c r="A25" s="13" t="s">
        <v>0</v>
      </c>
      <c r="B25" s="13" t="s">
        <v>15</v>
      </c>
      <c r="C25" s="32">
        <v>5741163.3200000003</v>
      </c>
      <c r="D25" s="32">
        <v>7881015.4500000002</v>
      </c>
      <c r="E25" s="32">
        <v>9310687.9100000001</v>
      </c>
      <c r="F25" s="32">
        <v>8855882.9000000004</v>
      </c>
      <c r="G25" s="32">
        <v>10796581.15</v>
      </c>
      <c r="H25" s="32">
        <v>7621763.6600000001</v>
      </c>
      <c r="I25" s="19"/>
      <c r="J25" s="60"/>
      <c r="K25" s="19"/>
      <c r="L25" s="19"/>
      <c r="M25" s="19"/>
      <c r="N25" s="19"/>
      <c r="P25" s="19"/>
    </row>
    <row r="26" spans="1:16" ht="16.5" x14ac:dyDescent="0.3">
      <c r="A26" s="13" t="s">
        <v>0</v>
      </c>
      <c r="B26" s="13" t="s">
        <v>16</v>
      </c>
      <c r="C26" s="32">
        <v>53593.36</v>
      </c>
      <c r="D26" s="32">
        <v>125343</v>
      </c>
      <c r="E26" s="32">
        <v>51372.49</v>
      </c>
      <c r="F26" s="32">
        <v>56524.11</v>
      </c>
      <c r="G26" s="32">
        <v>42857.49</v>
      </c>
      <c r="H26" s="32">
        <v>71828.05</v>
      </c>
      <c r="I26" s="19"/>
      <c r="J26" s="60"/>
      <c r="K26" s="19"/>
      <c r="L26" s="19"/>
      <c r="M26" s="19"/>
      <c r="N26" s="19"/>
      <c r="P26" s="19"/>
    </row>
    <row r="27" spans="1:16" ht="16.5" x14ac:dyDescent="0.3">
      <c r="A27" s="13" t="s">
        <v>0</v>
      </c>
      <c r="B27" s="13" t="s">
        <v>17</v>
      </c>
      <c r="C27" s="32">
        <v>3824753.11</v>
      </c>
      <c r="D27" s="32">
        <v>3159923.29</v>
      </c>
      <c r="E27" s="32">
        <v>4517947.84</v>
      </c>
      <c r="F27" s="32">
        <v>3955216.14</v>
      </c>
      <c r="G27" s="32">
        <v>7020657.2400000002</v>
      </c>
      <c r="H27" s="32">
        <v>4939885.67</v>
      </c>
      <c r="I27" s="19"/>
      <c r="J27" s="60"/>
      <c r="K27" s="19"/>
      <c r="L27" s="19"/>
      <c r="M27" s="19"/>
      <c r="N27" s="19"/>
      <c r="P27" s="19"/>
    </row>
    <row r="28" spans="1:16" ht="16.5" x14ac:dyDescent="0.3">
      <c r="A28" s="13" t="s">
        <v>0</v>
      </c>
      <c r="B28" s="13" t="s">
        <v>18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J28" s="60"/>
    </row>
    <row r="29" spans="1:16" ht="16.5" x14ac:dyDescent="0.3">
      <c r="A29" s="13" t="s">
        <v>0</v>
      </c>
      <c r="B29" s="13" t="s">
        <v>19</v>
      </c>
      <c r="C29" s="32">
        <v>432559.84</v>
      </c>
      <c r="D29" s="32">
        <v>181211.74</v>
      </c>
      <c r="E29" s="32">
        <v>213327.53</v>
      </c>
      <c r="F29" s="32">
        <v>202022.48</v>
      </c>
      <c r="G29" s="32">
        <v>205272.63</v>
      </c>
      <c r="H29" s="32">
        <v>172948.05</v>
      </c>
      <c r="I29" s="19"/>
      <c r="J29" s="60"/>
      <c r="K29" s="19"/>
      <c r="L29" s="19"/>
      <c r="M29" s="19"/>
      <c r="N29" s="19"/>
      <c r="P29" s="19"/>
    </row>
    <row r="30" spans="1:16" ht="16.5" x14ac:dyDescent="0.3">
      <c r="A30" s="13" t="s">
        <v>0</v>
      </c>
      <c r="B30" s="13" t="s">
        <v>20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J30" s="60"/>
    </row>
    <row r="31" spans="1:16" ht="17.25" thickBot="1" x14ac:dyDescent="0.35">
      <c r="A31" s="13" t="s">
        <v>0</v>
      </c>
      <c r="B31" s="13" t="s">
        <v>21</v>
      </c>
      <c r="C31" s="32">
        <v>1225134.6599999999</v>
      </c>
      <c r="D31" s="32">
        <v>1090440.1499999999</v>
      </c>
      <c r="E31" s="32">
        <v>1318864.42</v>
      </c>
      <c r="F31" s="32">
        <v>1337259.04</v>
      </c>
      <c r="G31" s="32">
        <v>1550218.57</v>
      </c>
      <c r="H31" s="32">
        <v>1676691.14</v>
      </c>
      <c r="I31" s="19"/>
      <c r="J31" s="61"/>
      <c r="K31" s="19"/>
      <c r="L31" s="19"/>
      <c r="M31" s="19"/>
      <c r="N31" s="19"/>
      <c r="P31" s="19"/>
    </row>
    <row r="32" spans="1:16" ht="15.75" thickBot="1" x14ac:dyDescent="0.3">
      <c r="A32" s="13" t="s">
        <v>0</v>
      </c>
      <c r="B32" s="16" t="s">
        <v>22</v>
      </c>
      <c r="C32" s="20">
        <f>SUM(C24:C31)</f>
        <v>42650572.060000002</v>
      </c>
      <c r="D32" s="20">
        <f t="shared" ref="D32:N32" si="1">SUM(D24:D31)</f>
        <v>36465549.469999999</v>
      </c>
      <c r="E32" s="20">
        <f t="shared" si="1"/>
        <v>40813476.219999999</v>
      </c>
      <c r="F32" s="20">
        <f t="shared" si="1"/>
        <v>42273816.719999999</v>
      </c>
      <c r="G32" s="20">
        <f t="shared" si="1"/>
        <v>39495342.869999997</v>
      </c>
      <c r="H32" s="20">
        <f t="shared" si="1"/>
        <v>41514636.549999997</v>
      </c>
      <c r="I32" s="20">
        <f t="shared" si="1"/>
        <v>0</v>
      </c>
      <c r="J32" s="20">
        <f t="shared" si="1"/>
        <v>0</v>
      </c>
      <c r="K32" s="20">
        <f t="shared" si="1"/>
        <v>0</v>
      </c>
      <c r="L32" s="20">
        <f t="shared" si="1"/>
        <v>0</v>
      </c>
      <c r="M32" s="20">
        <f t="shared" si="1"/>
        <v>0</v>
      </c>
      <c r="N32" s="20">
        <f t="shared" si="1"/>
        <v>0</v>
      </c>
      <c r="O32" s="20">
        <f>SUM(C32:N32)</f>
        <v>243213393.88999999</v>
      </c>
      <c r="P32" s="19"/>
    </row>
    <row r="33" spans="1:16" ht="15.75" thickTop="1" x14ac:dyDescent="0.25"/>
    <row r="34" spans="1:16" ht="15.75" thickBot="1" x14ac:dyDescent="0.3">
      <c r="A34" s="13" t="s">
        <v>0</v>
      </c>
      <c r="B34" s="17" t="s">
        <v>23</v>
      </c>
      <c r="C34" s="21">
        <f>+C21-C32</f>
        <v>5253546.0099999979</v>
      </c>
      <c r="D34" s="21">
        <f t="shared" ref="D34:N34" si="2">+D21-D32</f>
        <v>4354374.5</v>
      </c>
      <c r="E34" s="21">
        <f t="shared" si="2"/>
        <v>4608094.1400000006</v>
      </c>
      <c r="F34" s="21">
        <f t="shared" si="2"/>
        <v>5047658.400000006</v>
      </c>
      <c r="G34" s="21">
        <f t="shared" si="2"/>
        <v>10218328.730000004</v>
      </c>
      <c r="H34" s="21">
        <f t="shared" si="2"/>
        <v>5575563.640000008</v>
      </c>
      <c r="I34" s="21">
        <f t="shared" si="2"/>
        <v>0</v>
      </c>
      <c r="J34" s="21">
        <f t="shared" si="2"/>
        <v>0</v>
      </c>
      <c r="K34" s="21">
        <f t="shared" si="2"/>
        <v>0</v>
      </c>
      <c r="L34" s="21">
        <f t="shared" si="2"/>
        <v>0</v>
      </c>
      <c r="M34" s="21">
        <f t="shared" si="2"/>
        <v>0</v>
      </c>
      <c r="N34" s="21">
        <f t="shared" si="2"/>
        <v>0</v>
      </c>
      <c r="O34" s="21">
        <f>SUM(C34:N34)</f>
        <v>35057565.420000017</v>
      </c>
      <c r="P34" s="19"/>
    </row>
    <row r="35" spans="1:16" ht="15.75" thickTop="1" x14ac:dyDescent="0.25"/>
    <row r="36" spans="1:16" x14ac:dyDescent="0.25">
      <c r="A36" s="14" t="s">
        <v>148</v>
      </c>
    </row>
    <row r="37" spans="1:16" x14ac:dyDescent="0.25">
      <c r="A37" s="13" t="s">
        <v>0</v>
      </c>
      <c r="B37" s="13" t="s">
        <v>24</v>
      </c>
      <c r="C37" s="33">
        <v>3149119.02</v>
      </c>
      <c r="D37" s="33">
        <v>2558968.67</v>
      </c>
      <c r="E37" s="33">
        <v>2566462.9900000002</v>
      </c>
      <c r="F37" s="33">
        <v>2291665.77</v>
      </c>
      <c r="G37" s="33">
        <v>2519511.2400000002</v>
      </c>
      <c r="H37" s="33">
        <v>2821608.43</v>
      </c>
      <c r="I37" s="19"/>
      <c r="J37" s="19"/>
      <c r="K37" s="19"/>
      <c r="L37" s="19"/>
      <c r="M37" s="19"/>
      <c r="N37" s="19"/>
      <c r="P37" s="19"/>
    </row>
    <row r="38" spans="1:16" x14ac:dyDescent="0.25">
      <c r="A38" s="13" t="s">
        <v>0</v>
      </c>
      <c r="B38" s="13" t="s">
        <v>25</v>
      </c>
      <c r="C38" s="33">
        <v>192390.98</v>
      </c>
      <c r="D38" s="33">
        <v>327803.81</v>
      </c>
      <c r="E38" s="33">
        <v>262966.55</v>
      </c>
      <c r="F38" s="33">
        <v>283217.87</v>
      </c>
      <c r="G38" s="33">
        <v>205531.34</v>
      </c>
      <c r="H38" s="33">
        <v>360733.64</v>
      </c>
      <c r="I38" s="19"/>
      <c r="J38" s="19"/>
      <c r="K38" s="19"/>
      <c r="L38" s="19"/>
      <c r="M38" s="19"/>
      <c r="N38" s="19"/>
      <c r="P38" s="19"/>
    </row>
    <row r="39" spans="1:16" x14ac:dyDescent="0.25">
      <c r="A39" s="13" t="s">
        <v>0</v>
      </c>
      <c r="B39" s="13" t="s">
        <v>26</v>
      </c>
      <c r="C39" s="33">
        <v>119031.87</v>
      </c>
      <c r="D39" s="33">
        <v>96412.4</v>
      </c>
      <c r="E39" s="33">
        <v>77156.259999999995</v>
      </c>
      <c r="F39" s="33">
        <v>48122.44</v>
      </c>
      <c r="G39" s="33">
        <v>72494.570000000007</v>
      </c>
      <c r="H39" s="33">
        <v>79480.009999999995</v>
      </c>
      <c r="I39" s="19"/>
      <c r="J39" s="19"/>
      <c r="K39" s="19"/>
      <c r="L39" s="19"/>
      <c r="M39" s="19"/>
      <c r="N39" s="19"/>
      <c r="P39" s="19"/>
    </row>
    <row r="40" spans="1:16" x14ac:dyDescent="0.25">
      <c r="A40" s="13" t="s">
        <v>0</v>
      </c>
      <c r="B40" s="13" t="s">
        <v>27</v>
      </c>
      <c r="C40" s="33">
        <v>737619.49</v>
      </c>
      <c r="D40" s="33">
        <v>668522.71</v>
      </c>
      <c r="E40" s="33">
        <v>760934.87</v>
      </c>
      <c r="F40" s="33">
        <v>689090.06</v>
      </c>
      <c r="G40" s="33">
        <v>779300.26</v>
      </c>
      <c r="H40" s="33">
        <v>856237.01</v>
      </c>
      <c r="I40" s="19"/>
      <c r="J40" s="19"/>
      <c r="K40" s="19"/>
      <c r="L40" s="19"/>
      <c r="M40" s="19"/>
      <c r="N40" s="19"/>
      <c r="P40" s="19"/>
    </row>
    <row r="41" spans="1:16" x14ac:dyDescent="0.25">
      <c r="A41" s="13" t="s">
        <v>0</v>
      </c>
      <c r="B41" s="13" t="s">
        <v>28</v>
      </c>
      <c r="C41" s="33">
        <v>70450.48</v>
      </c>
      <c r="D41" s="33">
        <v>64868.76</v>
      </c>
      <c r="E41" s="33">
        <v>89302.2</v>
      </c>
      <c r="F41" s="33">
        <v>70932.92</v>
      </c>
      <c r="G41" s="33">
        <v>88523.06</v>
      </c>
      <c r="H41" s="33">
        <v>76650.570000000007</v>
      </c>
      <c r="I41" s="19"/>
      <c r="J41" s="19"/>
      <c r="K41" s="19"/>
      <c r="L41" s="19"/>
      <c r="M41" s="19"/>
      <c r="N41" s="19"/>
      <c r="P41" s="19"/>
    </row>
    <row r="42" spans="1:16" x14ac:dyDescent="0.25">
      <c r="A42" s="13" t="s">
        <v>0</v>
      </c>
      <c r="B42" s="13" t="s">
        <v>29</v>
      </c>
      <c r="C42" s="33">
        <v>463174.07</v>
      </c>
      <c r="D42" s="33">
        <v>374814.9</v>
      </c>
      <c r="E42" s="33">
        <v>435614.87</v>
      </c>
      <c r="F42" s="33">
        <v>387946.8</v>
      </c>
      <c r="G42" s="33">
        <v>522994.2</v>
      </c>
      <c r="H42" s="33">
        <v>472852.23</v>
      </c>
      <c r="I42" s="19"/>
      <c r="J42" s="19"/>
      <c r="K42" s="19"/>
      <c r="L42" s="19"/>
      <c r="M42" s="19"/>
      <c r="N42" s="19"/>
      <c r="P42" s="19"/>
    </row>
    <row r="43" spans="1:16" x14ac:dyDescent="0.25">
      <c r="A43" s="13" t="s">
        <v>0</v>
      </c>
      <c r="B43" s="13" t="s">
        <v>30</v>
      </c>
      <c r="C43" s="33">
        <v>799010.87</v>
      </c>
      <c r="D43" s="33">
        <v>506145.78</v>
      </c>
      <c r="E43" s="33">
        <v>444399.12</v>
      </c>
      <c r="F43" s="33">
        <v>785176.24</v>
      </c>
      <c r="G43" s="33">
        <v>590942.31000000006</v>
      </c>
      <c r="H43" s="33">
        <v>477486.47</v>
      </c>
      <c r="I43" s="19"/>
      <c r="J43" s="19"/>
      <c r="K43" s="19"/>
      <c r="L43" s="19"/>
      <c r="M43" s="19"/>
      <c r="N43" s="19"/>
      <c r="P43" s="19"/>
    </row>
    <row r="44" spans="1:16" x14ac:dyDescent="0.25">
      <c r="A44" s="13" t="s">
        <v>0</v>
      </c>
      <c r="B44" s="13" t="s">
        <v>31</v>
      </c>
      <c r="C44" s="19">
        <f>+SUM(C37:C43)</f>
        <v>5530796.7800000012</v>
      </c>
      <c r="D44" s="19">
        <f t="shared" ref="D44:H44" si="3">+SUM(D37:D43)</f>
        <v>4597537.0299999993</v>
      </c>
      <c r="E44" s="19">
        <f t="shared" si="3"/>
        <v>4636836.8600000003</v>
      </c>
      <c r="F44" s="19">
        <f t="shared" si="3"/>
        <v>4556152.0999999996</v>
      </c>
      <c r="G44" s="19">
        <f t="shared" si="3"/>
        <v>4779296.9800000004</v>
      </c>
      <c r="H44" s="19">
        <f t="shared" si="3"/>
        <v>5145048.3600000003</v>
      </c>
      <c r="I44" s="19"/>
      <c r="J44" s="19"/>
      <c r="K44" s="19"/>
      <c r="L44" s="19"/>
      <c r="M44" s="19"/>
      <c r="N44" s="19"/>
      <c r="O44" s="19">
        <f>SUM(C44:N44)</f>
        <v>29245668.110000003</v>
      </c>
      <c r="P44" s="19"/>
    </row>
    <row r="46" spans="1:16" ht="15.75" thickBot="1" x14ac:dyDescent="0.3">
      <c r="A46" s="14" t="s">
        <v>152</v>
      </c>
      <c r="C46" s="20">
        <f>+C34-C44</f>
        <v>-277250.77000000328</v>
      </c>
      <c r="D46" s="20">
        <f t="shared" ref="D46:N46" si="4">+D34-D44</f>
        <v>-243162.52999999933</v>
      </c>
      <c r="E46" s="20">
        <f t="shared" si="4"/>
        <v>-28742.719999999739</v>
      </c>
      <c r="F46" s="20">
        <f t="shared" si="4"/>
        <v>491506.30000000633</v>
      </c>
      <c r="G46" s="20">
        <f t="shared" si="4"/>
        <v>5439031.7500000037</v>
      </c>
      <c r="H46" s="20">
        <f t="shared" si="4"/>
        <v>430515.28000000771</v>
      </c>
      <c r="I46" s="20">
        <f t="shared" si="4"/>
        <v>0</v>
      </c>
      <c r="J46" s="20">
        <f t="shared" si="4"/>
        <v>0</v>
      </c>
      <c r="K46" s="20">
        <f t="shared" si="4"/>
        <v>0</v>
      </c>
      <c r="L46" s="20">
        <f t="shared" si="4"/>
        <v>0</v>
      </c>
      <c r="M46" s="20">
        <f t="shared" si="4"/>
        <v>0</v>
      </c>
      <c r="N46" s="20">
        <f t="shared" si="4"/>
        <v>0</v>
      </c>
      <c r="O46" s="20">
        <f>SUM(C46:N46)</f>
        <v>5811897.3100000154</v>
      </c>
      <c r="P46" s="19"/>
    </row>
    <row r="47" spans="1:16" ht="15.75" thickTop="1" x14ac:dyDescent="0.25">
      <c r="C47" s="34"/>
      <c r="D47" s="34"/>
      <c r="E47" s="34"/>
      <c r="F47" s="34"/>
      <c r="G47" s="34"/>
      <c r="H47" s="34"/>
    </row>
    <row r="48" spans="1:16" x14ac:dyDescent="0.25">
      <c r="A48" s="14" t="s">
        <v>149</v>
      </c>
    </row>
    <row r="49" spans="1:27" ht="16.5" x14ac:dyDescent="0.3">
      <c r="A49" s="13" t="s">
        <v>0</v>
      </c>
      <c r="B49" s="13" t="s">
        <v>32</v>
      </c>
      <c r="I49" s="62"/>
    </row>
    <row r="50" spans="1:27" ht="16.5" outlineLevel="1" x14ac:dyDescent="0.3">
      <c r="A50" s="13" t="s">
        <v>63</v>
      </c>
      <c r="B50" s="13" t="s">
        <v>33</v>
      </c>
      <c r="C50" s="36">
        <v>-44478.91</v>
      </c>
      <c r="D50" s="35">
        <v>42353.31</v>
      </c>
      <c r="E50" s="36">
        <v>36152.43</v>
      </c>
      <c r="F50" s="36">
        <v>37802.25</v>
      </c>
      <c r="G50" s="36">
        <v>34430.89</v>
      </c>
      <c r="H50" s="36">
        <v>33387.14</v>
      </c>
      <c r="I50" s="62"/>
      <c r="J50" s="19"/>
      <c r="K50" s="19"/>
      <c r="L50" s="19"/>
      <c r="M50" s="19"/>
      <c r="N50" s="19"/>
      <c r="O50" s="19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4" customFormat="1" ht="16.5" x14ac:dyDescent="0.3">
      <c r="A51" s="14">
        <v>804</v>
      </c>
      <c r="B51" s="15" t="s">
        <v>33</v>
      </c>
      <c r="C51" s="22">
        <f>+C50</f>
        <v>-44478.91</v>
      </c>
      <c r="D51" s="22">
        <f t="shared" ref="D51:H51" si="5">+D50</f>
        <v>42353.31</v>
      </c>
      <c r="E51" s="22">
        <f t="shared" si="5"/>
        <v>36152.43</v>
      </c>
      <c r="F51" s="22">
        <f t="shared" si="5"/>
        <v>37802.25</v>
      </c>
      <c r="G51" s="22">
        <f t="shared" si="5"/>
        <v>34430.89</v>
      </c>
      <c r="H51" s="22">
        <f t="shared" si="5"/>
        <v>33387.14</v>
      </c>
      <c r="I51" s="62"/>
      <c r="J51" s="22"/>
      <c r="K51" s="22"/>
      <c r="L51" s="22"/>
      <c r="M51" s="22"/>
      <c r="N51" s="22"/>
      <c r="O51" s="22">
        <f>SUM(C51:N51)</f>
        <v>139647.10999999999</v>
      </c>
    </row>
    <row r="52" spans="1:27" ht="16.5" outlineLevel="1" x14ac:dyDescent="0.3">
      <c r="A52" s="15" t="s">
        <v>64</v>
      </c>
      <c r="B52" s="15" t="s">
        <v>65</v>
      </c>
      <c r="C52" s="38"/>
      <c r="D52" s="37"/>
      <c r="E52" s="38"/>
      <c r="F52" s="38"/>
      <c r="G52" s="38">
        <v>-12350</v>
      </c>
      <c r="H52" s="38"/>
      <c r="I52" s="62"/>
      <c r="J52" s="15"/>
      <c r="K52" s="15"/>
      <c r="L52" s="15"/>
      <c r="M52" s="15"/>
      <c r="N52" s="15"/>
      <c r="O52" s="15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1:27" ht="16.5" outlineLevel="1" x14ac:dyDescent="0.3">
      <c r="A53" s="15" t="s">
        <v>66</v>
      </c>
      <c r="B53" s="15" t="s">
        <v>67</v>
      </c>
      <c r="C53" s="37">
        <v>-80.16</v>
      </c>
      <c r="D53" s="37">
        <v>9.4499999999999993</v>
      </c>
      <c r="E53" s="38">
        <v>68.789999999999992</v>
      </c>
      <c r="F53" s="38">
        <v>473.83</v>
      </c>
      <c r="G53" s="38">
        <v>104.38</v>
      </c>
      <c r="H53" s="38">
        <v>91.62</v>
      </c>
      <c r="I53" s="62"/>
      <c r="J53" s="22"/>
      <c r="K53" s="22"/>
      <c r="L53" s="22"/>
      <c r="M53" s="22"/>
      <c r="N53" s="22"/>
      <c r="O53" s="22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ht="16.5" outlineLevel="1" x14ac:dyDescent="0.3">
      <c r="A54" s="15" t="s">
        <v>68</v>
      </c>
      <c r="B54" s="15" t="s">
        <v>69</v>
      </c>
      <c r="I54" s="62"/>
      <c r="J54" s="15"/>
      <c r="K54" s="15"/>
      <c r="L54" s="15"/>
      <c r="M54" s="15"/>
      <c r="N54" s="15"/>
      <c r="O54" s="15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1:27" ht="16.5" outlineLevel="1" x14ac:dyDescent="0.3">
      <c r="A55" s="15" t="s">
        <v>70</v>
      </c>
      <c r="B55" s="15" t="s">
        <v>71</v>
      </c>
      <c r="C55" s="38">
        <v>-53034.25</v>
      </c>
      <c r="D55" s="37">
        <v>38601.43</v>
      </c>
      <c r="E55" s="38">
        <v>245965.43</v>
      </c>
      <c r="F55" s="38">
        <v>125670.99000000002</v>
      </c>
      <c r="G55" s="38">
        <v>102720.7</v>
      </c>
      <c r="H55" s="38">
        <v>74194.37</v>
      </c>
      <c r="I55" s="62"/>
      <c r="J55" s="22"/>
      <c r="K55" s="22"/>
      <c r="L55" s="22"/>
      <c r="M55" s="22"/>
      <c r="N55" s="22"/>
      <c r="O55" s="22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ht="16.5" outlineLevel="1" x14ac:dyDescent="0.3">
      <c r="A56" s="15" t="s">
        <v>72</v>
      </c>
      <c r="B56" s="15" t="s">
        <v>73</v>
      </c>
      <c r="I56" s="62"/>
      <c r="J56" s="15"/>
      <c r="K56" s="15"/>
      <c r="L56" s="15"/>
      <c r="M56" s="15"/>
      <c r="N56" s="15"/>
      <c r="O56" s="15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spans="1:27" ht="16.5" outlineLevel="1" x14ac:dyDescent="0.3">
      <c r="A57" s="15" t="s">
        <v>74</v>
      </c>
      <c r="B57" s="15" t="s">
        <v>75</v>
      </c>
      <c r="C57" s="15"/>
      <c r="D57" s="15"/>
      <c r="E57" s="15"/>
      <c r="F57" s="15"/>
      <c r="G57" s="15"/>
      <c r="H57" s="15"/>
      <c r="I57" s="62"/>
      <c r="J57" s="15"/>
      <c r="K57" s="15"/>
      <c r="L57" s="15"/>
      <c r="M57" s="15"/>
      <c r="N57" s="15"/>
      <c r="O57" s="15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spans="1:27" ht="16.5" outlineLevel="1" x14ac:dyDescent="0.3">
      <c r="A58" s="15" t="s">
        <v>76</v>
      </c>
      <c r="B58" s="15" t="s">
        <v>77</v>
      </c>
      <c r="C58" s="38">
        <v>-20948.28</v>
      </c>
      <c r="D58" s="37"/>
      <c r="E58" s="38"/>
      <c r="F58" s="38">
        <v>1724.14</v>
      </c>
      <c r="G58" s="38">
        <v>4310.34</v>
      </c>
      <c r="H58" s="38">
        <v>18965.52</v>
      </c>
      <c r="I58" s="62"/>
      <c r="J58" s="22"/>
      <c r="K58" s="22"/>
      <c r="L58" s="22"/>
      <c r="M58" s="22"/>
      <c r="N58" s="22"/>
      <c r="O58" s="22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spans="1:27" ht="16.5" outlineLevel="1" x14ac:dyDescent="0.3">
      <c r="A59" s="15" t="s">
        <v>78</v>
      </c>
      <c r="B59" s="15" t="s">
        <v>79</v>
      </c>
      <c r="C59" s="15"/>
      <c r="D59" s="15"/>
      <c r="E59" s="22"/>
      <c r="F59" s="15"/>
      <c r="G59" s="15"/>
      <c r="H59" s="15"/>
      <c r="I59" s="62"/>
      <c r="J59" s="15"/>
      <c r="K59" s="15"/>
      <c r="L59" s="15"/>
      <c r="M59" s="15"/>
      <c r="N59" s="15"/>
      <c r="O59" s="22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spans="1:27" ht="16.5" outlineLevel="1" x14ac:dyDescent="0.3">
      <c r="A60" s="15" t="s">
        <v>80</v>
      </c>
      <c r="B60" s="15" t="s">
        <v>81</v>
      </c>
      <c r="C60" s="15"/>
      <c r="D60" s="15"/>
      <c r="E60" s="15"/>
      <c r="F60" s="15"/>
      <c r="G60" s="15"/>
      <c r="H60" s="15"/>
      <c r="I60" s="62"/>
      <c r="J60" s="15"/>
      <c r="K60" s="15"/>
      <c r="L60" s="15"/>
      <c r="M60" s="15"/>
      <c r="N60" s="15"/>
      <c r="O60" s="15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spans="1:27" s="14" customFormat="1" ht="16.5" x14ac:dyDescent="0.3">
      <c r="A61" s="14">
        <v>805</v>
      </c>
      <c r="B61" s="15" t="s">
        <v>34</v>
      </c>
      <c r="C61" s="22">
        <f>+SUM(C52:C60)</f>
        <v>-74062.69</v>
      </c>
      <c r="D61" s="22">
        <f t="shared" ref="D61:H61" si="6">+SUM(D52:D60)</f>
        <v>38610.879999999997</v>
      </c>
      <c r="E61" s="22">
        <f t="shared" si="6"/>
        <v>246034.22</v>
      </c>
      <c r="F61" s="22">
        <f t="shared" si="6"/>
        <v>127868.96000000002</v>
      </c>
      <c r="G61" s="22">
        <f t="shared" si="6"/>
        <v>94785.42</v>
      </c>
      <c r="H61" s="22">
        <f t="shared" si="6"/>
        <v>93251.51</v>
      </c>
      <c r="I61" s="62"/>
      <c r="J61" s="22"/>
      <c r="K61" s="22"/>
      <c r="L61" s="22"/>
      <c r="M61" s="22"/>
      <c r="N61" s="22"/>
      <c r="O61" s="22">
        <f t="shared" ref="O61:O78" si="7">SUM(C61:N61)</f>
        <v>526488.29999999993</v>
      </c>
    </row>
    <row r="62" spans="1:27" ht="16.5" outlineLevel="1" x14ac:dyDescent="0.3">
      <c r="A62" s="15" t="s">
        <v>82</v>
      </c>
      <c r="B62" s="15" t="s">
        <v>83</v>
      </c>
      <c r="C62" s="39">
        <v>2780.05</v>
      </c>
      <c r="D62" s="22">
        <v>0</v>
      </c>
      <c r="E62" s="15">
        <v>0</v>
      </c>
      <c r="F62" s="15">
        <v>0</v>
      </c>
      <c r="G62" s="22">
        <v>0</v>
      </c>
      <c r="H62" s="22">
        <v>0</v>
      </c>
      <c r="I62" s="62"/>
      <c r="J62" s="15"/>
      <c r="K62" s="15"/>
      <c r="L62" s="15"/>
      <c r="M62" s="15"/>
      <c r="N62" s="22"/>
      <c r="O62" s="22">
        <f t="shared" si="7"/>
        <v>2780.05</v>
      </c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spans="1:27" s="14" customFormat="1" ht="16.5" x14ac:dyDescent="0.3">
      <c r="A63" s="14">
        <v>806</v>
      </c>
      <c r="B63" s="15" t="s">
        <v>35</v>
      </c>
      <c r="C63" s="22">
        <f>+C62</f>
        <v>2780.05</v>
      </c>
      <c r="D63" s="22">
        <f t="shared" ref="D63:H63" si="8">+D62</f>
        <v>0</v>
      </c>
      <c r="E63" s="22">
        <f t="shared" si="8"/>
        <v>0</v>
      </c>
      <c r="F63" s="22">
        <f t="shared" si="8"/>
        <v>0</v>
      </c>
      <c r="G63" s="22">
        <f t="shared" si="8"/>
        <v>0</v>
      </c>
      <c r="H63" s="22">
        <f t="shared" si="8"/>
        <v>0</v>
      </c>
      <c r="I63" s="62"/>
      <c r="J63" s="22"/>
      <c r="K63" s="22"/>
      <c r="L63" s="22"/>
      <c r="M63" s="22"/>
      <c r="N63" s="22"/>
      <c r="O63" s="22">
        <f t="shared" si="7"/>
        <v>2780.05</v>
      </c>
    </row>
    <row r="64" spans="1:27" ht="16.5" outlineLevel="1" x14ac:dyDescent="0.3">
      <c r="A64" s="15" t="s">
        <v>84</v>
      </c>
      <c r="B64" s="15" t="s">
        <v>36</v>
      </c>
      <c r="C64" s="15"/>
      <c r="D64" s="15"/>
      <c r="E64" s="15"/>
      <c r="F64" s="15"/>
      <c r="G64" s="15"/>
      <c r="H64" s="15"/>
      <c r="I64" s="62"/>
      <c r="J64" s="15"/>
      <c r="K64" s="15"/>
      <c r="L64" s="15"/>
      <c r="M64" s="15"/>
      <c r="N64" s="15"/>
      <c r="O64" s="22">
        <f t="shared" si="7"/>
        <v>0</v>
      </c>
    </row>
    <row r="65" spans="1:27" outlineLevel="1" x14ac:dyDescent="0.25">
      <c r="A65" s="15" t="s">
        <v>85</v>
      </c>
      <c r="B65" s="15" t="s">
        <v>86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22"/>
      <c r="O65" s="22">
        <f t="shared" si="7"/>
        <v>0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spans="1:27" s="14" customFormat="1" x14ac:dyDescent="0.25">
      <c r="A66" s="14">
        <v>807</v>
      </c>
      <c r="B66" s="15" t="s">
        <v>36</v>
      </c>
      <c r="C66" s="15">
        <f>+C64+C65</f>
        <v>0</v>
      </c>
      <c r="D66" s="15">
        <f t="shared" ref="D66:H66" si="9">+D64+D65</f>
        <v>0</v>
      </c>
      <c r="E66" s="15">
        <f t="shared" si="9"/>
        <v>0</v>
      </c>
      <c r="F66" s="15">
        <f t="shared" si="9"/>
        <v>0</v>
      </c>
      <c r="G66" s="15">
        <f t="shared" si="9"/>
        <v>0</v>
      </c>
      <c r="H66" s="15">
        <f t="shared" si="9"/>
        <v>0</v>
      </c>
      <c r="I66" s="15"/>
      <c r="J66" s="15"/>
      <c r="K66" s="15"/>
      <c r="L66" s="15"/>
      <c r="M66" s="15"/>
      <c r="N66" s="15"/>
      <c r="O66" s="22">
        <f t="shared" si="7"/>
        <v>0</v>
      </c>
    </row>
    <row r="67" spans="1:27" outlineLevel="1" x14ac:dyDescent="0.25">
      <c r="A67" s="15" t="s">
        <v>87</v>
      </c>
      <c r="B67" s="15" t="s">
        <v>88</v>
      </c>
      <c r="C67" s="40">
        <v>-139.91</v>
      </c>
      <c r="D67" s="40">
        <v>30.9</v>
      </c>
      <c r="E67" s="41">
        <v>31.56</v>
      </c>
      <c r="F67" s="41">
        <v>70.58</v>
      </c>
      <c r="G67" s="41">
        <v>117.09</v>
      </c>
      <c r="H67" s="41">
        <v>74.489999999999995</v>
      </c>
      <c r="I67" s="15"/>
      <c r="J67" s="15"/>
      <c r="K67" s="15"/>
      <c r="L67" s="15"/>
      <c r="M67" s="15"/>
      <c r="N67" s="15"/>
      <c r="O67" s="22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spans="1:27" outlineLevel="1" x14ac:dyDescent="0.25">
      <c r="A68" s="15" t="s">
        <v>89</v>
      </c>
      <c r="B68" s="15" t="s">
        <v>90</v>
      </c>
      <c r="C68" s="15"/>
      <c r="D68" s="22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22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spans="1:27" s="14" customFormat="1" x14ac:dyDescent="0.25">
      <c r="A69" s="14">
        <v>808</v>
      </c>
      <c r="B69" s="15" t="s">
        <v>37</v>
      </c>
      <c r="C69" s="15">
        <f>+C67+C68</f>
        <v>-139.91</v>
      </c>
      <c r="D69" s="15">
        <f t="shared" ref="D69:H69" si="10">+D67+D68</f>
        <v>30.9</v>
      </c>
      <c r="E69" s="15">
        <f t="shared" si="10"/>
        <v>31.56</v>
      </c>
      <c r="F69" s="15">
        <f t="shared" si="10"/>
        <v>70.58</v>
      </c>
      <c r="G69" s="15">
        <f t="shared" si="10"/>
        <v>117.09</v>
      </c>
      <c r="H69" s="15">
        <f t="shared" si="10"/>
        <v>74.489999999999995</v>
      </c>
      <c r="I69" s="15"/>
      <c r="J69" s="15"/>
      <c r="K69" s="15"/>
      <c r="L69" s="15"/>
      <c r="M69" s="15"/>
      <c r="N69" s="15"/>
      <c r="O69" s="22">
        <f>SUM(C69:N69)</f>
        <v>184.71</v>
      </c>
    </row>
    <row r="70" spans="1:27" outlineLevel="1" x14ac:dyDescent="0.25">
      <c r="A70" s="15" t="s">
        <v>91</v>
      </c>
      <c r="B70" s="15" t="s">
        <v>92</v>
      </c>
      <c r="C70" s="15"/>
      <c r="D70" s="22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22">
        <f t="shared" si="7"/>
        <v>0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spans="1:27" outlineLevel="1" x14ac:dyDescent="0.25">
      <c r="A71" s="15" t="s">
        <v>93</v>
      </c>
      <c r="B71" s="15" t="s">
        <v>94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22">
        <f t="shared" si="7"/>
        <v>0</v>
      </c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spans="1:27" outlineLevel="1" x14ac:dyDescent="0.25">
      <c r="A72" s="15" t="s">
        <v>95</v>
      </c>
      <c r="B72" s="15" t="s">
        <v>96</v>
      </c>
      <c r="C72" s="43">
        <v>-346300</v>
      </c>
      <c r="D72" s="42">
        <v>110052.78</v>
      </c>
      <c r="E72" s="43">
        <v>130900</v>
      </c>
      <c r="F72" s="43">
        <v>122700</v>
      </c>
      <c r="G72" s="43">
        <v>334034</v>
      </c>
      <c r="H72" s="43">
        <v>127270.83</v>
      </c>
      <c r="I72" s="22"/>
      <c r="J72" s="22"/>
      <c r="K72" s="22"/>
      <c r="L72" s="22"/>
      <c r="M72" s="22"/>
      <c r="N72" s="22"/>
      <c r="O72" s="22">
        <f t="shared" si="7"/>
        <v>478657.61000000004</v>
      </c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1:27" outlineLevel="1" x14ac:dyDescent="0.25">
      <c r="A73" s="15" t="s">
        <v>97</v>
      </c>
      <c r="B73" s="15" t="s">
        <v>98</v>
      </c>
      <c r="C73" s="43">
        <v>-510900</v>
      </c>
      <c r="D73" s="42">
        <v>167750</v>
      </c>
      <c r="E73" s="43">
        <v>178200</v>
      </c>
      <c r="F73" s="43">
        <v>162450</v>
      </c>
      <c r="G73" s="43">
        <v>207900</v>
      </c>
      <c r="H73" s="43">
        <v>236990.88</v>
      </c>
      <c r="I73" s="22"/>
      <c r="J73" s="22"/>
      <c r="K73" s="22"/>
      <c r="L73" s="22"/>
      <c r="M73" s="22"/>
      <c r="N73" s="22"/>
      <c r="O73" s="22">
        <f t="shared" si="7"/>
        <v>442390.88</v>
      </c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spans="1:27" outlineLevel="1" x14ac:dyDescent="0.25">
      <c r="A74" s="15" t="s">
        <v>99</v>
      </c>
      <c r="B74" s="15" t="s">
        <v>100</v>
      </c>
      <c r="I74" s="15"/>
      <c r="J74" s="15"/>
      <c r="K74" s="15"/>
      <c r="L74" s="15"/>
      <c r="M74" s="15"/>
      <c r="N74" s="15"/>
      <c r="O74" s="22">
        <f t="shared" si="7"/>
        <v>0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1:27" outlineLevel="1" x14ac:dyDescent="0.25">
      <c r="A75" s="15" t="s">
        <v>101</v>
      </c>
      <c r="B75" s="15" t="s">
        <v>102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22">
        <f t="shared" si="7"/>
        <v>0</v>
      </c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spans="1:27" outlineLevel="1" x14ac:dyDescent="0.25">
      <c r="A76" s="15" t="s">
        <v>103</v>
      </c>
      <c r="B76" s="15" t="s">
        <v>104</v>
      </c>
      <c r="C76" s="43">
        <v>-1020574.17</v>
      </c>
      <c r="D76" s="42">
        <v>317445.91000000003</v>
      </c>
      <c r="E76" s="43">
        <v>455071.66000000003</v>
      </c>
      <c r="F76" s="43">
        <v>773377.18</v>
      </c>
      <c r="G76" s="43">
        <v>507096.64</v>
      </c>
      <c r="H76" s="43">
        <v>628267.62</v>
      </c>
      <c r="I76" s="22"/>
      <c r="J76" s="22"/>
      <c r="K76" s="22"/>
      <c r="L76" s="22"/>
      <c r="M76" s="22"/>
      <c r="N76" s="22"/>
      <c r="O76" s="22">
        <f>SUM(C76:N76)</f>
        <v>1660684.84</v>
      </c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outlineLevel="1" x14ac:dyDescent="0.25">
      <c r="A77" s="15" t="s">
        <v>105</v>
      </c>
      <c r="B77" s="15" t="s">
        <v>106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22">
        <f t="shared" si="7"/>
        <v>0</v>
      </c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spans="1:27" outlineLevel="1" x14ac:dyDescent="0.25">
      <c r="A78" s="15" t="s">
        <v>107</v>
      </c>
      <c r="B78" s="15" t="s">
        <v>108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22">
        <f t="shared" si="7"/>
        <v>0</v>
      </c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spans="1:27" s="14" customFormat="1" x14ac:dyDescent="0.25">
      <c r="A79" s="14">
        <v>809</v>
      </c>
      <c r="B79" s="15" t="s">
        <v>38</v>
      </c>
      <c r="C79" s="22">
        <f>+SUM(C70:C78)</f>
        <v>-1877774.17</v>
      </c>
      <c r="D79" s="22">
        <f t="shared" ref="D79:H79" si="11">+SUM(D70:D78)</f>
        <v>595248.69000000006</v>
      </c>
      <c r="E79" s="22">
        <f t="shared" si="11"/>
        <v>764171.66</v>
      </c>
      <c r="F79" s="22">
        <f t="shared" si="11"/>
        <v>1058527.1800000002</v>
      </c>
      <c r="G79" s="22">
        <f t="shared" si="11"/>
        <v>1049030.6400000001</v>
      </c>
      <c r="H79" s="22">
        <f t="shared" si="11"/>
        <v>992529.33000000007</v>
      </c>
      <c r="I79" s="22"/>
      <c r="J79" s="22"/>
      <c r="K79" s="22"/>
      <c r="L79" s="22"/>
      <c r="M79" s="22"/>
      <c r="N79" s="22"/>
      <c r="O79" s="22">
        <f>SUM(C79:N79)</f>
        <v>2581733.3300000005</v>
      </c>
    </row>
    <row r="80" spans="1:27" x14ac:dyDescent="0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P80" s="19"/>
    </row>
    <row r="81" spans="1:16" s="14" customFormat="1" ht="15.75" thickBot="1" x14ac:dyDescent="0.3">
      <c r="B81" s="16" t="s">
        <v>145</v>
      </c>
      <c r="C81" s="20">
        <f>+C49+C51+C61+C63+C66+C69+C79</f>
        <v>-1993675.63</v>
      </c>
      <c r="D81" s="20">
        <f>+D49+D51+D61+D63+D66+D69+D79</f>
        <v>676243.78</v>
      </c>
      <c r="E81" s="20">
        <f t="shared" ref="E81:N81" si="12">+E49+E51+E61+E63+E66+E69+E79</f>
        <v>1046389.8700000001</v>
      </c>
      <c r="F81" s="20">
        <f t="shared" si="12"/>
        <v>1224268.9700000002</v>
      </c>
      <c r="G81" s="20">
        <f t="shared" si="12"/>
        <v>1178364.04</v>
      </c>
      <c r="H81" s="20">
        <f t="shared" si="12"/>
        <v>1119242.47</v>
      </c>
      <c r="I81" s="20">
        <f t="shared" si="12"/>
        <v>0</v>
      </c>
      <c r="J81" s="20">
        <f t="shared" si="12"/>
        <v>0</v>
      </c>
      <c r="K81" s="20">
        <f t="shared" si="12"/>
        <v>0</v>
      </c>
      <c r="L81" s="20">
        <f t="shared" si="12"/>
        <v>0</v>
      </c>
      <c r="M81" s="20">
        <f t="shared" si="12"/>
        <v>0</v>
      </c>
      <c r="N81" s="20">
        <f t="shared" si="12"/>
        <v>0</v>
      </c>
      <c r="O81" s="20">
        <f>SUM(C81:N81)</f>
        <v>3250833.5</v>
      </c>
      <c r="P81" s="20"/>
    </row>
    <row r="82" spans="1:16" ht="15.75" thickTop="1" x14ac:dyDescent="0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P82" s="19"/>
    </row>
    <row r="83" spans="1:16" x14ac:dyDescent="0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P83" s="19"/>
    </row>
    <row r="84" spans="1:16" x14ac:dyDescent="0.25">
      <c r="A84" s="14" t="s">
        <v>150</v>
      </c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P84" s="19"/>
    </row>
    <row r="85" spans="1:16" outlineLevel="1" x14ac:dyDescent="0.25">
      <c r="A85" s="13" t="s">
        <v>111</v>
      </c>
      <c r="B85" s="13" t="s">
        <v>112</v>
      </c>
      <c r="C85" s="47">
        <v>209981.3</v>
      </c>
      <c r="D85" s="47">
        <v>285549.57</v>
      </c>
      <c r="E85" s="47">
        <v>393539.34</v>
      </c>
      <c r="F85" s="47">
        <v>389768.52</v>
      </c>
      <c r="G85" s="47">
        <v>473755.96</v>
      </c>
      <c r="H85" s="47">
        <v>557045.07999999996</v>
      </c>
      <c r="I85" s="19"/>
      <c r="J85" s="19"/>
      <c r="L85" s="19"/>
      <c r="M85" s="19"/>
      <c r="N85" s="19"/>
      <c r="O85" s="19">
        <v>1398533.72</v>
      </c>
    </row>
    <row r="86" spans="1:16" outlineLevel="1" x14ac:dyDescent="0.25">
      <c r="A86" s="13" t="s">
        <v>113</v>
      </c>
      <c r="B86" s="13" t="s">
        <v>114</v>
      </c>
      <c r="C86" s="47">
        <v>32987.74</v>
      </c>
      <c r="D86" s="47">
        <v>17544.650000000001</v>
      </c>
      <c r="E86" s="47">
        <v>29539.57</v>
      </c>
      <c r="F86" s="47">
        <v>20780.91</v>
      </c>
      <c r="G86" s="47">
        <v>29536.65</v>
      </c>
      <c r="H86" s="47">
        <v>34485.769999999997</v>
      </c>
      <c r="I86" s="19"/>
      <c r="J86" s="19"/>
      <c r="K86" s="19"/>
      <c r="L86" s="19"/>
      <c r="M86" s="19"/>
      <c r="N86" s="19"/>
      <c r="O86" s="19">
        <v>110507.86</v>
      </c>
    </row>
    <row r="87" spans="1:16" outlineLevel="1" x14ac:dyDescent="0.25">
      <c r="A87" s="13" t="s">
        <v>115</v>
      </c>
      <c r="B87" s="13" t="s">
        <v>116</v>
      </c>
      <c r="D87" s="46"/>
      <c r="E87" s="46"/>
      <c r="F87" s="46"/>
      <c r="G87" s="46"/>
      <c r="H87" s="46"/>
      <c r="I87" s="19"/>
      <c r="J87" s="19"/>
      <c r="K87" s="19"/>
      <c r="O87" s="19">
        <v>77039.53</v>
      </c>
    </row>
    <row r="88" spans="1:16" outlineLevel="1" x14ac:dyDescent="0.25">
      <c r="A88" s="13" t="s">
        <v>117</v>
      </c>
      <c r="B88" s="13" t="s">
        <v>118</v>
      </c>
      <c r="C88" s="19"/>
      <c r="D88" s="19"/>
      <c r="E88" s="19"/>
      <c r="F88" s="19"/>
      <c r="G88" s="19"/>
      <c r="H88" s="19"/>
      <c r="I88" s="19"/>
      <c r="J88" s="19"/>
      <c r="O88" s="19">
        <v>51597.8</v>
      </c>
    </row>
    <row r="89" spans="1:16" outlineLevel="1" x14ac:dyDescent="0.25">
      <c r="A89" s="13" t="s">
        <v>119</v>
      </c>
      <c r="B89" s="13" t="s">
        <v>120</v>
      </c>
      <c r="C89" s="46">
        <v>81.44</v>
      </c>
      <c r="F89" s="19"/>
      <c r="O89" s="19">
        <v>6893.02</v>
      </c>
    </row>
    <row r="90" spans="1:16" x14ac:dyDescent="0.25">
      <c r="A90" s="14">
        <v>850</v>
      </c>
      <c r="B90" s="15" t="s">
        <v>39</v>
      </c>
      <c r="C90" s="22">
        <f>+SUM(C85:C89)</f>
        <v>243050.47999999998</v>
      </c>
      <c r="D90" s="22">
        <f t="shared" ref="D90:H90" si="13">+SUM(D85:D89)</f>
        <v>303094.22000000003</v>
      </c>
      <c r="E90" s="22">
        <f t="shared" si="13"/>
        <v>423078.91000000003</v>
      </c>
      <c r="F90" s="22">
        <f t="shared" si="13"/>
        <v>410549.43</v>
      </c>
      <c r="G90" s="22">
        <f t="shared" si="13"/>
        <v>503292.61000000004</v>
      </c>
      <c r="H90" s="22">
        <f t="shared" si="13"/>
        <v>591530.85</v>
      </c>
      <c r="I90" s="22"/>
      <c r="J90" s="22"/>
      <c r="K90" s="22"/>
      <c r="L90" s="22"/>
      <c r="M90" s="22"/>
      <c r="N90" s="22"/>
      <c r="O90" s="22">
        <f>SUM(C90:N90)</f>
        <v>2474596.5</v>
      </c>
    </row>
    <row r="91" spans="1:16" hidden="1" outlineLevel="1" x14ac:dyDescent="0.25">
      <c r="A91" s="15" t="s">
        <v>121</v>
      </c>
      <c r="B91" s="15" t="s">
        <v>122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</row>
    <row r="92" spans="1:16" hidden="1" outlineLevel="1" x14ac:dyDescent="0.25">
      <c r="A92" s="15" t="s">
        <v>123</v>
      </c>
      <c r="B92" s="15" t="s">
        <v>124</v>
      </c>
      <c r="C92" s="15"/>
      <c r="D92" s="15"/>
      <c r="E92" s="15"/>
      <c r="F92" s="15"/>
      <c r="G92" s="15"/>
      <c r="H92" s="15"/>
      <c r="I92" s="15"/>
      <c r="J92" s="15"/>
      <c r="K92" s="22"/>
      <c r="L92" s="15"/>
      <c r="M92" s="15"/>
      <c r="N92" s="22"/>
      <c r="O92" s="22"/>
    </row>
    <row r="93" spans="1:16" collapsed="1" x14ac:dyDescent="0.25">
      <c r="A93" s="14">
        <v>851</v>
      </c>
      <c r="B93" s="15" t="s">
        <v>40</v>
      </c>
      <c r="C93" s="15">
        <f>+C91+C92</f>
        <v>0</v>
      </c>
      <c r="D93" s="15">
        <f t="shared" ref="D93:H93" si="14">+D91+D92</f>
        <v>0</v>
      </c>
      <c r="E93" s="15">
        <f t="shared" si="14"/>
        <v>0</v>
      </c>
      <c r="F93" s="15">
        <f t="shared" si="14"/>
        <v>0</v>
      </c>
      <c r="G93" s="15">
        <f t="shared" si="14"/>
        <v>0</v>
      </c>
      <c r="H93" s="15">
        <f t="shared" si="14"/>
        <v>0</v>
      </c>
      <c r="I93" s="15"/>
      <c r="J93" s="15"/>
      <c r="K93" s="15"/>
      <c r="L93" s="15"/>
      <c r="M93" s="15"/>
      <c r="N93" s="15"/>
      <c r="O93" s="22">
        <f t="shared" ref="O93:O108" si="15">SUM(C93:N93)</f>
        <v>0</v>
      </c>
    </row>
    <row r="94" spans="1:16" hidden="1" outlineLevel="1" x14ac:dyDescent="0.25">
      <c r="A94" s="15" t="s">
        <v>125</v>
      </c>
      <c r="B94" s="15" t="s">
        <v>41</v>
      </c>
      <c r="C94" s="48">
        <v>16886.93</v>
      </c>
      <c r="D94" s="48">
        <v>31443.18</v>
      </c>
      <c r="E94" s="48">
        <v>16106.36</v>
      </c>
      <c r="F94" s="48">
        <v>47435.69</v>
      </c>
      <c r="G94" s="48">
        <v>121627.25</v>
      </c>
      <c r="H94" s="48">
        <v>138219.71999999997</v>
      </c>
      <c r="I94" s="22"/>
      <c r="J94" s="22"/>
      <c r="K94" s="22"/>
      <c r="L94" s="22"/>
      <c r="M94" s="15"/>
      <c r="N94" s="15"/>
      <c r="O94" s="22">
        <f t="shared" si="15"/>
        <v>371719.13</v>
      </c>
    </row>
    <row r="95" spans="1:16" collapsed="1" x14ac:dyDescent="0.25">
      <c r="A95" s="14">
        <v>852</v>
      </c>
      <c r="B95" s="15" t="s">
        <v>41</v>
      </c>
      <c r="C95" s="22">
        <f>+C94</f>
        <v>16886.93</v>
      </c>
      <c r="D95" s="22">
        <f t="shared" ref="D95:H95" si="16">+D94</f>
        <v>31443.18</v>
      </c>
      <c r="E95" s="22">
        <f t="shared" si="16"/>
        <v>16106.36</v>
      </c>
      <c r="F95" s="22">
        <f t="shared" si="16"/>
        <v>47435.69</v>
      </c>
      <c r="G95" s="22">
        <f t="shared" si="16"/>
        <v>121627.25</v>
      </c>
      <c r="H95" s="22">
        <f t="shared" si="16"/>
        <v>138219.71999999997</v>
      </c>
      <c r="I95" s="22"/>
      <c r="J95" s="22"/>
      <c r="K95" s="22"/>
      <c r="L95" s="22"/>
      <c r="M95" s="22"/>
      <c r="N95" s="22"/>
      <c r="O95" s="22">
        <f t="shared" si="15"/>
        <v>371719.13</v>
      </c>
    </row>
    <row r="96" spans="1:16" hidden="1" outlineLevel="1" x14ac:dyDescent="0.25">
      <c r="A96" s="15" t="s">
        <v>126</v>
      </c>
      <c r="B96" s="15" t="s">
        <v>127</v>
      </c>
      <c r="C96" s="49">
        <v>44473.23</v>
      </c>
      <c r="D96" s="49">
        <v>42249.57</v>
      </c>
      <c r="E96" s="49">
        <v>36152.43</v>
      </c>
      <c r="F96" s="49">
        <v>37802.25</v>
      </c>
      <c r="G96" s="49">
        <v>34430.89</v>
      </c>
      <c r="H96" s="49">
        <v>33354.92</v>
      </c>
      <c r="I96" s="22"/>
      <c r="J96" s="22"/>
      <c r="K96" s="22"/>
      <c r="L96" s="22"/>
      <c r="M96" s="22"/>
      <c r="N96" s="22"/>
      <c r="O96" s="22">
        <f t="shared" si="15"/>
        <v>228463.28999999998</v>
      </c>
    </row>
    <row r="97" spans="1:17" collapsed="1" x14ac:dyDescent="0.25">
      <c r="A97" s="14">
        <v>853</v>
      </c>
      <c r="B97" s="15" t="s">
        <v>42</v>
      </c>
      <c r="C97" s="22">
        <f>+C96</f>
        <v>44473.23</v>
      </c>
      <c r="D97" s="22">
        <f t="shared" ref="D97:H97" si="17">+D96</f>
        <v>42249.57</v>
      </c>
      <c r="E97" s="22">
        <f t="shared" si="17"/>
        <v>36152.43</v>
      </c>
      <c r="F97" s="22">
        <f t="shared" si="17"/>
        <v>37802.25</v>
      </c>
      <c r="G97" s="22">
        <f t="shared" si="17"/>
        <v>34430.89</v>
      </c>
      <c r="H97" s="22">
        <f t="shared" si="17"/>
        <v>33354.92</v>
      </c>
      <c r="I97" s="22"/>
      <c r="J97" s="22"/>
      <c r="K97" s="22"/>
      <c r="L97" s="22"/>
      <c r="M97" s="22"/>
      <c r="N97" s="22"/>
      <c r="O97" s="22">
        <f t="shared" si="15"/>
        <v>228463.28999999998</v>
      </c>
    </row>
    <row r="98" spans="1:17" hidden="1" outlineLevel="1" x14ac:dyDescent="0.25">
      <c r="A98" s="15" t="s">
        <v>128</v>
      </c>
      <c r="B98" s="15" t="s">
        <v>43</v>
      </c>
      <c r="C98" s="22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22">
        <f t="shared" si="15"/>
        <v>0</v>
      </c>
    </row>
    <row r="99" spans="1:17" hidden="1" outlineLevel="1" x14ac:dyDescent="0.25">
      <c r="A99" s="15" t="s">
        <v>129</v>
      </c>
      <c r="B99" s="15" t="s">
        <v>130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22">
        <f t="shared" si="15"/>
        <v>0</v>
      </c>
    </row>
    <row r="100" spans="1:17" hidden="1" outlineLevel="1" x14ac:dyDescent="0.25">
      <c r="A100" s="15" t="s">
        <v>131</v>
      </c>
      <c r="B100" s="15" t="s">
        <v>132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22">
        <f t="shared" si="15"/>
        <v>0</v>
      </c>
    </row>
    <row r="101" spans="1:17" hidden="1" outlineLevel="1" x14ac:dyDescent="0.25">
      <c r="A101" s="15" t="s">
        <v>133</v>
      </c>
      <c r="B101" s="15" t="s">
        <v>134</v>
      </c>
      <c r="C101" s="50">
        <v>38572.54</v>
      </c>
      <c r="D101" s="50">
        <v>310854.78999999998</v>
      </c>
      <c r="E101" s="50">
        <v>502293.66</v>
      </c>
      <c r="F101" s="50">
        <v>-128506.99</v>
      </c>
      <c r="G101" s="50">
        <v>128533.33</v>
      </c>
      <c r="H101" s="22"/>
      <c r="I101" s="22"/>
      <c r="J101" s="22"/>
      <c r="K101" s="22"/>
      <c r="L101" s="22"/>
      <c r="M101" s="22"/>
      <c r="N101" s="22"/>
      <c r="O101" s="22">
        <f t="shared" si="15"/>
        <v>851747.33</v>
      </c>
    </row>
    <row r="102" spans="1:17" collapsed="1" x14ac:dyDescent="0.25">
      <c r="A102" s="14">
        <v>854</v>
      </c>
      <c r="B102" s="15" t="s">
        <v>43</v>
      </c>
      <c r="C102" s="22">
        <f>+SUM(C98:C101)</f>
        <v>38572.54</v>
      </c>
      <c r="D102" s="22">
        <f t="shared" ref="D102:H102" si="18">+SUM(D98:D101)</f>
        <v>310854.78999999998</v>
      </c>
      <c r="E102" s="22">
        <f t="shared" si="18"/>
        <v>502293.66</v>
      </c>
      <c r="F102" s="22">
        <f t="shared" si="18"/>
        <v>-128506.99</v>
      </c>
      <c r="G102" s="22">
        <f t="shared" si="18"/>
        <v>128533.33</v>
      </c>
      <c r="H102" s="22">
        <f t="shared" si="18"/>
        <v>0</v>
      </c>
      <c r="I102" s="22"/>
      <c r="J102" s="22"/>
      <c r="K102" s="22"/>
      <c r="L102" s="22"/>
      <c r="M102" s="22"/>
      <c r="N102" s="22"/>
      <c r="O102" s="22">
        <f t="shared" si="15"/>
        <v>851747.33</v>
      </c>
    </row>
    <row r="103" spans="1:17" hidden="1" outlineLevel="1" x14ac:dyDescent="0.25">
      <c r="A103" s="15" t="s">
        <v>135</v>
      </c>
      <c r="B103" s="15" t="s">
        <v>136</v>
      </c>
      <c r="C103" s="51">
        <v>37641.519999999997</v>
      </c>
      <c r="D103" s="51">
        <v>32067.88</v>
      </c>
      <c r="E103" s="51">
        <v>38915.9</v>
      </c>
      <c r="F103" s="51">
        <v>31498.38</v>
      </c>
      <c r="G103" s="51">
        <v>36881.14</v>
      </c>
      <c r="H103" s="51">
        <v>29110.86</v>
      </c>
      <c r="I103" s="22"/>
      <c r="J103" s="22"/>
      <c r="K103" s="22"/>
      <c r="L103" s="22"/>
      <c r="M103" s="22"/>
      <c r="N103" s="22"/>
      <c r="O103" s="22">
        <f t="shared" si="15"/>
        <v>206115.68</v>
      </c>
    </row>
    <row r="104" spans="1:17" hidden="1" outlineLevel="1" x14ac:dyDescent="0.25">
      <c r="A104" s="15" t="s">
        <v>137</v>
      </c>
      <c r="B104" s="15" t="s">
        <v>138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22">
        <f t="shared" si="15"/>
        <v>0</v>
      </c>
    </row>
    <row r="105" spans="1:17" collapsed="1" x14ac:dyDescent="0.25">
      <c r="A105" s="14">
        <v>857</v>
      </c>
      <c r="B105" s="15" t="s">
        <v>45</v>
      </c>
      <c r="C105" s="22">
        <f>+C103+C104</f>
        <v>37641.519999999997</v>
      </c>
      <c r="D105" s="22">
        <f t="shared" ref="D105:H105" si="19">+D103+D104</f>
        <v>32067.88</v>
      </c>
      <c r="E105" s="22">
        <f t="shared" si="19"/>
        <v>38915.9</v>
      </c>
      <c r="F105" s="22">
        <f t="shared" si="19"/>
        <v>31498.38</v>
      </c>
      <c r="G105" s="22">
        <f t="shared" si="19"/>
        <v>36881.14</v>
      </c>
      <c r="H105" s="22">
        <f t="shared" si="19"/>
        <v>29110.86</v>
      </c>
      <c r="I105" s="22"/>
      <c r="J105" s="22"/>
      <c r="K105" s="22"/>
      <c r="L105" s="22"/>
      <c r="M105" s="22"/>
      <c r="N105" s="22"/>
      <c r="O105" s="22">
        <f t="shared" si="15"/>
        <v>206115.68</v>
      </c>
    </row>
    <row r="106" spans="1:17" x14ac:dyDescent="0.25">
      <c r="A106" s="15" t="s">
        <v>0</v>
      </c>
      <c r="B106" s="15" t="s">
        <v>44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22">
        <f t="shared" si="15"/>
        <v>0</v>
      </c>
    </row>
    <row r="107" spans="1:17" x14ac:dyDescent="0.25">
      <c r="A107" s="15" t="s">
        <v>0</v>
      </c>
      <c r="B107" s="15" t="s">
        <v>46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22">
        <f t="shared" si="15"/>
        <v>0</v>
      </c>
    </row>
    <row r="108" spans="1:17" x14ac:dyDescent="0.25">
      <c r="A108" s="15" t="s">
        <v>0</v>
      </c>
      <c r="B108" s="15" t="s">
        <v>47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22">
        <f t="shared" si="15"/>
        <v>0</v>
      </c>
    </row>
    <row r="110" spans="1:17" ht="15.75" thickBot="1" x14ac:dyDescent="0.3">
      <c r="B110" s="16" t="s">
        <v>169</v>
      </c>
      <c r="C110" s="20">
        <f>+C90+C93+C95+C97+C102+C105+C106+C107+C108</f>
        <v>380624.69999999995</v>
      </c>
      <c r="D110" s="20">
        <f t="shared" ref="D110:N110" si="20">+D90+D93+D95+D97+D102+D105+D106+D107+D108</f>
        <v>719709.64</v>
      </c>
      <c r="E110" s="20">
        <f t="shared" si="20"/>
        <v>1016547.26</v>
      </c>
      <c r="F110" s="20">
        <f t="shared" si="20"/>
        <v>398778.76</v>
      </c>
      <c r="G110" s="20">
        <f t="shared" si="20"/>
        <v>824765.22000000009</v>
      </c>
      <c r="H110" s="20">
        <f t="shared" si="20"/>
        <v>792216.35</v>
      </c>
      <c r="I110" s="20">
        <f t="shared" si="20"/>
        <v>0</v>
      </c>
      <c r="J110" s="20">
        <f t="shared" si="20"/>
        <v>0</v>
      </c>
      <c r="K110" s="20">
        <f t="shared" si="20"/>
        <v>0</v>
      </c>
      <c r="L110" s="20">
        <f t="shared" si="20"/>
        <v>0</v>
      </c>
      <c r="M110" s="20">
        <f t="shared" si="20"/>
        <v>0</v>
      </c>
      <c r="N110" s="20">
        <f t="shared" si="20"/>
        <v>0</v>
      </c>
      <c r="O110" s="20">
        <f>SUM(C110:N110)</f>
        <v>4132641.9299999997</v>
      </c>
      <c r="P110" s="16"/>
    </row>
    <row r="111" spans="1:17" ht="15.75" thickTop="1" x14ac:dyDescent="0.25"/>
    <row r="112" spans="1:17" ht="15.75" thickBot="1" x14ac:dyDescent="0.3">
      <c r="A112" s="13" t="s">
        <v>0</v>
      </c>
      <c r="B112" s="17" t="s">
        <v>48</v>
      </c>
      <c r="C112" s="21">
        <f>+C46-C81-C110</f>
        <v>1335800.1599999967</v>
      </c>
      <c r="D112" s="21">
        <f t="shared" ref="D112:N112" si="21">+D46+D81-D110</f>
        <v>-286628.38999999932</v>
      </c>
      <c r="E112" s="21">
        <f t="shared" si="21"/>
        <v>1099.8900000003632</v>
      </c>
      <c r="F112" s="21">
        <f t="shared" si="21"/>
        <v>1316996.5100000065</v>
      </c>
      <c r="G112" s="21">
        <f t="shared" si="21"/>
        <v>5792630.570000004</v>
      </c>
      <c r="H112" s="21">
        <f t="shared" si="21"/>
        <v>757541.40000000771</v>
      </c>
      <c r="I112" s="21">
        <f t="shared" si="21"/>
        <v>0</v>
      </c>
      <c r="J112" s="21">
        <f t="shared" si="21"/>
        <v>0</v>
      </c>
      <c r="K112" s="21">
        <f t="shared" si="21"/>
        <v>0</v>
      </c>
      <c r="L112" s="21">
        <f t="shared" si="21"/>
        <v>0</v>
      </c>
      <c r="M112" s="21">
        <f t="shared" si="21"/>
        <v>0</v>
      </c>
      <c r="N112" s="21">
        <f t="shared" si="21"/>
        <v>0</v>
      </c>
      <c r="O112" s="21">
        <f>+O46+O81-O110</f>
        <v>4930088.8800000157</v>
      </c>
      <c r="P112" s="21">
        <v>6455852.7400000002</v>
      </c>
      <c r="Q112" s="19"/>
    </row>
    <row r="113" spans="1:17" ht="15.75" thickTop="1" x14ac:dyDescent="0.25">
      <c r="C113" s="53"/>
      <c r="D113" s="53"/>
      <c r="E113" s="53"/>
      <c r="F113" s="53"/>
      <c r="G113" s="53"/>
      <c r="H113" s="53"/>
    </row>
    <row r="115" spans="1:17" outlineLevel="1" x14ac:dyDescent="0.25">
      <c r="A115" s="13" t="s">
        <v>139</v>
      </c>
      <c r="B115" s="13" t="s">
        <v>140</v>
      </c>
      <c r="C115" s="56">
        <v>194743</v>
      </c>
      <c r="D115" s="56">
        <v>161792</v>
      </c>
      <c r="E115" s="56">
        <v>280384</v>
      </c>
      <c r="F115" s="56">
        <v>224262</v>
      </c>
      <c r="G115" s="56">
        <v>235113</v>
      </c>
      <c r="H115" s="56">
        <v>222774</v>
      </c>
      <c r="I115" s="19"/>
      <c r="J115" s="19"/>
      <c r="K115" s="19"/>
      <c r="L115" s="19"/>
      <c r="M115" s="19"/>
      <c r="N115" s="19"/>
      <c r="O115" s="19"/>
      <c r="P115" s="19"/>
      <c r="Q115" s="19"/>
    </row>
    <row r="116" spans="1:17" outlineLevel="1" x14ac:dyDescent="0.25">
      <c r="A116" s="13" t="s">
        <v>141</v>
      </c>
      <c r="B116" s="13" t="s">
        <v>142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</row>
    <row r="117" spans="1:17" outlineLevel="1" x14ac:dyDescent="0.25">
      <c r="A117" s="13" t="s">
        <v>143</v>
      </c>
      <c r="B117" s="13" t="s">
        <v>144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</row>
    <row r="118" spans="1:17" x14ac:dyDescent="0.25">
      <c r="A118" s="14">
        <v>891</v>
      </c>
      <c r="B118" s="14" t="s">
        <v>49</v>
      </c>
      <c r="C118" s="23">
        <f>SUM(C115:C117)</f>
        <v>194743</v>
      </c>
      <c r="D118" s="23">
        <f t="shared" ref="D118:N118" si="22">SUM(D115:D117)</f>
        <v>161792</v>
      </c>
      <c r="E118" s="23">
        <f t="shared" si="22"/>
        <v>280384</v>
      </c>
      <c r="F118" s="23">
        <f t="shared" si="22"/>
        <v>224262</v>
      </c>
      <c r="G118" s="23">
        <f t="shared" si="22"/>
        <v>235113</v>
      </c>
      <c r="H118" s="23">
        <f t="shared" si="22"/>
        <v>222774</v>
      </c>
      <c r="I118" s="23">
        <f t="shared" si="22"/>
        <v>0</v>
      </c>
      <c r="J118" s="23">
        <f t="shared" si="22"/>
        <v>0</v>
      </c>
      <c r="K118" s="23">
        <f t="shared" si="22"/>
        <v>0</v>
      </c>
      <c r="L118" s="23">
        <f t="shared" si="22"/>
        <v>0</v>
      </c>
      <c r="M118" s="23">
        <f t="shared" si="22"/>
        <v>0</v>
      </c>
      <c r="N118" s="23">
        <f t="shared" si="22"/>
        <v>0</v>
      </c>
      <c r="O118" s="23">
        <f>SUM(C118:N118)</f>
        <v>1319068</v>
      </c>
      <c r="Q118" s="19"/>
    </row>
    <row r="120" spans="1:17" x14ac:dyDescent="0.25">
      <c r="H120" s="19"/>
      <c r="P120" s="19"/>
    </row>
    <row r="122" spans="1:17" ht="15.75" thickBot="1" x14ac:dyDescent="0.3">
      <c r="A122" s="13" t="s">
        <v>0</v>
      </c>
      <c r="B122" s="24" t="s">
        <v>50</v>
      </c>
      <c r="C122" s="25">
        <f>+C112-C118</f>
        <v>1141057.1599999967</v>
      </c>
      <c r="D122" s="25">
        <f t="shared" ref="D122:N122" si="23">+D112-D118</f>
        <v>-448420.38999999932</v>
      </c>
      <c r="E122" s="25">
        <f t="shared" si="23"/>
        <v>-279284.10999999964</v>
      </c>
      <c r="F122" s="25">
        <f t="shared" si="23"/>
        <v>1092734.5100000065</v>
      </c>
      <c r="G122" s="25">
        <f t="shared" si="23"/>
        <v>5557517.570000004</v>
      </c>
      <c r="H122" s="25">
        <f t="shared" si="23"/>
        <v>534767.40000000771</v>
      </c>
      <c r="I122" s="25">
        <f t="shared" si="23"/>
        <v>0</v>
      </c>
      <c r="J122" s="25">
        <f t="shared" si="23"/>
        <v>0</v>
      </c>
      <c r="K122" s="25">
        <f t="shared" si="23"/>
        <v>0</v>
      </c>
      <c r="L122" s="25">
        <f t="shared" si="23"/>
        <v>0</v>
      </c>
      <c r="M122" s="25">
        <f t="shared" si="23"/>
        <v>0</v>
      </c>
      <c r="N122" s="25">
        <f t="shared" si="23"/>
        <v>0</v>
      </c>
      <c r="O122" s="25">
        <f>+O112-O118</f>
        <v>3611020.8800000157</v>
      </c>
      <c r="P122" s="25">
        <f>6455852.74-2198811</f>
        <v>4257041.74</v>
      </c>
      <c r="Q122" s="19"/>
    </row>
    <row r="123" spans="1:17" ht="15.75" thickTop="1" x14ac:dyDescent="0.25">
      <c r="C123" s="57"/>
      <c r="D123" s="57"/>
      <c r="E123" s="57"/>
      <c r="F123" s="57"/>
      <c r="G123" s="57"/>
      <c r="H123" s="57"/>
    </row>
    <row r="124" spans="1:17" x14ac:dyDescent="0.25">
      <c r="O124" s="19"/>
    </row>
    <row r="127" spans="1:17" ht="15.75" thickBot="1" x14ac:dyDescent="0.3">
      <c r="B127" s="16" t="s">
        <v>153</v>
      </c>
      <c r="C127" s="19">
        <f>+C51+C55+C62+C72+C73+C76+C68+C59+C52+C58</f>
        <v>-1993455.56</v>
      </c>
      <c r="D127" s="19">
        <f t="shared" ref="D127:E127" si="24">+D51+D55+D62+D72+D73+D76+D68+D59+D52+D58</f>
        <v>676203.43</v>
      </c>
      <c r="E127" s="19">
        <f t="shared" si="24"/>
        <v>1046289.52</v>
      </c>
      <c r="F127" s="19">
        <f t="shared" ref="F127:H127" si="25">+F51+F55+F62+F72+F73+F76+F68+F59+F52+F58</f>
        <v>1223724.5599999998</v>
      </c>
      <c r="G127" s="19">
        <f t="shared" si="25"/>
        <v>1178142.57</v>
      </c>
      <c r="H127" s="19">
        <f t="shared" si="25"/>
        <v>1119076.3599999999</v>
      </c>
      <c r="I127" s="19">
        <f>+I51+I55+I62+I72+I73+I76+I68+I59+I52</f>
        <v>0</v>
      </c>
      <c r="J127" s="19">
        <f t="shared" ref="J127:N127" si="26">+J51+J55+J62+J72+J73+J76+J68+J59+J52</f>
        <v>0</v>
      </c>
      <c r="K127" s="19">
        <f t="shared" si="26"/>
        <v>0</v>
      </c>
      <c r="L127" s="19">
        <f t="shared" si="26"/>
        <v>0</v>
      </c>
      <c r="M127" s="19">
        <f t="shared" si="26"/>
        <v>0</v>
      </c>
      <c r="N127" s="19">
        <f t="shared" si="26"/>
        <v>0</v>
      </c>
      <c r="O127" s="19"/>
    </row>
    <row r="128" spans="1:17" ht="15.75" thickTop="1" x14ac:dyDescent="0.25"/>
    <row r="129" spans="2:16" ht="15.75" thickBot="1" x14ac:dyDescent="0.3">
      <c r="B129" s="16" t="s">
        <v>166</v>
      </c>
      <c r="C129" s="19">
        <f>+C53+C67</f>
        <v>-220.07</v>
      </c>
      <c r="D129" s="19">
        <f t="shared" ref="D129:N129" si="27">+D53+D67</f>
        <v>40.349999999999994</v>
      </c>
      <c r="E129" s="19">
        <f t="shared" si="27"/>
        <v>100.35</v>
      </c>
      <c r="F129" s="19">
        <f t="shared" si="27"/>
        <v>544.41</v>
      </c>
      <c r="G129" s="19">
        <f t="shared" si="27"/>
        <v>221.47</v>
      </c>
      <c r="H129" s="19">
        <f t="shared" si="27"/>
        <v>166.11</v>
      </c>
      <c r="I129" s="19">
        <f t="shared" si="27"/>
        <v>0</v>
      </c>
      <c r="J129" s="19">
        <f t="shared" si="27"/>
        <v>0</v>
      </c>
      <c r="K129" s="19">
        <f t="shared" si="27"/>
        <v>0</v>
      </c>
      <c r="L129" s="19">
        <f t="shared" si="27"/>
        <v>0</v>
      </c>
      <c r="M129" s="19">
        <f t="shared" si="27"/>
        <v>0</v>
      </c>
      <c r="N129" s="19">
        <f t="shared" si="27"/>
        <v>0</v>
      </c>
    </row>
    <row r="130" spans="2:16" ht="15.75" thickTop="1" x14ac:dyDescent="0.25">
      <c r="C130" s="28">
        <f>+C127+C129</f>
        <v>-1993675.6300000001</v>
      </c>
      <c r="D130" s="28">
        <f t="shared" ref="D130:N130" si="28">+D127+D129</f>
        <v>676243.78</v>
      </c>
      <c r="E130" s="28">
        <f t="shared" si="28"/>
        <v>1046389.87</v>
      </c>
      <c r="F130" s="28">
        <f t="shared" si="28"/>
        <v>1224268.9699999997</v>
      </c>
      <c r="G130" s="28">
        <f t="shared" si="28"/>
        <v>1178364.04</v>
      </c>
      <c r="H130" s="28">
        <f t="shared" si="28"/>
        <v>1119242.47</v>
      </c>
      <c r="I130" s="28">
        <f t="shared" si="28"/>
        <v>0</v>
      </c>
      <c r="J130" s="28">
        <f t="shared" si="28"/>
        <v>0</v>
      </c>
      <c r="K130" s="28">
        <f t="shared" si="28"/>
        <v>0</v>
      </c>
      <c r="L130" s="28">
        <f t="shared" si="28"/>
        <v>0</v>
      </c>
      <c r="M130" s="28">
        <f t="shared" si="28"/>
        <v>0</v>
      </c>
      <c r="N130" s="28">
        <f t="shared" si="28"/>
        <v>0</v>
      </c>
      <c r="O130" s="27"/>
      <c r="P130" s="27"/>
    </row>
    <row r="131" spans="2:16" ht="15.75" thickBot="1" x14ac:dyDescent="0.3">
      <c r="C131" s="20"/>
      <c r="D131" s="20"/>
      <c r="E131" s="20"/>
      <c r="F131" s="20"/>
      <c r="G131" s="20"/>
      <c r="H131" s="20"/>
    </row>
    <row r="132" spans="2:16" ht="16.5" thickTop="1" thickBot="1" x14ac:dyDescent="0.3">
      <c r="B132" s="16" t="s">
        <v>168</v>
      </c>
      <c r="C132" s="19">
        <f>+C90+C93+C95+C97+C105</f>
        <v>342052.16</v>
      </c>
      <c r="D132" s="19">
        <f t="shared" ref="D132:H132" si="29">+D90+D93+D95+D97+D105</f>
        <v>408854.85000000003</v>
      </c>
      <c r="E132" s="19">
        <f t="shared" si="29"/>
        <v>514253.60000000003</v>
      </c>
      <c r="F132" s="19">
        <f t="shared" si="29"/>
        <v>527285.75</v>
      </c>
      <c r="G132" s="19">
        <f t="shared" si="29"/>
        <v>696231.89000000013</v>
      </c>
      <c r="H132" s="19">
        <f t="shared" si="29"/>
        <v>792216.35</v>
      </c>
      <c r="I132" s="19">
        <f>+I90+I93+I95+I97+I105</f>
        <v>0</v>
      </c>
      <c r="J132" s="19">
        <f t="shared" ref="J132:N132" si="30">+J90+J93+J95+J97+J105</f>
        <v>0</v>
      </c>
      <c r="K132" s="19">
        <f t="shared" si="30"/>
        <v>0</v>
      </c>
      <c r="L132" s="19">
        <f t="shared" si="30"/>
        <v>0</v>
      </c>
      <c r="M132" s="19">
        <f t="shared" si="30"/>
        <v>0</v>
      </c>
      <c r="N132" s="19">
        <f t="shared" si="30"/>
        <v>0</v>
      </c>
      <c r="O132" s="19"/>
    </row>
    <row r="133" spans="2:16" ht="15.75" thickTop="1" x14ac:dyDescent="0.25"/>
    <row r="134" spans="2:16" ht="15.75" thickBot="1" x14ac:dyDescent="0.3">
      <c r="B134" s="16" t="s">
        <v>168</v>
      </c>
      <c r="C134" s="19">
        <f>+C101</f>
        <v>38572.54</v>
      </c>
      <c r="D134" s="19">
        <f t="shared" ref="D134:H134" si="31">+D101</f>
        <v>310854.78999999998</v>
      </c>
      <c r="E134" s="19">
        <f t="shared" si="31"/>
        <v>502293.66</v>
      </c>
      <c r="F134" s="19">
        <f t="shared" si="31"/>
        <v>-128506.99</v>
      </c>
      <c r="G134" s="19">
        <f t="shared" si="31"/>
        <v>128533.33</v>
      </c>
      <c r="H134" s="19">
        <f t="shared" si="31"/>
        <v>0</v>
      </c>
    </row>
    <row r="135" spans="2:16" ht="15.75" thickTop="1" x14ac:dyDescent="0.25">
      <c r="C135" s="28">
        <f>+C132+C134</f>
        <v>380624.69999999995</v>
      </c>
      <c r="D135" s="28">
        <f t="shared" ref="D135:N135" si="32">+D132+D134</f>
        <v>719709.64</v>
      </c>
      <c r="E135" s="28">
        <f t="shared" si="32"/>
        <v>1016547.26</v>
      </c>
      <c r="F135" s="28">
        <f t="shared" si="32"/>
        <v>398778.76</v>
      </c>
      <c r="G135" s="28">
        <f t="shared" si="32"/>
        <v>824765.22000000009</v>
      </c>
      <c r="H135" s="28">
        <f t="shared" si="32"/>
        <v>792216.35</v>
      </c>
      <c r="I135" s="28">
        <f t="shared" si="32"/>
        <v>0</v>
      </c>
      <c r="J135" s="28">
        <f t="shared" si="32"/>
        <v>0</v>
      </c>
      <c r="K135" s="28">
        <f t="shared" si="32"/>
        <v>0</v>
      </c>
      <c r="L135" s="28">
        <f t="shared" si="32"/>
        <v>0</v>
      </c>
      <c r="M135" s="28">
        <f t="shared" si="32"/>
        <v>0</v>
      </c>
      <c r="N135" s="28">
        <f t="shared" si="32"/>
        <v>0</v>
      </c>
    </row>
    <row r="136" spans="2:16" x14ac:dyDescent="0.25">
      <c r="C136" s="13">
        <v>380624.69999999995</v>
      </c>
      <c r="D136" s="13">
        <v>719709.64</v>
      </c>
      <c r="E136" s="13">
        <v>1016547.26</v>
      </c>
      <c r="F136" s="13">
        <v>398778.76</v>
      </c>
      <c r="G136" s="13">
        <v>824765.22000000009</v>
      </c>
      <c r="H136" s="13">
        <v>792216.35</v>
      </c>
    </row>
  </sheetData>
  <mergeCells count="3">
    <mergeCell ref="A3:O3"/>
    <mergeCell ref="A4:O4"/>
    <mergeCell ref="A5:O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topLeftCell="A10" workbookViewId="0"/>
  </sheetViews>
  <sheetFormatPr baseColWidth="10" defaultRowHeight="15" x14ac:dyDescent="0.25"/>
  <cols>
    <col min="2" max="2" width="34.5703125" bestFit="1" customWidth="1"/>
    <col min="3" max="3" width="12.42578125" bestFit="1" customWidth="1"/>
    <col min="15" max="15" width="16.140625" bestFit="1" customWidth="1"/>
  </cols>
  <sheetData>
    <row r="2" spans="1:27" x14ac:dyDescent="0.25">
      <c r="O2" s="2"/>
    </row>
    <row r="3" spans="1:27" x14ac:dyDescent="0.25">
      <c r="O3" s="3"/>
    </row>
    <row r="7" spans="1:27" x14ac:dyDescent="0.25">
      <c r="C7" s="44" t="s">
        <v>51</v>
      </c>
      <c r="D7" s="44" t="s">
        <v>52</v>
      </c>
      <c r="E7" s="44" t="s">
        <v>53</v>
      </c>
      <c r="F7" s="44" t="s">
        <v>54</v>
      </c>
      <c r="G7" s="44" t="s">
        <v>55</v>
      </c>
      <c r="H7" s="44" t="s">
        <v>56</v>
      </c>
      <c r="I7" s="44" t="s">
        <v>57</v>
      </c>
      <c r="J7" s="44" t="s">
        <v>58</v>
      </c>
      <c r="K7" s="44" t="s">
        <v>59</v>
      </c>
      <c r="L7" s="44" t="s">
        <v>60</v>
      </c>
      <c r="M7" s="44" t="s">
        <v>61</v>
      </c>
      <c r="N7" s="44" t="s">
        <v>62</v>
      </c>
    </row>
    <row r="10" spans="1:27" x14ac:dyDescent="0.25">
      <c r="C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27" x14ac:dyDescent="0.25">
      <c r="A11" t="s">
        <v>63</v>
      </c>
      <c r="B11" t="s">
        <v>33</v>
      </c>
      <c r="C11" s="43">
        <v>-44478.91</v>
      </c>
      <c r="D11" s="42">
        <v>42353.31</v>
      </c>
      <c r="E11" s="43">
        <v>36152.43</v>
      </c>
      <c r="F11" s="43">
        <v>37802.25</v>
      </c>
      <c r="G11" s="43">
        <v>34430.89</v>
      </c>
      <c r="H11" s="43">
        <v>33387.14</v>
      </c>
      <c r="I11" s="1"/>
      <c r="J11" s="1"/>
      <c r="K11" s="1"/>
      <c r="L11" s="1"/>
      <c r="M11" s="1"/>
      <c r="N11" s="1"/>
      <c r="O11" s="1">
        <f>SUM(C11:N11)</f>
        <v>139647.10999999999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4" customFormat="1" x14ac:dyDescent="0.25">
      <c r="A12" s="4">
        <v>804</v>
      </c>
      <c r="B12" s="4" t="s">
        <v>33</v>
      </c>
      <c r="C12" s="5">
        <f>SUM(C11)</f>
        <v>-44478.91</v>
      </c>
      <c r="D12" s="5">
        <f t="shared" ref="D12:N12" si="0">SUM(D11)</f>
        <v>42353.31</v>
      </c>
      <c r="E12" s="5">
        <f t="shared" si="0"/>
        <v>36152.43</v>
      </c>
      <c r="F12" s="5">
        <f t="shared" si="0"/>
        <v>37802.25</v>
      </c>
      <c r="G12" s="5">
        <f t="shared" si="0"/>
        <v>34430.89</v>
      </c>
      <c r="H12" s="5">
        <f t="shared" si="0"/>
        <v>33387.14</v>
      </c>
      <c r="I12" s="5">
        <f t="shared" si="0"/>
        <v>0</v>
      </c>
      <c r="J12" s="5">
        <f t="shared" si="0"/>
        <v>0</v>
      </c>
      <c r="K12" s="5">
        <f t="shared" si="0"/>
        <v>0</v>
      </c>
      <c r="L12" s="5">
        <f t="shared" si="0"/>
        <v>0</v>
      </c>
      <c r="M12" s="5">
        <f t="shared" si="0"/>
        <v>0</v>
      </c>
      <c r="N12" s="5">
        <f t="shared" si="0"/>
        <v>0</v>
      </c>
      <c r="O12" s="10">
        <f>SUM(C12:N12)</f>
        <v>139647.10999999999</v>
      </c>
    </row>
    <row r="14" spans="1:27" x14ac:dyDescent="0.25">
      <c r="A14" t="s">
        <v>64</v>
      </c>
      <c r="B14" t="s">
        <v>65</v>
      </c>
      <c r="C14" s="43"/>
      <c r="D14" s="42"/>
      <c r="E14" s="43"/>
      <c r="F14" s="43"/>
      <c r="G14" s="43">
        <v>-12350</v>
      </c>
      <c r="H14" s="43"/>
      <c r="O14" s="10">
        <f t="shared" ref="O14:O45" si="1">SUM(C14:N14)</f>
        <v>-12350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x14ac:dyDescent="0.25">
      <c r="A15" t="s">
        <v>66</v>
      </c>
      <c r="B15" t="s">
        <v>67</v>
      </c>
      <c r="C15" s="42">
        <v>-80.16</v>
      </c>
      <c r="D15" s="42">
        <v>9.4499999999999993</v>
      </c>
      <c r="E15" s="43">
        <v>68.789999999999992</v>
      </c>
      <c r="F15" s="43">
        <v>473.83</v>
      </c>
      <c r="G15" s="43">
        <v>104.38</v>
      </c>
      <c r="H15" s="43">
        <v>91.62</v>
      </c>
      <c r="I15" s="1"/>
      <c r="J15" s="1"/>
      <c r="K15" s="1"/>
      <c r="L15" s="1"/>
      <c r="M15" s="1"/>
      <c r="N15" s="1"/>
      <c r="O15" s="10">
        <f t="shared" si="1"/>
        <v>667.91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x14ac:dyDescent="0.25">
      <c r="A16" t="s">
        <v>68</v>
      </c>
      <c r="B16" t="s">
        <v>69</v>
      </c>
      <c r="C16" s="45"/>
      <c r="D16" s="45"/>
      <c r="E16" s="45"/>
      <c r="F16" s="45"/>
      <c r="G16" s="45"/>
      <c r="H16" s="45"/>
      <c r="O16" s="10">
        <f t="shared" si="1"/>
        <v>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x14ac:dyDescent="0.25">
      <c r="A17" t="s">
        <v>70</v>
      </c>
      <c r="B17" t="s">
        <v>71</v>
      </c>
      <c r="C17" s="43">
        <v>-53034.25</v>
      </c>
      <c r="D17" s="42">
        <v>38601.43</v>
      </c>
      <c r="E17" s="43">
        <v>245965.43</v>
      </c>
      <c r="F17" s="43">
        <v>125670.99000000002</v>
      </c>
      <c r="G17" s="43">
        <v>102720.7</v>
      </c>
      <c r="H17" s="43">
        <v>74194.37</v>
      </c>
      <c r="I17" s="1"/>
      <c r="J17" s="1"/>
      <c r="K17" s="1"/>
      <c r="L17" s="1"/>
      <c r="M17" s="1"/>
      <c r="N17" s="1"/>
      <c r="O17" s="10">
        <f t="shared" si="1"/>
        <v>534118.66999999993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x14ac:dyDescent="0.25">
      <c r="A18" t="s">
        <v>72</v>
      </c>
      <c r="B18" t="s">
        <v>73</v>
      </c>
      <c r="C18" s="45"/>
      <c r="D18" s="45"/>
      <c r="E18" s="45"/>
      <c r="F18" s="45"/>
      <c r="G18" s="45"/>
      <c r="H18" s="45"/>
      <c r="O18" s="10">
        <f t="shared" si="1"/>
        <v>0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x14ac:dyDescent="0.25">
      <c r="A19" t="s">
        <v>74</v>
      </c>
      <c r="B19" t="s">
        <v>75</v>
      </c>
      <c r="C19" s="15"/>
      <c r="D19" s="15"/>
      <c r="E19" s="15"/>
      <c r="F19" s="15"/>
      <c r="G19" s="15"/>
      <c r="H19" s="15"/>
      <c r="O19" s="10">
        <f t="shared" si="1"/>
        <v>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x14ac:dyDescent="0.25">
      <c r="A20" t="s">
        <v>76</v>
      </c>
      <c r="B20" t="s">
        <v>77</v>
      </c>
      <c r="C20" s="43">
        <v>-20948.28</v>
      </c>
      <c r="D20" s="42"/>
      <c r="E20" s="43"/>
      <c r="F20" s="43">
        <v>1724.14</v>
      </c>
      <c r="G20" s="43">
        <v>4310.34</v>
      </c>
      <c r="H20" s="43">
        <v>18965.52</v>
      </c>
      <c r="I20" s="1"/>
      <c r="J20" s="1"/>
      <c r="K20" s="1"/>
      <c r="L20" s="1"/>
      <c r="M20" s="1"/>
      <c r="N20" s="1"/>
      <c r="O20" s="10">
        <f t="shared" si="1"/>
        <v>4051.7200000000012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x14ac:dyDescent="0.25">
      <c r="A21" t="s">
        <v>78</v>
      </c>
      <c r="B21" t="s">
        <v>79</v>
      </c>
      <c r="C21" s="15"/>
      <c r="D21" s="15"/>
      <c r="E21" s="22"/>
      <c r="F21" s="15"/>
      <c r="G21" s="15"/>
      <c r="H21" s="15"/>
      <c r="O21" s="10">
        <f t="shared" si="1"/>
        <v>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x14ac:dyDescent="0.25">
      <c r="A22" t="s">
        <v>80</v>
      </c>
      <c r="B22" t="s">
        <v>81</v>
      </c>
      <c r="C22" s="15"/>
      <c r="D22" s="15"/>
      <c r="E22" s="15"/>
      <c r="F22" s="15"/>
      <c r="G22" s="15"/>
      <c r="H22" s="15"/>
      <c r="O22" s="10">
        <f t="shared" si="1"/>
        <v>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s="4" customFormat="1" x14ac:dyDescent="0.25">
      <c r="A23" s="4">
        <v>805</v>
      </c>
      <c r="B23" s="4" t="s">
        <v>34</v>
      </c>
      <c r="C23" s="5">
        <f>SUM(C14:C22)</f>
        <v>-74062.69</v>
      </c>
      <c r="D23" s="5">
        <f t="shared" ref="D23:N23" si="2">SUM(D14:D22)</f>
        <v>38610.879999999997</v>
      </c>
      <c r="E23" s="5">
        <f t="shared" si="2"/>
        <v>246034.22</v>
      </c>
      <c r="F23" s="5">
        <f t="shared" si="2"/>
        <v>127868.96000000002</v>
      </c>
      <c r="G23" s="5">
        <f t="shared" si="2"/>
        <v>94785.42</v>
      </c>
      <c r="H23" s="5">
        <f t="shared" si="2"/>
        <v>93251.51</v>
      </c>
      <c r="I23" s="5">
        <f t="shared" si="2"/>
        <v>0</v>
      </c>
      <c r="J23" s="5">
        <f t="shared" si="2"/>
        <v>0</v>
      </c>
      <c r="K23" s="5">
        <f t="shared" si="2"/>
        <v>0</v>
      </c>
      <c r="L23" s="5">
        <f t="shared" si="2"/>
        <v>0</v>
      </c>
      <c r="M23" s="5">
        <f t="shared" si="2"/>
        <v>0</v>
      </c>
      <c r="N23" s="5">
        <f t="shared" si="2"/>
        <v>0</v>
      </c>
      <c r="O23" s="10">
        <f t="shared" si="1"/>
        <v>526488.29999999993</v>
      </c>
    </row>
    <row r="24" spans="1:27" s="4" customForma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10">
        <f t="shared" si="1"/>
        <v>0</v>
      </c>
    </row>
    <row r="25" spans="1:27" x14ac:dyDescent="0.25">
      <c r="A25" t="s">
        <v>82</v>
      </c>
      <c r="B25" t="s">
        <v>83</v>
      </c>
      <c r="C25" s="43">
        <v>2780.05</v>
      </c>
      <c r="D25" s="22">
        <v>0</v>
      </c>
      <c r="E25" s="15">
        <v>0</v>
      </c>
      <c r="F25" s="15">
        <v>0</v>
      </c>
      <c r="G25" s="22">
        <v>0</v>
      </c>
      <c r="H25" s="22">
        <v>0</v>
      </c>
      <c r="N25" s="1"/>
      <c r="O25" s="10">
        <f t="shared" si="1"/>
        <v>2780.05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s="4" customFormat="1" x14ac:dyDescent="0.25">
      <c r="A26" s="4">
        <v>806</v>
      </c>
      <c r="B26" s="4" t="s">
        <v>35</v>
      </c>
      <c r="C26" s="5">
        <f>SUM(C25)</f>
        <v>2780.05</v>
      </c>
      <c r="D26" s="5">
        <f t="shared" ref="D26:N26" si="3">SUM(D25)</f>
        <v>0</v>
      </c>
      <c r="E26" s="5">
        <f t="shared" si="3"/>
        <v>0</v>
      </c>
      <c r="F26" s="5">
        <f t="shared" si="3"/>
        <v>0</v>
      </c>
      <c r="G26" s="5">
        <f t="shared" si="3"/>
        <v>0</v>
      </c>
      <c r="H26" s="5">
        <f t="shared" si="3"/>
        <v>0</v>
      </c>
      <c r="I26" s="5">
        <f t="shared" si="3"/>
        <v>0</v>
      </c>
      <c r="J26" s="5">
        <f t="shared" si="3"/>
        <v>0</v>
      </c>
      <c r="K26" s="5">
        <f t="shared" si="3"/>
        <v>0</v>
      </c>
      <c r="L26" s="5">
        <f t="shared" si="3"/>
        <v>0</v>
      </c>
      <c r="M26" s="5">
        <f t="shared" si="3"/>
        <v>0</v>
      </c>
      <c r="N26" s="5">
        <f t="shared" si="3"/>
        <v>0</v>
      </c>
      <c r="O26" s="10">
        <f t="shared" si="1"/>
        <v>2780.05</v>
      </c>
    </row>
    <row r="27" spans="1:27" s="4" customForma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0">
        <f t="shared" si="1"/>
        <v>0</v>
      </c>
    </row>
    <row r="28" spans="1:27" x14ac:dyDescent="0.25">
      <c r="A28" t="s">
        <v>84</v>
      </c>
      <c r="B28" t="s">
        <v>36</v>
      </c>
      <c r="O28" s="10">
        <f t="shared" si="1"/>
        <v>0</v>
      </c>
    </row>
    <row r="29" spans="1:27" x14ac:dyDescent="0.25">
      <c r="A29" t="s">
        <v>85</v>
      </c>
      <c r="B29" t="s">
        <v>86</v>
      </c>
      <c r="N29" s="10"/>
      <c r="O29" s="10">
        <f t="shared" si="1"/>
        <v>0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s="4" customFormat="1" x14ac:dyDescent="0.25">
      <c r="A30" s="4">
        <v>807</v>
      </c>
      <c r="B30" s="4" t="s">
        <v>36</v>
      </c>
      <c r="C30" s="4">
        <f>SUM(C28:C29)</f>
        <v>0</v>
      </c>
      <c r="D30" s="4">
        <f t="shared" ref="D30:M30" si="4">SUM(D28:D29)</f>
        <v>0</v>
      </c>
      <c r="E30" s="4">
        <f t="shared" si="4"/>
        <v>0</v>
      </c>
      <c r="F30" s="4">
        <f t="shared" si="4"/>
        <v>0</v>
      </c>
      <c r="G30" s="4">
        <f t="shared" si="4"/>
        <v>0</v>
      </c>
      <c r="H30" s="4">
        <f t="shared" si="4"/>
        <v>0</v>
      </c>
      <c r="I30" s="4">
        <f t="shared" si="4"/>
        <v>0</v>
      </c>
      <c r="J30" s="4">
        <f t="shared" si="4"/>
        <v>0</v>
      </c>
      <c r="K30" s="4">
        <f t="shared" si="4"/>
        <v>0</v>
      </c>
      <c r="L30" s="4">
        <f t="shared" si="4"/>
        <v>0</v>
      </c>
      <c r="M30" s="4">
        <f t="shared" si="4"/>
        <v>0</v>
      </c>
      <c r="N30" s="4">
        <f>SUM(N28:N29)</f>
        <v>0</v>
      </c>
      <c r="O30" s="10">
        <f t="shared" si="1"/>
        <v>0</v>
      </c>
    </row>
    <row r="31" spans="1:27" s="4" customFormat="1" x14ac:dyDescent="0.25">
      <c r="O31" s="10">
        <f t="shared" si="1"/>
        <v>0</v>
      </c>
    </row>
    <row r="32" spans="1:27" x14ac:dyDescent="0.25">
      <c r="A32" t="s">
        <v>87</v>
      </c>
      <c r="B32" t="s">
        <v>88</v>
      </c>
      <c r="C32" s="42">
        <v>-139.91</v>
      </c>
      <c r="D32" s="42">
        <v>30.9</v>
      </c>
      <c r="E32" s="43">
        <v>31.56</v>
      </c>
      <c r="F32" s="43">
        <v>70.58</v>
      </c>
      <c r="G32" s="43">
        <v>117.09</v>
      </c>
      <c r="H32" s="43">
        <v>74.489999999999995</v>
      </c>
      <c r="O32" s="10">
        <f t="shared" si="1"/>
        <v>184.71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x14ac:dyDescent="0.25">
      <c r="A33" t="s">
        <v>89</v>
      </c>
      <c r="B33" t="s">
        <v>90</v>
      </c>
      <c r="C33" s="15"/>
      <c r="D33" s="22"/>
      <c r="E33" s="15"/>
      <c r="F33" s="15"/>
      <c r="G33" s="15"/>
      <c r="H33" s="15"/>
      <c r="O33" s="10">
        <f t="shared" si="1"/>
        <v>0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s="4" customFormat="1" x14ac:dyDescent="0.25">
      <c r="A34" s="4">
        <v>808</v>
      </c>
      <c r="B34" s="4" t="s">
        <v>37</v>
      </c>
      <c r="C34" s="4">
        <f>SUM(C32:C33)</f>
        <v>-139.91</v>
      </c>
      <c r="D34" s="4">
        <f t="shared" ref="D34:N34" si="5">SUM(D32:D33)</f>
        <v>30.9</v>
      </c>
      <c r="E34" s="4">
        <f t="shared" si="5"/>
        <v>31.56</v>
      </c>
      <c r="F34" s="4">
        <f t="shared" si="5"/>
        <v>70.58</v>
      </c>
      <c r="G34" s="4">
        <f t="shared" si="5"/>
        <v>117.09</v>
      </c>
      <c r="H34" s="4">
        <f t="shared" si="5"/>
        <v>74.489999999999995</v>
      </c>
      <c r="I34" s="4">
        <f t="shared" si="5"/>
        <v>0</v>
      </c>
      <c r="J34" s="4">
        <f t="shared" si="5"/>
        <v>0</v>
      </c>
      <c r="K34" s="4">
        <f t="shared" si="5"/>
        <v>0</v>
      </c>
      <c r="L34" s="4">
        <f t="shared" si="5"/>
        <v>0</v>
      </c>
      <c r="M34" s="4">
        <f t="shared" si="5"/>
        <v>0</v>
      </c>
      <c r="N34" s="4">
        <f t="shared" si="5"/>
        <v>0</v>
      </c>
      <c r="O34" s="10">
        <f t="shared" si="1"/>
        <v>184.71</v>
      </c>
    </row>
    <row r="35" spans="1:27" s="4" customFormat="1" x14ac:dyDescent="0.25">
      <c r="O35" s="10">
        <f t="shared" si="1"/>
        <v>0</v>
      </c>
    </row>
    <row r="36" spans="1:27" x14ac:dyDescent="0.25">
      <c r="A36" t="s">
        <v>91</v>
      </c>
      <c r="B36" t="s">
        <v>92</v>
      </c>
      <c r="C36" s="15"/>
      <c r="D36" s="22"/>
      <c r="E36" s="15"/>
      <c r="F36" s="15"/>
      <c r="G36" s="15"/>
      <c r="H36" s="15"/>
      <c r="O36" s="10">
        <f t="shared" si="1"/>
        <v>0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x14ac:dyDescent="0.25">
      <c r="A37" t="s">
        <v>93</v>
      </c>
      <c r="B37" t="s">
        <v>94</v>
      </c>
      <c r="C37" s="15"/>
      <c r="D37" s="15"/>
      <c r="E37" s="15"/>
      <c r="F37" s="15"/>
      <c r="G37" s="15"/>
      <c r="H37" s="15"/>
      <c r="O37" s="10">
        <f t="shared" si="1"/>
        <v>0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x14ac:dyDescent="0.25">
      <c r="A38" t="s">
        <v>95</v>
      </c>
      <c r="B38" t="s">
        <v>96</v>
      </c>
      <c r="C38" s="43">
        <v>-346300</v>
      </c>
      <c r="D38" s="42">
        <v>110052.78</v>
      </c>
      <c r="E38" s="43">
        <v>130900</v>
      </c>
      <c r="F38" s="43">
        <v>122700</v>
      </c>
      <c r="G38" s="43">
        <v>334034</v>
      </c>
      <c r="H38" s="43">
        <v>127270.83</v>
      </c>
      <c r="I38" s="1"/>
      <c r="J38" s="1"/>
      <c r="K38" s="1"/>
      <c r="L38" s="1"/>
      <c r="M38" s="1"/>
      <c r="N38" s="1"/>
      <c r="O38" s="10">
        <f t="shared" si="1"/>
        <v>478657.61000000004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x14ac:dyDescent="0.25">
      <c r="A39" t="s">
        <v>97</v>
      </c>
      <c r="B39" t="s">
        <v>98</v>
      </c>
      <c r="C39" s="43">
        <v>-510900</v>
      </c>
      <c r="D39" s="42">
        <v>167750</v>
      </c>
      <c r="E39" s="43">
        <v>178200</v>
      </c>
      <c r="F39" s="43">
        <v>162450</v>
      </c>
      <c r="G39" s="43">
        <v>207900</v>
      </c>
      <c r="H39" s="43">
        <v>236990.88</v>
      </c>
      <c r="I39" s="1"/>
      <c r="J39" s="1"/>
      <c r="K39" s="1"/>
      <c r="L39" s="1"/>
      <c r="M39" s="1"/>
      <c r="N39" s="1"/>
      <c r="O39" s="10">
        <f t="shared" si="1"/>
        <v>442390.88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x14ac:dyDescent="0.25">
      <c r="A40" t="s">
        <v>99</v>
      </c>
      <c r="B40" t="s">
        <v>100</v>
      </c>
      <c r="C40" s="45"/>
      <c r="D40" s="45"/>
      <c r="E40" s="45"/>
      <c r="F40" s="45"/>
      <c r="G40" s="45"/>
      <c r="H40" s="45"/>
      <c r="O40" s="10">
        <f t="shared" si="1"/>
        <v>0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x14ac:dyDescent="0.25">
      <c r="A41" t="s">
        <v>101</v>
      </c>
      <c r="B41" t="s">
        <v>102</v>
      </c>
      <c r="C41" s="15"/>
      <c r="D41" s="15"/>
      <c r="E41" s="15"/>
      <c r="F41" s="15"/>
      <c r="G41" s="15"/>
      <c r="H41" s="15"/>
      <c r="O41" s="10">
        <f t="shared" si="1"/>
        <v>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x14ac:dyDescent="0.25">
      <c r="A42" t="s">
        <v>103</v>
      </c>
      <c r="B42" t="s">
        <v>104</v>
      </c>
      <c r="C42" s="43">
        <v>-1020574.17</v>
      </c>
      <c r="D42" s="42">
        <v>317445.91000000003</v>
      </c>
      <c r="E42" s="43">
        <v>455071.66000000003</v>
      </c>
      <c r="F42" s="43">
        <v>773377.18</v>
      </c>
      <c r="G42" s="43">
        <v>507096.64</v>
      </c>
      <c r="H42" s="43">
        <v>628267.62</v>
      </c>
      <c r="I42" s="1"/>
      <c r="J42" s="1"/>
      <c r="K42" s="1"/>
      <c r="L42" s="1"/>
      <c r="M42" s="1"/>
      <c r="N42" s="1"/>
      <c r="O42" s="10">
        <f t="shared" si="1"/>
        <v>1660684.84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x14ac:dyDescent="0.25">
      <c r="A43" t="s">
        <v>105</v>
      </c>
      <c r="B43" t="s">
        <v>106</v>
      </c>
      <c r="C43" s="15"/>
      <c r="D43" s="15"/>
      <c r="E43" s="15"/>
      <c r="F43" s="15"/>
      <c r="G43" s="15"/>
      <c r="H43" s="15"/>
      <c r="O43" s="10">
        <f t="shared" si="1"/>
        <v>0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x14ac:dyDescent="0.25">
      <c r="A44" t="s">
        <v>107</v>
      </c>
      <c r="B44" t="s">
        <v>108</v>
      </c>
      <c r="C44" s="15"/>
      <c r="D44" s="15"/>
      <c r="E44" s="15"/>
      <c r="F44" s="15"/>
      <c r="G44" s="15"/>
      <c r="H44" s="15"/>
      <c r="O44" s="10">
        <f t="shared" si="1"/>
        <v>0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s="4" customFormat="1" x14ac:dyDescent="0.25">
      <c r="A45" s="4">
        <v>809</v>
      </c>
      <c r="B45" s="4" t="s">
        <v>38</v>
      </c>
      <c r="C45" s="5">
        <f>SUM(C36:C44)</f>
        <v>-1877774.17</v>
      </c>
      <c r="D45" s="5">
        <f t="shared" ref="D45:N45" si="6">SUM(D36:D44)</f>
        <v>595248.69000000006</v>
      </c>
      <c r="E45" s="5">
        <f t="shared" si="6"/>
        <v>764171.66</v>
      </c>
      <c r="F45" s="5">
        <f t="shared" si="6"/>
        <v>1058527.1800000002</v>
      </c>
      <c r="G45" s="5">
        <f t="shared" si="6"/>
        <v>1049030.6400000001</v>
      </c>
      <c r="H45" s="5">
        <f t="shared" si="6"/>
        <v>992529.33000000007</v>
      </c>
      <c r="I45" s="5">
        <f t="shared" si="6"/>
        <v>0</v>
      </c>
      <c r="J45" s="5">
        <f t="shared" si="6"/>
        <v>0</v>
      </c>
      <c r="K45" s="5">
        <f t="shared" si="6"/>
        <v>0</v>
      </c>
      <c r="L45" s="5">
        <f t="shared" si="6"/>
        <v>0</v>
      </c>
      <c r="M45" s="5">
        <f t="shared" si="6"/>
        <v>0</v>
      </c>
      <c r="N45" s="5">
        <f t="shared" si="6"/>
        <v>0</v>
      </c>
      <c r="O45" s="10">
        <f t="shared" si="1"/>
        <v>2581733.3300000005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9"/>
  <sheetViews>
    <sheetView tabSelected="1" workbookViewId="0">
      <selection activeCell="C36" sqref="C36:H36"/>
    </sheetView>
  </sheetViews>
  <sheetFormatPr baseColWidth="10" defaultRowHeight="15" x14ac:dyDescent="0.25"/>
  <cols>
    <col min="1" max="1" width="12.5703125" bestFit="1" customWidth="1"/>
    <col min="2" max="2" width="36.28515625" bestFit="1" customWidth="1"/>
    <col min="3" max="3" width="9.85546875" bestFit="1" customWidth="1"/>
    <col min="4" max="4" width="10" bestFit="1" customWidth="1"/>
    <col min="5" max="5" width="10.140625" bestFit="1" customWidth="1"/>
    <col min="6" max="6" width="11.28515625" customWidth="1"/>
    <col min="7" max="10" width="10.140625" bestFit="1" customWidth="1"/>
    <col min="12" max="12" width="10.140625" bestFit="1" customWidth="1"/>
    <col min="13" max="13" width="11" bestFit="1" customWidth="1"/>
    <col min="14" max="14" width="10.140625" bestFit="1" customWidth="1"/>
    <col min="15" max="15" width="11.7109375" bestFit="1" customWidth="1"/>
  </cols>
  <sheetData>
    <row r="2" spans="1:15" x14ac:dyDescent="0.25">
      <c r="A2" s="11"/>
      <c r="B2" s="11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>
        <v>42825</v>
      </c>
    </row>
    <row r="3" spans="1:15" x14ac:dyDescent="0.25">
      <c r="A3" s="11"/>
      <c r="B3" s="11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9">
        <v>0.49791666666666662</v>
      </c>
    </row>
    <row r="4" spans="1:15" x14ac:dyDescent="0.25">
      <c r="A4" s="11"/>
      <c r="B4" s="1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 t="s">
        <v>109</v>
      </c>
    </row>
    <row r="7" spans="1:15" x14ac:dyDescent="0.25">
      <c r="A7" s="11"/>
      <c r="B7" s="11"/>
      <c r="C7" s="11" t="s">
        <v>51</v>
      </c>
      <c r="D7" s="11" t="s">
        <v>52</v>
      </c>
      <c r="E7" s="11" t="s">
        <v>53</v>
      </c>
      <c r="F7" s="11" t="s">
        <v>54</v>
      </c>
      <c r="G7" s="11" t="s">
        <v>55</v>
      </c>
      <c r="H7" s="11" t="s">
        <v>56</v>
      </c>
      <c r="I7" s="11" t="s">
        <v>57</v>
      </c>
      <c r="J7" s="11" t="s">
        <v>58</v>
      </c>
      <c r="K7" s="11" t="s">
        <v>59</v>
      </c>
      <c r="L7" s="11" t="s">
        <v>60</v>
      </c>
      <c r="M7" s="11" t="s">
        <v>61</v>
      </c>
      <c r="N7" s="11" t="s">
        <v>62</v>
      </c>
      <c r="O7" s="11" t="s">
        <v>110</v>
      </c>
    </row>
    <row r="9" spans="1:15" x14ac:dyDescent="0.25">
      <c r="A9" s="7" t="s">
        <v>111</v>
      </c>
      <c r="B9" s="7" t="s">
        <v>112</v>
      </c>
      <c r="C9" s="53">
        <v>209981.3</v>
      </c>
      <c r="D9" s="53">
        <v>285549.57</v>
      </c>
      <c r="E9" s="53">
        <v>393539.34</v>
      </c>
      <c r="F9" s="53">
        <v>389768.52</v>
      </c>
      <c r="G9" s="53">
        <v>473755.96</v>
      </c>
      <c r="H9" s="53">
        <v>557045.07999999996</v>
      </c>
      <c r="I9" s="10"/>
      <c r="J9" s="10"/>
      <c r="K9" s="7"/>
      <c r="L9" s="10"/>
      <c r="M9" s="10"/>
      <c r="N9" s="10"/>
      <c r="O9" s="10"/>
    </row>
    <row r="10" spans="1:15" x14ac:dyDescent="0.25">
      <c r="A10" s="7" t="s">
        <v>113</v>
      </c>
      <c r="B10" s="7" t="s">
        <v>114</v>
      </c>
      <c r="C10" s="53">
        <v>32987.74</v>
      </c>
      <c r="D10" s="53">
        <v>17544.650000000001</v>
      </c>
      <c r="E10" s="53">
        <v>29539.57</v>
      </c>
      <c r="F10" s="53">
        <v>20780.91</v>
      </c>
      <c r="G10" s="53">
        <v>29536.65</v>
      </c>
      <c r="H10" s="53">
        <v>34485.769999999997</v>
      </c>
      <c r="I10" s="10"/>
      <c r="J10" s="10"/>
      <c r="K10" s="10"/>
      <c r="L10" s="10"/>
      <c r="M10" s="10"/>
      <c r="N10" s="10"/>
      <c r="O10" s="10"/>
    </row>
    <row r="11" spans="1:15" x14ac:dyDescent="0.25">
      <c r="A11" s="7" t="s">
        <v>115</v>
      </c>
      <c r="B11" s="7" t="s">
        <v>116</v>
      </c>
      <c r="C11" s="54"/>
      <c r="D11" s="52"/>
      <c r="E11" s="52"/>
      <c r="F11" s="52"/>
      <c r="G11" s="52"/>
      <c r="H11" s="52"/>
      <c r="I11" s="10"/>
      <c r="J11" s="10"/>
      <c r="K11" s="10"/>
      <c r="L11" s="7"/>
      <c r="M11" s="7"/>
      <c r="N11" s="7"/>
      <c r="O11" s="10"/>
    </row>
    <row r="12" spans="1:15" x14ac:dyDescent="0.25">
      <c r="A12" s="7" t="s">
        <v>117</v>
      </c>
      <c r="B12" s="7" t="s">
        <v>118</v>
      </c>
      <c r="C12" s="19"/>
      <c r="D12" s="19"/>
      <c r="E12" s="19"/>
      <c r="F12" s="19"/>
      <c r="G12" s="19"/>
      <c r="H12" s="19"/>
      <c r="I12" s="10"/>
      <c r="J12" s="10"/>
      <c r="K12" s="7"/>
      <c r="L12" s="7"/>
      <c r="M12" s="7"/>
      <c r="N12" s="7"/>
      <c r="O12" s="10"/>
    </row>
    <row r="13" spans="1:15" x14ac:dyDescent="0.25">
      <c r="A13" s="7" t="s">
        <v>119</v>
      </c>
      <c r="B13" s="7" t="s">
        <v>120</v>
      </c>
      <c r="C13" s="52">
        <v>81.44</v>
      </c>
      <c r="D13" s="54"/>
      <c r="E13" s="54"/>
      <c r="F13" s="19"/>
      <c r="G13" s="54"/>
      <c r="H13" s="54"/>
      <c r="I13" s="7"/>
      <c r="J13" s="7"/>
      <c r="K13" s="7"/>
      <c r="L13" s="7"/>
      <c r="M13" s="7"/>
      <c r="N13" s="7"/>
      <c r="O13" s="10"/>
    </row>
    <row r="14" spans="1:15" x14ac:dyDescent="0.25">
      <c r="A14" s="11">
        <v>850</v>
      </c>
      <c r="B14" s="11" t="s">
        <v>39</v>
      </c>
      <c r="C14" s="12">
        <f>SUM(C9:C13)</f>
        <v>243050.47999999998</v>
      </c>
      <c r="D14" s="12">
        <f t="shared" ref="D14:N14" si="0">SUM(D9:D13)</f>
        <v>303094.22000000003</v>
      </c>
      <c r="E14" s="12">
        <f t="shared" si="0"/>
        <v>423078.91000000003</v>
      </c>
      <c r="F14" s="12">
        <f t="shared" si="0"/>
        <v>410549.43</v>
      </c>
      <c r="G14" s="12">
        <f t="shared" si="0"/>
        <v>503292.61000000004</v>
      </c>
      <c r="H14" s="12">
        <f t="shared" si="0"/>
        <v>591530.85</v>
      </c>
      <c r="I14" s="12">
        <f t="shared" si="0"/>
        <v>0</v>
      </c>
      <c r="J14" s="12">
        <f t="shared" si="0"/>
        <v>0</v>
      </c>
      <c r="K14" s="12">
        <f t="shared" si="0"/>
        <v>0</v>
      </c>
      <c r="L14" s="12">
        <f t="shared" si="0"/>
        <v>0</v>
      </c>
      <c r="M14" s="12">
        <f t="shared" si="0"/>
        <v>0</v>
      </c>
      <c r="N14" s="12">
        <f t="shared" si="0"/>
        <v>0</v>
      </c>
      <c r="O14" s="12">
        <f>SUM(C14:N14)</f>
        <v>2474596.5</v>
      </c>
    </row>
    <row r="16" spans="1:15" x14ac:dyDescent="0.25">
      <c r="A16" s="7" t="s">
        <v>121</v>
      </c>
      <c r="B16" s="7" t="s">
        <v>122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0</v>
      </c>
    </row>
    <row r="17" spans="1:15" x14ac:dyDescent="0.25">
      <c r="A17" s="7" t="s">
        <v>123</v>
      </c>
      <c r="B17" s="7" t="s">
        <v>124</v>
      </c>
      <c r="C17" s="7"/>
      <c r="D17" s="7"/>
      <c r="E17" s="7"/>
      <c r="F17" s="7"/>
      <c r="G17" s="7"/>
      <c r="H17" s="7"/>
      <c r="I17" s="7"/>
      <c r="J17" s="7"/>
      <c r="K17" s="10"/>
      <c r="L17" s="7"/>
      <c r="M17" s="7"/>
      <c r="N17" s="10"/>
      <c r="O17" s="10"/>
    </row>
    <row r="18" spans="1:15" x14ac:dyDescent="0.25">
      <c r="A18" s="11">
        <v>851</v>
      </c>
      <c r="B18" s="11" t="s">
        <v>40</v>
      </c>
      <c r="C18" s="11">
        <f>SUM(C16:C17)</f>
        <v>0</v>
      </c>
      <c r="D18" s="11">
        <f t="shared" ref="D18:N18" si="1">SUM(D16:D17)</f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1">
        <f t="shared" si="1"/>
        <v>0</v>
      </c>
      <c r="J18" s="11">
        <f t="shared" si="1"/>
        <v>0</v>
      </c>
      <c r="K18" s="11">
        <f t="shared" si="1"/>
        <v>0</v>
      </c>
      <c r="L18" s="11">
        <f t="shared" si="1"/>
        <v>0</v>
      </c>
      <c r="M18" s="11">
        <f t="shared" si="1"/>
        <v>0</v>
      </c>
      <c r="N18" s="11">
        <f t="shared" si="1"/>
        <v>0</v>
      </c>
      <c r="O18" s="12">
        <f>SUM(C18:N18)</f>
        <v>0</v>
      </c>
    </row>
    <row r="20" spans="1:15" x14ac:dyDescent="0.25">
      <c r="A20" s="7" t="s">
        <v>125</v>
      </c>
      <c r="B20" s="7" t="s">
        <v>41</v>
      </c>
      <c r="C20" s="53">
        <v>16886.93</v>
      </c>
      <c r="D20" s="53">
        <v>31443.18</v>
      </c>
      <c r="E20" s="53">
        <v>16106.36</v>
      </c>
      <c r="F20" s="53">
        <v>47435.69</v>
      </c>
      <c r="G20" s="53">
        <v>121627.25</v>
      </c>
      <c r="H20" s="53">
        <v>138219.71999999997</v>
      </c>
      <c r="I20" s="10"/>
      <c r="J20" s="10"/>
      <c r="K20" s="10"/>
      <c r="L20" s="10"/>
      <c r="M20" s="7"/>
      <c r="N20" s="7"/>
      <c r="O20" s="10"/>
    </row>
    <row r="21" spans="1:15" x14ac:dyDescent="0.25">
      <c r="A21" s="11">
        <v>852</v>
      </c>
      <c r="B21" s="11" t="s">
        <v>41</v>
      </c>
      <c r="C21" s="12">
        <f>SUM(C20)</f>
        <v>16886.93</v>
      </c>
      <c r="D21" s="12">
        <f t="shared" ref="D21:N21" si="2">SUM(D20)</f>
        <v>31443.18</v>
      </c>
      <c r="E21" s="12">
        <f t="shared" si="2"/>
        <v>16106.36</v>
      </c>
      <c r="F21" s="12">
        <f t="shared" si="2"/>
        <v>47435.69</v>
      </c>
      <c r="G21" s="12">
        <f t="shared" si="2"/>
        <v>121627.25</v>
      </c>
      <c r="H21" s="12">
        <f t="shared" si="2"/>
        <v>138219.71999999997</v>
      </c>
      <c r="I21" s="12">
        <f t="shared" si="2"/>
        <v>0</v>
      </c>
      <c r="J21" s="12">
        <f t="shared" si="2"/>
        <v>0</v>
      </c>
      <c r="K21" s="12">
        <f t="shared" si="2"/>
        <v>0</v>
      </c>
      <c r="L21" s="12">
        <f t="shared" si="2"/>
        <v>0</v>
      </c>
      <c r="M21" s="12">
        <f t="shared" si="2"/>
        <v>0</v>
      </c>
      <c r="N21" s="12">
        <f t="shared" si="2"/>
        <v>0</v>
      </c>
      <c r="O21" s="12">
        <f>SUM(C21:N21)</f>
        <v>371719.13</v>
      </c>
    </row>
    <row r="23" spans="1:15" x14ac:dyDescent="0.25">
      <c r="A23" s="7" t="s">
        <v>126</v>
      </c>
      <c r="B23" s="7" t="s">
        <v>127</v>
      </c>
      <c r="C23" s="53">
        <v>44473.23</v>
      </c>
      <c r="D23" s="53">
        <v>42249.57</v>
      </c>
      <c r="E23" s="53">
        <v>36152.43</v>
      </c>
      <c r="F23" s="53">
        <v>37802.25</v>
      </c>
      <c r="G23" s="53">
        <v>34430.89</v>
      </c>
      <c r="H23" s="53">
        <v>33354.92</v>
      </c>
      <c r="I23" s="10"/>
      <c r="J23" s="10"/>
      <c r="K23" s="10"/>
      <c r="L23" s="10"/>
      <c r="M23" s="10"/>
      <c r="N23" s="10"/>
      <c r="O23" s="10"/>
    </row>
    <row r="24" spans="1:15" x14ac:dyDescent="0.25">
      <c r="A24" s="11">
        <v>853</v>
      </c>
      <c r="B24" s="11" t="s">
        <v>42</v>
      </c>
      <c r="C24" s="12">
        <f>SUM(C23)</f>
        <v>44473.23</v>
      </c>
      <c r="D24" s="12">
        <f t="shared" ref="D24:N24" si="3">SUM(D23)</f>
        <v>42249.57</v>
      </c>
      <c r="E24" s="12">
        <f t="shared" si="3"/>
        <v>36152.43</v>
      </c>
      <c r="F24" s="12">
        <f t="shared" si="3"/>
        <v>37802.25</v>
      </c>
      <c r="G24" s="12">
        <f t="shared" si="3"/>
        <v>34430.89</v>
      </c>
      <c r="H24" s="12">
        <f t="shared" si="3"/>
        <v>33354.92</v>
      </c>
      <c r="I24" s="12">
        <f t="shared" si="3"/>
        <v>0</v>
      </c>
      <c r="J24" s="12">
        <f t="shared" si="3"/>
        <v>0</v>
      </c>
      <c r="K24" s="12">
        <f t="shared" si="3"/>
        <v>0</v>
      </c>
      <c r="L24" s="12">
        <f t="shared" si="3"/>
        <v>0</v>
      </c>
      <c r="M24" s="12">
        <f t="shared" si="3"/>
        <v>0</v>
      </c>
      <c r="N24" s="12">
        <f t="shared" si="3"/>
        <v>0</v>
      </c>
      <c r="O24" s="12">
        <f>SUM(C24:N24)</f>
        <v>228463.28999999998</v>
      </c>
    </row>
    <row r="26" spans="1:15" x14ac:dyDescent="0.25">
      <c r="A26" s="7" t="s">
        <v>128</v>
      </c>
      <c r="B26" s="7" t="s">
        <v>43</v>
      </c>
      <c r="C26" s="22"/>
      <c r="D26" s="15"/>
      <c r="E26" s="15"/>
      <c r="F26" s="15"/>
      <c r="G26" s="15"/>
      <c r="H26" s="15"/>
      <c r="I26" s="7"/>
      <c r="J26" s="7"/>
      <c r="K26" s="7"/>
      <c r="L26" s="7"/>
      <c r="M26" s="7"/>
      <c r="N26" s="7"/>
      <c r="O26" s="10"/>
    </row>
    <row r="27" spans="1:15" x14ac:dyDescent="0.25">
      <c r="A27" s="7" t="s">
        <v>129</v>
      </c>
      <c r="B27" s="7" t="s">
        <v>130</v>
      </c>
      <c r="C27" s="15"/>
      <c r="D27" s="15"/>
      <c r="E27" s="15"/>
      <c r="F27" s="15"/>
      <c r="G27" s="15"/>
      <c r="H27" s="15"/>
      <c r="I27" s="7"/>
      <c r="J27" s="7"/>
      <c r="K27" s="7"/>
      <c r="L27" s="7"/>
      <c r="M27" s="7"/>
      <c r="N27" s="7"/>
      <c r="O27" s="7">
        <v>0</v>
      </c>
    </row>
    <row r="28" spans="1:15" x14ac:dyDescent="0.25">
      <c r="A28" s="7" t="s">
        <v>131</v>
      </c>
      <c r="B28" s="7" t="s">
        <v>132</v>
      </c>
      <c r="C28" s="15"/>
      <c r="D28" s="15"/>
      <c r="E28" s="15"/>
      <c r="F28" s="15"/>
      <c r="G28" s="15"/>
      <c r="H28" s="15"/>
      <c r="I28" s="7"/>
      <c r="J28" s="7"/>
      <c r="K28" s="7"/>
      <c r="L28" s="7"/>
      <c r="M28" s="7"/>
      <c r="N28" s="7"/>
      <c r="O28" s="7">
        <v>0</v>
      </c>
    </row>
    <row r="29" spans="1:15" x14ac:dyDescent="0.25">
      <c r="A29" s="7" t="s">
        <v>133</v>
      </c>
      <c r="B29" s="7" t="s">
        <v>134</v>
      </c>
      <c r="C29" s="53">
        <v>38572.54</v>
      </c>
      <c r="D29" s="53">
        <v>310854.78999999998</v>
      </c>
      <c r="E29" s="53">
        <v>502293.66</v>
      </c>
      <c r="F29" s="53">
        <v>-128506.99</v>
      </c>
      <c r="G29" s="53">
        <v>128533.33</v>
      </c>
      <c r="H29" s="22"/>
      <c r="I29" s="10"/>
      <c r="J29" s="10"/>
      <c r="K29" s="10"/>
      <c r="L29" s="10"/>
      <c r="M29" s="10"/>
      <c r="N29" s="10"/>
      <c r="O29" s="10"/>
    </row>
    <row r="30" spans="1:15" x14ac:dyDescent="0.25">
      <c r="A30" s="11">
        <v>854</v>
      </c>
      <c r="B30" s="11" t="s">
        <v>43</v>
      </c>
      <c r="C30" s="12">
        <f>SUM(C26:C29)</f>
        <v>38572.54</v>
      </c>
      <c r="D30" s="12">
        <f t="shared" ref="D30:N30" si="4">SUM(D26:D29)</f>
        <v>310854.78999999998</v>
      </c>
      <c r="E30" s="12">
        <f t="shared" si="4"/>
        <v>502293.66</v>
      </c>
      <c r="F30" s="12">
        <f t="shared" si="4"/>
        <v>-128506.99</v>
      </c>
      <c r="G30" s="12">
        <f t="shared" si="4"/>
        <v>128533.33</v>
      </c>
      <c r="H30" s="12">
        <f t="shared" si="4"/>
        <v>0</v>
      </c>
      <c r="I30" s="12">
        <f t="shared" si="4"/>
        <v>0</v>
      </c>
      <c r="J30" s="12">
        <f t="shared" si="4"/>
        <v>0</v>
      </c>
      <c r="K30" s="12">
        <f t="shared" si="4"/>
        <v>0</v>
      </c>
      <c r="L30" s="12">
        <f t="shared" si="4"/>
        <v>0</v>
      </c>
      <c r="M30" s="12">
        <f t="shared" si="4"/>
        <v>0</v>
      </c>
      <c r="N30" s="12">
        <f t="shared" si="4"/>
        <v>0</v>
      </c>
      <c r="O30" s="12">
        <f>SUM(C30:N30)</f>
        <v>851747.33</v>
      </c>
    </row>
    <row r="32" spans="1:15" x14ac:dyDescent="0.25">
      <c r="A32" s="7" t="s">
        <v>135</v>
      </c>
      <c r="B32" s="7" t="s">
        <v>136</v>
      </c>
      <c r="C32" s="53">
        <v>37641.519999999997</v>
      </c>
      <c r="D32" s="53">
        <v>32067.88</v>
      </c>
      <c r="E32" s="53">
        <v>38915.9</v>
      </c>
      <c r="F32" s="53">
        <v>31498.38</v>
      </c>
      <c r="G32" s="53">
        <v>36881.14</v>
      </c>
      <c r="H32" s="53">
        <v>29110.86</v>
      </c>
      <c r="I32" s="10"/>
      <c r="J32" s="10"/>
      <c r="K32" s="10"/>
      <c r="L32" s="10"/>
      <c r="M32" s="10"/>
      <c r="N32" s="10"/>
      <c r="O32" s="10"/>
    </row>
    <row r="33" spans="1:15" x14ac:dyDescent="0.25">
      <c r="A33" s="7" t="s">
        <v>137</v>
      </c>
      <c r="B33" s="7" t="s">
        <v>138</v>
      </c>
      <c r="C33" s="15"/>
      <c r="D33" s="15"/>
      <c r="E33" s="15"/>
      <c r="F33" s="15"/>
      <c r="G33" s="15"/>
      <c r="H33" s="15"/>
      <c r="I33" s="7"/>
      <c r="J33" s="7"/>
      <c r="K33" s="7"/>
      <c r="L33" s="7"/>
      <c r="M33" s="7"/>
      <c r="N33" s="7"/>
      <c r="O33" s="7">
        <v>0</v>
      </c>
    </row>
    <row r="34" spans="1:15" x14ac:dyDescent="0.25">
      <c r="A34" s="11">
        <v>857</v>
      </c>
      <c r="B34" s="11" t="s">
        <v>45</v>
      </c>
      <c r="C34" s="12">
        <f>SUM(C32:C33)</f>
        <v>37641.519999999997</v>
      </c>
      <c r="D34" s="12">
        <f t="shared" ref="D34:N34" si="5">SUM(D32:D33)</f>
        <v>32067.88</v>
      </c>
      <c r="E34" s="12">
        <f t="shared" si="5"/>
        <v>38915.9</v>
      </c>
      <c r="F34" s="12">
        <f t="shared" si="5"/>
        <v>31498.38</v>
      </c>
      <c r="G34" s="12">
        <f t="shared" si="5"/>
        <v>36881.14</v>
      </c>
      <c r="H34" s="12">
        <f t="shared" si="5"/>
        <v>29110.86</v>
      </c>
      <c r="I34" s="12">
        <f t="shared" si="5"/>
        <v>0</v>
      </c>
      <c r="J34" s="12">
        <f t="shared" si="5"/>
        <v>0</v>
      </c>
      <c r="K34" s="12">
        <f t="shared" si="5"/>
        <v>0</v>
      </c>
      <c r="L34" s="12">
        <f t="shared" si="5"/>
        <v>0</v>
      </c>
      <c r="M34" s="12">
        <f t="shared" si="5"/>
        <v>0</v>
      </c>
      <c r="N34" s="12">
        <f t="shared" si="5"/>
        <v>0</v>
      </c>
      <c r="O34" s="12">
        <f>SUM(C34:N34)</f>
        <v>206115.68</v>
      </c>
    </row>
    <row r="36" spans="1:15" x14ac:dyDescent="0.25">
      <c r="A36" s="7" t="s">
        <v>139</v>
      </c>
      <c r="B36" s="7" t="s">
        <v>140</v>
      </c>
      <c r="C36" s="55">
        <v>194743</v>
      </c>
      <c r="D36" s="55">
        <v>161792</v>
      </c>
      <c r="E36" s="55">
        <v>280384</v>
      </c>
      <c r="F36" s="55">
        <v>224262</v>
      </c>
      <c r="G36" s="55">
        <v>235113</v>
      </c>
      <c r="H36" s="55">
        <v>222774</v>
      </c>
      <c r="I36" s="10"/>
      <c r="J36" s="10"/>
      <c r="K36" s="10"/>
      <c r="L36" s="10"/>
      <c r="M36" s="10"/>
      <c r="N36" s="10"/>
      <c r="O36" s="10"/>
    </row>
    <row r="37" spans="1:15" x14ac:dyDescent="0.25">
      <c r="A37" s="7" t="s">
        <v>141</v>
      </c>
      <c r="B37" s="7" t="s">
        <v>142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>
        <v>0</v>
      </c>
    </row>
    <row r="38" spans="1:15" x14ac:dyDescent="0.25">
      <c r="A38" s="7" t="s">
        <v>143</v>
      </c>
      <c r="B38" s="7" t="s">
        <v>144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>
        <v>0</v>
      </c>
    </row>
    <row r="39" spans="1:15" x14ac:dyDescent="0.25">
      <c r="A39" s="11">
        <v>891</v>
      </c>
      <c r="B39" s="11" t="s">
        <v>49</v>
      </c>
      <c r="C39" s="12">
        <f>SUM(C36:C38)</f>
        <v>194743</v>
      </c>
      <c r="D39" s="12">
        <f t="shared" ref="D39:N39" si="6">SUM(D36:D38)</f>
        <v>161792</v>
      </c>
      <c r="E39" s="12">
        <f t="shared" si="6"/>
        <v>280384</v>
      </c>
      <c r="F39" s="12">
        <f t="shared" si="6"/>
        <v>224262</v>
      </c>
      <c r="G39" s="12">
        <f t="shared" si="6"/>
        <v>235113</v>
      </c>
      <c r="H39" s="12">
        <f t="shared" si="6"/>
        <v>222774</v>
      </c>
      <c r="I39" s="12">
        <f t="shared" si="6"/>
        <v>0</v>
      </c>
      <c r="J39" s="12">
        <f t="shared" si="6"/>
        <v>0</v>
      </c>
      <c r="K39" s="12">
        <f t="shared" si="6"/>
        <v>0</v>
      </c>
      <c r="L39" s="12">
        <f t="shared" si="6"/>
        <v>0</v>
      </c>
      <c r="M39" s="12">
        <f t="shared" si="6"/>
        <v>0</v>
      </c>
      <c r="N39" s="12">
        <f t="shared" si="6"/>
        <v>0</v>
      </c>
      <c r="O39" s="12">
        <f>SUM(C39:N39)</f>
        <v>1319068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EDO RESULTADOS</vt:lpstr>
      <vt:lpstr>OI</vt:lpstr>
      <vt:lpstr>OG</vt:lpstr>
      <vt:lpstr>CXC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QMContabilidad12</cp:lastModifiedBy>
  <dcterms:created xsi:type="dcterms:W3CDTF">2017-03-31T16:43:50Z</dcterms:created>
  <dcterms:modified xsi:type="dcterms:W3CDTF">2017-07-15T00:06:10Z</dcterms:modified>
</cp:coreProperties>
</file>