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AMARRE IVA/IVA 2016/"/>
    </mc:Choice>
  </mc:AlternateContent>
  <bookViews>
    <workbookView xWindow="0" yWindow="0" windowWidth="21600" windowHeight="9735" activeTab="1"/>
  </bookViews>
  <sheets>
    <sheet name="EDO RESULTADOS" sheetId="1" r:id="rId1"/>
    <sheet name="OI" sheetId="2" r:id="rId2"/>
    <sheet name="OG" sheetId="3" r:id="rId3"/>
    <sheet name="CXC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2" l="1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22" i="2"/>
  <c r="O21" i="2"/>
  <c r="O20" i="2"/>
  <c r="O19" i="2"/>
  <c r="O18" i="2"/>
  <c r="O17" i="2"/>
  <c r="O16" i="2"/>
  <c r="O15" i="2"/>
  <c r="O14" i="2"/>
  <c r="O12" i="2"/>
  <c r="O11" i="2"/>
  <c r="N51" i="1" l="1"/>
  <c r="N129" i="1" l="1"/>
  <c r="M129" i="1"/>
  <c r="L129" i="1"/>
  <c r="K129" i="1"/>
  <c r="J129" i="1"/>
  <c r="I129" i="1"/>
  <c r="H129" i="1"/>
  <c r="G129" i="1"/>
  <c r="F129" i="1"/>
  <c r="E129" i="1"/>
  <c r="D129" i="1"/>
  <c r="C129" i="1"/>
  <c r="O115" i="1" l="1"/>
  <c r="P122" i="1"/>
  <c r="C61" i="1" l="1"/>
  <c r="C102" i="1" l="1"/>
  <c r="N69" i="1" l="1"/>
  <c r="N79" i="1"/>
  <c r="O108" i="1"/>
  <c r="O107" i="1"/>
  <c r="O106" i="1"/>
  <c r="O104" i="1"/>
  <c r="O103" i="1"/>
  <c r="O101" i="1"/>
  <c r="O100" i="1"/>
  <c r="O99" i="1"/>
  <c r="O98" i="1"/>
  <c r="O96" i="1"/>
  <c r="O94" i="1"/>
  <c r="O78" i="1"/>
  <c r="O77" i="1"/>
  <c r="O76" i="1"/>
  <c r="O75" i="1"/>
  <c r="O74" i="1"/>
  <c r="O73" i="1"/>
  <c r="O72" i="1"/>
  <c r="O71" i="1"/>
  <c r="O70" i="1"/>
  <c r="O65" i="1"/>
  <c r="O64" i="1"/>
  <c r="O62" i="1"/>
  <c r="M79" i="1" l="1"/>
  <c r="L79" i="1"/>
  <c r="K79" i="1"/>
  <c r="J79" i="1"/>
  <c r="I79" i="1"/>
  <c r="H79" i="1"/>
  <c r="G79" i="1"/>
  <c r="F79" i="1"/>
  <c r="E79" i="1"/>
  <c r="D79" i="1"/>
  <c r="C79" i="1"/>
  <c r="M69" i="1"/>
  <c r="L69" i="1"/>
  <c r="K69" i="1"/>
  <c r="J69" i="1"/>
  <c r="I69" i="1"/>
  <c r="H69" i="1"/>
  <c r="G69" i="1"/>
  <c r="F69" i="1"/>
  <c r="E69" i="1"/>
  <c r="D69" i="1"/>
  <c r="C69" i="1"/>
  <c r="N66" i="1"/>
  <c r="M66" i="1"/>
  <c r="L66" i="1"/>
  <c r="K66" i="1"/>
  <c r="J66" i="1"/>
  <c r="I66" i="1"/>
  <c r="H66" i="1"/>
  <c r="G66" i="1"/>
  <c r="F66" i="1"/>
  <c r="E66" i="1"/>
  <c r="D66" i="1"/>
  <c r="C66" i="1"/>
  <c r="N30" i="2"/>
  <c r="N63" i="1"/>
  <c r="M63" i="1"/>
  <c r="L63" i="1"/>
  <c r="K63" i="1"/>
  <c r="J63" i="1"/>
  <c r="I63" i="1"/>
  <c r="H63" i="1"/>
  <c r="G63" i="1"/>
  <c r="F63" i="1"/>
  <c r="E63" i="1"/>
  <c r="D63" i="1"/>
  <c r="C63" i="1"/>
  <c r="N61" i="1"/>
  <c r="M61" i="1"/>
  <c r="L61" i="1"/>
  <c r="K61" i="1"/>
  <c r="J61" i="1"/>
  <c r="I61" i="1"/>
  <c r="H61" i="1"/>
  <c r="G61" i="1"/>
  <c r="F61" i="1"/>
  <c r="E61" i="1"/>
  <c r="D61" i="1"/>
  <c r="N127" i="1"/>
  <c r="N130" i="1" s="1"/>
  <c r="M51" i="1"/>
  <c r="M127" i="1" s="1"/>
  <c r="M130" i="1" s="1"/>
  <c r="L51" i="1"/>
  <c r="L127" i="1" s="1"/>
  <c r="L130" i="1" s="1"/>
  <c r="K51" i="1"/>
  <c r="K127" i="1" s="1"/>
  <c r="K130" i="1" s="1"/>
  <c r="J51" i="1"/>
  <c r="J127" i="1" s="1"/>
  <c r="J130" i="1" s="1"/>
  <c r="I51" i="1"/>
  <c r="I127" i="1" s="1"/>
  <c r="I130" i="1" s="1"/>
  <c r="H51" i="1"/>
  <c r="H127" i="1" s="1"/>
  <c r="H130" i="1" s="1"/>
  <c r="G51" i="1"/>
  <c r="G127" i="1" s="1"/>
  <c r="G130" i="1" s="1"/>
  <c r="F51" i="1"/>
  <c r="F127" i="1" s="1"/>
  <c r="F130" i="1" s="1"/>
  <c r="E51" i="1"/>
  <c r="E127" i="1" s="1"/>
  <c r="E130" i="1" s="1"/>
  <c r="D51" i="1"/>
  <c r="D127" i="1" s="1"/>
  <c r="D130" i="1" s="1"/>
  <c r="C51" i="1"/>
  <c r="C127" i="1" s="1"/>
  <c r="C130" i="1" s="1"/>
  <c r="N118" i="1"/>
  <c r="M118" i="1"/>
  <c r="L118" i="1"/>
  <c r="K118" i="1"/>
  <c r="J118" i="1"/>
  <c r="I118" i="1"/>
  <c r="H118" i="1"/>
  <c r="G118" i="1"/>
  <c r="F118" i="1"/>
  <c r="E118" i="1"/>
  <c r="D118" i="1"/>
  <c r="C118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N102" i="1"/>
  <c r="M102" i="1"/>
  <c r="L102" i="1"/>
  <c r="K102" i="1"/>
  <c r="J102" i="1"/>
  <c r="I102" i="1"/>
  <c r="H102" i="1"/>
  <c r="G102" i="1"/>
  <c r="F102" i="1"/>
  <c r="E102" i="1"/>
  <c r="O102" i="1" s="1"/>
  <c r="D102" i="1"/>
  <c r="N97" i="1"/>
  <c r="M97" i="1"/>
  <c r="L97" i="1"/>
  <c r="K97" i="1"/>
  <c r="J97" i="1"/>
  <c r="I97" i="1"/>
  <c r="H97" i="1"/>
  <c r="G97" i="1"/>
  <c r="F97" i="1"/>
  <c r="E97" i="1"/>
  <c r="D97" i="1"/>
  <c r="C97" i="1"/>
  <c r="N95" i="1"/>
  <c r="M95" i="1"/>
  <c r="L95" i="1"/>
  <c r="K95" i="1"/>
  <c r="J95" i="1"/>
  <c r="I95" i="1"/>
  <c r="H95" i="1"/>
  <c r="G95" i="1"/>
  <c r="F95" i="1"/>
  <c r="E95" i="1"/>
  <c r="D95" i="1"/>
  <c r="C95" i="1"/>
  <c r="N93" i="1"/>
  <c r="M93" i="1"/>
  <c r="L93" i="1"/>
  <c r="K93" i="1"/>
  <c r="J93" i="1"/>
  <c r="I93" i="1"/>
  <c r="H93" i="1"/>
  <c r="G93" i="1"/>
  <c r="F93" i="1"/>
  <c r="E93" i="1"/>
  <c r="D93" i="1"/>
  <c r="C93" i="1"/>
  <c r="N90" i="1"/>
  <c r="M90" i="1"/>
  <c r="L90" i="1"/>
  <c r="K90" i="1"/>
  <c r="J90" i="1"/>
  <c r="I90" i="1"/>
  <c r="H90" i="1"/>
  <c r="G90" i="1"/>
  <c r="F90" i="1"/>
  <c r="E90" i="1"/>
  <c r="D90" i="1"/>
  <c r="C90" i="1"/>
  <c r="F132" i="1" l="1"/>
  <c r="F135" i="1" s="1"/>
  <c r="J132" i="1"/>
  <c r="J135" i="1" s="1"/>
  <c r="N132" i="1"/>
  <c r="N135" i="1" s="1"/>
  <c r="F110" i="1"/>
  <c r="N110" i="1"/>
  <c r="O93" i="1"/>
  <c r="O95" i="1"/>
  <c r="E132" i="1"/>
  <c r="E135" i="1" s="1"/>
  <c r="I132" i="1"/>
  <c r="I135" i="1" s="1"/>
  <c r="M132" i="1"/>
  <c r="M135" i="1" s="1"/>
  <c r="O105" i="1"/>
  <c r="O97" i="1"/>
  <c r="O90" i="1"/>
  <c r="C132" i="1"/>
  <c r="C135" i="1" s="1"/>
  <c r="G110" i="1"/>
  <c r="G132" i="1"/>
  <c r="G135" i="1" s="1"/>
  <c r="K110" i="1"/>
  <c r="K132" i="1"/>
  <c r="K135" i="1" s="1"/>
  <c r="J110" i="1"/>
  <c r="D110" i="1"/>
  <c r="D132" i="1"/>
  <c r="D135" i="1" s="1"/>
  <c r="H110" i="1"/>
  <c r="H132" i="1"/>
  <c r="H135" i="1" s="1"/>
  <c r="L110" i="1"/>
  <c r="L132" i="1"/>
  <c r="L135" i="1" s="1"/>
  <c r="I110" i="1"/>
  <c r="M110" i="1"/>
  <c r="E110" i="1"/>
  <c r="O79" i="1"/>
  <c r="O51" i="1"/>
  <c r="C110" i="1"/>
  <c r="O63" i="1"/>
  <c r="O69" i="1"/>
  <c r="O61" i="1"/>
  <c r="O66" i="1"/>
  <c r="F81" i="1"/>
  <c r="G81" i="1"/>
  <c r="K81" i="1"/>
  <c r="D81" i="1"/>
  <c r="H81" i="1"/>
  <c r="L81" i="1"/>
  <c r="E81" i="1"/>
  <c r="I81" i="1"/>
  <c r="M81" i="1"/>
  <c r="J81" i="1"/>
  <c r="N81" i="1"/>
  <c r="C81" i="1"/>
  <c r="O118" i="1"/>
  <c r="O14" i="3"/>
  <c r="O18" i="3"/>
  <c r="O21" i="3"/>
  <c r="O24" i="3"/>
  <c r="O30" i="3"/>
  <c r="O34" i="3"/>
  <c r="O39" i="3"/>
  <c r="D39" i="3"/>
  <c r="E39" i="3"/>
  <c r="F39" i="3"/>
  <c r="G39" i="3"/>
  <c r="H39" i="3"/>
  <c r="I39" i="3"/>
  <c r="J39" i="3"/>
  <c r="K39" i="3"/>
  <c r="L39" i="3"/>
  <c r="M39" i="3"/>
  <c r="N39" i="3"/>
  <c r="C39" i="3"/>
  <c r="D34" i="3"/>
  <c r="E34" i="3"/>
  <c r="F34" i="3"/>
  <c r="G34" i="3"/>
  <c r="H34" i="3"/>
  <c r="I34" i="3"/>
  <c r="J34" i="3"/>
  <c r="K34" i="3"/>
  <c r="L34" i="3"/>
  <c r="M34" i="3"/>
  <c r="N34" i="3"/>
  <c r="C34" i="3"/>
  <c r="D30" i="3"/>
  <c r="E30" i="3"/>
  <c r="F30" i="3"/>
  <c r="G30" i="3"/>
  <c r="H30" i="3"/>
  <c r="I30" i="3"/>
  <c r="J30" i="3"/>
  <c r="K30" i="3"/>
  <c r="L30" i="3"/>
  <c r="M30" i="3"/>
  <c r="N30" i="3"/>
  <c r="D24" i="3"/>
  <c r="E24" i="3"/>
  <c r="F24" i="3"/>
  <c r="G24" i="3"/>
  <c r="H24" i="3"/>
  <c r="I24" i="3"/>
  <c r="J24" i="3"/>
  <c r="K24" i="3"/>
  <c r="L24" i="3"/>
  <c r="M24" i="3"/>
  <c r="N24" i="3"/>
  <c r="C30" i="3"/>
  <c r="C24" i="3"/>
  <c r="D21" i="3"/>
  <c r="E21" i="3"/>
  <c r="F21" i="3"/>
  <c r="G21" i="3"/>
  <c r="H21" i="3"/>
  <c r="I21" i="3"/>
  <c r="J21" i="3"/>
  <c r="K21" i="3"/>
  <c r="L21" i="3"/>
  <c r="M21" i="3"/>
  <c r="N21" i="3"/>
  <c r="D18" i="3"/>
  <c r="E18" i="3"/>
  <c r="F18" i="3"/>
  <c r="G18" i="3"/>
  <c r="H18" i="3"/>
  <c r="I18" i="3"/>
  <c r="J18" i="3"/>
  <c r="K18" i="3"/>
  <c r="L18" i="3"/>
  <c r="M18" i="3"/>
  <c r="N18" i="3"/>
  <c r="C18" i="3"/>
  <c r="C21" i="3"/>
  <c r="D14" i="3"/>
  <c r="E14" i="3"/>
  <c r="F14" i="3"/>
  <c r="G14" i="3"/>
  <c r="H14" i="3"/>
  <c r="I14" i="3"/>
  <c r="J14" i="3"/>
  <c r="K14" i="3"/>
  <c r="L14" i="3"/>
  <c r="M14" i="3"/>
  <c r="N14" i="3"/>
  <c r="C14" i="3"/>
  <c r="O110" i="1" l="1"/>
  <c r="O81" i="1"/>
  <c r="N45" i="2"/>
  <c r="M45" i="2"/>
  <c r="L45" i="2"/>
  <c r="K45" i="2"/>
  <c r="J45" i="2"/>
  <c r="I45" i="2"/>
  <c r="H45" i="2"/>
  <c r="G45" i="2"/>
  <c r="F45" i="2"/>
  <c r="E45" i="2"/>
  <c r="D45" i="2"/>
  <c r="C45" i="2"/>
  <c r="N34" i="2"/>
  <c r="M34" i="2"/>
  <c r="L34" i="2"/>
  <c r="K34" i="2"/>
  <c r="J34" i="2"/>
  <c r="I34" i="2"/>
  <c r="H34" i="2"/>
  <c r="G34" i="2"/>
  <c r="F34" i="2"/>
  <c r="E34" i="2"/>
  <c r="D34" i="2"/>
  <c r="C34" i="2"/>
  <c r="M30" i="2"/>
  <c r="L30" i="2"/>
  <c r="K30" i="2"/>
  <c r="J30" i="2"/>
  <c r="I30" i="2"/>
  <c r="H30" i="2"/>
  <c r="G30" i="2"/>
  <c r="F30" i="2"/>
  <c r="E30" i="2"/>
  <c r="D30" i="2"/>
  <c r="C30" i="2"/>
  <c r="N26" i="2"/>
  <c r="M26" i="2"/>
  <c r="L26" i="2"/>
  <c r="K26" i="2"/>
  <c r="J26" i="2"/>
  <c r="I26" i="2"/>
  <c r="H26" i="2"/>
  <c r="G26" i="2"/>
  <c r="F26" i="2"/>
  <c r="E26" i="2"/>
  <c r="D26" i="2"/>
  <c r="C26" i="2"/>
  <c r="N23" i="2"/>
  <c r="M23" i="2"/>
  <c r="L23" i="2"/>
  <c r="O23" i="2" s="1"/>
  <c r="K23" i="2"/>
  <c r="J23" i="2"/>
  <c r="I23" i="2"/>
  <c r="H23" i="2"/>
  <c r="G23" i="2"/>
  <c r="F23" i="2"/>
  <c r="E23" i="2"/>
  <c r="D23" i="2"/>
  <c r="C23" i="2"/>
  <c r="N12" i="2"/>
  <c r="M12" i="2"/>
  <c r="L12" i="2"/>
  <c r="K12" i="2"/>
  <c r="J12" i="2"/>
  <c r="I12" i="2"/>
  <c r="H12" i="2"/>
  <c r="G12" i="2"/>
  <c r="F12" i="2"/>
  <c r="E12" i="2"/>
  <c r="D12" i="2"/>
  <c r="C12" i="2"/>
  <c r="N44" i="1"/>
  <c r="M44" i="1"/>
  <c r="L44" i="1"/>
  <c r="K44" i="1"/>
  <c r="J44" i="1"/>
  <c r="I44" i="1"/>
  <c r="H44" i="1"/>
  <c r="G44" i="1"/>
  <c r="F44" i="1"/>
  <c r="E44" i="1"/>
  <c r="D44" i="1"/>
  <c r="C44" i="1"/>
  <c r="N32" i="1"/>
  <c r="M32" i="1"/>
  <c r="L32" i="1"/>
  <c r="K32" i="1"/>
  <c r="J32" i="1"/>
  <c r="I32" i="1"/>
  <c r="H32" i="1"/>
  <c r="G32" i="1"/>
  <c r="F32" i="1"/>
  <c r="E32" i="1"/>
  <c r="D32" i="1"/>
  <c r="C32" i="1"/>
  <c r="N21" i="1"/>
  <c r="M21" i="1"/>
  <c r="L21" i="1"/>
  <c r="K21" i="1"/>
  <c r="J21" i="1"/>
  <c r="I21" i="1"/>
  <c r="H21" i="1"/>
  <c r="G21" i="1"/>
  <c r="F21" i="1"/>
  <c r="E21" i="1"/>
  <c r="D21" i="1"/>
  <c r="C21" i="1"/>
  <c r="N34" i="1" l="1"/>
  <c r="N46" i="1" s="1"/>
  <c r="N112" i="1" s="1"/>
  <c r="N122" i="1" s="1"/>
  <c r="O44" i="1"/>
  <c r="O32" i="1"/>
  <c r="E34" i="1"/>
  <c r="E46" i="1" s="1"/>
  <c r="E112" i="1" s="1"/>
  <c r="E122" i="1" s="1"/>
  <c r="K34" i="1"/>
  <c r="K46" i="1" s="1"/>
  <c r="K112" i="1" s="1"/>
  <c r="K122" i="1" s="1"/>
  <c r="G34" i="1"/>
  <c r="G46" i="1" s="1"/>
  <c r="G112" i="1" s="1"/>
  <c r="G122" i="1" s="1"/>
  <c r="H34" i="1"/>
  <c r="H46" i="1" s="1"/>
  <c r="H112" i="1" s="1"/>
  <c r="H122" i="1" s="1"/>
  <c r="I34" i="1"/>
  <c r="I46" i="1" s="1"/>
  <c r="I112" i="1" s="1"/>
  <c r="I122" i="1" s="1"/>
  <c r="L34" i="1"/>
  <c r="L46" i="1" s="1"/>
  <c r="L112" i="1" s="1"/>
  <c r="L122" i="1" s="1"/>
  <c r="O21" i="1"/>
  <c r="D34" i="1"/>
  <c r="D46" i="1" s="1"/>
  <c r="D112" i="1" s="1"/>
  <c r="D122" i="1" s="1"/>
  <c r="F34" i="1"/>
  <c r="F46" i="1" s="1"/>
  <c r="F112" i="1" s="1"/>
  <c r="F122" i="1" s="1"/>
  <c r="J34" i="1"/>
  <c r="J46" i="1" s="1"/>
  <c r="J112" i="1" s="1"/>
  <c r="J122" i="1" s="1"/>
  <c r="M34" i="1"/>
  <c r="M46" i="1" s="1"/>
  <c r="M112" i="1" s="1"/>
  <c r="M122" i="1" s="1"/>
  <c r="C34" i="1"/>
  <c r="O34" i="1" l="1"/>
  <c r="C46" i="1"/>
  <c r="O46" i="1" l="1"/>
  <c r="O112" i="1" s="1"/>
  <c r="C112" i="1"/>
  <c r="C122" i="1" s="1"/>
  <c r="O122" i="1" l="1"/>
</calcChain>
</file>

<file path=xl/sharedStrings.xml><?xml version="1.0" encoding="utf-8"?>
<sst xmlns="http://schemas.openxmlformats.org/spreadsheetml/2006/main" count="320" uniqueCount="169">
  <si>
    <t>-</t>
  </si>
  <si>
    <t>VENTA UNIDADES NUEVAS</t>
  </si>
  <si>
    <t>VENTA INTERCAMBIO DE VEHICULOS</t>
  </si>
  <si>
    <t>DESCUENTOS S/VENTAS VEHICULOS</t>
  </si>
  <si>
    <t>VENTA DE PRODUCTOS F&amp;I</t>
  </si>
  <si>
    <t>DESCUENTOS S/VENTAS DE F&amp;I</t>
  </si>
  <si>
    <t>VENTA AUTOS USADOS</t>
  </si>
  <si>
    <t>DESCUENTO S/VTA AUTOS USADOS</t>
  </si>
  <si>
    <t>VENTA DE ACTIVO FIJO</t>
  </si>
  <si>
    <t>VENTA DE REFACCIONES Y ACCESOR</t>
  </si>
  <si>
    <t>DOCTO/VTA REFACCIONES Y ACCESO</t>
  </si>
  <si>
    <t>VENTA SERVIICIO</t>
  </si>
  <si>
    <t>DESCUENTO S/VENTA SERVICIO</t>
  </si>
  <si>
    <t>VENTA NETA</t>
  </si>
  <si>
    <t>COSTO DE VENTA UNIDADES NUEVAS</t>
  </si>
  <si>
    <t>COSTO DE VTS DE UNIDADES INTER</t>
  </si>
  <si>
    <t>COSTO PRODUCTOS F&amp;I</t>
  </si>
  <si>
    <t>COSTO AUTOS USADOS</t>
  </si>
  <si>
    <t>COSTO DE VENTA DE ACTIVO FIJO</t>
  </si>
  <si>
    <t>COSTO DE VENTA REFACCIONES</t>
  </si>
  <si>
    <t>DESCUENTO SOBRE COMPRA</t>
  </si>
  <si>
    <t>COSTO SERVICIO</t>
  </si>
  <si>
    <t>COSTO DE VENTAS</t>
  </si>
  <si>
    <t>U T I L I D A D   B R U T A</t>
  </si>
  <si>
    <t>GASTOS DEPTO VENTA DE AUTOS</t>
  </si>
  <si>
    <t>GASTOS DE VENTA SEMINUEV0S</t>
  </si>
  <si>
    <t>GASTOS F&amp;I</t>
  </si>
  <si>
    <t>GTOS DEPARTAMENTO DE ADMINISTR</t>
  </si>
  <si>
    <t>GASTOS DEPTO DE REFACCIONES</t>
  </si>
  <si>
    <t>GASTOS DEPTO DE SERVICIO Y HOJ</t>
  </si>
  <si>
    <t>GASTOS CORPORATIVO</t>
  </si>
  <si>
    <t>TOTAL DE GASTOS</t>
  </si>
  <si>
    <t>RECOBROS DE CREDITOS PEDIDOS</t>
  </si>
  <si>
    <t>OTROS INGRESOS (INTERCIAS)</t>
  </si>
  <si>
    <t>OTROS INGRESOS</t>
  </si>
  <si>
    <t>OTROS INGRESOS TRASLADOS</t>
  </si>
  <si>
    <t>INTERESES POR FINANCIAMIENTO</t>
  </si>
  <si>
    <t>ORTOS INTERESES GANADOS</t>
  </si>
  <si>
    <t>COMISIONES PRODUCTOS F&amp;I</t>
  </si>
  <si>
    <t>INTERESES PLAN PISO</t>
  </si>
  <si>
    <t>OTROS INTERESES PAGADOS</t>
  </si>
  <si>
    <t>SUBSIDIOS O PARTICIPACIONES</t>
  </si>
  <si>
    <t>INTERESES HIPTECARIOS (INTERCI</t>
  </si>
  <si>
    <t>OTROS GASTOS</t>
  </si>
  <si>
    <t>BONIFICACION GTOS DE COBRANZA</t>
  </si>
  <si>
    <t>COMISIONES</t>
  </si>
  <si>
    <t>RESULTADO POR POSICION MANETAR</t>
  </si>
  <si>
    <t>CORRECCION POR REEXPRESION</t>
  </si>
  <si>
    <t>UTILIDAD ANTES DE IMPUESTOS</t>
  </si>
  <si>
    <t>ISR E IA</t>
  </si>
  <si>
    <t>UTILIDAD NETA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</si>
  <si>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</si>
  <si>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</si>
  <si>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</si>
  <si>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</si>
  <si>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</si>
  <si>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</si>
  <si>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</si>
  <si>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</si>
  <si>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</si>
  <si>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</si>
  <si>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</si>
  <si>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</si>
  <si>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804-001</t>
  </si>
  <si>
    <t>805-001</t>
  </si>
  <si>
    <t>PREVIA ENTREGA AUTOS NUEVOS</t>
  </si>
  <si>
    <t>805-002</t>
  </si>
  <si>
    <t>OTROS INGRESOS S/IVA</t>
  </si>
  <si>
    <t>805-003</t>
  </si>
  <si>
    <t>GASTOS DE COBRANZA</t>
  </si>
  <si>
    <t>805-004</t>
  </si>
  <si>
    <t>OTROS INGRESOS C/IVA</t>
  </si>
  <si>
    <t>805-005</t>
  </si>
  <si>
    <t>INERESES FINANCIAMIENTOS</t>
  </si>
  <si>
    <t>805-009</t>
  </si>
  <si>
    <t>GESTORIA DE PLACAS</t>
  </si>
  <si>
    <t>805-010</t>
  </si>
  <si>
    <t>INGRESO DIVERSO SEMINUEVOS</t>
  </si>
  <si>
    <t>805-090</t>
  </si>
  <si>
    <t>OTROS INGRESOS POR UDI</t>
  </si>
  <si>
    <t>805-091</t>
  </si>
  <si>
    <t>OTROS INGRESOS POR TFS</t>
  </si>
  <si>
    <t>806-001</t>
  </si>
  <si>
    <t>TRASLADOS</t>
  </si>
  <si>
    <t>807-001</t>
  </si>
  <si>
    <t>807-002</t>
  </si>
  <si>
    <t>INTERES X FINANC  INTERCIAS</t>
  </si>
  <si>
    <t>808-001</t>
  </si>
  <si>
    <t>OTROS INTERESES GANADOS S/IVA</t>
  </si>
  <si>
    <t>808-002</t>
  </si>
  <si>
    <t>OROS INTERESES GANADOS C/IVA</t>
  </si>
  <si>
    <t>809-001</t>
  </si>
  <si>
    <t>OTROS INGRESOS TFS</t>
  </si>
  <si>
    <t>809-002</t>
  </si>
  <si>
    <t>INGRESOS POR WIP</t>
  </si>
  <si>
    <t>809-003</t>
  </si>
  <si>
    <t>COMISIONES GARANTIA EXTENDIDA</t>
  </si>
  <si>
    <t>809-004</t>
  </si>
  <si>
    <t>COMISIONES VENTA DE CONTRATOS</t>
  </si>
  <si>
    <t>809-005</t>
  </si>
  <si>
    <t>USO DE INSTALACIONES</t>
  </si>
  <si>
    <t>809-006</t>
  </si>
  <si>
    <t>INCENTIVOS TMS</t>
  </si>
  <si>
    <t>809-007</t>
  </si>
  <si>
    <t>INGRESOS POR UDIS</t>
  </si>
  <si>
    <t>809-008</t>
  </si>
  <si>
    <t>COLOCACION CRETO AUTO</t>
  </si>
  <si>
    <t>809-009</t>
  </si>
  <si>
    <t>RENOV POLIZAS SEGURO X FINANCI</t>
  </si>
  <si>
    <t>Pag. 1</t>
  </si>
  <si>
    <t>Total</t>
  </si>
  <si>
    <t>850-001</t>
  </si>
  <si>
    <t>INTERESES PLAN PISO TFS</t>
  </si>
  <si>
    <t>850-002</t>
  </si>
  <si>
    <t>INTERESES PLAN PISO USADOS</t>
  </si>
  <si>
    <t>850-003</t>
  </si>
  <si>
    <t>INTERESES PLAN PISO BBVA</t>
  </si>
  <si>
    <t>850-004</t>
  </si>
  <si>
    <t>INTERESES POR FINANC TFS</t>
  </si>
  <si>
    <t>850-005</t>
  </si>
  <si>
    <t>INT Y COM POR SERV FIN TFS</t>
  </si>
  <si>
    <t>851-001</t>
  </si>
  <si>
    <t>OTROS INTERESES PAGADOS (HIP)</t>
  </si>
  <si>
    <t>851-002</t>
  </si>
  <si>
    <t>INT PAGADOS INTERCIAS</t>
  </si>
  <si>
    <t>852-001</t>
  </si>
  <si>
    <t>853-001</t>
  </si>
  <si>
    <t>INTERESES CREDITOS TFS (HIP)</t>
  </si>
  <si>
    <t>854-002</t>
  </si>
  <si>
    <t>854-003</t>
  </si>
  <si>
    <t>DIFERENCIA EN TIPO DE CAMBIO</t>
  </si>
  <si>
    <t>854-004</t>
  </si>
  <si>
    <t>PROVICION CUENTAS MALAS</t>
  </si>
  <si>
    <t>854-005</t>
  </si>
  <si>
    <t>PERDIDA O GANANCIA EN INVERSIO</t>
  </si>
  <si>
    <t>857-001</t>
  </si>
  <si>
    <t>COMISIONES BANCARIAS</t>
  </si>
  <si>
    <t>857-002</t>
  </si>
  <si>
    <t>COMISIONES VTA CONTRATO Y SEGU</t>
  </si>
  <si>
    <t>891-001</t>
  </si>
  <si>
    <t>ISR</t>
  </si>
  <si>
    <t>891-002</t>
  </si>
  <si>
    <t>IA</t>
  </si>
  <si>
    <t>891-003</t>
  </si>
  <si>
    <t>I.E.T.U</t>
  </si>
  <si>
    <t>TOTAL OTROS INGRESOS</t>
  </si>
  <si>
    <t>V E N T A S</t>
  </si>
  <si>
    <t>C O S T O   D E   V E N T A S</t>
  </si>
  <si>
    <t>G A S T O S</t>
  </si>
  <si>
    <t>OTROS INGRESOS Y PRODUCTOS</t>
  </si>
  <si>
    <t>OTROS GASTOS FINANCIEROS</t>
  </si>
  <si>
    <t>ALECSA CELAYA, SRL DE CV</t>
  </si>
  <si>
    <t>ESTADO DE RESULTADOS ANUAL 2016</t>
  </si>
  <si>
    <t>U T I L I D A D   O P E R A T I V A</t>
  </si>
  <si>
    <t>TOTAL OTROS INGRESOS C/ IVA</t>
  </si>
  <si>
    <t>TOTAL OTROS INGRESOS S/IVA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</si>
  <si>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</si>
  <si>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</si>
  <si>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</si>
  <si>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</si>
  <si>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</si>
  <si>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</si>
  <si>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</si>
  <si>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</si>
  <si>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</si>
  <si>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</si>
  <si>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</si>
  <si>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</si>
  <si>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OTROS INGRESOS S/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</si>
</sst>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14" fontId="0" fillId="0" borderId="0" xfId="0" applyNumberFormat="1"/>
    <xf numFmtId="20" fontId="0" fillId="0" borderId="0" xfId="0" applyNumberFormat="1"/>
    <xf numFmtId="0" fontId="2" fillId="0" borderId="0" xfId="0" applyFont="1"/>
    <xf numFmtId="4" fontId="2" fillId="0" borderId="0" xfId="0" applyNumberFormat="1" applyFont="1"/>
    <xf numFmtId="43" fontId="0" fillId="0" borderId="0" xfId="1" applyFont="1"/>
    <xf numFmtId="0" fontId="0" fillId="0" borderId="0" xfId="0"/>
    <xf numFmtId="14" fontId="0" fillId="0" borderId="0" xfId="0" applyNumberFormat="1"/>
    <xf numFmtId="20" fontId="0" fillId="0" borderId="0" xfId="0" applyNumberForma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0" fontId="3" fillId="0" borderId="1" xfId="0" applyFont="1" applyFill="1" applyBorder="1"/>
    <xf numFmtId="0" fontId="2" fillId="0" borderId="1" xfId="0" applyFont="1" applyFill="1" applyBorder="1"/>
    <xf numFmtId="43" fontId="0" fillId="0" borderId="0" xfId="1" applyFont="1" applyFill="1"/>
    <xf numFmtId="4" fontId="0" fillId="0" borderId="0" xfId="0" applyNumberFormat="1" applyFill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4" fontId="0" fillId="0" borderId="0" xfId="0" applyNumberFormat="1" applyFont="1" applyFill="1"/>
    <xf numFmtId="4" fontId="2" fillId="0" borderId="0" xfId="0" applyNumberFormat="1" applyFont="1" applyFill="1"/>
    <xf numFmtId="0" fontId="4" fillId="0" borderId="1" xfId="0" applyFont="1" applyFill="1" applyBorder="1"/>
    <xf numFmtId="4" fontId="4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4" fontId="6" fillId="0" borderId="2" xfId="0" applyNumberFormat="1" applyFont="1" applyFill="1" applyBorder="1"/>
    <xf numFmtId="4" fontId="0" fillId="2" borderId="0" xfId="0" applyNumberFormat="1" applyFill="1"/>
    <xf numFmtId="4" fontId="0" fillId="2" borderId="0" xfId="0" applyNumberFormat="1" applyFont="1" applyFill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190499</xdr:rowOff>
    </xdr:from>
    <xdr:to>
      <xdr:col>1</xdr:col>
      <xdr:colOff>1337465</xdr:colOff>
      <xdr:row>5</xdr:row>
      <xdr:rowOff>142874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4" y="190499"/>
          <a:ext cx="1289841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35"/>
  <sheetViews>
    <sheetView workbookViewId="0">
      <pane xSplit="2" ySplit="7" topLeftCell="G95" activePane="bottomRight" state="frozen"/>
      <selection pane="topRight" activeCell="C1" sqref="C1"/>
      <selection pane="bottomLeft" activeCell="A8" sqref="A8"/>
      <selection pane="bottomRight" activeCell="I142" sqref="I142"/>
    </sheetView>
  </sheetViews>
  <sheetFormatPr baseColWidth="10" defaultRowHeight="15" outlineLevelRow="1" x14ac:dyDescent="0.25"/>
  <cols>
    <col min="1" max="1" width="7.7109375" style="13" bestFit="1" customWidth="1"/>
    <col min="2" max="2" width="34.5703125" style="13" bestFit="1" customWidth="1"/>
    <col min="3" max="14" width="12.7109375" style="13" bestFit="1" customWidth="1"/>
    <col min="15" max="15" width="13.7109375" style="13" bestFit="1" customWidth="1"/>
    <col min="16" max="16" width="11.7109375" style="13" bestFit="1" customWidth="1"/>
    <col min="17" max="16384" width="11.42578125" style="13"/>
  </cols>
  <sheetData>
    <row r="3" spans="1:16" ht="18.75" x14ac:dyDescent="0.3">
      <c r="A3" s="31" t="s">
        <v>151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ht="18.75" x14ac:dyDescent="0.3">
      <c r="A4" s="31" t="s">
        <v>152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7" spans="1:16" x14ac:dyDescent="0.25">
      <c r="C7" s="26" t="s">
        <v>156</v>
      </c>
      <c r="D7" s="26" t="s">
        <v>157</v>
      </c>
      <c r="E7" s="26" t="s">
        <v>158</v>
      </c>
      <c r="F7" s="26" t="s">
        <v>159</v>
      </c>
      <c r="G7" s="26" t="s">
        <v>160</v>
      </c>
      <c r="H7" s="26" t="s">
        <v>161</v>
      </c>
      <c r="I7" s="26" t="s">
        <v>162</v>
      </c>
      <c r="J7" s="26" t="s">
        <v>163</v>
      </c>
      <c r="K7" s="26" t="s">
        <v>164</v>
      </c>
      <c r="L7" s="26" t="s">
        <v>165</v>
      </c>
      <c r="M7" s="26" t="s">
        <v>166</v>
      </c>
      <c r="N7" s="26" t="s">
        <v>167</v>
      </c>
    </row>
    <row r="8" spans="1:16" x14ac:dyDescent="0.25">
      <c r="A8" s="14" t="s">
        <v>146</v>
      </c>
    </row>
    <row r="9" spans="1:16" x14ac:dyDescent="0.25">
      <c r="A9" s="13" t="s">
        <v>0</v>
      </c>
      <c r="B9" s="13" t="s">
        <v>1</v>
      </c>
      <c r="C9" s="19">
        <v>19440808.559999999</v>
      </c>
      <c r="D9" s="19">
        <v>17325691.550000001</v>
      </c>
      <c r="E9" s="19">
        <v>24231158.280000001</v>
      </c>
      <c r="F9" s="19">
        <v>18895591.699999999</v>
      </c>
      <c r="G9" s="19">
        <v>20786591.32</v>
      </c>
      <c r="H9" s="19">
        <v>20611988.77</v>
      </c>
      <c r="I9" s="19">
        <v>18814331.120000001</v>
      </c>
      <c r="J9" s="19">
        <v>22264614.899999999</v>
      </c>
      <c r="K9" s="19">
        <v>25081295.07</v>
      </c>
      <c r="L9" s="19">
        <v>27960077.100000001</v>
      </c>
      <c r="M9" s="19">
        <v>34773783.240000002</v>
      </c>
      <c r="N9" s="19">
        <v>42992783.340000004</v>
      </c>
      <c r="P9" s="19"/>
    </row>
    <row r="10" spans="1:16" x14ac:dyDescent="0.25">
      <c r="A10" s="13" t="s">
        <v>0</v>
      </c>
      <c r="B10" s="13" t="s">
        <v>2</v>
      </c>
      <c r="C10" s="19">
        <v>7244584.7999999998</v>
      </c>
      <c r="D10" s="19">
        <v>8181529.3600000003</v>
      </c>
      <c r="E10" s="19">
        <v>7174204.25</v>
      </c>
      <c r="F10" s="19">
        <v>6735016.1200000001</v>
      </c>
      <c r="G10" s="19">
        <v>6513483.4199999999</v>
      </c>
      <c r="H10" s="19">
        <v>6328589.04</v>
      </c>
      <c r="I10" s="19">
        <v>7440850.5199999996</v>
      </c>
      <c r="J10" s="19">
        <v>9581789.9499999993</v>
      </c>
      <c r="K10" s="19">
        <v>8075490.3700000001</v>
      </c>
      <c r="L10" s="19">
        <v>6818512.4199999999</v>
      </c>
      <c r="M10" s="19">
        <v>6832041.5899999999</v>
      </c>
      <c r="N10" s="19">
        <v>12743134.300000001</v>
      </c>
      <c r="P10" s="19"/>
    </row>
    <row r="11" spans="1:16" x14ac:dyDescent="0.25">
      <c r="A11" s="13" t="s">
        <v>0</v>
      </c>
      <c r="B11" s="13" t="s">
        <v>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6" x14ac:dyDescent="0.25">
      <c r="A12" s="13" t="s">
        <v>0</v>
      </c>
      <c r="B12" s="13" t="s">
        <v>4</v>
      </c>
      <c r="C12" s="19">
        <v>285149.38</v>
      </c>
      <c r="D12" s="19">
        <v>72417.91</v>
      </c>
      <c r="E12" s="19">
        <v>68464.649999999994</v>
      </c>
      <c r="F12" s="19">
        <v>19452.669999999998</v>
      </c>
      <c r="G12" s="19">
        <v>34227.19</v>
      </c>
      <c r="H12" s="19">
        <v>118601.60000000001</v>
      </c>
      <c r="I12" s="19">
        <v>113031.94</v>
      </c>
      <c r="J12" s="19">
        <v>89824.22</v>
      </c>
      <c r="K12" s="19">
        <v>72071.539999999994</v>
      </c>
      <c r="L12" s="19">
        <v>318681.09999999998</v>
      </c>
      <c r="M12" s="19">
        <v>79918.100000000006</v>
      </c>
      <c r="N12" s="19">
        <v>175420.71</v>
      </c>
      <c r="P12" s="19"/>
    </row>
    <row r="13" spans="1:16" x14ac:dyDescent="0.25">
      <c r="A13" s="13" t="s">
        <v>0</v>
      </c>
      <c r="B13" s="13" t="s">
        <v>5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-86.21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6" x14ac:dyDescent="0.25">
      <c r="A14" s="13" t="s">
        <v>0</v>
      </c>
      <c r="B14" s="13" t="s">
        <v>6</v>
      </c>
      <c r="C14" s="19">
        <v>2691862.07</v>
      </c>
      <c r="D14" s="19">
        <v>2455603.44</v>
      </c>
      <c r="E14" s="19">
        <v>3363770.67</v>
      </c>
      <c r="F14" s="19">
        <v>2522523.2799999998</v>
      </c>
      <c r="G14" s="19">
        <v>2665486.21</v>
      </c>
      <c r="H14" s="19">
        <v>3282843.34</v>
      </c>
      <c r="I14" s="19">
        <v>2935517.24</v>
      </c>
      <c r="J14" s="19">
        <v>3951862.06</v>
      </c>
      <c r="K14" s="19">
        <v>3406959.78</v>
      </c>
      <c r="L14" s="19">
        <v>4348275.8499999996</v>
      </c>
      <c r="M14" s="19">
        <v>5469706.8799999999</v>
      </c>
      <c r="N14" s="19">
        <v>6657586.21</v>
      </c>
      <c r="P14" s="19"/>
    </row>
    <row r="15" spans="1:16" x14ac:dyDescent="0.25">
      <c r="A15" s="13" t="s">
        <v>0</v>
      </c>
      <c r="B15" s="13" t="s">
        <v>7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6" x14ac:dyDescent="0.25">
      <c r="A16" s="13" t="s">
        <v>0</v>
      </c>
      <c r="B16" s="13" t="s">
        <v>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6" x14ac:dyDescent="0.25">
      <c r="A17" s="13" t="s">
        <v>0</v>
      </c>
      <c r="B17" s="13" t="s">
        <v>9</v>
      </c>
      <c r="C17" s="19">
        <v>213957.79</v>
      </c>
      <c r="D17" s="19">
        <v>220046.39</v>
      </c>
      <c r="E17" s="19">
        <v>304054.13</v>
      </c>
      <c r="F17" s="19">
        <v>314446.98</v>
      </c>
      <c r="G17" s="19">
        <v>278917.01</v>
      </c>
      <c r="H17" s="19">
        <v>345241.38</v>
      </c>
      <c r="I17" s="19">
        <v>340394.78</v>
      </c>
      <c r="J17" s="19">
        <v>380868.28</v>
      </c>
      <c r="K17" s="19">
        <v>346647.29</v>
      </c>
      <c r="L17" s="19">
        <v>267989.95</v>
      </c>
      <c r="M17" s="19">
        <v>301824.09000000003</v>
      </c>
      <c r="N17" s="19">
        <v>355380.42</v>
      </c>
      <c r="P17" s="19"/>
    </row>
    <row r="18" spans="1:16" x14ac:dyDescent="0.25">
      <c r="A18" s="13" t="s">
        <v>0</v>
      </c>
      <c r="B18" s="13" t="s">
        <v>10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6" x14ac:dyDescent="0.25">
      <c r="A19" s="13" t="s">
        <v>0</v>
      </c>
      <c r="B19" s="13" t="s">
        <v>11</v>
      </c>
      <c r="C19" s="19">
        <v>1721625.91</v>
      </c>
      <c r="D19" s="19">
        <v>1907467.22</v>
      </c>
      <c r="E19" s="19">
        <v>1764561.19</v>
      </c>
      <c r="F19" s="19">
        <v>1859915.6</v>
      </c>
      <c r="G19" s="19">
        <v>2214303.7799999998</v>
      </c>
      <c r="H19" s="19">
        <v>2392683.9500000002</v>
      </c>
      <c r="I19" s="19">
        <v>2013233.74</v>
      </c>
      <c r="J19" s="19">
        <v>2130493.06</v>
      </c>
      <c r="K19" s="19">
        <v>1956352.65</v>
      </c>
      <c r="L19" s="19">
        <v>2082262.77</v>
      </c>
      <c r="M19" s="19">
        <v>2170865.52</v>
      </c>
      <c r="N19" s="19">
        <v>2687412.88</v>
      </c>
      <c r="P19" s="19"/>
    </row>
    <row r="20" spans="1:16" x14ac:dyDescent="0.25">
      <c r="A20" s="13" t="s">
        <v>0</v>
      </c>
      <c r="B20" s="13" t="s">
        <v>12</v>
      </c>
      <c r="C20" s="13">
        <v>0</v>
      </c>
      <c r="D20" s="19">
        <v>-1238.98</v>
      </c>
      <c r="E20" s="13">
        <v>0</v>
      </c>
      <c r="F20" s="13">
        <v>0</v>
      </c>
      <c r="G20" s="13">
        <v>0</v>
      </c>
      <c r="H20" s="19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P20" s="19"/>
    </row>
    <row r="21" spans="1:16" ht="15.75" thickBot="1" x14ac:dyDescent="0.3">
      <c r="A21" s="13" t="s">
        <v>0</v>
      </c>
      <c r="B21" s="16" t="s">
        <v>13</v>
      </c>
      <c r="C21" s="20">
        <f>SUM(C9:C20)</f>
        <v>31597988.509999998</v>
      </c>
      <c r="D21" s="20">
        <f t="shared" ref="D21:N21" si="0">SUM(D9:D20)</f>
        <v>30161516.890000001</v>
      </c>
      <c r="E21" s="20">
        <f t="shared" si="0"/>
        <v>36906213.170000002</v>
      </c>
      <c r="F21" s="20">
        <f t="shared" si="0"/>
        <v>30346946.350000005</v>
      </c>
      <c r="G21" s="20">
        <f t="shared" si="0"/>
        <v>32493008.930000007</v>
      </c>
      <c r="H21" s="20">
        <f t="shared" si="0"/>
        <v>33079861.869999997</v>
      </c>
      <c r="I21" s="20">
        <f t="shared" si="0"/>
        <v>31657359.34</v>
      </c>
      <c r="J21" s="20">
        <f t="shared" si="0"/>
        <v>38399452.469999999</v>
      </c>
      <c r="K21" s="20">
        <f t="shared" si="0"/>
        <v>38938816.699999996</v>
      </c>
      <c r="L21" s="20">
        <f t="shared" si="0"/>
        <v>41795799.190000013</v>
      </c>
      <c r="M21" s="20">
        <f t="shared" si="0"/>
        <v>49628139.420000009</v>
      </c>
      <c r="N21" s="20">
        <f t="shared" si="0"/>
        <v>65611717.860000007</v>
      </c>
      <c r="O21" s="20">
        <f>SUM(C21:N21)</f>
        <v>460616820.70000005</v>
      </c>
      <c r="P21" s="19"/>
    </row>
    <row r="22" spans="1:16" ht="15.75" thickTop="1" x14ac:dyDescent="0.25"/>
    <row r="23" spans="1:16" x14ac:dyDescent="0.25">
      <c r="A23" s="14" t="s">
        <v>147</v>
      </c>
    </row>
    <row r="24" spans="1:16" x14ac:dyDescent="0.25">
      <c r="A24" s="13" t="s">
        <v>0</v>
      </c>
      <c r="B24" s="13" t="s">
        <v>14</v>
      </c>
      <c r="C24" s="19">
        <v>17578295.640000001</v>
      </c>
      <c r="D24" s="19">
        <v>15807315.210000001</v>
      </c>
      <c r="E24" s="19">
        <v>22087683.34</v>
      </c>
      <c r="F24" s="19">
        <v>17072441.390000001</v>
      </c>
      <c r="G24" s="19">
        <v>18768953.489999998</v>
      </c>
      <c r="H24" s="19">
        <v>18625101.84</v>
      </c>
      <c r="I24" s="19">
        <v>17038537.379999999</v>
      </c>
      <c r="J24" s="19">
        <v>19993559.109999999</v>
      </c>
      <c r="K24" s="19">
        <v>22674709.07</v>
      </c>
      <c r="L24" s="29">
        <v>25182844</v>
      </c>
      <c r="M24" s="19">
        <v>31351722.710000001</v>
      </c>
      <c r="N24" s="19">
        <v>38775382.649999999</v>
      </c>
      <c r="P24" s="19"/>
    </row>
    <row r="25" spans="1:16" x14ac:dyDescent="0.25">
      <c r="A25" s="13" t="s">
        <v>0</v>
      </c>
      <c r="B25" s="13" t="s">
        <v>15</v>
      </c>
      <c r="C25" s="19">
        <v>7235637.3899999997</v>
      </c>
      <c r="D25" s="19">
        <v>8164842.4900000002</v>
      </c>
      <c r="E25" s="19">
        <v>7165396.4800000004</v>
      </c>
      <c r="F25" s="19">
        <v>6723523.2400000002</v>
      </c>
      <c r="G25" s="19">
        <v>6479598.1900000004</v>
      </c>
      <c r="H25" s="19">
        <v>6325145.71</v>
      </c>
      <c r="I25" s="19">
        <v>7437518.7800000003</v>
      </c>
      <c r="J25" s="19">
        <v>9573690.9399999995</v>
      </c>
      <c r="K25" s="19">
        <v>8046061.7400000002</v>
      </c>
      <c r="L25" s="19">
        <v>6811041.5</v>
      </c>
      <c r="M25" s="19">
        <v>6826608.6500000004</v>
      </c>
      <c r="N25" s="19">
        <v>12753533.09</v>
      </c>
      <c r="P25" s="19"/>
    </row>
    <row r="26" spans="1:16" x14ac:dyDescent="0.25">
      <c r="A26" s="13" t="s">
        <v>0</v>
      </c>
      <c r="B26" s="13" t="s">
        <v>16</v>
      </c>
      <c r="C26" s="19">
        <v>263689.96000000002</v>
      </c>
      <c r="D26" s="19">
        <v>48585.2</v>
      </c>
      <c r="E26" s="19">
        <v>36345.65</v>
      </c>
      <c r="F26" s="19">
        <v>63958.93</v>
      </c>
      <c r="G26" s="19">
        <v>60841.599999999999</v>
      </c>
      <c r="H26" s="19">
        <v>50252.81</v>
      </c>
      <c r="I26" s="19">
        <v>63168.98</v>
      </c>
      <c r="J26" s="19">
        <v>55849.88</v>
      </c>
      <c r="K26" s="19">
        <v>14857.98</v>
      </c>
      <c r="L26" s="19">
        <v>101644.2</v>
      </c>
      <c r="M26" s="19">
        <v>33392.49</v>
      </c>
      <c r="N26" s="19">
        <v>59682.68</v>
      </c>
      <c r="P26" s="19"/>
    </row>
    <row r="27" spans="1:16" x14ac:dyDescent="0.25">
      <c r="A27" s="13" t="s">
        <v>0</v>
      </c>
      <c r="B27" s="13" t="s">
        <v>17</v>
      </c>
      <c r="C27" s="19">
        <v>2471771.88</v>
      </c>
      <c r="D27" s="19">
        <v>2167403.59</v>
      </c>
      <c r="E27" s="19">
        <v>2930538.74</v>
      </c>
      <c r="F27" s="19">
        <v>2220237.04</v>
      </c>
      <c r="G27" s="19">
        <v>2361976.21</v>
      </c>
      <c r="H27" s="19">
        <v>2886789.34</v>
      </c>
      <c r="I27" s="19">
        <v>2441706.79</v>
      </c>
      <c r="J27" s="19">
        <v>3423871.67</v>
      </c>
      <c r="K27" s="19">
        <v>2879544.6</v>
      </c>
      <c r="L27" s="19">
        <v>3815399.86</v>
      </c>
      <c r="M27" s="19">
        <v>4858140.54</v>
      </c>
      <c r="N27" s="19">
        <v>5747374.1299999999</v>
      </c>
      <c r="P27" s="19"/>
    </row>
    <row r="28" spans="1:16" x14ac:dyDescent="0.25">
      <c r="A28" s="13" t="s">
        <v>0</v>
      </c>
      <c r="B28" s="13" t="s">
        <v>18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1:16" x14ac:dyDescent="0.25">
      <c r="A29" s="13" t="s">
        <v>0</v>
      </c>
      <c r="B29" s="13" t="s">
        <v>19</v>
      </c>
      <c r="C29" s="19">
        <v>130009.96</v>
      </c>
      <c r="D29" s="19">
        <v>133833.51999999999</v>
      </c>
      <c r="E29" s="19">
        <v>185696.2</v>
      </c>
      <c r="F29" s="19">
        <v>196666.68</v>
      </c>
      <c r="G29" s="19">
        <v>170619.12</v>
      </c>
      <c r="H29" s="19">
        <v>211676.24</v>
      </c>
      <c r="I29" s="19">
        <v>207998.04</v>
      </c>
      <c r="J29" s="19">
        <v>232723.05</v>
      </c>
      <c r="K29" s="19">
        <v>213688.93</v>
      </c>
      <c r="L29" s="19">
        <v>346178.86</v>
      </c>
      <c r="M29" s="19">
        <v>235453.57</v>
      </c>
      <c r="N29" s="29">
        <v>1065283.7</v>
      </c>
      <c r="P29" s="19"/>
    </row>
    <row r="30" spans="1:16" x14ac:dyDescent="0.25">
      <c r="A30" s="13" t="s">
        <v>0</v>
      </c>
      <c r="B30" s="13" t="s">
        <v>20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</row>
    <row r="31" spans="1:16" x14ac:dyDescent="0.25">
      <c r="A31" s="13" t="s">
        <v>0</v>
      </c>
      <c r="B31" s="13" t="s">
        <v>21</v>
      </c>
      <c r="C31" s="19">
        <v>877658.61</v>
      </c>
      <c r="D31" s="19">
        <v>979527.44</v>
      </c>
      <c r="E31" s="19">
        <v>829355.92</v>
      </c>
      <c r="F31" s="19">
        <v>889657.3</v>
      </c>
      <c r="G31" s="19">
        <v>1146564.79</v>
      </c>
      <c r="H31" s="19">
        <v>1278686.3799999999</v>
      </c>
      <c r="I31" s="19">
        <v>980623.05</v>
      </c>
      <c r="J31" s="19">
        <v>1122093</v>
      </c>
      <c r="K31" s="19">
        <v>924461.97</v>
      </c>
      <c r="L31" s="19">
        <v>935573.42</v>
      </c>
      <c r="M31" s="19">
        <v>1088969.43</v>
      </c>
      <c r="N31" s="19">
        <v>1602185.77</v>
      </c>
      <c r="P31" s="19"/>
    </row>
    <row r="32" spans="1:16" ht="15.75" thickBot="1" x14ac:dyDescent="0.3">
      <c r="A32" s="13" t="s">
        <v>0</v>
      </c>
      <c r="B32" s="16" t="s">
        <v>22</v>
      </c>
      <c r="C32" s="20">
        <f>SUM(C24:C31)</f>
        <v>28557063.440000001</v>
      </c>
      <c r="D32" s="20">
        <f t="shared" ref="D32:N32" si="1">SUM(D24:D31)</f>
        <v>27301507.450000003</v>
      </c>
      <c r="E32" s="20">
        <f t="shared" si="1"/>
        <v>33235016.330000002</v>
      </c>
      <c r="F32" s="20">
        <f t="shared" si="1"/>
        <v>27166484.580000002</v>
      </c>
      <c r="G32" s="20">
        <f t="shared" si="1"/>
        <v>28988553.400000002</v>
      </c>
      <c r="H32" s="20">
        <f t="shared" si="1"/>
        <v>29377652.319999997</v>
      </c>
      <c r="I32" s="20">
        <f t="shared" si="1"/>
        <v>28169553.02</v>
      </c>
      <c r="J32" s="20">
        <f t="shared" si="1"/>
        <v>34401787.649999991</v>
      </c>
      <c r="K32" s="20">
        <f t="shared" si="1"/>
        <v>34753324.289999999</v>
      </c>
      <c r="L32" s="20">
        <f t="shared" si="1"/>
        <v>37192681.840000004</v>
      </c>
      <c r="M32" s="20">
        <f t="shared" si="1"/>
        <v>44394287.390000001</v>
      </c>
      <c r="N32" s="20">
        <f t="shared" si="1"/>
        <v>60003442.020000003</v>
      </c>
      <c r="O32" s="20">
        <f>SUM(C32:N32)</f>
        <v>413541353.73000002</v>
      </c>
      <c r="P32" s="19"/>
    </row>
    <row r="33" spans="1:16" ht="15.75" thickTop="1" x14ac:dyDescent="0.25"/>
    <row r="34" spans="1:16" ht="15.75" thickBot="1" x14ac:dyDescent="0.3">
      <c r="A34" s="13" t="s">
        <v>0</v>
      </c>
      <c r="B34" s="17" t="s">
        <v>23</v>
      </c>
      <c r="C34" s="21">
        <f>+C21-C32</f>
        <v>3040925.0699999966</v>
      </c>
      <c r="D34" s="21">
        <f t="shared" ref="D34:N34" si="2">+D21-D32</f>
        <v>2860009.4399999976</v>
      </c>
      <c r="E34" s="21">
        <f t="shared" si="2"/>
        <v>3671196.84</v>
      </c>
      <c r="F34" s="21">
        <f t="shared" si="2"/>
        <v>3180461.7700000033</v>
      </c>
      <c r="G34" s="21">
        <f t="shared" si="2"/>
        <v>3504455.5300000049</v>
      </c>
      <c r="H34" s="21">
        <f t="shared" si="2"/>
        <v>3702209.5500000007</v>
      </c>
      <c r="I34" s="21">
        <f t="shared" si="2"/>
        <v>3487806.3200000003</v>
      </c>
      <c r="J34" s="21">
        <f t="shared" si="2"/>
        <v>3997664.8200000077</v>
      </c>
      <c r="K34" s="21">
        <f t="shared" si="2"/>
        <v>4185492.4099999964</v>
      </c>
      <c r="L34" s="21">
        <f t="shared" si="2"/>
        <v>4603117.3500000089</v>
      </c>
      <c r="M34" s="21">
        <f t="shared" si="2"/>
        <v>5233852.0300000086</v>
      </c>
      <c r="N34" s="21">
        <f t="shared" si="2"/>
        <v>5608275.8400000036</v>
      </c>
      <c r="O34" s="21">
        <f>SUM(C34:N34)</f>
        <v>47075466.970000029</v>
      </c>
      <c r="P34" s="19"/>
    </row>
    <row r="35" spans="1:16" ht="15.75" thickTop="1" x14ac:dyDescent="0.25"/>
    <row r="36" spans="1:16" x14ac:dyDescent="0.25">
      <c r="A36" s="14" t="s">
        <v>148</v>
      </c>
    </row>
    <row r="37" spans="1:16" x14ac:dyDescent="0.25">
      <c r="A37" s="13" t="s">
        <v>0</v>
      </c>
      <c r="B37" s="13" t="s">
        <v>24</v>
      </c>
      <c r="C37" s="19">
        <v>2086588.94</v>
      </c>
      <c r="D37" s="19">
        <v>1903831.16</v>
      </c>
      <c r="E37" s="19">
        <v>1950370.78</v>
      </c>
      <c r="F37" s="19">
        <v>2004232.13</v>
      </c>
      <c r="G37" s="19">
        <v>2006581.83</v>
      </c>
      <c r="H37" s="19">
        <v>1994914.3</v>
      </c>
      <c r="I37" s="19">
        <v>2100172.0499999998</v>
      </c>
      <c r="J37" s="19">
        <v>1667695.24</v>
      </c>
      <c r="K37" s="19">
        <v>3762288.59</v>
      </c>
      <c r="L37" s="19">
        <v>2032292.6</v>
      </c>
      <c r="M37" s="19">
        <v>3009553.72</v>
      </c>
      <c r="N37" s="19">
        <v>3829855.83</v>
      </c>
      <c r="P37" s="19"/>
    </row>
    <row r="38" spans="1:16" x14ac:dyDescent="0.25">
      <c r="A38" s="13" t="s">
        <v>0</v>
      </c>
      <c r="B38" s="13" t="s">
        <v>25</v>
      </c>
      <c r="C38" s="19">
        <v>46213.09</v>
      </c>
      <c r="D38" s="19">
        <v>33870.519999999997</v>
      </c>
      <c r="E38" s="19">
        <v>100260.3</v>
      </c>
      <c r="F38" s="19">
        <v>68440.89</v>
      </c>
      <c r="G38" s="19">
        <v>45304.74</v>
      </c>
      <c r="H38" s="19">
        <v>10367.39</v>
      </c>
      <c r="I38" s="19">
        <v>136151.57999999999</v>
      </c>
      <c r="J38" s="19">
        <v>134183.82999999999</v>
      </c>
      <c r="K38" s="19">
        <v>192201.88</v>
      </c>
      <c r="L38" s="19">
        <v>351179.58</v>
      </c>
      <c r="M38" s="19">
        <v>305092.46000000002</v>
      </c>
      <c r="N38" s="19">
        <v>475388.42</v>
      </c>
      <c r="P38" s="19"/>
    </row>
    <row r="39" spans="1:16" x14ac:dyDescent="0.25">
      <c r="A39" s="13" t="s">
        <v>0</v>
      </c>
      <c r="B39" s="13" t="s">
        <v>26</v>
      </c>
      <c r="C39" s="19">
        <v>64160.37</v>
      </c>
      <c r="D39" s="19">
        <v>47132.45</v>
      </c>
      <c r="E39" s="19">
        <v>47955.97</v>
      </c>
      <c r="F39" s="19">
        <v>70347.360000000001</v>
      </c>
      <c r="G39" s="19">
        <v>98742.93</v>
      </c>
      <c r="H39" s="19">
        <v>143855.46</v>
      </c>
      <c r="I39" s="19">
        <v>92348.32</v>
      </c>
      <c r="J39" s="19">
        <v>55101.36</v>
      </c>
      <c r="K39" s="19">
        <v>70534.55</v>
      </c>
      <c r="L39" s="19">
        <v>66516.83</v>
      </c>
      <c r="M39" s="19">
        <v>68239.41</v>
      </c>
      <c r="N39" s="19">
        <v>115452.91</v>
      </c>
      <c r="P39" s="19"/>
    </row>
    <row r="40" spans="1:16" x14ac:dyDescent="0.25">
      <c r="A40" s="13" t="s">
        <v>0</v>
      </c>
      <c r="B40" s="13" t="s">
        <v>27</v>
      </c>
      <c r="C40" s="19">
        <v>527857.52</v>
      </c>
      <c r="D40" s="19">
        <v>355926.47</v>
      </c>
      <c r="E40" s="19">
        <v>395536.83</v>
      </c>
      <c r="F40" s="19">
        <v>361268.52</v>
      </c>
      <c r="G40" s="19">
        <v>470130.1</v>
      </c>
      <c r="H40" s="19">
        <v>447887.58</v>
      </c>
      <c r="I40" s="19">
        <v>524915.32999999996</v>
      </c>
      <c r="J40" s="19">
        <v>430654.94</v>
      </c>
      <c r="K40" s="19">
        <v>764366.88</v>
      </c>
      <c r="L40" s="19">
        <v>445586.62</v>
      </c>
      <c r="M40" s="19">
        <v>495500.46</v>
      </c>
      <c r="N40" s="19">
        <v>734280.65</v>
      </c>
      <c r="P40" s="19"/>
    </row>
    <row r="41" spans="1:16" x14ac:dyDescent="0.25">
      <c r="A41" s="13" t="s">
        <v>0</v>
      </c>
      <c r="B41" s="13" t="s">
        <v>28</v>
      </c>
      <c r="C41" s="19">
        <v>45078.96</v>
      </c>
      <c r="D41" s="19">
        <v>51444.92</v>
      </c>
      <c r="E41" s="19">
        <v>53727.57</v>
      </c>
      <c r="F41" s="19">
        <v>56826.85</v>
      </c>
      <c r="G41" s="19">
        <v>59548.23</v>
      </c>
      <c r="H41" s="19">
        <v>52545.36</v>
      </c>
      <c r="I41" s="19">
        <v>59371.39</v>
      </c>
      <c r="J41" s="19">
        <v>57573.57</v>
      </c>
      <c r="K41" s="19">
        <v>75191.33</v>
      </c>
      <c r="L41" s="19">
        <v>68382.539999999994</v>
      </c>
      <c r="M41" s="19">
        <v>75834.81</v>
      </c>
      <c r="N41" s="19">
        <v>60892.9</v>
      </c>
      <c r="P41" s="19"/>
    </row>
    <row r="42" spans="1:16" x14ac:dyDescent="0.25">
      <c r="A42" s="13" t="s">
        <v>0</v>
      </c>
      <c r="B42" s="13" t="s">
        <v>29</v>
      </c>
      <c r="C42" s="19">
        <v>270668.18</v>
      </c>
      <c r="D42" s="19">
        <v>415378.82</v>
      </c>
      <c r="E42" s="19">
        <v>331580.57</v>
      </c>
      <c r="F42" s="19">
        <v>310979.08</v>
      </c>
      <c r="G42" s="19">
        <v>276692.47999999998</v>
      </c>
      <c r="H42" s="19">
        <v>286639.05</v>
      </c>
      <c r="I42" s="19">
        <v>287535.34999999998</v>
      </c>
      <c r="J42" s="19">
        <v>551676.02</v>
      </c>
      <c r="K42" s="19">
        <v>474392.56</v>
      </c>
      <c r="L42" s="19">
        <v>564784.75</v>
      </c>
      <c r="M42" s="19">
        <v>2576006.85</v>
      </c>
      <c r="N42" s="19">
        <v>1752391.03</v>
      </c>
      <c r="P42" s="19"/>
    </row>
    <row r="43" spans="1:16" x14ac:dyDescent="0.25">
      <c r="A43" s="13" t="s">
        <v>0</v>
      </c>
      <c r="B43" s="13" t="s">
        <v>30</v>
      </c>
      <c r="C43" s="19">
        <v>265566.34000000003</v>
      </c>
      <c r="D43" s="19">
        <v>466578.4</v>
      </c>
      <c r="E43" s="19">
        <v>441969.94</v>
      </c>
      <c r="F43" s="19">
        <v>437853.51</v>
      </c>
      <c r="G43" s="19">
        <v>438821.46</v>
      </c>
      <c r="H43" s="19">
        <v>470729.15</v>
      </c>
      <c r="I43" s="19">
        <v>359931.71</v>
      </c>
      <c r="J43" s="19">
        <v>532456.64</v>
      </c>
      <c r="K43" s="19">
        <v>411477.74</v>
      </c>
      <c r="L43" s="19">
        <v>394267.03</v>
      </c>
      <c r="M43" s="19">
        <v>357761.72</v>
      </c>
      <c r="N43" s="19">
        <v>218174.66</v>
      </c>
      <c r="P43" s="19"/>
    </row>
    <row r="44" spans="1:16" x14ac:dyDescent="0.25">
      <c r="A44" s="13" t="s">
        <v>0</v>
      </c>
      <c r="B44" s="13" t="s">
        <v>31</v>
      </c>
      <c r="C44" s="19">
        <f>SUM(C37:C43)</f>
        <v>3306133.4</v>
      </c>
      <c r="D44" s="19">
        <f t="shared" ref="D44:N44" si="3">SUM(D37:D43)</f>
        <v>3274162.7399999993</v>
      </c>
      <c r="E44" s="19">
        <f t="shared" si="3"/>
        <v>3321401.96</v>
      </c>
      <c r="F44" s="19">
        <f t="shared" si="3"/>
        <v>3309948.34</v>
      </c>
      <c r="G44" s="19">
        <f t="shared" si="3"/>
        <v>3395821.77</v>
      </c>
      <c r="H44" s="19">
        <f t="shared" si="3"/>
        <v>3406938.2899999996</v>
      </c>
      <c r="I44" s="19">
        <f t="shared" si="3"/>
        <v>3560425.73</v>
      </c>
      <c r="J44" s="19">
        <f t="shared" si="3"/>
        <v>3429341.6</v>
      </c>
      <c r="K44" s="19">
        <f t="shared" si="3"/>
        <v>5750453.5299999993</v>
      </c>
      <c r="L44" s="19">
        <f t="shared" si="3"/>
        <v>3923009.95</v>
      </c>
      <c r="M44" s="19">
        <f t="shared" si="3"/>
        <v>6887989.4300000006</v>
      </c>
      <c r="N44" s="19">
        <f t="shared" si="3"/>
        <v>7186436.4000000013</v>
      </c>
      <c r="O44" s="19">
        <f>SUM(C44:N44)</f>
        <v>50752063.140000001</v>
      </c>
      <c r="P44" s="19"/>
    </row>
    <row r="46" spans="1:16" ht="15.75" thickBot="1" x14ac:dyDescent="0.3">
      <c r="A46" s="14" t="s">
        <v>153</v>
      </c>
      <c r="C46" s="20">
        <f>+C34-C44</f>
        <v>-265208.33000000333</v>
      </c>
      <c r="D46" s="20">
        <f t="shared" ref="D46:N46" si="4">+D34-D44</f>
        <v>-414153.30000000168</v>
      </c>
      <c r="E46" s="20">
        <f t="shared" si="4"/>
        <v>349794.87999999989</v>
      </c>
      <c r="F46" s="20">
        <f t="shared" si="4"/>
        <v>-129486.56999999657</v>
      </c>
      <c r="G46" s="20">
        <f t="shared" si="4"/>
        <v>108633.7600000049</v>
      </c>
      <c r="H46" s="20">
        <f t="shared" si="4"/>
        <v>295271.26000000117</v>
      </c>
      <c r="I46" s="20">
        <f t="shared" si="4"/>
        <v>-72619.409999999683</v>
      </c>
      <c r="J46" s="20">
        <f t="shared" si="4"/>
        <v>568323.22000000766</v>
      </c>
      <c r="K46" s="20">
        <f t="shared" si="4"/>
        <v>-1564961.1200000029</v>
      </c>
      <c r="L46" s="20">
        <f t="shared" si="4"/>
        <v>680107.40000000875</v>
      </c>
      <c r="M46" s="20">
        <f t="shared" si="4"/>
        <v>-1654137.399999992</v>
      </c>
      <c r="N46" s="20">
        <f t="shared" si="4"/>
        <v>-1578160.5599999977</v>
      </c>
      <c r="O46" s="20">
        <f>SUM(C46:N46)</f>
        <v>-3676596.1699999715</v>
      </c>
      <c r="P46" s="19"/>
    </row>
    <row r="47" spans="1:16" ht="15.75" thickTop="1" x14ac:dyDescent="0.25"/>
    <row r="48" spans="1:16" x14ac:dyDescent="0.25">
      <c r="A48" s="14" t="s">
        <v>149</v>
      </c>
    </row>
    <row r="49" spans="1:27" x14ac:dyDescent="0.25">
      <c r="A49" s="13" t="s">
        <v>0</v>
      </c>
      <c r="B49" s="13" t="s">
        <v>32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</row>
    <row r="50" spans="1:27" outlineLevel="1" x14ac:dyDescent="0.25">
      <c r="A50" s="13" t="s">
        <v>63</v>
      </c>
      <c r="B50" s="13" t="s">
        <v>33</v>
      </c>
      <c r="C50" s="19">
        <v>71157.17</v>
      </c>
      <c r="D50" s="13">
        <v>64.099999999999994</v>
      </c>
      <c r="E50" s="19">
        <v>62405.99</v>
      </c>
      <c r="F50" s="19">
        <v>64525.11</v>
      </c>
      <c r="G50" s="19">
        <v>62397.93</v>
      </c>
      <c r="H50" s="19">
        <v>60040.77</v>
      </c>
      <c r="I50" s="19">
        <v>56221.81</v>
      </c>
      <c r="J50" s="19">
        <v>55591.54</v>
      </c>
      <c r="K50" s="19">
        <v>56376.75</v>
      </c>
      <c r="L50" s="19">
        <v>49872.65</v>
      </c>
      <c r="M50" s="19">
        <v>45212.95</v>
      </c>
      <c r="N50" s="19">
        <v>49303.61</v>
      </c>
      <c r="O50" s="19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x14ac:dyDescent="0.25">
      <c r="A51" s="15">
        <v>804</v>
      </c>
      <c r="B51" s="15" t="s">
        <v>33</v>
      </c>
      <c r="C51" s="22">
        <f>SUM(C50)</f>
        <v>71157.17</v>
      </c>
      <c r="D51" s="22">
        <f t="shared" ref="D51:M51" si="5">SUM(D50)</f>
        <v>64.099999999999994</v>
      </c>
      <c r="E51" s="22">
        <f t="shared" si="5"/>
        <v>62405.99</v>
      </c>
      <c r="F51" s="22">
        <f t="shared" si="5"/>
        <v>64525.11</v>
      </c>
      <c r="G51" s="22">
        <f t="shared" si="5"/>
        <v>62397.93</v>
      </c>
      <c r="H51" s="22">
        <f t="shared" si="5"/>
        <v>60040.77</v>
      </c>
      <c r="I51" s="22">
        <f t="shared" si="5"/>
        <v>56221.81</v>
      </c>
      <c r="J51" s="22">
        <f t="shared" si="5"/>
        <v>55591.54</v>
      </c>
      <c r="K51" s="22">
        <f t="shared" si="5"/>
        <v>56376.75</v>
      </c>
      <c r="L51" s="22">
        <f t="shared" si="5"/>
        <v>49872.65</v>
      </c>
      <c r="M51" s="22">
        <f t="shared" si="5"/>
        <v>45212.95</v>
      </c>
      <c r="N51" s="22">
        <f>SUM(N50)</f>
        <v>49303.61</v>
      </c>
      <c r="O51" s="22">
        <f>SUM(C51:N51)</f>
        <v>633170.37999999989</v>
      </c>
    </row>
    <row r="52" spans="1:27" outlineLevel="1" x14ac:dyDescent="0.25">
      <c r="A52" s="15" t="s">
        <v>64</v>
      </c>
      <c r="B52" s="15" t="s">
        <v>65</v>
      </c>
      <c r="C52" s="15">
        <v>0</v>
      </c>
      <c r="D52" s="15">
        <v>0</v>
      </c>
      <c r="E52" s="15">
        <v>948.28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outlineLevel="1" x14ac:dyDescent="0.25">
      <c r="A53" s="15" t="s">
        <v>66</v>
      </c>
      <c r="B53" s="15" t="s">
        <v>67</v>
      </c>
      <c r="C53" s="22">
        <v>4463.59</v>
      </c>
      <c r="D53" s="22">
        <v>3194.49</v>
      </c>
      <c r="E53" s="22">
        <v>2050.2800000000002</v>
      </c>
      <c r="F53" s="22">
        <v>3207.64</v>
      </c>
      <c r="G53" s="22">
        <v>6352.83</v>
      </c>
      <c r="H53" s="22">
        <v>7957.33</v>
      </c>
      <c r="I53" s="22">
        <v>7827.19</v>
      </c>
      <c r="J53" s="22">
        <v>10476.24</v>
      </c>
      <c r="K53" s="22">
        <v>13070.9</v>
      </c>
      <c r="L53" s="22">
        <v>14641.12</v>
      </c>
      <c r="M53" s="22">
        <v>18745.560000000001</v>
      </c>
      <c r="N53" s="22">
        <v>89068.4</v>
      </c>
      <c r="O53" s="22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outlineLevel="1" x14ac:dyDescent="0.25">
      <c r="A54" s="15" t="s">
        <v>68</v>
      </c>
      <c r="B54" s="15" t="s">
        <v>69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outlineLevel="1" x14ac:dyDescent="0.25">
      <c r="A55" s="15" t="s">
        <v>70</v>
      </c>
      <c r="B55" s="15" t="s">
        <v>71</v>
      </c>
      <c r="C55" s="22">
        <v>66086.559999999998</v>
      </c>
      <c r="D55" s="22">
        <v>60559.45</v>
      </c>
      <c r="E55" s="22">
        <v>43479.86</v>
      </c>
      <c r="F55" s="22">
        <v>65063.55</v>
      </c>
      <c r="G55" s="22">
        <v>62965.98</v>
      </c>
      <c r="H55" s="22">
        <v>3750</v>
      </c>
      <c r="I55" s="22">
        <v>1206.8800000000001</v>
      </c>
      <c r="J55" s="22">
        <v>4836.1899999999996</v>
      </c>
      <c r="K55" s="22">
        <v>15957.71</v>
      </c>
      <c r="L55" s="22">
        <v>21791.09</v>
      </c>
      <c r="M55" s="22">
        <v>92236.46</v>
      </c>
      <c r="N55" s="30">
        <v>247465.09</v>
      </c>
      <c r="O55" s="22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outlineLevel="1" x14ac:dyDescent="0.25">
      <c r="A56" s="15" t="s">
        <v>72</v>
      </c>
      <c r="B56" s="15" t="s">
        <v>73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outlineLevel="1" x14ac:dyDescent="0.25">
      <c r="A57" s="15" t="s">
        <v>74</v>
      </c>
      <c r="B57" s="15" t="s">
        <v>75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:27" outlineLevel="1" x14ac:dyDescent="0.25">
      <c r="A58" s="15" t="s">
        <v>76</v>
      </c>
      <c r="B58" s="15" t="s">
        <v>77</v>
      </c>
      <c r="C58" s="15">
        <v>0</v>
      </c>
      <c r="D58" s="15">
        <v>0</v>
      </c>
      <c r="E58" s="22">
        <v>27586.2</v>
      </c>
      <c r="F58" s="22">
        <v>23275.85</v>
      </c>
      <c r="G58" s="22">
        <v>12931.04</v>
      </c>
      <c r="H58" s="22">
        <v>23275.86</v>
      </c>
      <c r="I58" s="22">
        <v>8620.68</v>
      </c>
      <c r="J58" s="22">
        <v>22413.8</v>
      </c>
      <c r="K58" s="22">
        <v>30172.41</v>
      </c>
      <c r="L58" s="22">
        <v>15517.23</v>
      </c>
      <c r="M58" s="22">
        <v>20689.650000000001</v>
      </c>
      <c r="N58" s="22">
        <v>35344.82</v>
      </c>
      <c r="O58" s="22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:27" outlineLevel="1" x14ac:dyDescent="0.25">
      <c r="A59" s="15" t="s">
        <v>78</v>
      </c>
      <c r="B59" s="15" t="s">
        <v>79</v>
      </c>
      <c r="C59" s="15">
        <v>0</v>
      </c>
      <c r="D59" s="15">
        <v>0</v>
      </c>
      <c r="E59" s="22">
        <v>37757.160000000003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22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1:27" outlineLevel="1" x14ac:dyDescent="0.25">
      <c r="A60" s="15" t="s">
        <v>80</v>
      </c>
      <c r="B60" s="15" t="s">
        <v>81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1:27" s="14" customFormat="1" x14ac:dyDescent="0.25">
      <c r="A61" s="15">
        <v>805</v>
      </c>
      <c r="B61" s="15" t="s">
        <v>34</v>
      </c>
      <c r="C61" s="22">
        <f>SUM(C52:C60)</f>
        <v>70550.149999999994</v>
      </c>
      <c r="D61" s="22">
        <f t="shared" ref="D61:N61" si="6">SUM(D52:D60)</f>
        <v>63753.939999999995</v>
      </c>
      <c r="E61" s="22">
        <f t="shared" si="6"/>
        <v>111821.78</v>
      </c>
      <c r="F61" s="22">
        <f t="shared" si="6"/>
        <v>91547.040000000008</v>
      </c>
      <c r="G61" s="22">
        <f t="shared" si="6"/>
        <v>82249.850000000006</v>
      </c>
      <c r="H61" s="22">
        <f t="shared" si="6"/>
        <v>34983.19</v>
      </c>
      <c r="I61" s="22">
        <f t="shared" si="6"/>
        <v>17654.75</v>
      </c>
      <c r="J61" s="22">
        <f t="shared" si="6"/>
        <v>37726.229999999996</v>
      </c>
      <c r="K61" s="22">
        <f t="shared" si="6"/>
        <v>59201.020000000004</v>
      </c>
      <c r="L61" s="22">
        <f t="shared" si="6"/>
        <v>51949.440000000002</v>
      </c>
      <c r="M61" s="22">
        <f t="shared" si="6"/>
        <v>131671.67000000001</v>
      </c>
      <c r="N61" s="22">
        <f t="shared" si="6"/>
        <v>371878.31</v>
      </c>
      <c r="O61" s="22">
        <f t="shared" ref="O61:O78" si="7">SUM(C61:N61)</f>
        <v>1124987.3699999999</v>
      </c>
    </row>
    <row r="62" spans="1:27" outlineLevel="1" x14ac:dyDescent="0.25">
      <c r="A62" s="15" t="s">
        <v>82</v>
      </c>
      <c r="B62" s="15" t="s">
        <v>83</v>
      </c>
      <c r="C62" s="22">
        <v>12931.04</v>
      </c>
      <c r="D62" s="22">
        <v>4224.1400000000003</v>
      </c>
      <c r="E62" s="15">
        <v>0</v>
      </c>
      <c r="F62" s="15">
        <v>0</v>
      </c>
      <c r="G62" s="22">
        <v>2198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22">
        <v>2915.52</v>
      </c>
      <c r="O62" s="22">
        <f t="shared" si="7"/>
        <v>22268.7</v>
      </c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1:27" s="14" customFormat="1" x14ac:dyDescent="0.25">
      <c r="A63" s="15">
        <v>806</v>
      </c>
      <c r="B63" s="15" t="s">
        <v>35</v>
      </c>
      <c r="C63" s="22">
        <f>SUM(C62)</f>
        <v>12931.04</v>
      </c>
      <c r="D63" s="22">
        <f t="shared" ref="D63:N63" si="8">SUM(D62)</f>
        <v>4224.1400000000003</v>
      </c>
      <c r="E63" s="22">
        <f t="shared" si="8"/>
        <v>0</v>
      </c>
      <c r="F63" s="22">
        <f t="shared" si="8"/>
        <v>0</v>
      </c>
      <c r="G63" s="22">
        <f t="shared" si="8"/>
        <v>2198</v>
      </c>
      <c r="H63" s="22">
        <f t="shared" si="8"/>
        <v>0</v>
      </c>
      <c r="I63" s="22">
        <f t="shared" si="8"/>
        <v>0</v>
      </c>
      <c r="J63" s="22">
        <f t="shared" si="8"/>
        <v>0</v>
      </c>
      <c r="K63" s="22">
        <f t="shared" si="8"/>
        <v>0</v>
      </c>
      <c r="L63" s="22">
        <f t="shared" si="8"/>
        <v>0</v>
      </c>
      <c r="M63" s="22">
        <f t="shared" si="8"/>
        <v>0</v>
      </c>
      <c r="N63" s="22">
        <f t="shared" si="8"/>
        <v>2915.52</v>
      </c>
      <c r="O63" s="22">
        <f t="shared" si="7"/>
        <v>22268.7</v>
      </c>
    </row>
    <row r="64" spans="1:27" outlineLevel="1" x14ac:dyDescent="0.25">
      <c r="A64" s="15" t="s">
        <v>84</v>
      </c>
      <c r="B64" s="15" t="s">
        <v>36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22">
        <f t="shared" si="7"/>
        <v>0</v>
      </c>
    </row>
    <row r="65" spans="1:27" outlineLevel="1" x14ac:dyDescent="0.25">
      <c r="A65" s="15" t="s">
        <v>85</v>
      </c>
      <c r="B65" s="15" t="s">
        <v>86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22">
        <v>173449.94</v>
      </c>
      <c r="O65" s="22">
        <f t="shared" si="7"/>
        <v>173449.94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s="14" customFormat="1" x14ac:dyDescent="0.25">
      <c r="A66" s="15">
        <v>807</v>
      </c>
      <c r="B66" s="15" t="s">
        <v>36</v>
      </c>
      <c r="C66" s="15">
        <f>SUM(C64:C65)</f>
        <v>0</v>
      </c>
      <c r="D66" s="15">
        <f t="shared" ref="D66:M66" si="9">SUM(D64:D65)</f>
        <v>0</v>
      </c>
      <c r="E66" s="15">
        <f t="shared" si="9"/>
        <v>0</v>
      </c>
      <c r="F66" s="15">
        <f t="shared" si="9"/>
        <v>0</v>
      </c>
      <c r="G66" s="15">
        <f t="shared" si="9"/>
        <v>0</v>
      </c>
      <c r="H66" s="15">
        <f t="shared" si="9"/>
        <v>0</v>
      </c>
      <c r="I66" s="15">
        <f t="shared" si="9"/>
        <v>0</v>
      </c>
      <c r="J66" s="15">
        <f t="shared" si="9"/>
        <v>0</v>
      </c>
      <c r="K66" s="15">
        <f t="shared" si="9"/>
        <v>0</v>
      </c>
      <c r="L66" s="15">
        <f t="shared" si="9"/>
        <v>0</v>
      </c>
      <c r="M66" s="15">
        <f t="shared" si="9"/>
        <v>0</v>
      </c>
      <c r="N66" s="15">
        <f>SUM(N64:N65)</f>
        <v>173449.94</v>
      </c>
      <c r="O66" s="22">
        <f t="shared" si="7"/>
        <v>173449.94</v>
      </c>
    </row>
    <row r="67" spans="1:27" outlineLevel="1" x14ac:dyDescent="0.25">
      <c r="A67" s="15" t="s">
        <v>87</v>
      </c>
      <c r="B67" s="15" t="s">
        <v>88</v>
      </c>
      <c r="C67" s="15">
        <v>45.9</v>
      </c>
      <c r="D67" s="15">
        <v>29.74</v>
      </c>
      <c r="E67" s="15">
        <v>21.52</v>
      </c>
      <c r="F67" s="15">
        <v>38.31</v>
      </c>
      <c r="G67" s="15">
        <v>16.850000000000001</v>
      </c>
      <c r="H67" s="15">
        <v>68</v>
      </c>
      <c r="I67" s="15">
        <v>29.42</v>
      </c>
      <c r="J67" s="15">
        <v>35.549999999999997</v>
      </c>
      <c r="K67" s="15">
        <v>37.770000000000003</v>
      </c>
      <c r="L67" s="15">
        <v>66.03</v>
      </c>
      <c r="M67" s="15">
        <v>45.51</v>
      </c>
      <c r="N67" s="15">
        <v>153.82</v>
      </c>
      <c r="O67" s="22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outlineLevel="1" x14ac:dyDescent="0.25">
      <c r="A68" s="15" t="s">
        <v>89</v>
      </c>
      <c r="B68" s="15" t="s">
        <v>90</v>
      </c>
      <c r="C68" s="15">
        <v>0</v>
      </c>
      <c r="D68" s="22">
        <v>68933.509999999995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/>
      <c r="O68" s="22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s="14" customFormat="1" x14ac:dyDescent="0.25">
      <c r="A69" s="15">
        <v>808</v>
      </c>
      <c r="B69" s="15" t="s">
        <v>37</v>
      </c>
      <c r="C69" s="15">
        <f>SUM(C67:C68)</f>
        <v>45.9</v>
      </c>
      <c r="D69" s="15">
        <f t="shared" ref="D69:M69" si="10">SUM(D67:D68)</f>
        <v>68963.25</v>
      </c>
      <c r="E69" s="15">
        <f t="shared" si="10"/>
        <v>21.52</v>
      </c>
      <c r="F69" s="15">
        <f t="shared" si="10"/>
        <v>38.31</v>
      </c>
      <c r="G69" s="15">
        <f t="shared" si="10"/>
        <v>16.850000000000001</v>
      </c>
      <c r="H69" s="15">
        <f t="shared" si="10"/>
        <v>68</v>
      </c>
      <c r="I69" s="15">
        <f t="shared" si="10"/>
        <v>29.42</v>
      </c>
      <c r="J69" s="15">
        <f t="shared" si="10"/>
        <v>35.549999999999997</v>
      </c>
      <c r="K69" s="15">
        <f t="shared" si="10"/>
        <v>37.770000000000003</v>
      </c>
      <c r="L69" s="15">
        <f t="shared" si="10"/>
        <v>66.03</v>
      </c>
      <c r="M69" s="15">
        <f t="shared" si="10"/>
        <v>45.51</v>
      </c>
      <c r="N69" s="15">
        <f>SUM(N67:N68)</f>
        <v>153.82</v>
      </c>
      <c r="O69" s="22">
        <f>SUM(C69:N69)</f>
        <v>69521.930000000008</v>
      </c>
    </row>
    <row r="70" spans="1:27" outlineLevel="1" x14ac:dyDescent="0.25">
      <c r="A70" s="15" t="s">
        <v>91</v>
      </c>
      <c r="B70" s="15" t="s">
        <v>92</v>
      </c>
      <c r="C70" s="15">
        <v>0</v>
      </c>
      <c r="D70" s="22">
        <v>26579.5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22">
        <f t="shared" si="7"/>
        <v>26579.5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outlineLevel="1" x14ac:dyDescent="0.25">
      <c r="A71" s="15" t="s">
        <v>93</v>
      </c>
      <c r="B71" s="15" t="s">
        <v>94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22">
        <f t="shared" si="7"/>
        <v>0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outlineLevel="1" x14ac:dyDescent="0.25">
      <c r="A72" s="15" t="s">
        <v>95</v>
      </c>
      <c r="B72" s="15" t="s">
        <v>96</v>
      </c>
      <c r="C72" s="22">
        <v>249950</v>
      </c>
      <c r="D72" s="22">
        <v>119350</v>
      </c>
      <c r="E72" s="22">
        <v>119250</v>
      </c>
      <c r="F72" s="22">
        <v>157409.48000000001</v>
      </c>
      <c r="G72" s="22">
        <v>165350</v>
      </c>
      <c r="H72" s="22">
        <v>111550</v>
      </c>
      <c r="I72" s="22">
        <v>142150</v>
      </c>
      <c r="J72" s="22">
        <v>138400</v>
      </c>
      <c r="K72" s="22">
        <v>134441.67000000001</v>
      </c>
      <c r="L72" s="22">
        <v>177020.83</v>
      </c>
      <c r="M72" s="22">
        <v>141550</v>
      </c>
      <c r="N72" s="22">
        <v>338191.67</v>
      </c>
      <c r="O72" s="22">
        <f t="shared" si="7"/>
        <v>1994613.65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outlineLevel="1" x14ac:dyDescent="0.25">
      <c r="A73" s="15" t="s">
        <v>97</v>
      </c>
      <c r="B73" s="15" t="s">
        <v>98</v>
      </c>
      <c r="C73" s="22">
        <v>632200</v>
      </c>
      <c r="D73" s="22">
        <v>124250</v>
      </c>
      <c r="E73" s="22">
        <v>163475</v>
      </c>
      <c r="F73" s="22">
        <v>210300</v>
      </c>
      <c r="G73" s="22">
        <v>176225</v>
      </c>
      <c r="H73" s="22">
        <v>169200.86</v>
      </c>
      <c r="I73" s="22">
        <v>178200</v>
      </c>
      <c r="J73" s="22">
        <v>-23472.74</v>
      </c>
      <c r="K73" s="22">
        <v>186200</v>
      </c>
      <c r="L73" s="22">
        <v>188539.65</v>
      </c>
      <c r="M73" s="22">
        <v>185600</v>
      </c>
      <c r="N73" s="22">
        <v>289800</v>
      </c>
      <c r="O73" s="22">
        <f t="shared" si="7"/>
        <v>2480517.7699999996</v>
      </c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outlineLevel="1" x14ac:dyDescent="0.25">
      <c r="A74" s="15" t="s">
        <v>99</v>
      </c>
      <c r="B74" s="15" t="s">
        <v>100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22">
        <f t="shared" si="7"/>
        <v>0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outlineLevel="1" x14ac:dyDescent="0.25">
      <c r="A75" s="15" t="s">
        <v>101</v>
      </c>
      <c r="B75" s="15" t="s">
        <v>102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22">
        <f t="shared" si="7"/>
        <v>0</v>
      </c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:27" outlineLevel="1" x14ac:dyDescent="0.25">
      <c r="A76" s="15" t="s">
        <v>103</v>
      </c>
      <c r="B76" s="15" t="s">
        <v>104</v>
      </c>
      <c r="C76" s="22">
        <v>560961.56000000006</v>
      </c>
      <c r="D76" s="22">
        <v>157630.96</v>
      </c>
      <c r="E76" s="22">
        <v>486164.17</v>
      </c>
      <c r="F76" s="22">
        <v>427959.39</v>
      </c>
      <c r="G76" s="22">
        <v>311461.56</v>
      </c>
      <c r="H76" s="22">
        <v>590956</v>
      </c>
      <c r="I76" s="22">
        <v>421411.61</v>
      </c>
      <c r="J76" s="22">
        <v>429279.54</v>
      </c>
      <c r="K76" s="22">
        <v>526673.44999999995</v>
      </c>
      <c r="L76" s="22">
        <v>269400.3</v>
      </c>
      <c r="M76" s="22">
        <v>767053.72</v>
      </c>
      <c r="N76" s="22">
        <v>855547.41</v>
      </c>
      <c r="O76" s="22">
        <f t="shared" si="7"/>
        <v>5804499.6699999999</v>
      </c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outlineLevel="1" x14ac:dyDescent="0.25">
      <c r="A77" s="15" t="s">
        <v>105</v>
      </c>
      <c r="B77" s="15" t="s">
        <v>106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22">
        <f t="shared" si="7"/>
        <v>0</v>
      </c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7" outlineLevel="1" x14ac:dyDescent="0.25">
      <c r="A78" s="15" t="s">
        <v>107</v>
      </c>
      <c r="B78" s="15" t="s">
        <v>108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22">
        <f t="shared" si="7"/>
        <v>0</v>
      </c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s="14" customFormat="1" x14ac:dyDescent="0.25">
      <c r="A79" s="15">
        <v>809</v>
      </c>
      <c r="B79" s="15" t="s">
        <v>38</v>
      </c>
      <c r="C79" s="22">
        <f>SUM(C70:C78)</f>
        <v>1443111.56</v>
      </c>
      <c r="D79" s="22">
        <f t="shared" ref="D79:M79" si="11">SUM(D70:D78)</f>
        <v>427810.45999999996</v>
      </c>
      <c r="E79" s="22">
        <f t="shared" si="11"/>
        <v>768889.16999999993</v>
      </c>
      <c r="F79" s="22">
        <f t="shared" si="11"/>
        <v>795668.87</v>
      </c>
      <c r="G79" s="22">
        <f t="shared" si="11"/>
        <v>653036.56000000006</v>
      </c>
      <c r="H79" s="22">
        <f t="shared" si="11"/>
        <v>871706.86</v>
      </c>
      <c r="I79" s="22">
        <f t="shared" si="11"/>
        <v>741761.61</v>
      </c>
      <c r="J79" s="22">
        <f t="shared" si="11"/>
        <v>544206.79999999993</v>
      </c>
      <c r="K79" s="22">
        <f t="shared" si="11"/>
        <v>847315.12</v>
      </c>
      <c r="L79" s="22">
        <f t="shared" si="11"/>
        <v>634960.78</v>
      </c>
      <c r="M79" s="22">
        <f t="shared" si="11"/>
        <v>1094203.72</v>
      </c>
      <c r="N79" s="22">
        <f>SUM(N70:N78)</f>
        <v>1483539.08</v>
      </c>
      <c r="O79" s="22">
        <f>SUM(C79:N79)</f>
        <v>10306210.590000002</v>
      </c>
    </row>
    <row r="80" spans="1:27" x14ac:dyDescent="0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P80" s="19"/>
    </row>
    <row r="81" spans="1:16" s="14" customFormat="1" ht="15.75" thickBot="1" x14ac:dyDescent="0.3">
      <c r="B81" s="16" t="s">
        <v>145</v>
      </c>
      <c r="C81" s="20">
        <f>+C49+C51+C61+C63+C66+C69+C79</f>
        <v>1597795.82</v>
      </c>
      <c r="D81" s="20">
        <f>+D49+D51+D61+D63+D66+D69+D79</f>
        <v>564815.8899999999</v>
      </c>
      <c r="E81" s="20">
        <f t="shared" ref="E81:N81" si="12">+E49+E51+E61+E63+E66+E69+E79</f>
        <v>943138.46</v>
      </c>
      <c r="F81" s="20">
        <f t="shared" si="12"/>
        <v>951779.33000000007</v>
      </c>
      <c r="G81" s="20">
        <f t="shared" si="12"/>
        <v>799899.19000000006</v>
      </c>
      <c r="H81" s="20">
        <f t="shared" si="12"/>
        <v>966798.82</v>
      </c>
      <c r="I81" s="20">
        <f t="shared" si="12"/>
        <v>815667.59</v>
      </c>
      <c r="J81" s="20">
        <f t="shared" si="12"/>
        <v>637560.11999999988</v>
      </c>
      <c r="K81" s="20">
        <f t="shared" si="12"/>
        <v>962930.66</v>
      </c>
      <c r="L81" s="20">
        <f t="shared" si="12"/>
        <v>736848.9</v>
      </c>
      <c r="M81" s="20">
        <f t="shared" si="12"/>
        <v>1271133.8500000001</v>
      </c>
      <c r="N81" s="20">
        <f t="shared" si="12"/>
        <v>2081240.28</v>
      </c>
      <c r="O81" s="20">
        <f>SUM(C81:N81)</f>
        <v>12329608.91</v>
      </c>
      <c r="P81" s="20"/>
    </row>
    <row r="82" spans="1:16" ht="15.75" thickTop="1" x14ac:dyDescent="0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P82" s="19"/>
    </row>
    <row r="83" spans="1:16" x14ac:dyDescent="0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P83" s="19"/>
    </row>
    <row r="84" spans="1:16" x14ac:dyDescent="0.25">
      <c r="A84" s="14" t="s">
        <v>150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P84" s="19"/>
    </row>
    <row r="85" spans="1:16" outlineLevel="1" x14ac:dyDescent="0.25">
      <c r="A85" s="13" t="s">
        <v>111</v>
      </c>
      <c r="B85" s="13" t="s">
        <v>112</v>
      </c>
      <c r="C85" s="19">
        <v>62631.07</v>
      </c>
      <c r="D85" s="19">
        <v>62223.98</v>
      </c>
      <c r="E85" s="19">
        <v>76949.48</v>
      </c>
      <c r="F85" s="19">
        <v>77229.17</v>
      </c>
      <c r="G85" s="19">
        <v>80557.100000000006</v>
      </c>
      <c r="H85" s="19">
        <v>84113.88</v>
      </c>
      <c r="I85" s="19">
        <v>110629.77</v>
      </c>
      <c r="J85" s="19">
        <v>118424.1</v>
      </c>
      <c r="K85" s="13">
        <v>0</v>
      </c>
      <c r="L85" s="19">
        <v>198023.01</v>
      </c>
      <c r="M85" s="19">
        <v>276914.28000000003</v>
      </c>
      <c r="N85" s="19">
        <v>250837.88</v>
      </c>
      <c r="O85" s="19">
        <v>1398533.72</v>
      </c>
    </row>
    <row r="86" spans="1:16" outlineLevel="1" x14ac:dyDescent="0.25">
      <c r="A86" s="13" t="s">
        <v>113</v>
      </c>
      <c r="B86" s="13" t="s">
        <v>114</v>
      </c>
      <c r="C86" s="19">
        <v>1522.71</v>
      </c>
      <c r="D86" s="13">
        <v>862.81</v>
      </c>
      <c r="E86" s="19">
        <v>1998.68</v>
      </c>
      <c r="F86" s="13">
        <v>629.07000000000005</v>
      </c>
      <c r="G86" s="19">
        <v>3834.9</v>
      </c>
      <c r="H86" s="19">
        <v>4062.74</v>
      </c>
      <c r="I86" s="19">
        <v>5225.8599999999997</v>
      </c>
      <c r="J86" s="19">
        <v>9336.73</v>
      </c>
      <c r="K86" s="19">
        <v>15705.33</v>
      </c>
      <c r="L86" s="19">
        <v>18882.53</v>
      </c>
      <c r="M86" s="19">
        <v>25074.75</v>
      </c>
      <c r="N86" s="19">
        <v>23371.75</v>
      </c>
      <c r="O86" s="19">
        <v>110507.86</v>
      </c>
    </row>
    <row r="87" spans="1:16" outlineLevel="1" x14ac:dyDescent="0.25">
      <c r="A87" s="13" t="s">
        <v>115</v>
      </c>
      <c r="B87" s="13" t="s">
        <v>116</v>
      </c>
      <c r="C87" s="19">
        <v>1767.3</v>
      </c>
      <c r="D87" s="19">
        <v>37941.050000000003</v>
      </c>
      <c r="E87" s="19">
        <v>12045.5</v>
      </c>
      <c r="F87" s="13">
        <v>0</v>
      </c>
      <c r="G87" s="19">
        <v>13066.25</v>
      </c>
      <c r="H87" s="19">
        <v>3192.51</v>
      </c>
      <c r="I87" s="19">
        <v>3906.51</v>
      </c>
      <c r="J87" s="19">
        <v>4088.66</v>
      </c>
      <c r="K87" s="19">
        <v>1031.75</v>
      </c>
      <c r="L87" s="13">
        <v>0</v>
      </c>
      <c r="M87" s="13">
        <v>0</v>
      </c>
      <c r="N87" s="13">
        <v>0</v>
      </c>
      <c r="O87" s="19">
        <v>77039.53</v>
      </c>
    </row>
    <row r="88" spans="1:16" outlineLevel="1" x14ac:dyDescent="0.25">
      <c r="A88" s="13" t="s">
        <v>117</v>
      </c>
      <c r="B88" s="13" t="s">
        <v>118</v>
      </c>
      <c r="C88" s="19">
        <v>10717.24</v>
      </c>
      <c r="D88" s="19">
        <v>8858.3700000000008</v>
      </c>
      <c r="E88" s="19">
        <v>8715.59</v>
      </c>
      <c r="F88" s="19">
        <v>7159.19</v>
      </c>
      <c r="G88" s="19">
        <v>5873.27</v>
      </c>
      <c r="H88" s="19">
        <v>4189.24</v>
      </c>
      <c r="I88" s="19">
        <v>3054.26</v>
      </c>
      <c r="J88" s="19">
        <v>1554.49</v>
      </c>
      <c r="K88" s="13">
        <v>950.69</v>
      </c>
      <c r="L88" s="13">
        <v>525.46</v>
      </c>
      <c r="M88" s="13">
        <v>0</v>
      </c>
      <c r="N88" s="13">
        <v>0</v>
      </c>
      <c r="O88" s="19">
        <v>51597.8</v>
      </c>
    </row>
    <row r="89" spans="1:16" outlineLevel="1" x14ac:dyDescent="0.25">
      <c r="A89" s="13" t="s">
        <v>119</v>
      </c>
      <c r="B89" s="13" t="s">
        <v>120</v>
      </c>
      <c r="C89" s="13">
        <v>0</v>
      </c>
      <c r="D89" s="13">
        <v>982.93</v>
      </c>
      <c r="E89" s="13">
        <v>912.93</v>
      </c>
      <c r="F89" s="19">
        <v>1612.2</v>
      </c>
      <c r="G89" s="13">
        <v>697.46</v>
      </c>
      <c r="H89" s="13">
        <v>623.82000000000005</v>
      </c>
      <c r="I89" s="13">
        <v>549.23</v>
      </c>
      <c r="J89" s="13">
        <v>473.71</v>
      </c>
      <c r="K89" s="13">
        <v>397.2</v>
      </c>
      <c r="L89" s="13">
        <v>319.76</v>
      </c>
      <c r="M89" s="13">
        <v>161.88999999999999</v>
      </c>
      <c r="N89" s="13">
        <v>161.88999999999999</v>
      </c>
      <c r="O89" s="19">
        <v>6893.02</v>
      </c>
    </row>
    <row r="90" spans="1:16" x14ac:dyDescent="0.25">
      <c r="A90" s="15">
        <v>850</v>
      </c>
      <c r="B90" s="15" t="s">
        <v>39</v>
      </c>
      <c r="C90" s="22">
        <f>SUM(C85:C89)</f>
        <v>76638.320000000007</v>
      </c>
      <c r="D90" s="22">
        <f t="shared" ref="D90:N90" si="13">SUM(D85:D89)</f>
        <v>110869.13999999998</v>
      </c>
      <c r="E90" s="22">
        <f t="shared" si="13"/>
        <v>100622.17999999998</v>
      </c>
      <c r="F90" s="22">
        <f t="shared" si="13"/>
        <v>86629.63</v>
      </c>
      <c r="G90" s="22">
        <f t="shared" si="13"/>
        <v>104028.98000000001</v>
      </c>
      <c r="H90" s="22">
        <f t="shared" si="13"/>
        <v>96182.190000000017</v>
      </c>
      <c r="I90" s="22">
        <f t="shared" si="13"/>
        <v>123365.62999999999</v>
      </c>
      <c r="J90" s="22">
        <f t="shared" si="13"/>
        <v>133877.68999999997</v>
      </c>
      <c r="K90" s="22">
        <f t="shared" si="13"/>
        <v>18084.97</v>
      </c>
      <c r="L90" s="22">
        <f t="shared" si="13"/>
        <v>217750.76</v>
      </c>
      <c r="M90" s="22">
        <f t="shared" si="13"/>
        <v>302150.92000000004</v>
      </c>
      <c r="N90" s="22">
        <f t="shared" si="13"/>
        <v>274371.52</v>
      </c>
      <c r="O90" s="22">
        <f>SUM(C90:N90)</f>
        <v>1644571.9300000002</v>
      </c>
    </row>
    <row r="91" spans="1:16" outlineLevel="1" x14ac:dyDescent="0.25">
      <c r="A91" s="15" t="s">
        <v>121</v>
      </c>
      <c r="B91" s="15" t="s">
        <v>122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/>
    </row>
    <row r="92" spans="1:16" outlineLevel="1" x14ac:dyDescent="0.25">
      <c r="A92" s="15" t="s">
        <v>123</v>
      </c>
      <c r="B92" s="15" t="s">
        <v>124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22">
        <v>116112.87</v>
      </c>
      <c r="L92" s="15">
        <v>0</v>
      </c>
      <c r="M92" s="15">
        <v>0</v>
      </c>
      <c r="N92" s="22">
        <v>60087.7</v>
      </c>
      <c r="O92" s="22"/>
    </row>
    <row r="93" spans="1:16" x14ac:dyDescent="0.25">
      <c r="A93" s="15">
        <v>851</v>
      </c>
      <c r="B93" s="15" t="s">
        <v>40</v>
      </c>
      <c r="C93" s="15">
        <f>SUM(C91:C92)</f>
        <v>0</v>
      </c>
      <c r="D93" s="15">
        <f t="shared" ref="D93:N93" si="14">SUM(D91:D92)</f>
        <v>0</v>
      </c>
      <c r="E93" s="15">
        <f t="shared" si="14"/>
        <v>0</v>
      </c>
      <c r="F93" s="15">
        <f t="shared" si="14"/>
        <v>0</v>
      </c>
      <c r="G93" s="15">
        <f t="shared" si="14"/>
        <v>0</v>
      </c>
      <c r="H93" s="15">
        <f t="shared" si="14"/>
        <v>0</v>
      </c>
      <c r="I93" s="15">
        <f t="shared" si="14"/>
        <v>0</v>
      </c>
      <c r="J93" s="15">
        <f t="shared" si="14"/>
        <v>0</v>
      </c>
      <c r="K93" s="15">
        <f t="shared" si="14"/>
        <v>116112.87</v>
      </c>
      <c r="L93" s="15">
        <f t="shared" si="14"/>
        <v>0</v>
      </c>
      <c r="M93" s="15">
        <f t="shared" si="14"/>
        <v>0</v>
      </c>
      <c r="N93" s="15">
        <f t="shared" si="14"/>
        <v>60087.7</v>
      </c>
      <c r="O93" s="22">
        <f t="shared" ref="O93:O108" si="15">SUM(C93:N93)</f>
        <v>176200.57</v>
      </c>
    </row>
    <row r="94" spans="1:16" outlineLevel="1" x14ac:dyDescent="0.25">
      <c r="A94" s="15" t="s">
        <v>125</v>
      </c>
      <c r="B94" s="15" t="s">
        <v>41</v>
      </c>
      <c r="C94" s="22">
        <v>8799.58</v>
      </c>
      <c r="D94" s="22">
        <v>23840.38</v>
      </c>
      <c r="E94" s="22">
        <v>30480.93</v>
      </c>
      <c r="F94" s="22">
        <v>63717.74</v>
      </c>
      <c r="G94" s="22">
        <v>29986</v>
      </c>
      <c r="H94" s="22">
        <v>75620.09</v>
      </c>
      <c r="I94" s="22">
        <v>25540.13</v>
      </c>
      <c r="J94" s="22">
        <v>17215.509999999998</v>
      </c>
      <c r="K94" s="22">
        <v>2436.88</v>
      </c>
      <c r="L94" s="22">
        <v>13143.32</v>
      </c>
      <c r="M94" s="15">
        <v>0</v>
      </c>
      <c r="N94" s="15">
        <v>0</v>
      </c>
      <c r="O94" s="22">
        <f t="shared" si="15"/>
        <v>290780.56</v>
      </c>
    </row>
    <row r="95" spans="1:16" x14ac:dyDescent="0.25">
      <c r="A95" s="15">
        <v>852</v>
      </c>
      <c r="B95" s="15" t="s">
        <v>41</v>
      </c>
      <c r="C95" s="22">
        <f>SUM(C94)</f>
        <v>8799.58</v>
      </c>
      <c r="D95" s="22">
        <f t="shared" ref="D95:N95" si="16">SUM(D94)</f>
        <v>23840.38</v>
      </c>
      <c r="E95" s="22">
        <f t="shared" si="16"/>
        <v>30480.93</v>
      </c>
      <c r="F95" s="22">
        <f t="shared" si="16"/>
        <v>63717.74</v>
      </c>
      <c r="G95" s="22">
        <f t="shared" si="16"/>
        <v>29986</v>
      </c>
      <c r="H95" s="22">
        <f t="shared" si="16"/>
        <v>75620.09</v>
      </c>
      <c r="I95" s="22">
        <f t="shared" si="16"/>
        <v>25540.13</v>
      </c>
      <c r="J95" s="22">
        <f t="shared" si="16"/>
        <v>17215.509999999998</v>
      </c>
      <c r="K95" s="22">
        <f t="shared" si="16"/>
        <v>2436.88</v>
      </c>
      <c r="L95" s="22">
        <f t="shared" si="16"/>
        <v>13143.32</v>
      </c>
      <c r="M95" s="22">
        <f t="shared" si="16"/>
        <v>0</v>
      </c>
      <c r="N95" s="22">
        <f t="shared" si="16"/>
        <v>0</v>
      </c>
      <c r="O95" s="22">
        <f t="shared" si="15"/>
        <v>290780.56</v>
      </c>
    </row>
    <row r="96" spans="1:16" outlineLevel="1" x14ac:dyDescent="0.25">
      <c r="A96" s="15" t="s">
        <v>126</v>
      </c>
      <c r="B96" s="15" t="s">
        <v>127</v>
      </c>
      <c r="C96" s="22">
        <v>71157.17</v>
      </c>
      <c r="D96" s="22">
        <v>68933.509999999995</v>
      </c>
      <c r="E96" s="22">
        <v>62549.46</v>
      </c>
      <c r="F96" s="22">
        <v>64486.19</v>
      </c>
      <c r="G96" s="22">
        <v>60469.25</v>
      </c>
      <c r="H96" s="22">
        <v>60182.33</v>
      </c>
      <c r="I96" s="22">
        <v>55950.19</v>
      </c>
      <c r="J96" s="22">
        <v>55591.54</v>
      </c>
      <c r="K96" s="22">
        <v>53583.06</v>
      </c>
      <c r="L96" s="22">
        <v>49494.400000000001</v>
      </c>
      <c r="M96" s="22">
        <v>48920.56</v>
      </c>
      <c r="N96" s="22">
        <v>45190.54</v>
      </c>
      <c r="O96" s="22">
        <f t="shared" si="15"/>
        <v>696508.2</v>
      </c>
    </row>
    <row r="97" spans="1:17" x14ac:dyDescent="0.25">
      <c r="A97" s="15">
        <v>853</v>
      </c>
      <c r="B97" s="15" t="s">
        <v>42</v>
      </c>
      <c r="C97" s="22">
        <f>SUM(C96)</f>
        <v>71157.17</v>
      </c>
      <c r="D97" s="22">
        <f t="shared" ref="D97:N97" si="17">SUM(D96)</f>
        <v>68933.509999999995</v>
      </c>
      <c r="E97" s="22">
        <f t="shared" si="17"/>
        <v>62549.46</v>
      </c>
      <c r="F97" s="22">
        <f t="shared" si="17"/>
        <v>64486.19</v>
      </c>
      <c r="G97" s="22">
        <f t="shared" si="17"/>
        <v>60469.25</v>
      </c>
      <c r="H97" s="22">
        <f t="shared" si="17"/>
        <v>60182.33</v>
      </c>
      <c r="I97" s="22">
        <f t="shared" si="17"/>
        <v>55950.19</v>
      </c>
      <c r="J97" s="22">
        <f t="shared" si="17"/>
        <v>55591.54</v>
      </c>
      <c r="K97" s="22">
        <f t="shared" si="17"/>
        <v>53583.06</v>
      </c>
      <c r="L97" s="22">
        <f t="shared" si="17"/>
        <v>49494.400000000001</v>
      </c>
      <c r="M97" s="22">
        <f t="shared" si="17"/>
        <v>48920.56</v>
      </c>
      <c r="N97" s="22">
        <f t="shared" si="17"/>
        <v>45190.54</v>
      </c>
      <c r="O97" s="22">
        <f t="shared" si="15"/>
        <v>696508.2</v>
      </c>
    </row>
    <row r="98" spans="1:17" outlineLevel="1" x14ac:dyDescent="0.25">
      <c r="A98" s="15" t="s">
        <v>128</v>
      </c>
      <c r="B98" s="15" t="s">
        <v>43</v>
      </c>
      <c r="C98" s="22">
        <v>-58533.02</v>
      </c>
      <c r="D98" s="15">
        <v>742.44</v>
      </c>
      <c r="E98" s="15">
        <v>258.33</v>
      </c>
      <c r="F98" s="15">
        <v>126.22</v>
      </c>
      <c r="G98" s="15">
        <v>0</v>
      </c>
      <c r="H98" s="15">
        <v>538.07000000000005</v>
      </c>
      <c r="I98" s="15">
        <v>0</v>
      </c>
      <c r="J98" s="15">
        <v>58.6</v>
      </c>
      <c r="K98" s="15">
        <v>0</v>
      </c>
      <c r="L98" s="15">
        <v>72.05</v>
      </c>
      <c r="M98" s="15">
        <v>0</v>
      </c>
      <c r="N98" s="15">
        <v>358.96</v>
      </c>
      <c r="O98" s="22">
        <f t="shared" si="15"/>
        <v>-56378.349999999991</v>
      </c>
    </row>
    <row r="99" spans="1:17" outlineLevel="1" x14ac:dyDescent="0.25">
      <c r="A99" s="15" t="s">
        <v>129</v>
      </c>
      <c r="B99" s="15" t="s">
        <v>130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22">
        <f t="shared" si="15"/>
        <v>0</v>
      </c>
    </row>
    <row r="100" spans="1:17" outlineLevel="1" x14ac:dyDescent="0.25">
      <c r="A100" s="15" t="s">
        <v>131</v>
      </c>
      <c r="B100" s="15" t="s">
        <v>132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22">
        <f t="shared" si="15"/>
        <v>0</v>
      </c>
    </row>
    <row r="101" spans="1:17" outlineLevel="1" x14ac:dyDescent="0.25">
      <c r="A101" s="15" t="s">
        <v>133</v>
      </c>
      <c r="B101" s="15" t="s">
        <v>134</v>
      </c>
      <c r="C101" s="22">
        <v>-16062.77</v>
      </c>
      <c r="D101" s="22">
        <v>4145.12</v>
      </c>
      <c r="E101" s="22">
        <v>40183.72</v>
      </c>
      <c r="F101" s="15">
        <v>978.45</v>
      </c>
      <c r="G101" s="22">
        <v>-59668.83</v>
      </c>
      <c r="H101" s="22">
        <v>1358.91</v>
      </c>
      <c r="I101" s="22">
        <v>-26816.32</v>
      </c>
      <c r="J101" s="22">
        <v>14443.58</v>
      </c>
      <c r="K101" s="22">
        <v>-17049.91</v>
      </c>
      <c r="L101" s="22">
        <v>23734.59</v>
      </c>
      <c r="M101" s="22">
        <v>-110869.8</v>
      </c>
      <c r="N101" s="22">
        <v>5717.17</v>
      </c>
      <c r="O101" s="22">
        <f t="shared" si="15"/>
        <v>-139906.09</v>
      </c>
    </row>
    <row r="102" spans="1:17" x14ac:dyDescent="0.25">
      <c r="A102" s="15">
        <v>854</v>
      </c>
      <c r="B102" s="15" t="s">
        <v>43</v>
      </c>
      <c r="C102" s="22">
        <f>SUM(C98:C101)</f>
        <v>-74595.789999999994</v>
      </c>
      <c r="D102" s="22">
        <f t="shared" ref="D102:N102" si="18">SUM(D98:D101)</f>
        <v>4887.5599999999995</v>
      </c>
      <c r="E102" s="22">
        <f t="shared" si="18"/>
        <v>40442.050000000003</v>
      </c>
      <c r="F102" s="22">
        <f t="shared" si="18"/>
        <v>1104.67</v>
      </c>
      <c r="G102" s="22">
        <f t="shared" si="18"/>
        <v>-59668.83</v>
      </c>
      <c r="H102" s="22">
        <f t="shared" si="18"/>
        <v>1896.98</v>
      </c>
      <c r="I102" s="22">
        <f t="shared" si="18"/>
        <v>-26816.32</v>
      </c>
      <c r="J102" s="22">
        <f t="shared" si="18"/>
        <v>14502.18</v>
      </c>
      <c r="K102" s="22">
        <f t="shared" si="18"/>
        <v>-17049.91</v>
      </c>
      <c r="L102" s="22">
        <f t="shared" si="18"/>
        <v>23806.639999999999</v>
      </c>
      <c r="M102" s="22">
        <f t="shared" si="18"/>
        <v>-110869.8</v>
      </c>
      <c r="N102" s="22">
        <f t="shared" si="18"/>
        <v>6076.13</v>
      </c>
      <c r="O102" s="22">
        <f t="shared" si="15"/>
        <v>-196284.44</v>
      </c>
    </row>
    <row r="103" spans="1:17" outlineLevel="1" x14ac:dyDescent="0.25">
      <c r="A103" s="15" t="s">
        <v>135</v>
      </c>
      <c r="B103" s="15" t="s">
        <v>136</v>
      </c>
      <c r="C103" s="22">
        <v>23390.45</v>
      </c>
      <c r="D103" s="22">
        <v>28691.09</v>
      </c>
      <c r="E103" s="22">
        <v>23706.5</v>
      </c>
      <c r="F103" s="22">
        <v>22674.17</v>
      </c>
      <c r="G103" s="22">
        <v>30824.34</v>
      </c>
      <c r="H103" s="22">
        <v>40304.76</v>
      </c>
      <c r="I103" s="22">
        <v>32402.65</v>
      </c>
      <c r="J103" s="22">
        <v>42525.46</v>
      </c>
      <c r="K103" s="22">
        <v>37329.71</v>
      </c>
      <c r="L103" s="22">
        <v>35746.18</v>
      </c>
      <c r="M103" s="22">
        <v>48451.18</v>
      </c>
      <c r="N103" s="22">
        <v>63164.04</v>
      </c>
      <c r="O103" s="22">
        <f t="shared" si="15"/>
        <v>429210.52999999997</v>
      </c>
    </row>
    <row r="104" spans="1:17" outlineLevel="1" x14ac:dyDescent="0.25">
      <c r="A104" s="15" t="s">
        <v>137</v>
      </c>
      <c r="B104" s="15" t="s">
        <v>138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22">
        <f t="shared" si="15"/>
        <v>0</v>
      </c>
    </row>
    <row r="105" spans="1:17" x14ac:dyDescent="0.25">
      <c r="A105" s="15">
        <v>857</v>
      </c>
      <c r="B105" s="15" t="s">
        <v>45</v>
      </c>
      <c r="C105" s="22">
        <f>SUM(C103:C104)</f>
        <v>23390.45</v>
      </c>
      <c r="D105" s="22">
        <f t="shared" ref="D105:N105" si="19">SUM(D103:D104)</f>
        <v>28691.09</v>
      </c>
      <c r="E105" s="22">
        <f t="shared" si="19"/>
        <v>23706.5</v>
      </c>
      <c r="F105" s="22">
        <f t="shared" si="19"/>
        <v>22674.17</v>
      </c>
      <c r="G105" s="22">
        <f t="shared" si="19"/>
        <v>30824.34</v>
      </c>
      <c r="H105" s="22">
        <f t="shared" si="19"/>
        <v>40304.76</v>
      </c>
      <c r="I105" s="22">
        <f t="shared" si="19"/>
        <v>32402.65</v>
      </c>
      <c r="J105" s="22">
        <f t="shared" si="19"/>
        <v>42525.46</v>
      </c>
      <c r="K105" s="22">
        <f t="shared" si="19"/>
        <v>37329.71</v>
      </c>
      <c r="L105" s="22">
        <f t="shared" si="19"/>
        <v>35746.18</v>
      </c>
      <c r="M105" s="22">
        <f t="shared" si="19"/>
        <v>48451.18</v>
      </c>
      <c r="N105" s="22">
        <f t="shared" si="19"/>
        <v>63164.04</v>
      </c>
      <c r="O105" s="22">
        <f t="shared" si="15"/>
        <v>429210.52999999997</v>
      </c>
    </row>
    <row r="106" spans="1:17" x14ac:dyDescent="0.25">
      <c r="A106" s="15" t="s">
        <v>0</v>
      </c>
      <c r="B106" s="15" t="s">
        <v>44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22">
        <f t="shared" si="15"/>
        <v>0</v>
      </c>
    </row>
    <row r="107" spans="1:17" x14ac:dyDescent="0.25">
      <c r="A107" s="15" t="s">
        <v>0</v>
      </c>
      <c r="B107" s="15" t="s">
        <v>46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22">
        <f t="shared" si="15"/>
        <v>0</v>
      </c>
    </row>
    <row r="108" spans="1:17" x14ac:dyDescent="0.25">
      <c r="A108" s="15" t="s">
        <v>0</v>
      </c>
      <c r="B108" s="15" t="s">
        <v>47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22">
        <f t="shared" si="15"/>
        <v>0</v>
      </c>
    </row>
    <row r="110" spans="1:17" ht="15.75" thickBot="1" x14ac:dyDescent="0.3">
      <c r="B110" s="16" t="s">
        <v>145</v>
      </c>
      <c r="C110" s="20">
        <f>+C90+C93+C95+C97+C102+C105+C106+C107+C108</f>
        <v>105389.73000000001</v>
      </c>
      <c r="D110" s="20">
        <f t="shared" ref="D110:N110" si="20">+D90+D93+D95+D97+D102+D105+D106+D107+D108</f>
        <v>237221.67999999996</v>
      </c>
      <c r="E110" s="20">
        <f t="shared" si="20"/>
        <v>257801.12</v>
      </c>
      <c r="F110" s="20">
        <f t="shared" si="20"/>
        <v>238612.40000000002</v>
      </c>
      <c r="G110" s="20">
        <f t="shared" si="20"/>
        <v>165639.74000000002</v>
      </c>
      <c r="H110" s="20">
        <f t="shared" si="20"/>
        <v>274186.35000000003</v>
      </c>
      <c r="I110" s="20">
        <f t="shared" si="20"/>
        <v>210442.27999999997</v>
      </c>
      <c r="J110" s="20">
        <f t="shared" si="20"/>
        <v>263712.38</v>
      </c>
      <c r="K110" s="20">
        <f t="shared" si="20"/>
        <v>210497.58</v>
      </c>
      <c r="L110" s="20">
        <f t="shared" si="20"/>
        <v>339941.30000000005</v>
      </c>
      <c r="M110" s="20">
        <f t="shared" si="20"/>
        <v>288652.86000000004</v>
      </c>
      <c r="N110" s="20">
        <f t="shared" si="20"/>
        <v>448889.93</v>
      </c>
      <c r="O110" s="20">
        <f>SUM(C110:N110)</f>
        <v>3040987.3500000006</v>
      </c>
      <c r="P110" s="16"/>
    </row>
    <row r="111" spans="1:17" ht="15.75" thickTop="1" x14ac:dyDescent="0.25"/>
    <row r="112" spans="1:17" ht="15.75" thickBot="1" x14ac:dyDescent="0.3">
      <c r="A112" s="13" t="s">
        <v>0</v>
      </c>
      <c r="B112" s="17" t="s">
        <v>48</v>
      </c>
      <c r="C112" s="21">
        <f>+C46+C81-C110</f>
        <v>1227197.7599999967</v>
      </c>
      <c r="D112" s="21">
        <f t="shared" ref="D112:N112" si="21">+D46+D81-D110</f>
        <v>-86559.090000001743</v>
      </c>
      <c r="E112" s="21">
        <f t="shared" si="21"/>
        <v>1035132.2199999999</v>
      </c>
      <c r="F112" s="21">
        <f t="shared" si="21"/>
        <v>583680.36000000348</v>
      </c>
      <c r="G112" s="21">
        <f t="shared" si="21"/>
        <v>742893.21000000497</v>
      </c>
      <c r="H112" s="21">
        <f t="shared" si="21"/>
        <v>987883.73000000091</v>
      </c>
      <c r="I112" s="21">
        <f t="shared" si="21"/>
        <v>532605.90000000037</v>
      </c>
      <c r="J112" s="21">
        <f t="shared" si="21"/>
        <v>942170.96000000753</v>
      </c>
      <c r="K112" s="21">
        <f t="shared" si="21"/>
        <v>-812528.04000000283</v>
      </c>
      <c r="L112" s="21">
        <f t="shared" si="21"/>
        <v>1077015.0000000086</v>
      </c>
      <c r="M112" s="21">
        <f t="shared" si="21"/>
        <v>-671656.409999992</v>
      </c>
      <c r="N112" s="21">
        <f t="shared" si="21"/>
        <v>54189.790000002307</v>
      </c>
      <c r="O112" s="21">
        <f>+O46+O81-O110</f>
        <v>5612025.3900000276</v>
      </c>
      <c r="P112" s="21">
        <v>6455852.7400000002</v>
      </c>
      <c r="Q112" s="19"/>
    </row>
    <row r="113" spans="1:17" ht="15.75" thickTop="1" x14ac:dyDescent="0.25">
      <c r="C113" s="19"/>
    </row>
    <row r="115" spans="1:17" outlineLevel="1" x14ac:dyDescent="0.25">
      <c r="A115" s="13" t="s">
        <v>139</v>
      </c>
      <c r="B115" s="13" t="s">
        <v>140</v>
      </c>
      <c r="C115" s="19">
        <v>50513</v>
      </c>
      <c r="D115" s="19">
        <v>47825</v>
      </c>
      <c r="E115" s="19">
        <v>301660</v>
      </c>
      <c r="F115" s="19">
        <v>122333</v>
      </c>
      <c r="G115" s="19">
        <v>129528</v>
      </c>
      <c r="H115" s="19">
        <v>132709</v>
      </c>
      <c r="I115" s="19">
        <v>126667</v>
      </c>
      <c r="J115" s="19">
        <v>124003</v>
      </c>
      <c r="K115" s="19">
        <v>184290</v>
      </c>
      <c r="L115" s="19">
        <v>165861</v>
      </c>
      <c r="M115" s="19">
        <v>201515</v>
      </c>
      <c r="N115" s="19">
        <v>611847</v>
      </c>
      <c r="O115" s="19">
        <f>SUM(C115:N115)</f>
        <v>2198751</v>
      </c>
      <c r="P115" s="19"/>
      <c r="Q115" s="19"/>
    </row>
    <row r="116" spans="1:17" outlineLevel="1" x14ac:dyDescent="0.25">
      <c r="A116" s="13" t="s">
        <v>141</v>
      </c>
      <c r="B116" s="13" t="s">
        <v>142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</row>
    <row r="117" spans="1:17" outlineLevel="1" x14ac:dyDescent="0.25">
      <c r="A117" s="13" t="s">
        <v>143</v>
      </c>
      <c r="B117" s="13" t="s">
        <v>144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</row>
    <row r="118" spans="1:17" x14ac:dyDescent="0.25">
      <c r="A118" s="14">
        <v>891</v>
      </c>
      <c r="B118" s="14" t="s">
        <v>49</v>
      </c>
      <c r="C118" s="23">
        <f>SUM(C115:C117)</f>
        <v>50513</v>
      </c>
      <c r="D118" s="23">
        <f t="shared" ref="D118:N118" si="22">SUM(D115:D117)</f>
        <v>47825</v>
      </c>
      <c r="E118" s="23">
        <f t="shared" si="22"/>
        <v>301660</v>
      </c>
      <c r="F118" s="23">
        <f t="shared" si="22"/>
        <v>122333</v>
      </c>
      <c r="G118" s="23">
        <f t="shared" si="22"/>
        <v>129528</v>
      </c>
      <c r="H118" s="23">
        <f t="shared" si="22"/>
        <v>132709</v>
      </c>
      <c r="I118" s="23">
        <f t="shared" si="22"/>
        <v>126667</v>
      </c>
      <c r="J118" s="23">
        <f t="shared" si="22"/>
        <v>124003</v>
      </c>
      <c r="K118" s="23">
        <f t="shared" si="22"/>
        <v>184290</v>
      </c>
      <c r="L118" s="23">
        <f t="shared" si="22"/>
        <v>165861</v>
      </c>
      <c r="M118" s="23">
        <f t="shared" si="22"/>
        <v>201515</v>
      </c>
      <c r="N118" s="23">
        <f t="shared" si="22"/>
        <v>611847</v>
      </c>
      <c r="O118" s="23">
        <f>SUM(C118:N118)</f>
        <v>2198751</v>
      </c>
      <c r="Q118" s="19"/>
    </row>
    <row r="120" spans="1:17" x14ac:dyDescent="0.25">
      <c r="H120" s="19"/>
      <c r="P120" s="19"/>
    </row>
    <row r="122" spans="1:17" ht="15.75" thickBot="1" x14ac:dyDescent="0.3">
      <c r="A122" s="13" t="s">
        <v>0</v>
      </c>
      <c r="B122" s="24" t="s">
        <v>50</v>
      </c>
      <c r="C122" s="25">
        <f>+C112-C118</f>
        <v>1176684.7599999967</v>
      </c>
      <c r="D122" s="25">
        <f t="shared" ref="D122:N122" si="23">+D112-D118</f>
        <v>-134384.09000000174</v>
      </c>
      <c r="E122" s="25">
        <f t="shared" si="23"/>
        <v>733472.21999999986</v>
      </c>
      <c r="F122" s="25">
        <f t="shared" si="23"/>
        <v>461347.36000000348</v>
      </c>
      <c r="G122" s="25">
        <f t="shared" si="23"/>
        <v>613365.21000000497</v>
      </c>
      <c r="H122" s="25">
        <f t="shared" si="23"/>
        <v>855174.73000000091</v>
      </c>
      <c r="I122" s="25">
        <f t="shared" si="23"/>
        <v>405938.90000000037</v>
      </c>
      <c r="J122" s="25">
        <f t="shared" si="23"/>
        <v>818167.96000000753</v>
      </c>
      <c r="K122" s="25">
        <f t="shared" si="23"/>
        <v>-996818.04000000283</v>
      </c>
      <c r="L122" s="25">
        <f t="shared" si="23"/>
        <v>911154.00000000861</v>
      </c>
      <c r="M122" s="25">
        <f t="shared" si="23"/>
        <v>-873171.409999992</v>
      </c>
      <c r="N122" s="25">
        <f t="shared" si="23"/>
        <v>-557657.20999999763</v>
      </c>
      <c r="O122" s="25">
        <f>+O112-O118</f>
        <v>3413274.3900000276</v>
      </c>
      <c r="P122" s="25">
        <f>6455852.74-2198811</f>
        <v>4257041.74</v>
      </c>
      <c r="Q122" s="19"/>
    </row>
    <row r="123" spans="1:17" ht="15.75" thickTop="1" x14ac:dyDescent="0.25"/>
    <row r="124" spans="1:17" x14ac:dyDescent="0.25">
      <c r="O124" s="19"/>
    </row>
    <row r="127" spans="1:17" ht="15.75" thickBot="1" x14ac:dyDescent="0.3">
      <c r="B127" s="16" t="s">
        <v>154</v>
      </c>
      <c r="C127" s="19">
        <f>+C51+C55+C62+C72+C73+C76+C68+C59+C52</f>
        <v>1593286.33</v>
      </c>
      <c r="D127" s="19">
        <f>+D51+D55+D62+D72+D73+D76+D68+D59+D52</f>
        <v>535012.16</v>
      </c>
      <c r="E127" s="19">
        <f>+E51+E55+E62+E72+E73+E76+E68+E59+E52</f>
        <v>913480.46000000008</v>
      </c>
      <c r="F127" s="19">
        <f t="shared" ref="F127:N127" si="24">+F51+F55+F62+F72+F73+F76+F68+F59+F52</f>
        <v>925257.53</v>
      </c>
      <c r="G127" s="19">
        <f t="shared" si="24"/>
        <v>780598.47</v>
      </c>
      <c r="H127" s="19">
        <f t="shared" si="24"/>
        <v>935497.63</v>
      </c>
      <c r="I127" s="19">
        <f t="shared" si="24"/>
        <v>799190.3</v>
      </c>
      <c r="J127" s="19">
        <f t="shared" si="24"/>
        <v>604634.53</v>
      </c>
      <c r="K127" s="19">
        <f t="shared" si="24"/>
        <v>919649.58</v>
      </c>
      <c r="L127" s="19">
        <f t="shared" si="24"/>
        <v>706624.52</v>
      </c>
      <c r="M127" s="19">
        <f t="shared" si="24"/>
        <v>1231653.1299999999</v>
      </c>
      <c r="N127" s="19">
        <f t="shared" si="24"/>
        <v>1783223.3</v>
      </c>
      <c r="O127" s="19"/>
    </row>
    <row r="128" spans="1:17" ht="15.75" thickTop="1" x14ac:dyDescent="0.25"/>
    <row r="129" spans="2:16" ht="15.75" thickBot="1" x14ac:dyDescent="0.3">
      <c r="B129" s="16" t="s">
        <v>168</v>
      </c>
      <c r="C129" s="19">
        <f>+C53+C67</f>
        <v>4509.49</v>
      </c>
      <c r="D129" s="19">
        <f t="shared" ref="D129:N129" si="25">+D53+D67</f>
        <v>3224.2299999999996</v>
      </c>
      <c r="E129" s="19">
        <f t="shared" si="25"/>
        <v>2071.8000000000002</v>
      </c>
      <c r="F129" s="19">
        <f t="shared" si="25"/>
        <v>3245.95</v>
      </c>
      <c r="G129" s="19">
        <f t="shared" si="25"/>
        <v>6369.68</v>
      </c>
      <c r="H129" s="19">
        <f t="shared" si="25"/>
        <v>8025.33</v>
      </c>
      <c r="I129" s="19">
        <f t="shared" si="25"/>
        <v>7856.61</v>
      </c>
      <c r="J129" s="19">
        <f t="shared" si="25"/>
        <v>10511.789999999999</v>
      </c>
      <c r="K129" s="19">
        <f t="shared" si="25"/>
        <v>13108.67</v>
      </c>
      <c r="L129" s="19">
        <f t="shared" si="25"/>
        <v>14707.150000000001</v>
      </c>
      <c r="M129" s="19">
        <f t="shared" si="25"/>
        <v>18791.07</v>
      </c>
      <c r="N129" s="19">
        <f t="shared" si="25"/>
        <v>89222.22</v>
      </c>
    </row>
    <row r="130" spans="2:16" ht="15.75" thickTop="1" x14ac:dyDescent="0.25">
      <c r="C130" s="28">
        <f>+C127+C129</f>
        <v>1597795.82</v>
      </c>
      <c r="D130" s="28">
        <f t="shared" ref="D130:N130" si="26">+D127+D129</f>
        <v>538236.39</v>
      </c>
      <c r="E130" s="28">
        <f t="shared" si="26"/>
        <v>915552.26000000013</v>
      </c>
      <c r="F130" s="28">
        <f t="shared" si="26"/>
        <v>928503.48</v>
      </c>
      <c r="G130" s="28">
        <f t="shared" si="26"/>
        <v>786968.15</v>
      </c>
      <c r="H130" s="28">
        <f t="shared" si="26"/>
        <v>943522.96</v>
      </c>
      <c r="I130" s="28">
        <f t="shared" si="26"/>
        <v>807046.91</v>
      </c>
      <c r="J130" s="28">
        <f t="shared" si="26"/>
        <v>615146.32000000007</v>
      </c>
      <c r="K130" s="28">
        <f t="shared" si="26"/>
        <v>932758.25</v>
      </c>
      <c r="L130" s="28">
        <f t="shared" si="26"/>
        <v>721331.67</v>
      </c>
      <c r="M130" s="28">
        <f t="shared" si="26"/>
        <v>1250444.2</v>
      </c>
      <c r="N130" s="28">
        <f t="shared" si="26"/>
        <v>1872445.52</v>
      </c>
      <c r="O130" s="27"/>
      <c r="P130" s="27"/>
    </row>
    <row r="132" spans="2:16" ht="15.75" thickBot="1" x14ac:dyDescent="0.3">
      <c r="B132" s="16" t="s">
        <v>155</v>
      </c>
      <c r="C132" s="19">
        <f>+C90+C93+C95+C97+C105</f>
        <v>179985.52000000002</v>
      </c>
      <c r="D132" s="19">
        <f t="shared" ref="D132:N132" si="27">+D90+D93+D95+D97+D105</f>
        <v>232334.11999999997</v>
      </c>
      <c r="E132" s="19">
        <f>+E90+E93+E95+E97+E105</f>
        <v>217359.06999999998</v>
      </c>
      <c r="F132" s="19">
        <f t="shared" si="27"/>
        <v>237507.72999999998</v>
      </c>
      <c r="G132" s="19">
        <f t="shared" si="27"/>
        <v>225308.57</v>
      </c>
      <c r="H132" s="19">
        <f t="shared" si="27"/>
        <v>272289.37000000005</v>
      </c>
      <c r="I132" s="19">
        <f t="shared" si="27"/>
        <v>237258.59999999998</v>
      </c>
      <c r="J132" s="19">
        <f t="shared" si="27"/>
        <v>249210.19999999998</v>
      </c>
      <c r="K132" s="19">
        <f t="shared" si="27"/>
        <v>227547.49</v>
      </c>
      <c r="L132" s="19">
        <f t="shared" si="27"/>
        <v>316134.66000000003</v>
      </c>
      <c r="M132" s="19">
        <f t="shared" si="27"/>
        <v>399522.66000000003</v>
      </c>
      <c r="N132" s="19">
        <f t="shared" si="27"/>
        <v>442813.8</v>
      </c>
      <c r="O132" s="19"/>
    </row>
    <row r="133" spans="2:16" ht="15.75" thickTop="1" x14ac:dyDescent="0.25"/>
    <row r="134" spans="2:16" ht="15.75" thickBot="1" x14ac:dyDescent="0.3">
      <c r="B134" s="16" t="s">
        <v>155</v>
      </c>
    </row>
    <row r="135" spans="2:16" ht="15.75" thickTop="1" x14ac:dyDescent="0.25">
      <c r="C135" s="28">
        <f>+C132+C134</f>
        <v>179985.52000000002</v>
      </c>
      <c r="D135" s="28">
        <f t="shared" ref="D135:N135" si="28">+D132+D134</f>
        <v>232334.11999999997</v>
      </c>
      <c r="E135" s="28">
        <f t="shared" si="28"/>
        <v>217359.06999999998</v>
      </c>
      <c r="F135" s="28">
        <f t="shared" si="28"/>
        <v>237507.72999999998</v>
      </c>
      <c r="G135" s="28">
        <f t="shared" si="28"/>
        <v>225308.57</v>
      </c>
      <c r="H135" s="28">
        <f t="shared" si="28"/>
        <v>272289.37000000005</v>
      </c>
      <c r="I135" s="28">
        <f t="shared" si="28"/>
        <v>237258.59999999998</v>
      </c>
      <c r="J135" s="28">
        <f t="shared" si="28"/>
        <v>249210.19999999998</v>
      </c>
      <c r="K135" s="28">
        <f t="shared" si="28"/>
        <v>227547.49</v>
      </c>
      <c r="L135" s="28">
        <f t="shared" si="28"/>
        <v>316134.66000000003</v>
      </c>
      <c r="M135" s="28">
        <f t="shared" si="28"/>
        <v>399522.66000000003</v>
      </c>
      <c r="N135" s="28">
        <f t="shared" si="28"/>
        <v>442813.8</v>
      </c>
    </row>
  </sheetData>
  <mergeCells count="3">
    <mergeCell ref="A3:O3"/>
    <mergeCell ref="A4:O4"/>
    <mergeCell ref="A5:O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abSelected="1" workbookViewId="0">
      <selection activeCell="L15" sqref="L15"/>
    </sheetView>
  </sheetViews>
  <sheetFormatPr baseColWidth="10" defaultRowHeight="15" x14ac:dyDescent="0.25"/>
  <cols>
    <col min="2" max="2" width="34.5703125" bestFit="1" customWidth="1"/>
    <col min="3" max="3" width="12.42578125" bestFit="1" customWidth="1"/>
    <col min="15" max="15" width="16.140625" bestFit="1" customWidth="1"/>
  </cols>
  <sheetData>
    <row r="2" spans="1:27" x14ac:dyDescent="0.25">
      <c r="O2" s="2"/>
    </row>
    <row r="3" spans="1:27" x14ac:dyDescent="0.25">
      <c r="O3" s="3"/>
    </row>
    <row r="7" spans="1:27" x14ac:dyDescent="0.25">
      <c r="C7" t="s">
        <v>51</v>
      </c>
      <c r="D7" t="s">
        <v>52</v>
      </c>
      <c r="E7" t="s">
        <v>53</v>
      </c>
      <c r="F7" t="s">
        <v>54</v>
      </c>
      <c r="G7" t="s">
        <v>55</v>
      </c>
      <c r="H7" t="s">
        <v>56</v>
      </c>
      <c r="I7" t="s">
        <v>57</v>
      </c>
      <c r="J7" t="s">
        <v>58</v>
      </c>
      <c r="K7" t="s">
        <v>59</v>
      </c>
      <c r="L7" t="s">
        <v>60</v>
      </c>
      <c r="M7" t="s">
        <v>61</v>
      </c>
      <c r="N7" t="s">
        <v>62</v>
      </c>
    </row>
    <row r="10" spans="1:27" x14ac:dyDescent="0.25">
      <c r="C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7" x14ac:dyDescent="0.25">
      <c r="A11" t="s">
        <v>63</v>
      </c>
      <c r="B11" t="s">
        <v>33</v>
      </c>
      <c r="C11" s="1">
        <v>71157.17</v>
      </c>
      <c r="D11">
        <v>64.099999999999994</v>
      </c>
      <c r="E11" s="1">
        <v>62405.99</v>
      </c>
      <c r="F11" s="1">
        <v>64525.11</v>
      </c>
      <c r="G11" s="1">
        <v>62397.93</v>
      </c>
      <c r="H11" s="1">
        <v>60040.77</v>
      </c>
      <c r="I11" s="1">
        <v>56221.81</v>
      </c>
      <c r="J11" s="1">
        <v>55591.54</v>
      </c>
      <c r="K11" s="1">
        <v>56376.75</v>
      </c>
      <c r="L11" s="1">
        <v>49872.65</v>
      </c>
      <c r="M11" s="1">
        <v>45212.95</v>
      </c>
      <c r="N11" s="1">
        <v>49303.61</v>
      </c>
      <c r="O11" s="1">
        <f>SUM(C11:N11)</f>
        <v>633170.37999999989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4" customFormat="1" x14ac:dyDescent="0.25">
      <c r="A12" s="4">
        <v>804</v>
      </c>
      <c r="B12" s="4" t="s">
        <v>33</v>
      </c>
      <c r="C12" s="5">
        <f>SUM(C11)</f>
        <v>71157.17</v>
      </c>
      <c r="D12" s="5">
        <f t="shared" ref="D12:N12" si="0">SUM(D11)</f>
        <v>64.099999999999994</v>
      </c>
      <c r="E12" s="5">
        <f t="shared" si="0"/>
        <v>62405.99</v>
      </c>
      <c r="F12" s="5">
        <f t="shared" si="0"/>
        <v>64525.11</v>
      </c>
      <c r="G12" s="5">
        <f t="shared" si="0"/>
        <v>62397.93</v>
      </c>
      <c r="H12" s="5">
        <f t="shared" si="0"/>
        <v>60040.77</v>
      </c>
      <c r="I12" s="5">
        <f t="shared" si="0"/>
        <v>56221.81</v>
      </c>
      <c r="J12" s="5">
        <f t="shared" si="0"/>
        <v>55591.54</v>
      </c>
      <c r="K12" s="5">
        <f t="shared" si="0"/>
        <v>56376.75</v>
      </c>
      <c r="L12" s="5">
        <f t="shared" si="0"/>
        <v>49872.65</v>
      </c>
      <c r="M12" s="5">
        <f t="shared" si="0"/>
        <v>45212.95</v>
      </c>
      <c r="N12" s="5">
        <f t="shared" si="0"/>
        <v>49303.61</v>
      </c>
      <c r="O12" s="10">
        <f>SUM(C12:N12)</f>
        <v>633170.37999999989</v>
      </c>
    </row>
    <row r="14" spans="1:27" x14ac:dyDescent="0.25">
      <c r="A14" t="s">
        <v>64</v>
      </c>
      <c r="B14" t="s">
        <v>65</v>
      </c>
      <c r="C14">
        <v>0</v>
      </c>
      <c r="D14">
        <v>0</v>
      </c>
      <c r="E14">
        <v>948.28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 s="10">
        <f t="shared" ref="O14:O45" si="1">SUM(C14:N14)</f>
        <v>948.28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x14ac:dyDescent="0.25">
      <c r="A15" t="s">
        <v>66</v>
      </c>
      <c r="B15" t="s">
        <v>67</v>
      </c>
      <c r="C15" s="1">
        <v>4463.59</v>
      </c>
      <c r="D15" s="1">
        <v>3194.49</v>
      </c>
      <c r="E15" s="1">
        <v>2050.2800000000002</v>
      </c>
      <c r="F15" s="1">
        <v>3207.64</v>
      </c>
      <c r="G15" s="1">
        <v>6352.83</v>
      </c>
      <c r="H15" s="1">
        <v>7957.33</v>
      </c>
      <c r="I15" s="1">
        <v>7827.19</v>
      </c>
      <c r="J15" s="1">
        <v>10476.24</v>
      </c>
      <c r="K15" s="1">
        <v>13070.9</v>
      </c>
      <c r="L15" s="1">
        <v>293.3</v>
      </c>
      <c r="M15" s="1">
        <v>18745.560000000001</v>
      </c>
      <c r="N15" s="1">
        <v>89068.4</v>
      </c>
      <c r="O15" s="10">
        <f t="shared" si="1"/>
        <v>166707.75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x14ac:dyDescent="0.25">
      <c r="A16" t="s">
        <v>68</v>
      </c>
      <c r="B16" t="s">
        <v>69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 s="10">
        <f t="shared" si="1"/>
        <v>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x14ac:dyDescent="0.25">
      <c r="A17" t="s">
        <v>70</v>
      </c>
      <c r="B17" t="s">
        <v>71</v>
      </c>
      <c r="C17" s="1">
        <v>66086.559999999998</v>
      </c>
      <c r="D17" s="1">
        <v>60559.45</v>
      </c>
      <c r="E17" s="1">
        <v>43479.86</v>
      </c>
      <c r="F17" s="1">
        <v>65063.55</v>
      </c>
      <c r="G17" s="1">
        <v>62965.98</v>
      </c>
      <c r="H17" s="1">
        <v>3750</v>
      </c>
      <c r="I17" s="1">
        <v>1206.8800000000001</v>
      </c>
      <c r="J17" s="1">
        <v>4836.1899999999996</v>
      </c>
      <c r="K17" s="1">
        <v>15957.71</v>
      </c>
      <c r="L17" s="1">
        <v>21791.09</v>
      </c>
      <c r="M17" s="1">
        <v>92236.46</v>
      </c>
      <c r="N17" s="1">
        <v>247465.04</v>
      </c>
      <c r="O17" s="10">
        <f t="shared" si="1"/>
        <v>685398.77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x14ac:dyDescent="0.25">
      <c r="A18" t="s">
        <v>72</v>
      </c>
      <c r="B18" t="s">
        <v>73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 s="10">
        <f t="shared" si="1"/>
        <v>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x14ac:dyDescent="0.25">
      <c r="A19" t="s">
        <v>74</v>
      </c>
      <c r="B19" t="s">
        <v>75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 s="10">
        <f t="shared" si="1"/>
        <v>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x14ac:dyDescent="0.25">
      <c r="A20" t="s">
        <v>76</v>
      </c>
      <c r="B20" t="s">
        <v>77</v>
      </c>
      <c r="C20">
        <v>0</v>
      </c>
      <c r="D20">
        <v>0</v>
      </c>
      <c r="E20" s="1">
        <v>27586.2</v>
      </c>
      <c r="F20" s="1">
        <v>23275.85</v>
      </c>
      <c r="G20" s="1">
        <v>12931.04</v>
      </c>
      <c r="H20" s="1">
        <v>23275.86</v>
      </c>
      <c r="I20" s="1">
        <v>8620.68</v>
      </c>
      <c r="J20" s="1">
        <v>22413.8</v>
      </c>
      <c r="K20" s="1">
        <v>30172.41</v>
      </c>
      <c r="L20" s="1">
        <v>15517.23</v>
      </c>
      <c r="M20" s="1">
        <v>20689.650000000001</v>
      </c>
      <c r="N20" s="1">
        <v>35344.82</v>
      </c>
      <c r="O20" s="10">
        <f t="shared" si="1"/>
        <v>219827.54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x14ac:dyDescent="0.25">
      <c r="A21" t="s">
        <v>78</v>
      </c>
      <c r="B21" t="s">
        <v>79</v>
      </c>
      <c r="C21">
        <v>0</v>
      </c>
      <c r="D21">
        <v>0</v>
      </c>
      <c r="E21" s="1">
        <v>37757.160000000003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 s="10">
        <f t="shared" si="1"/>
        <v>37757.160000000003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x14ac:dyDescent="0.25">
      <c r="A22" t="s">
        <v>80</v>
      </c>
      <c r="B22" t="s">
        <v>81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 s="10">
        <f t="shared" si="1"/>
        <v>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4" customFormat="1" x14ac:dyDescent="0.25">
      <c r="A23" s="4">
        <v>805</v>
      </c>
      <c r="B23" s="4" t="s">
        <v>34</v>
      </c>
      <c r="C23" s="5">
        <f>SUM(C14:C22)</f>
        <v>70550.149999999994</v>
      </c>
      <c r="D23" s="5">
        <f t="shared" ref="D23:N23" si="2">SUM(D14:D22)</f>
        <v>63753.939999999995</v>
      </c>
      <c r="E23" s="5">
        <f t="shared" si="2"/>
        <v>111821.78</v>
      </c>
      <c r="F23" s="5">
        <f t="shared" si="2"/>
        <v>91547.040000000008</v>
      </c>
      <c r="G23" s="5">
        <f t="shared" si="2"/>
        <v>82249.850000000006</v>
      </c>
      <c r="H23" s="5">
        <f t="shared" si="2"/>
        <v>34983.19</v>
      </c>
      <c r="I23" s="5">
        <f t="shared" si="2"/>
        <v>17654.75</v>
      </c>
      <c r="J23" s="5">
        <f t="shared" si="2"/>
        <v>37726.229999999996</v>
      </c>
      <c r="K23" s="5">
        <f t="shared" si="2"/>
        <v>59201.020000000004</v>
      </c>
      <c r="L23" s="5">
        <f t="shared" si="2"/>
        <v>37601.619999999995</v>
      </c>
      <c r="M23" s="5">
        <f t="shared" si="2"/>
        <v>131671.67000000001</v>
      </c>
      <c r="N23" s="5">
        <f t="shared" si="2"/>
        <v>371878.26</v>
      </c>
      <c r="O23" s="10">
        <f t="shared" si="1"/>
        <v>1110639.5</v>
      </c>
    </row>
    <row r="24" spans="1:27" s="4" customForma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0">
        <f t="shared" si="1"/>
        <v>0</v>
      </c>
    </row>
    <row r="25" spans="1:27" x14ac:dyDescent="0.25">
      <c r="A25" t="s">
        <v>82</v>
      </c>
      <c r="B25" t="s">
        <v>83</v>
      </c>
      <c r="C25" s="1">
        <v>12931.04</v>
      </c>
      <c r="D25" s="1">
        <v>4224.1400000000003</v>
      </c>
      <c r="E25">
        <v>0</v>
      </c>
      <c r="F25">
        <v>0</v>
      </c>
      <c r="G25" s="1">
        <v>2198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 s="1">
        <v>2915.52</v>
      </c>
      <c r="O25" s="10">
        <f t="shared" si="1"/>
        <v>22268.7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4" customFormat="1" x14ac:dyDescent="0.25">
      <c r="A26" s="4">
        <v>806</v>
      </c>
      <c r="B26" s="4" t="s">
        <v>35</v>
      </c>
      <c r="C26" s="5">
        <f>SUM(C25)</f>
        <v>12931.04</v>
      </c>
      <c r="D26" s="5">
        <f t="shared" ref="D26:N26" si="3">SUM(D25)</f>
        <v>4224.1400000000003</v>
      </c>
      <c r="E26" s="5">
        <f t="shared" si="3"/>
        <v>0</v>
      </c>
      <c r="F26" s="5">
        <f t="shared" si="3"/>
        <v>0</v>
      </c>
      <c r="G26" s="5">
        <f t="shared" si="3"/>
        <v>2198</v>
      </c>
      <c r="H26" s="5">
        <f t="shared" si="3"/>
        <v>0</v>
      </c>
      <c r="I26" s="5">
        <f t="shared" si="3"/>
        <v>0</v>
      </c>
      <c r="J26" s="5">
        <f t="shared" si="3"/>
        <v>0</v>
      </c>
      <c r="K26" s="5">
        <f t="shared" si="3"/>
        <v>0</v>
      </c>
      <c r="L26" s="5">
        <f t="shared" si="3"/>
        <v>0</v>
      </c>
      <c r="M26" s="5">
        <f t="shared" si="3"/>
        <v>0</v>
      </c>
      <c r="N26" s="5">
        <f t="shared" si="3"/>
        <v>2915.52</v>
      </c>
      <c r="O26" s="10">
        <f t="shared" si="1"/>
        <v>22268.7</v>
      </c>
    </row>
    <row r="27" spans="1:27" s="4" customForma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0">
        <f t="shared" si="1"/>
        <v>0</v>
      </c>
    </row>
    <row r="28" spans="1:27" x14ac:dyDescent="0.25">
      <c r="A28" t="s">
        <v>84</v>
      </c>
      <c r="B28" t="s">
        <v>36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 s="10">
        <f t="shared" si="1"/>
        <v>0</v>
      </c>
    </row>
    <row r="29" spans="1:27" x14ac:dyDescent="0.25">
      <c r="A29" t="s">
        <v>85</v>
      </c>
      <c r="B29" t="s">
        <v>86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 s="10"/>
      <c r="O29" s="10">
        <f t="shared" si="1"/>
        <v>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4" customFormat="1" x14ac:dyDescent="0.25">
      <c r="A30" s="4">
        <v>807</v>
      </c>
      <c r="B30" s="4" t="s">
        <v>36</v>
      </c>
      <c r="C30" s="4">
        <f>SUM(C28:C29)</f>
        <v>0</v>
      </c>
      <c r="D30" s="4">
        <f t="shared" ref="D30:M30" si="4">SUM(D28:D29)</f>
        <v>0</v>
      </c>
      <c r="E30" s="4">
        <f t="shared" si="4"/>
        <v>0</v>
      </c>
      <c r="F30" s="4">
        <f t="shared" si="4"/>
        <v>0</v>
      </c>
      <c r="G30" s="4">
        <f t="shared" si="4"/>
        <v>0</v>
      </c>
      <c r="H30" s="4">
        <f t="shared" si="4"/>
        <v>0</v>
      </c>
      <c r="I30" s="4">
        <f t="shared" si="4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  <c r="N30" s="4">
        <f>SUM(N28:N29)</f>
        <v>0</v>
      </c>
      <c r="O30" s="10">
        <f t="shared" si="1"/>
        <v>0</v>
      </c>
    </row>
    <row r="31" spans="1:27" s="4" customFormat="1" x14ac:dyDescent="0.25">
      <c r="O31" s="10">
        <f t="shared" si="1"/>
        <v>0</v>
      </c>
    </row>
    <row r="32" spans="1:27" x14ac:dyDescent="0.25">
      <c r="A32" t="s">
        <v>87</v>
      </c>
      <c r="B32" t="s">
        <v>88</v>
      </c>
      <c r="C32">
        <v>45.9</v>
      </c>
      <c r="D32">
        <v>29.74</v>
      </c>
      <c r="E32">
        <v>21.52</v>
      </c>
      <c r="F32">
        <v>38.31</v>
      </c>
      <c r="G32">
        <v>16.850000000000001</v>
      </c>
      <c r="H32">
        <v>68</v>
      </c>
      <c r="I32">
        <v>29.42</v>
      </c>
      <c r="J32">
        <v>35.549999999999997</v>
      </c>
      <c r="K32">
        <v>37.770000000000003</v>
      </c>
      <c r="L32">
        <v>66.03</v>
      </c>
      <c r="M32">
        <v>45.51</v>
      </c>
      <c r="N32">
        <v>153.82</v>
      </c>
      <c r="O32" s="10">
        <f t="shared" si="1"/>
        <v>588.42000000000007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25">
      <c r="A33" t="s">
        <v>89</v>
      </c>
      <c r="B33" t="s">
        <v>90</v>
      </c>
      <c r="C33">
        <v>0</v>
      </c>
      <c r="D33" s="1">
        <v>68933.509999999995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 s="10">
        <f t="shared" si="1"/>
        <v>68933.509999999995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4" customFormat="1" x14ac:dyDescent="0.25">
      <c r="A34" s="4">
        <v>808</v>
      </c>
      <c r="B34" s="4" t="s">
        <v>37</v>
      </c>
      <c r="C34" s="4">
        <f>SUM(C32:C33)</f>
        <v>45.9</v>
      </c>
      <c r="D34" s="4">
        <f t="shared" ref="D34:N34" si="5">SUM(D32:D33)</f>
        <v>68963.25</v>
      </c>
      <c r="E34" s="4">
        <f t="shared" si="5"/>
        <v>21.52</v>
      </c>
      <c r="F34" s="4">
        <f t="shared" si="5"/>
        <v>38.31</v>
      </c>
      <c r="G34" s="4">
        <f t="shared" si="5"/>
        <v>16.850000000000001</v>
      </c>
      <c r="H34" s="4">
        <f t="shared" si="5"/>
        <v>68</v>
      </c>
      <c r="I34" s="4">
        <f t="shared" si="5"/>
        <v>29.42</v>
      </c>
      <c r="J34" s="4">
        <f t="shared" si="5"/>
        <v>35.549999999999997</v>
      </c>
      <c r="K34" s="4">
        <f t="shared" si="5"/>
        <v>37.770000000000003</v>
      </c>
      <c r="L34" s="4">
        <f t="shared" si="5"/>
        <v>66.03</v>
      </c>
      <c r="M34" s="4">
        <f t="shared" si="5"/>
        <v>45.51</v>
      </c>
      <c r="N34" s="4">
        <f t="shared" si="5"/>
        <v>153.82</v>
      </c>
      <c r="O34" s="10">
        <f t="shared" si="1"/>
        <v>69521.930000000008</v>
      </c>
    </row>
    <row r="35" spans="1:27" s="4" customFormat="1" x14ac:dyDescent="0.25">
      <c r="O35" s="10">
        <f t="shared" si="1"/>
        <v>0</v>
      </c>
    </row>
    <row r="36" spans="1:27" x14ac:dyDescent="0.25">
      <c r="A36" t="s">
        <v>91</v>
      </c>
      <c r="B36" t="s">
        <v>92</v>
      </c>
      <c r="C36">
        <v>0</v>
      </c>
      <c r="D36" s="1">
        <v>26579.5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 s="10">
        <f t="shared" si="1"/>
        <v>26579.5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x14ac:dyDescent="0.25">
      <c r="A37" t="s">
        <v>93</v>
      </c>
      <c r="B37" t="s">
        <v>94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 s="10">
        <f t="shared" si="1"/>
        <v>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x14ac:dyDescent="0.25">
      <c r="A38" t="s">
        <v>95</v>
      </c>
      <c r="B38" t="s">
        <v>96</v>
      </c>
      <c r="C38" s="1">
        <v>249950</v>
      </c>
      <c r="D38" s="1">
        <v>119350</v>
      </c>
      <c r="E38" s="1">
        <v>119250</v>
      </c>
      <c r="F38" s="1">
        <v>157409.48000000001</v>
      </c>
      <c r="G38" s="1">
        <v>165350</v>
      </c>
      <c r="H38" s="1">
        <v>111550</v>
      </c>
      <c r="I38" s="1">
        <v>142150</v>
      </c>
      <c r="J38" s="1">
        <v>138400</v>
      </c>
      <c r="K38" s="1">
        <v>134441.67000000001</v>
      </c>
      <c r="L38" s="1">
        <v>177020.83</v>
      </c>
      <c r="M38" s="1">
        <v>141550</v>
      </c>
      <c r="N38" s="1">
        <v>338191.67</v>
      </c>
      <c r="O38" s="10">
        <f t="shared" si="1"/>
        <v>1994613.65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x14ac:dyDescent="0.25">
      <c r="A39" t="s">
        <v>97</v>
      </c>
      <c r="B39" t="s">
        <v>98</v>
      </c>
      <c r="C39" s="1">
        <v>632200</v>
      </c>
      <c r="D39" s="1">
        <v>124250</v>
      </c>
      <c r="E39" s="1">
        <v>163475</v>
      </c>
      <c r="F39" s="1">
        <v>210300</v>
      </c>
      <c r="G39" s="1">
        <v>176225</v>
      </c>
      <c r="H39" s="1">
        <v>169200.86</v>
      </c>
      <c r="I39" s="1">
        <v>178200</v>
      </c>
      <c r="J39" s="1">
        <v>-23472.74</v>
      </c>
      <c r="K39" s="1">
        <v>186200</v>
      </c>
      <c r="L39" s="1">
        <v>188539.65</v>
      </c>
      <c r="M39" s="1">
        <v>185600</v>
      </c>
      <c r="N39" s="1">
        <v>289800</v>
      </c>
      <c r="O39" s="10">
        <f t="shared" si="1"/>
        <v>2480517.7699999996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x14ac:dyDescent="0.25">
      <c r="A40" t="s">
        <v>99</v>
      </c>
      <c r="B40" t="s">
        <v>100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 s="10">
        <f t="shared" si="1"/>
        <v>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x14ac:dyDescent="0.25">
      <c r="A41" t="s">
        <v>101</v>
      </c>
      <c r="B41" t="s">
        <v>102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 s="10">
        <f t="shared" si="1"/>
        <v>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x14ac:dyDescent="0.25">
      <c r="A42" t="s">
        <v>103</v>
      </c>
      <c r="B42" t="s">
        <v>104</v>
      </c>
      <c r="C42" s="1">
        <v>560961.56000000006</v>
      </c>
      <c r="D42" s="1">
        <v>157630.96</v>
      </c>
      <c r="E42" s="1">
        <v>486164.17</v>
      </c>
      <c r="F42" s="1">
        <v>427959.39</v>
      </c>
      <c r="G42" s="1">
        <v>311461.56</v>
      </c>
      <c r="H42" s="1">
        <v>590956</v>
      </c>
      <c r="I42" s="1">
        <v>421411.61</v>
      </c>
      <c r="J42" s="1">
        <v>429279.54</v>
      </c>
      <c r="K42" s="1">
        <v>526673.44999999995</v>
      </c>
      <c r="L42" s="1">
        <v>269400.3</v>
      </c>
      <c r="M42" s="1">
        <v>767053.72</v>
      </c>
      <c r="N42" s="1">
        <v>855167.25</v>
      </c>
      <c r="O42" s="10">
        <f t="shared" si="1"/>
        <v>5804119.5099999998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x14ac:dyDescent="0.25">
      <c r="A43" t="s">
        <v>105</v>
      </c>
      <c r="B43" t="s">
        <v>106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 s="10">
        <f t="shared" si="1"/>
        <v>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x14ac:dyDescent="0.25">
      <c r="A44" t="s">
        <v>107</v>
      </c>
      <c r="B44" t="s">
        <v>108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 s="10">
        <f t="shared" si="1"/>
        <v>0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s="4" customFormat="1" x14ac:dyDescent="0.25">
      <c r="A45" s="4">
        <v>809</v>
      </c>
      <c r="B45" s="4" t="s">
        <v>38</v>
      </c>
      <c r="C45" s="5">
        <f>SUM(C36:C44)</f>
        <v>1443111.56</v>
      </c>
      <c r="D45" s="5">
        <f t="shared" ref="D45:N45" si="6">SUM(D36:D44)</f>
        <v>427810.45999999996</v>
      </c>
      <c r="E45" s="5">
        <f t="shared" si="6"/>
        <v>768889.16999999993</v>
      </c>
      <c r="F45" s="5">
        <f t="shared" si="6"/>
        <v>795668.87</v>
      </c>
      <c r="G45" s="5">
        <f t="shared" si="6"/>
        <v>653036.56000000006</v>
      </c>
      <c r="H45" s="5">
        <f t="shared" si="6"/>
        <v>871706.86</v>
      </c>
      <c r="I45" s="5">
        <f t="shared" si="6"/>
        <v>741761.61</v>
      </c>
      <c r="J45" s="5">
        <f t="shared" si="6"/>
        <v>544206.79999999993</v>
      </c>
      <c r="K45" s="5">
        <f t="shared" si="6"/>
        <v>847315.12</v>
      </c>
      <c r="L45" s="5">
        <f t="shared" si="6"/>
        <v>634960.78</v>
      </c>
      <c r="M45" s="5">
        <f t="shared" si="6"/>
        <v>1094203.72</v>
      </c>
      <c r="N45" s="5">
        <f t="shared" si="6"/>
        <v>1483158.92</v>
      </c>
      <c r="O45" s="10">
        <f t="shared" si="1"/>
        <v>10305830.430000002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topLeftCell="A10" workbookViewId="0"/>
  </sheetViews>
  <sheetFormatPr baseColWidth="10" defaultRowHeight="15" x14ac:dyDescent="0.25"/>
  <cols>
    <col min="1" max="1" width="12.5703125" bestFit="1" customWidth="1"/>
    <col min="2" max="2" width="36.28515625" bestFit="1" customWidth="1"/>
    <col min="3" max="3" width="9.85546875" bestFit="1" customWidth="1"/>
    <col min="4" max="4" width="10" bestFit="1" customWidth="1"/>
    <col min="5" max="10" width="10.140625" bestFit="1" customWidth="1"/>
    <col min="12" max="12" width="10.140625" bestFit="1" customWidth="1"/>
    <col min="13" max="13" width="11" bestFit="1" customWidth="1"/>
    <col min="14" max="14" width="10.140625" bestFit="1" customWidth="1"/>
    <col min="15" max="15" width="11.7109375" bestFit="1" customWidth="1"/>
  </cols>
  <sheetData>
    <row r="2" spans="1:15" x14ac:dyDescent="0.25">
      <c r="A2" s="11"/>
      <c r="B2" s="1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>
        <v>42825</v>
      </c>
    </row>
    <row r="3" spans="1:15" x14ac:dyDescent="0.25">
      <c r="A3" s="11"/>
      <c r="B3" s="11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">
        <v>0.49791666666666662</v>
      </c>
    </row>
    <row r="4" spans="1:15" x14ac:dyDescent="0.25">
      <c r="A4" s="11"/>
      <c r="B4" s="1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 t="s">
        <v>109</v>
      </c>
    </row>
    <row r="7" spans="1:15" x14ac:dyDescent="0.25">
      <c r="A7" s="11"/>
      <c r="B7" s="11"/>
      <c r="C7" s="11" t="s">
        <v>51</v>
      </c>
      <c r="D7" s="11" t="s">
        <v>52</v>
      </c>
      <c r="E7" s="11" t="s">
        <v>53</v>
      </c>
      <c r="F7" s="11" t="s">
        <v>54</v>
      </c>
      <c r="G7" s="11" t="s">
        <v>55</v>
      </c>
      <c r="H7" s="11" t="s">
        <v>56</v>
      </c>
      <c r="I7" s="11" t="s">
        <v>57</v>
      </c>
      <c r="J7" s="11" t="s">
        <v>58</v>
      </c>
      <c r="K7" s="11" t="s">
        <v>59</v>
      </c>
      <c r="L7" s="11" t="s">
        <v>60</v>
      </c>
      <c r="M7" s="11" t="s">
        <v>61</v>
      </c>
      <c r="N7" s="11" t="s">
        <v>62</v>
      </c>
      <c r="O7" s="11" t="s">
        <v>110</v>
      </c>
    </row>
    <row r="9" spans="1:15" x14ac:dyDescent="0.25">
      <c r="A9" s="7" t="s">
        <v>111</v>
      </c>
      <c r="B9" s="7" t="s">
        <v>112</v>
      </c>
      <c r="C9" s="10">
        <v>62631.07</v>
      </c>
      <c r="D9" s="10">
        <v>62223.98</v>
      </c>
      <c r="E9" s="10">
        <v>76949.48</v>
      </c>
      <c r="F9" s="10">
        <v>77229.17</v>
      </c>
      <c r="G9" s="10">
        <v>80557.100000000006</v>
      </c>
      <c r="H9" s="10">
        <v>84113.88</v>
      </c>
      <c r="I9" s="10">
        <v>110629.77</v>
      </c>
      <c r="J9" s="10">
        <v>118424.1</v>
      </c>
      <c r="K9" s="7">
        <v>0</v>
      </c>
      <c r="L9" s="10">
        <v>198023.01</v>
      </c>
      <c r="M9" s="10">
        <v>276914.28000000003</v>
      </c>
      <c r="N9" s="10">
        <v>250837.88</v>
      </c>
      <c r="O9" s="10">
        <v>1398533.72</v>
      </c>
    </row>
    <row r="10" spans="1:15" x14ac:dyDescent="0.25">
      <c r="A10" s="7" t="s">
        <v>113</v>
      </c>
      <c r="B10" s="7" t="s">
        <v>114</v>
      </c>
      <c r="C10" s="10">
        <v>1522.71</v>
      </c>
      <c r="D10" s="7">
        <v>862.81</v>
      </c>
      <c r="E10" s="10">
        <v>1998.68</v>
      </c>
      <c r="F10" s="7">
        <v>629.07000000000005</v>
      </c>
      <c r="G10" s="10">
        <v>3834.9</v>
      </c>
      <c r="H10" s="10">
        <v>4062.74</v>
      </c>
      <c r="I10" s="10">
        <v>5225.8599999999997</v>
      </c>
      <c r="J10" s="10">
        <v>9336.73</v>
      </c>
      <c r="K10" s="10">
        <v>15705.33</v>
      </c>
      <c r="L10" s="10">
        <v>18882.53</v>
      </c>
      <c r="M10" s="10">
        <v>25074.75</v>
      </c>
      <c r="N10" s="10">
        <v>23371.75</v>
      </c>
      <c r="O10" s="10">
        <v>110507.86</v>
      </c>
    </row>
    <row r="11" spans="1:15" x14ac:dyDescent="0.25">
      <c r="A11" s="7" t="s">
        <v>115</v>
      </c>
      <c r="B11" s="7" t="s">
        <v>116</v>
      </c>
      <c r="C11" s="10">
        <v>1767.3</v>
      </c>
      <c r="D11" s="10">
        <v>37941.050000000003</v>
      </c>
      <c r="E11" s="10">
        <v>12045.5</v>
      </c>
      <c r="F11" s="7">
        <v>0</v>
      </c>
      <c r="G11" s="10">
        <v>13066.25</v>
      </c>
      <c r="H11" s="10">
        <v>3192.51</v>
      </c>
      <c r="I11" s="10">
        <v>3906.51</v>
      </c>
      <c r="J11" s="10">
        <v>4088.66</v>
      </c>
      <c r="K11" s="10">
        <v>1031.75</v>
      </c>
      <c r="L11" s="7">
        <v>0</v>
      </c>
      <c r="M11" s="7">
        <v>0</v>
      </c>
      <c r="N11" s="7">
        <v>0</v>
      </c>
      <c r="O11" s="10">
        <v>77039.53</v>
      </c>
    </row>
    <row r="12" spans="1:15" x14ac:dyDescent="0.25">
      <c r="A12" s="7" t="s">
        <v>117</v>
      </c>
      <c r="B12" s="7" t="s">
        <v>118</v>
      </c>
      <c r="C12" s="10">
        <v>10717.24</v>
      </c>
      <c r="D12" s="10">
        <v>8858.3700000000008</v>
      </c>
      <c r="E12" s="10">
        <v>8715.59</v>
      </c>
      <c r="F12" s="10">
        <v>7159.19</v>
      </c>
      <c r="G12" s="10">
        <v>5873.27</v>
      </c>
      <c r="H12" s="10">
        <v>4189.24</v>
      </c>
      <c r="I12" s="10">
        <v>3054.26</v>
      </c>
      <c r="J12" s="10">
        <v>1554.49</v>
      </c>
      <c r="K12" s="7">
        <v>950.69</v>
      </c>
      <c r="L12" s="7">
        <v>525.46</v>
      </c>
      <c r="M12" s="7">
        <v>0</v>
      </c>
      <c r="N12" s="7">
        <v>0</v>
      </c>
      <c r="O12" s="10">
        <v>51597.8</v>
      </c>
    </row>
    <row r="13" spans="1:15" x14ac:dyDescent="0.25">
      <c r="A13" s="7" t="s">
        <v>119</v>
      </c>
      <c r="B13" s="7" t="s">
        <v>120</v>
      </c>
      <c r="C13" s="7">
        <v>0</v>
      </c>
      <c r="D13" s="7">
        <v>982.93</v>
      </c>
      <c r="E13" s="7">
        <v>912.93</v>
      </c>
      <c r="F13" s="10">
        <v>1612.2</v>
      </c>
      <c r="G13" s="7">
        <v>697.46</v>
      </c>
      <c r="H13" s="7">
        <v>623.82000000000005</v>
      </c>
      <c r="I13" s="7">
        <v>549.23</v>
      </c>
      <c r="J13" s="7">
        <v>473.71</v>
      </c>
      <c r="K13" s="7">
        <v>397.2</v>
      </c>
      <c r="L13" s="7">
        <v>319.76</v>
      </c>
      <c r="M13" s="7">
        <v>161.88999999999999</v>
      </c>
      <c r="N13" s="7">
        <v>161.88999999999999</v>
      </c>
      <c r="O13" s="10">
        <v>6893.02</v>
      </c>
    </row>
    <row r="14" spans="1:15" x14ac:dyDescent="0.25">
      <c r="A14" s="11">
        <v>850</v>
      </c>
      <c r="B14" s="11" t="s">
        <v>39</v>
      </c>
      <c r="C14" s="12">
        <f>SUM(C9:C13)</f>
        <v>76638.320000000007</v>
      </c>
      <c r="D14" s="12">
        <f t="shared" ref="D14:N14" si="0">SUM(D9:D13)</f>
        <v>110869.13999999998</v>
      </c>
      <c r="E14" s="12">
        <f t="shared" si="0"/>
        <v>100622.17999999998</v>
      </c>
      <c r="F14" s="12">
        <f t="shared" si="0"/>
        <v>86629.63</v>
      </c>
      <c r="G14" s="12">
        <f t="shared" si="0"/>
        <v>104028.98000000001</v>
      </c>
      <c r="H14" s="12">
        <f t="shared" si="0"/>
        <v>96182.190000000017</v>
      </c>
      <c r="I14" s="12">
        <f t="shared" si="0"/>
        <v>123365.62999999999</v>
      </c>
      <c r="J14" s="12">
        <f t="shared" si="0"/>
        <v>133877.68999999997</v>
      </c>
      <c r="K14" s="12">
        <f t="shared" si="0"/>
        <v>18084.97</v>
      </c>
      <c r="L14" s="12">
        <f t="shared" si="0"/>
        <v>217750.76</v>
      </c>
      <c r="M14" s="12">
        <f t="shared" si="0"/>
        <v>302150.92000000004</v>
      </c>
      <c r="N14" s="12">
        <f t="shared" si="0"/>
        <v>274371.52</v>
      </c>
      <c r="O14" s="12">
        <f>SUM(C14:N14)</f>
        <v>1644571.9300000002</v>
      </c>
    </row>
    <row r="16" spans="1:15" x14ac:dyDescent="0.25">
      <c r="A16" s="7" t="s">
        <v>121</v>
      </c>
      <c r="B16" s="7" t="s">
        <v>122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spans="1:15" x14ac:dyDescent="0.25">
      <c r="A17" s="7" t="s">
        <v>123</v>
      </c>
      <c r="B17" s="7" t="s">
        <v>124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10">
        <v>116112.87</v>
      </c>
      <c r="L17" s="7">
        <v>0</v>
      </c>
      <c r="M17" s="7">
        <v>0</v>
      </c>
      <c r="N17" s="10">
        <v>60087.7</v>
      </c>
      <c r="O17" s="10">
        <v>176200.57</v>
      </c>
    </row>
    <row r="18" spans="1:15" x14ac:dyDescent="0.25">
      <c r="A18" s="11">
        <v>851</v>
      </c>
      <c r="B18" s="11" t="s">
        <v>40</v>
      </c>
      <c r="C18" s="11">
        <f>SUM(C16:C17)</f>
        <v>0</v>
      </c>
      <c r="D18" s="11">
        <f t="shared" ref="D18:N18" si="1">SUM(D16:D17)</f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1">
        <f t="shared" si="1"/>
        <v>0</v>
      </c>
      <c r="J18" s="11">
        <f t="shared" si="1"/>
        <v>0</v>
      </c>
      <c r="K18" s="11">
        <f t="shared" si="1"/>
        <v>116112.87</v>
      </c>
      <c r="L18" s="11">
        <f t="shared" si="1"/>
        <v>0</v>
      </c>
      <c r="M18" s="11">
        <f t="shared" si="1"/>
        <v>0</v>
      </c>
      <c r="N18" s="11">
        <f t="shared" si="1"/>
        <v>60087.7</v>
      </c>
      <c r="O18" s="12">
        <f>SUM(C18:N18)</f>
        <v>176200.57</v>
      </c>
    </row>
    <row r="20" spans="1:15" x14ac:dyDescent="0.25">
      <c r="A20" s="7" t="s">
        <v>125</v>
      </c>
      <c r="B20" s="7" t="s">
        <v>41</v>
      </c>
      <c r="C20" s="10">
        <v>8799.58</v>
      </c>
      <c r="D20" s="10">
        <v>23840.38</v>
      </c>
      <c r="E20" s="10">
        <v>30480.93</v>
      </c>
      <c r="F20" s="10">
        <v>63717.74</v>
      </c>
      <c r="G20" s="10">
        <v>29986</v>
      </c>
      <c r="H20" s="10">
        <v>75620.09</v>
      </c>
      <c r="I20" s="10">
        <v>25540.13</v>
      </c>
      <c r="J20" s="10">
        <v>17215.509999999998</v>
      </c>
      <c r="K20" s="10">
        <v>2436.88</v>
      </c>
      <c r="L20" s="10">
        <v>13143.32</v>
      </c>
      <c r="M20" s="7">
        <v>0</v>
      </c>
      <c r="N20" s="7">
        <v>0</v>
      </c>
      <c r="O20" s="10">
        <v>290780.56</v>
      </c>
    </row>
    <row r="21" spans="1:15" x14ac:dyDescent="0.25">
      <c r="A21" s="11">
        <v>852</v>
      </c>
      <c r="B21" s="11" t="s">
        <v>41</v>
      </c>
      <c r="C21" s="12">
        <f>SUM(C20)</f>
        <v>8799.58</v>
      </c>
      <c r="D21" s="12">
        <f t="shared" ref="D21:N21" si="2">SUM(D20)</f>
        <v>23840.38</v>
      </c>
      <c r="E21" s="12">
        <f t="shared" si="2"/>
        <v>30480.93</v>
      </c>
      <c r="F21" s="12">
        <f t="shared" si="2"/>
        <v>63717.74</v>
      </c>
      <c r="G21" s="12">
        <f t="shared" si="2"/>
        <v>29986</v>
      </c>
      <c r="H21" s="12">
        <f t="shared" si="2"/>
        <v>75620.09</v>
      </c>
      <c r="I21" s="12">
        <f t="shared" si="2"/>
        <v>25540.13</v>
      </c>
      <c r="J21" s="12">
        <f t="shared" si="2"/>
        <v>17215.509999999998</v>
      </c>
      <c r="K21" s="12">
        <f t="shared" si="2"/>
        <v>2436.88</v>
      </c>
      <c r="L21" s="12">
        <f t="shared" si="2"/>
        <v>13143.32</v>
      </c>
      <c r="M21" s="12">
        <f t="shared" si="2"/>
        <v>0</v>
      </c>
      <c r="N21" s="12">
        <f t="shared" si="2"/>
        <v>0</v>
      </c>
      <c r="O21" s="12">
        <f>SUM(C21:N21)</f>
        <v>290780.56</v>
      </c>
    </row>
    <row r="23" spans="1:15" x14ac:dyDescent="0.25">
      <c r="A23" s="7" t="s">
        <v>126</v>
      </c>
      <c r="B23" s="7" t="s">
        <v>127</v>
      </c>
      <c r="C23" s="10">
        <v>71157.17</v>
      </c>
      <c r="D23" s="10">
        <v>68933.509999999995</v>
      </c>
      <c r="E23" s="10">
        <v>62549.46</v>
      </c>
      <c r="F23" s="10">
        <v>64486.19</v>
      </c>
      <c r="G23" s="10">
        <v>60469.25</v>
      </c>
      <c r="H23" s="10">
        <v>60182.33</v>
      </c>
      <c r="I23" s="10">
        <v>55950.19</v>
      </c>
      <c r="J23" s="10">
        <v>55591.54</v>
      </c>
      <c r="K23" s="10">
        <v>53583.06</v>
      </c>
      <c r="L23" s="10">
        <v>49494.400000000001</v>
      </c>
      <c r="M23" s="10">
        <v>48920.56</v>
      </c>
      <c r="N23" s="10">
        <v>45190.54</v>
      </c>
      <c r="O23" s="10">
        <v>696508.2</v>
      </c>
    </row>
    <row r="24" spans="1:15" x14ac:dyDescent="0.25">
      <c r="A24" s="11">
        <v>853</v>
      </c>
      <c r="B24" s="11" t="s">
        <v>42</v>
      </c>
      <c r="C24" s="12">
        <f>SUM(C23)</f>
        <v>71157.17</v>
      </c>
      <c r="D24" s="12">
        <f t="shared" ref="D24:N24" si="3">SUM(D23)</f>
        <v>68933.509999999995</v>
      </c>
      <c r="E24" s="12">
        <f t="shared" si="3"/>
        <v>62549.46</v>
      </c>
      <c r="F24" s="12">
        <f t="shared" si="3"/>
        <v>64486.19</v>
      </c>
      <c r="G24" s="12">
        <f t="shared" si="3"/>
        <v>60469.25</v>
      </c>
      <c r="H24" s="12">
        <f t="shared" si="3"/>
        <v>60182.33</v>
      </c>
      <c r="I24" s="12">
        <f t="shared" si="3"/>
        <v>55950.19</v>
      </c>
      <c r="J24" s="12">
        <f t="shared" si="3"/>
        <v>55591.54</v>
      </c>
      <c r="K24" s="12">
        <f t="shared" si="3"/>
        <v>53583.06</v>
      </c>
      <c r="L24" s="12">
        <f t="shared" si="3"/>
        <v>49494.400000000001</v>
      </c>
      <c r="M24" s="12">
        <f t="shared" si="3"/>
        <v>48920.56</v>
      </c>
      <c r="N24" s="12">
        <f t="shared" si="3"/>
        <v>45190.54</v>
      </c>
      <c r="O24" s="12">
        <f>SUM(C24:N24)</f>
        <v>696508.2</v>
      </c>
    </row>
    <row r="26" spans="1:15" x14ac:dyDescent="0.25">
      <c r="A26" s="7" t="s">
        <v>128</v>
      </c>
      <c r="B26" s="7" t="s">
        <v>43</v>
      </c>
      <c r="C26" s="10">
        <v>-58533.02</v>
      </c>
      <c r="D26" s="7">
        <v>742.44</v>
      </c>
      <c r="E26" s="7">
        <v>258.33</v>
      </c>
      <c r="F26" s="7">
        <v>126.22</v>
      </c>
      <c r="G26" s="7">
        <v>0</v>
      </c>
      <c r="H26" s="7">
        <v>538.07000000000005</v>
      </c>
      <c r="I26" s="7">
        <v>0</v>
      </c>
      <c r="J26" s="7">
        <v>58.6</v>
      </c>
      <c r="K26" s="7">
        <v>0</v>
      </c>
      <c r="L26" s="7">
        <v>72.05</v>
      </c>
      <c r="M26" s="7">
        <v>0</v>
      </c>
      <c r="N26" s="7">
        <v>358.96</v>
      </c>
      <c r="O26" s="10">
        <v>-56378.35</v>
      </c>
    </row>
    <row r="27" spans="1:15" x14ac:dyDescent="0.25">
      <c r="A27" s="7" t="s">
        <v>129</v>
      </c>
      <c r="B27" s="7" t="s">
        <v>130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</row>
    <row r="28" spans="1:15" x14ac:dyDescent="0.25">
      <c r="A28" s="7" t="s">
        <v>131</v>
      </c>
      <c r="B28" s="7" t="s">
        <v>132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</row>
    <row r="29" spans="1:15" x14ac:dyDescent="0.25">
      <c r="A29" s="7" t="s">
        <v>133</v>
      </c>
      <c r="B29" s="7" t="s">
        <v>134</v>
      </c>
      <c r="C29" s="10">
        <v>-16062.77</v>
      </c>
      <c r="D29" s="10">
        <v>4145.12</v>
      </c>
      <c r="E29" s="10">
        <v>40183.72</v>
      </c>
      <c r="F29" s="7">
        <v>978.45</v>
      </c>
      <c r="G29" s="10">
        <v>-59668.83</v>
      </c>
      <c r="H29" s="10">
        <v>1358.91</v>
      </c>
      <c r="I29" s="10">
        <v>-26816.32</v>
      </c>
      <c r="J29" s="10">
        <v>14443.58</v>
      </c>
      <c r="K29" s="10">
        <v>-17049.91</v>
      </c>
      <c r="L29" s="10">
        <v>23734.59</v>
      </c>
      <c r="M29" s="10">
        <v>-110869.8</v>
      </c>
      <c r="N29" s="10">
        <v>5717.17</v>
      </c>
      <c r="O29" s="10">
        <v>-139906.09</v>
      </c>
    </row>
    <row r="30" spans="1:15" x14ac:dyDescent="0.25">
      <c r="A30" s="11">
        <v>854</v>
      </c>
      <c r="B30" s="11" t="s">
        <v>43</v>
      </c>
      <c r="C30" s="12">
        <f>SUM(C26:C29)</f>
        <v>-74595.789999999994</v>
      </c>
      <c r="D30" s="12">
        <f t="shared" ref="D30:N30" si="4">SUM(D26:D29)</f>
        <v>4887.5599999999995</v>
      </c>
      <c r="E30" s="12">
        <f t="shared" si="4"/>
        <v>40442.050000000003</v>
      </c>
      <c r="F30" s="12">
        <f t="shared" si="4"/>
        <v>1104.67</v>
      </c>
      <c r="G30" s="12">
        <f t="shared" si="4"/>
        <v>-59668.83</v>
      </c>
      <c r="H30" s="12">
        <f t="shared" si="4"/>
        <v>1896.98</v>
      </c>
      <c r="I30" s="12">
        <f t="shared" si="4"/>
        <v>-26816.32</v>
      </c>
      <c r="J30" s="12">
        <f t="shared" si="4"/>
        <v>14502.18</v>
      </c>
      <c r="K30" s="12">
        <f t="shared" si="4"/>
        <v>-17049.91</v>
      </c>
      <c r="L30" s="12">
        <f t="shared" si="4"/>
        <v>23806.639999999999</v>
      </c>
      <c r="M30" s="12">
        <f t="shared" si="4"/>
        <v>-110869.8</v>
      </c>
      <c r="N30" s="12">
        <f t="shared" si="4"/>
        <v>6076.13</v>
      </c>
      <c r="O30" s="12">
        <f>SUM(C30:N30)</f>
        <v>-196284.44</v>
      </c>
    </row>
    <row r="32" spans="1:15" x14ac:dyDescent="0.25">
      <c r="A32" s="7" t="s">
        <v>135</v>
      </c>
      <c r="B32" s="7" t="s">
        <v>136</v>
      </c>
      <c r="C32" s="10">
        <v>23390.45</v>
      </c>
      <c r="D32" s="10">
        <v>28691.09</v>
      </c>
      <c r="E32" s="10">
        <v>23706.5</v>
      </c>
      <c r="F32" s="10">
        <v>22674.17</v>
      </c>
      <c r="G32" s="10">
        <v>30824.34</v>
      </c>
      <c r="H32" s="10">
        <v>40304.76</v>
      </c>
      <c r="I32" s="10">
        <v>32402.65</v>
      </c>
      <c r="J32" s="10">
        <v>42525.46</v>
      </c>
      <c r="K32" s="10">
        <v>37329.71</v>
      </c>
      <c r="L32" s="10">
        <v>35746.18</v>
      </c>
      <c r="M32" s="10">
        <v>48451.18</v>
      </c>
      <c r="N32" s="10">
        <v>63164.04</v>
      </c>
      <c r="O32" s="10">
        <v>429210.53</v>
      </c>
    </row>
    <row r="33" spans="1:15" x14ac:dyDescent="0.25">
      <c r="A33" s="7" t="s">
        <v>137</v>
      </c>
      <c r="B33" s="7" t="s">
        <v>138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</row>
    <row r="34" spans="1:15" x14ac:dyDescent="0.25">
      <c r="A34" s="11">
        <v>857</v>
      </c>
      <c r="B34" s="11" t="s">
        <v>45</v>
      </c>
      <c r="C34" s="12">
        <f>SUM(C32:C33)</f>
        <v>23390.45</v>
      </c>
      <c r="D34" s="12">
        <f t="shared" ref="D34:N34" si="5">SUM(D32:D33)</f>
        <v>28691.09</v>
      </c>
      <c r="E34" s="12">
        <f t="shared" si="5"/>
        <v>23706.5</v>
      </c>
      <c r="F34" s="12">
        <f t="shared" si="5"/>
        <v>22674.17</v>
      </c>
      <c r="G34" s="12">
        <f t="shared" si="5"/>
        <v>30824.34</v>
      </c>
      <c r="H34" s="12">
        <f t="shared" si="5"/>
        <v>40304.76</v>
      </c>
      <c r="I34" s="12">
        <f t="shared" si="5"/>
        <v>32402.65</v>
      </c>
      <c r="J34" s="12">
        <f t="shared" si="5"/>
        <v>42525.46</v>
      </c>
      <c r="K34" s="12">
        <f t="shared" si="5"/>
        <v>37329.71</v>
      </c>
      <c r="L34" s="12">
        <f t="shared" si="5"/>
        <v>35746.18</v>
      </c>
      <c r="M34" s="12">
        <f t="shared" si="5"/>
        <v>48451.18</v>
      </c>
      <c r="N34" s="12">
        <f t="shared" si="5"/>
        <v>63164.04</v>
      </c>
      <c r="O34" s="12">
        <f>SUM(C34:N34)</f>
        <v>429210.52999999997</v>
      </c>
    </row>
    <row r="36" spans="1:15" x14ac:dyDescent="0.25">
      <c r="A36" s="7" t="s">
        <v>139</v>
      </c>
      <c r="B36" s="7" t="s">
        <v>140</v>
      </c>
      <c r="C36" s="10">
        <v>50513</v>
      </c>
      <c r="D36" s="10">
        <v>47121</v>
      </c>
      <c r="E36" s="10">
        <v>301660</v>
      </c>
      <c r="F36" s="10">
        <v>122333</v>
      </c>
      <c r="G36" s="10">
        <v>129528</v>
      </c>
      <c r="H36" s="10">
        <v>132709</v>
      </c>
      <c r="I36" s="10">
        <v>126667</v>
      </c>
      <c r="J36" s="10">
        <v>124003</v>
      </c>
      <c r="K36" s="10">
        <v>184350</v>
      </c>
      <c r="L36" s="10">
        <v>165861</v>
      </c>
      <c r="M36" s="10">
        <v>202219</v>
      </c>
      <c r="N36" s="10">
        <v>263990</v>
      </c>
      <c r="O36" s="10">
        <v>1850954</v>
      </c>
    </row>
    <row r="37" spans="1:15" x14ac:dyDescent="0.25">
      <c r="A37" s="7" t="s">
        <v>141</v>
      </c>
      <c r="B37" s="7" t="s">
        <v>142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</row>
    <row r="38" spans="1:15" x14ac:dyDescent="0.25">
      <c r="A38" s="7" t="s">
        <v>143</v>
      </c>
      <c r="B38" s="7" t="s">
        <v>144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spans="1:15" x14ac:dyDescent="0.25">
      <c r="A39" s="11">
        <v>891</v>
      </c>
      <c r="B39" s="11" t="s">
        <v>49</v>
      </c>
      <c r="C39" s="12">
        <f>SUM(C36:C38)</f>
        <v>50513</v>
      </c>
      <c r="D39" s="12">
        <f t="shared" ref="D39:N39" si="6">SUM(D36:D38)</f>
        <v>47121</v>
      </c>
      <c r="E39" s="12">
        <f t="shared" si="6"/>
        <v>301660</v>
      </c>
      <c r="F39" s="12">
        <f t="shared" si="6"/>
        <v>122333</v>
      </c>
      <c r="G39" s="12">
        <f t="shared" si="6"/>
        <v>129528</v>
      </c>
      <c r="H39" s="12">
        <f t="shared" si="6"/>
        <v>132709</v>
      </c>
      <c r="I39" s="12">
        <f t="shared" si="6"/>
        <v>126667</v>
      </c>
      <c r="J39" s="12">
        <f t="shared" si="6"/>
        <v>124003</v>
      </c>
      <c r="K39" s="12">
        <f t="shared" si="6"/>
        <v>184350</v>
      </c>
      <c r="L39" s="12">
        <f t="shared" si="6"/>
        <v>165861</v>
      </c>
      <c r="M39" s="12">
        <f t="shared" si="6"/>
        <v>202219</v>
      </c>
      <c r="N39" s="12">
        <f t="shared" si="6"/>
        <v>263990</v>
      </c>
      <c r="O39" s="12">
        <f>SUM(C39:N39)</f>
        <v>1850954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EDO RESULTADOS</vt:lpstr>
      <vt:lpstr>OI</vt:lpstr>
      <vt:lpstr>OG</vt:lpstr>
      <vt:lpstr>CXC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2017-03-31T16:43:50Z</dcterms:created>
  <dcterms:modified xsi:type="dcterms:W3CDTF">2017-06-28T22:31:48Z</dcterms:modified>
</cp:coreProperties>
</file>