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AMARRE IVA/IVA 2016/"/>
    </mc:Choice>
  </mc:AlternateContent>
  <bookViews>
    <workbookView xWindow="0" yWindow="0" windowWidth="28800" windowHeight="12630" activeTab="6"/>
  </bookViews>
  <sheets>
    <sheet name="DIC.2015" sheetId="1" r:id="rId1"/>
    <sheet name="ENERO" sheetId="3" r:id="rId2"/>
    <sheet name="FEBRERO" sheetId="5" r:id="rId3"/>
    <sheet name="MARZO" sheetId="6" r:id="rId4"/>
    <sheet name="ABRIL" sheetId="7" r:id="rId5"/>
    <sheet name="MAYO" sheetId="8" r:id="rId6"/>
    <sheet name="JUNIO" sheetId="13" r:id="rId7"/>
    <sheet name="JULIO" sheetId="10" r:id="rId8"/>
    <sheet name="AGOSTO" sheetId="14" r:id="rId9"/>
    <sheet name="SEPTIEMBRE" sheetId="15" r:id="rId10"/>
    <sheet name="OCTUBRE" sheetId="16" r:id="rId11"/>
    <sheet name="NOV" sheetId="17" r:id="rId12"/>
    <sheet name="DICIEMBRE" sheetId="18" r:id="rId13"/>
    <sheet name="Hoja1" sheetId="11" r:id="rId14"/>
    <sheet name="Hoja2" sheetId="12" r:id="rId15"/>
  </sheets>
  <definedNames>
    <definedName name="_xlnm._FilterDatabase" localSheetId="4" hidden="1">ABRIL!$A$7:$S$146</definedName>
    <definedName name="_xlnm._FilterDatabase" localSheetId="8" hidden="1">AGOSTO!$A$7:$S$127</definedName>
    <definedName name="_xlnm._FilterDatabase" localSheetId="12" hidden="1">DICIEMBRE!$B$7:$I$70</definedName>
    <definedName name="_xlnm._FilterDatabase" localSheetId="7" hidden="1">JULIO!$A$7:$S$120</definedName>
    <definedName name="_xlnm._FilterDatabase" localSheetId="6" hidden="1">JUNIO!$A$7:$S$122</definedName>
    <definedName name="_xlnm._FilterDatabase" localSheetId="3" hidden="1">MARZO!$A$221:$S$221</definedName>
    <definedName name="_xlnm._FilterDatabase" localSheetId="5" hidden="1">MAYO!$A$7:$S$144</definedName>
    <definedName name="_xlnm._FilterDatabase" localSheetId="11" hidden="1">NOV!$A$7:$S$90</definedName>
    <definedName name="_xlnm._FilterDatabase" localSheetId="10" hidden="1">OCTUBRE!$A$7:$S$128</definedName>
    <definedName name="_xlnm._FilterDatabase" localSheetId="9" hidden="1">SEPTIEMBRE!$A$7:$S$129</definedName>
  </definedNames>
  <calcPr calcId="152511"/>
</workbook>
</file>

<file path=xl/calcChain.xml><?xml version="1.0" encoding="utf-8"?>
<calcChain xmlns="http://schemas.openxmlformats.org/spreadsheetml/2006/main">
  <c r="G161" i="1" l="1"/>
  <c r="G160" i="1"/>
  <c r="G135" i="3" l="1"/>
  <c r="G87" i="17" l="1"/>
  <c r="H87" i="17" s="1"/>
  <c r="G37" i="17"/>
  <c r="H37" i="17" s="1"/>
  <c r="G125" i="16"/>
  <c r="H125" i="16" s="1"/>
  <c r="G127" i="16"/>
  <c r="H127" i="16" s="1"/>
  <c r="G30" i="16"/>
  <c r="G9" i="15"/>
  <c r="G31" i="14"/>
  <c r="H31" i="14" s="1"/>
  <c r="G124" i="13"/>
  <c r="F28" i="13"/>
  <c r="G9" i="13"/>
  <c r="F28" i="8"/>
  <c r="F28" i="7"/>
  <c r="G30" i="6" l="1"/>
  <c r="G24" i="5"/>
  <c r="G9" i="5" l="1"/>
  <c r="G30" i="3"/>
  <c r="G27" i="18"/>
  <c r="H27" i="18" s="1"/>
  <c r="G110" i="18" l="1"/>
  <c r="G98" i="18" l="1"/>
  <c r="G15" i="18"/>
  <c r="G8" i="18"/>
  <c r="H8" i="18" l="1"/>
  <c r="G264" i="16"/>
  <c r="G158" i="10"/>
  <c r="G167" i="13"/>
  <c r="G190" i="8"/>
  <c r="G182" i="7"/>
  <c r="G184" i="10" l="1"/>
  <c r="G179" i="14" l="1"/>
  <c r="G190" i="6"/>
  <c r="G159" i="5"/>
  <c r="G27" i="5"/>
  <c r="H27" i="5" s="1"/>
  <c r="G159" i="3"/>
  <c r="H159" i="3" s="1"/>
  <c r="H169" i="3"/>
  <c r="H11" i="11" l="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0" i="11"/>
  <c r="G199" i="18"/>
  <c r="G197" i="18"/>
  <c r="G192" i="18"/>
  <c r="H192" i="18" s="1"/>
  <c r="G164" i="18"/>
  <c r="G149" i="18"/>
  <c r="G138" i="18"/>
  <c r="G127" i="18"/>
  <c r="H127" i="18" s="1"/>
  <c r="G88" i="18"/>
  <c r="G76" i="18"/>
  <c r="G67" i="18"/>
  <c r="H67" i="18" s="1"/>
  <c r="G47" i="18"/>
  <c r="G29" i="18"/>
  <c r="G25" i="18"/>
  <c r="G185" i="18" l="1"/>
  <c r="H185" i="18" s="1"/>
  <c r="G183" i="18"/>
  <c r="H183" i="18" s="1"/>
  <c r="G180" i="18"/>
  <c r="H180" i="18" s="1"/>
  <c r="G177" i="18"/>
  <c r="H177" i="18" s="1"/>
  <c r="G171" i="18"/>
  <c r="H171" i="18" s="1"/>
  <c r="G169" i="18"/>
  <c r="H169" i="18" s="1"/>
  <c r="G167" i="18"/>
  <c r="H167" i="18" s="1"/>
  <c r="H164" i="18"/>
  <c r="H149" i="18"/>
  <c r="H138" i="18"/>
  <c r="G136" i="18"/>
  <c r="H136" i="18" s="1"/>
  <c r="G130" i="18"/>
  <c r="H130" i="18" s="1"/>
  <c r="G125" i="18"/>
  <c r="H125" i="18" s="1"/>
  <c r="G122" i="18"/>
  <c r="H122" i="18" s="1"/>
  <c r="G116" i="18"/>
  <c r="H116" i="18" s="1"/>
  <c r="G113" i="18"/>
  <c r="H113" i="18" s="1"/>
  <c r="H110" i="18"/>
  <c r="H98" i="18"/>
  <c r="H88" i="18"/>
  <c r="G86" i="18"/>
  <c r="H86" i="18" s="1"/>
  <c r="H76" i="18"/>
  <c r="H75" i="18"/>
  <c r="G73" i="18"/>
  <c r="H73" i="18" s="1"/>
  <c r="G71" i="18"/>
  <c r="H71" i="18" s="1"/>
  <c r="G69" i="18"/>
  <c r="H69" i="18" s="1"/>
  <c r="G65" i="18"/>
  <c r="H65" i="18" s="1"/>
  <c r="G59" i="18"/>
  <c r="H59" i="18" s="1"/>
  <c r="G52" i="18"/>
  <c r="H52" i="18" s="1"/>
  <c r="G44" i="18"/>
  <c r="H44" i="18" s="1"/>
  <c r="G41" i="18"/>
  <c r="H41" i="18" s="1"/>
  <c r="J38" i="18"/>
  <c r="G37" i="18"/>
  <c r="H37" i="18" s="1"/>
  <c r="G34" i="18"/>
  <c r="G207" i="18" s="1"/>
  <c r="G208" i="18" s="1"/>
  <c r="G32" i="18"/>
  <c r="H32" i="18" s="1"/>
  <c r="G23" i="18"/>
  <c r="H23" i="18" s="1"/>
  <c r="G20" i="18"/>
  <c r="H20" i="18" s="1"/>
  <c r="G18" i="18"/>
  <c r="H18" i="18" s="1"/>
  <c r="H15" i="18"/>
  <c r="G13" i="18"/>
  <c r="G203" i="18" l="1"/>
  <c r="H13" i="18"/>
  <c r="G218" i="17"/>
  <c r="G216" i="17"/>
  <c r="G202" i="17"/>
  <c r="H202" i="17" s="1"/>
  <c r="G204" i="17"/>
  <c r="H204" i="17" s="1"/>
  <c r="G206" i="17"/>
  <c r="H206" i="17" s="1"/>
  <c r="G210" i="17"/>
  <c r="G212" i="17"/>
  <c r="H212" i="17" s="1"/>
  <c r="G214" i="17"/>
  <c r="G196" i="17"/>
  <c r="H196" i="17" s="1"/>
  <c r="G186" i="17"/>
  <c r="H186" i="17" s="1"/>
  <c r="G172" i="17"/>
  <c r="H172" i="17" s="1"/>
  <c r="G113" i="17"/>
  <c r="H113" i="17" s="1"/>
  <c r="G72" i="17"/>
  <c r="G205" i="18" l="1"/>
  <c r="G190" i="17"/>
  <c r="H190" i="17" s="1"/>
  <c r="G188" i="17"/>
  <c r="H188" i="17" s="1"/>
  <c r="G178" i="17"/>
  <c r="H178" i="17" s="1"/>
  <c r="G176" i="17"/>
  <c r="H176" i="17" s="1"/>
  <c r="G174" i="17"/>
  <c r="H174" i="17" s="1"/>
  <c r="G166" i="17"/>
  <c r="H166" i="17" s="1"/>
  <c r="G156" i="17"/>
  <c r="H156" i="17" s="1"/>
  <c r="G141" i="17"/>
  <c r="H141" i="17" s="1"/>
  <c r="G139" i="17"/>
  <c r="H139" i="17" s="1"/>
  <c r="G132" i="17"/>
  <c r="H132" i="17" s="1"/>
  <c r="G129" i="17"/>
  <c r="H129" i="17" s="1"/>
  <c r="G127" i="17"/>
  <c r="H127" i="17" s="1"/>
  <c r="G122" i="17"/>
  <c r="H122" i="17" s="1"/>
  <c r="G116" i="17"/>
  <c r="H116" i="17" s="1"/>
  <c r="G111" i="17"/>
  <c r="H111" i="17" s="1"/>
  <c r="G109" i="17"/>
  <c r="H109" i="17" s="1"/>
  <c r="G94" i="17"/>
  <c r="H94" i="17" s="1"/>
  <c r="G89" i="17"/>
  <c r="H89" i="17" s="1"/>
  <c r="H85" i="17"/>
  <c r="G82" i="17"/>
  <c r="H82" i="17" s="1"/>
  <c r="H72" i="17"/>
  <c r="G69" i="17"/>
  <c r="H69" i="17" s="1"/>
  <c r="G67" i="17"/>
  <c r="H67" i="17" s="1"/>
  <c r="G65" i="17"/>
  <c r="H65" i="17" s="1"/>
  <c r="G63" i="17"/>
  <c r="H63" i="17" s="1"/>
  <c r="G56" i="17"/>
  <c r="H56" i="17" s="1"/>
  <c r="G53" i="17"/>
  <c r="G50" i="17"/>
  <c r="H50" i="17" s="1"/>
  <c r="G46" i="17"/>
  <c r="H46" i="17" s="1"/>
  <c r="J44" i="17"/>
  <c r="G43" i="17"/>
  <c r="H43" i="17" s="1"/>
  <c r="G41" i="17"/>
  <c r="H41" i="17" s="1"/>
  <c r="G39" i="17"/>
  <c r="G226" i="17" s="1"/>
  <c r="G227" i="17" s="1"/>
  <c r="G35" i="17"/>
  <c r="H35" i="17" s="1"/>
  <c r="G33" i="17"/>
  <c r="H33" i="17" s="1"/>
  <c r="G31" i="17"/>
  <c r="H31" i="17" s="1"/>
  <c r="G28" i="17"/>
  <c r="H28" i="17" s="1"/>
  <c r="G26" i="17"/>
  <c r="H26" i="17" s="1"/>
  <c r="G23" i="17"/>
  <c r="H23" i="17" s="1"/>
  <c r="G20" i="17"/>
  <c r="H20" i="17" s="1"/>
  <c r="G9" i="17"/>
  <c r="H9" i="17" l="1"/>
  <c r="G222" i="17"/>
  <c r="G12" i="7"/>
  <c r="G224" i="17" l="1"/>
  <c r="G262" i="16"/>
  <c r="H264" i="16"/>
  <c r="G260" i="16"/>
  <c r="H260" i="16" s="1"/>
  <c r="G258" i="16"/>
  <c r="H258" i="16" s="1"/>
  <c r="G251" i="16"/>
  <c r="H251" i="16" s="1"/>
  <c r="G244" i="16"/>
  <c r="H244" i="16" s="1"/>
  <c r="G225" i="16"/>
  <c r="H225" i="16" s="1"/>
  <c r="G204" i="16"/>
  <c r="H204" i="16" s="1"/>
  <c r="G131" i="16"/>
  <c r="H131" i="16" s="1"/>
  <c r="G101" i="16"/>
  <c r="H101" i="16" s="1"/>
  <c r="G54" i="16"/>
  <c r="H54" i="16" s="1"/>
  <c r="G49" i="16"/>
  <c r="G37" i="16"/>
  <c r="H37" i="16" s="1"/>
  <c r="G35" i="16"/>
  <c r="H35" i="16" s="1"/>
  <c r="G9" i="16"/>
  <c r="H9" i="16" s="1"/>
  <c r="G241" i="16"/>
  <c r="H241" i="16" s="1"/>
  <c r="G239" i="16"/>
  <c r="H239" i="16" s="1"/>
  <c r="H237" i="16"/>
  <c r="G223" i="16"/>
  <c r="H223" i="16" s="1"/>
  <c r="G218" i="16"/>
  <c r="H218" i="16" s="1"/>
  <c r="G202" i="16"/>
  <c r="H202" i="16" s="1"/>
  <c r="G199" i="16"/>
  <c r="H199" i="16" s="1"/>
  <c r="G197" i="16"/>
  <c r="H197" i="16" s="1"/>
  <c r="G195" i="16"/>
  <c r="H195" i="16" s="1"/>
  <c r="G192" i="16"/>
  <c r="H192" i="16" s="1"/>
  <c r="G190" i="16"/>
  <c r="H190" i="16" s="1"/>
  <c r="G184" i="16"/>
  <c r="H184" i="16" s="1"/>
  <c r="H183" i="16"/>
  <c r="G182" i="16"/>
  <c r="H182" i="16" s="1"/>
  <c r="G180" i="16"/>
  <c r="H180" i="16" s="1"/>
  <c r="G178" i="16"/>
  <c r="H178" i="16" s="1"/>
  <c r="G172" i="16"/>
  <c r="H172" i="16" s="1"/>
  <c r="G170" i="16"/>
  <c r="H170" i="16" s="1"/>
  <c r="G168" i="16"/>
  <c r="H168" i="16" s="1"/>
  <c r="H167" i="16"/>
  <c r="G166" i="16"/>
  <c r="H166" i="16" s="1"/>
  <c r="G157" i="16"/>
  <c r="H157" i="16" s="1"/>
  <c r="G155" i="16"/>
  <c r="H155" i="16" s="1"/>
  <c r="F153" i="16"/>
  <c r="F152" i="16"/>
  <c r="G148" i="16"/>
  <c r="H148" i="16" s="1"/>
  <c r="H123" i="16"/>
  <c r="G120" i="16"/>
  <c r="H120" i="16" s="1"/>
  <c r="G111" i="16"/>
  <c r="H111" i="16" s="1"/>
  <c r="H110" i="16"/>
  <c r="G108" i="16"/>
  <c r="H108" i="16" s="1"/>
  <c r="G106" i="16"/>
  <c r="H106" i="16" s="1"/>
  <c r="G103" i="16"/>
  <c r="H103" i="16" s="1"/>
  <c r="G96" i="16"/>
  <c r="H96" i="16" s="1"/>
  <c r="G90" i="16"/>
  <c r="H90" i="16" s="1"/>
  <c r="F81" i="16"/>
  <c r="G78" i="16" s="1"/>
  <c r="H78" i="16" s="1"/>
  <c r="G75" i="16"/>
  <c r="H75" i="16" s="1"/>
  <c r="G72" i="16"/>
  <c r="G70" i="16"/>
  <c r="H70" i="16" s="1"/>
  <c r="G68" i="16"/>
  <c r="G66" i="16"/>
  <c r="H66" i="16" s="1"/>
  <c r="G62" i="16"/>
  <c r="H62" i="16" s="1"/>
  <c r="G60" i="16"/>
  <c r="H60" i="16" s="1"/>
  <c r="J58" i="16"/>
  <c r="G57" i="16"/>
  <c r="H57" i="16" s="1"/>
  <c r="G52" i="16"/>
  <c r="H52" i="16" s="1"/>
  <c r="G43" i="16"/>
  <c r="G39" i="16"/>
  <c r="H39" i="16" s="1"/>
  <c r="G33" i="16"/>
  <c r="H33" i="16" s="1"/>
  <c r="G28" i="16"/>
  <c r="H28" i="16" s="1"/>
  <c r="G26" i="16"/>
  <c r="H26" i="16" s="1"/>
  <c r="G24" i="16"/>
  <c r="H24" i="16" s="1"/>
  <c r="G21" i="16"/>
  <c r="H21" i="16" s="1"/>
  <c r="G19" i="16"/>
  <c r="H19" i="16" s="1"/>
  <c r="G35" i="15"/>
  <c r="H35" i="15" s="1"/>
  <c r="G250" i="15"/>
  <c r="H250" i="15" s="1"/>
  <c r="G260" i="15"/>
  <c r="H260" i="15" s="1"/>
  <c r="G258" i="15"/>
  <c r="H258" i="15" s="1"/>
  <c r="G256" i="15"/>
  <c r="G254" i="15"/>
  <c r="H254" i="15" s="1"/>
  <c r="G233" i="15"/>
  <c r="H233" i="15" s="1"/>
  <c r="G223" i="15"/>
  <c r="H223" i="15" s="1"/>
  <c r="G211" i="15"/>
  <c r="H211" i="15" s="1"/>
  <c r="G201" i="15"/>
  <c r="H201" i="15" s="1"/>
  <c r="G198" i="15"/>
  <c r="H198" i="15" s="1"/>
  <c r="H180" i="15"/>
  <c r="G61" i="15"/>
  <c r="H61" i="15" s="1"/>
  <c r="G50" i="15"/>
  <c r="H50" i="15" s="1"/>
  <c r="G45" i="15"/>
  <c r="H45" i="15" s="1"/>
  <c r="G247" i="15"/>
  <c r="H247" i="15" s="1"/>
  <c r="G245" i="15"/>
  <c r="H245" i="15" s="1"/>
  <c r="G243" i="15"/>
  <c r="H243" i="15" s="1"/>
  <c r="H241" i="15"/>
  <c r="G231" i="15"/>
  <c r="H231" i="15" s="1"/>
  <c r="G209" i="15"/>
  <c r="H209" i="15" s="1"/>
  <c r="G205" i="15"/>
  <c r="H205" i="15" s="1"/>
  <c r="G196" i="15"/>
  <c r="H196" i="15" s="1"/>
  <c r="G194" i="15"/>
  <c r="H194" i="15" s="1"/>
  <c r="G191" i="15"/>
  <c r="H191" i="15" s="1"/>
  <c r="G187" i="15"/>
  <c r="H187" i="15" s="1"/>
  <c r="G178" i="15"/>
  <c r="H178" i="15" s="1"/>
  <c r="G176" i="15"/>
  <c r="H176" i="15" s="1"/>
  <c r="G173" i="15"/>
  <c r="H173" i="15" s="1"/>
  <c r="G167" i="15"/>
  <c r="H167" i="15" s="1"/>
  <c r="G165" i="15"/>
  <c r="H165" i="15" s="1"/>
  <c r="H164" i="15"/>
  <c r="G163" i="15"/>
  <c r="H163" i="15" s="1"/>
  <c r="G152" i="15"/>
  <c r="H152" i="15" s="1"/>
  <c r="G150" i="15"/>
  <c r="H150" i="15" s="1"/>
  <c r="F148" i="15"/>
  <c r="F147" i="15"/>
  <c r="G144" i="15"/>
  <c r="H144" i="15" s="1"/>
  <c r="G132" i="15"/>
  <c r="H132" i="15" s="1"/>
  <c r="G128" i="15"/>
  <c r="H128" i="15" s="1"/>
  <c r="G126" i="15"/>
  <c r="H126" i="15" s="1"/>
  <c r="H124" i="15"/>
  <c r="G121" i="15"/>
  <c r="H121" i="15" s="1"/>
  <c r="G114" i="15"/>
  <c r="H114" i="15" s="1"/>
  <c r="G112" i="15"/>
  <c r="H112" i="15" s="1"/>
  <c r="H111" i="15"/>
  <c r="G109" i="15"/>
  <c r="H109" i="15" s="1"/>
  <c r="G107" i="15"/>
  <c r="H107" i="15" s="1"/>
  <c r="G104" i="15"/>
  <c r="H104" i="15" s="1"/>
  <c r="G102" i="15"/>
  <c r="H102" i="15" s="1"/>
  <c r="G97" i="15"/>
  <c r="H97" i="15" s="1"/>
  <c r="F88" i="15"/>
  <c r="G85" i="15" s="1"/>
  <c r="G82" i="15"/>
  <c r="H82" i="15" s="1"/>
  <c r="G79" i="15"/>
  <c r="G77" i="15"/>
  <c r="H77" i="15" s="1"/>
  <c r="G74" i="15"/>
  <c r="G72" i="15"/>
  <c r="H72" i="15" s="1"/>
  <c r="G68" i="15"/>
  <c r="H68" i="15" s="1"/>
  <c r="G64" i="15"/>
  <c r="H64" i="15" s="1"/>
  <c r="J59" i="15"/>
  <c r="G58" i="15"/>
  <c r="H58" i="15" s="1"/>
  <c r="G56" i="15"/>
  <c r="H56" i="15" s="1"/>
  <c r="G48" i="15"/>
  <c r="G39" i="15"/>
  <c r="G37" i="15"/>
  <c r="H37" i="15" s="1"/>
  <c r="G32" i="15"/>
  <c r="G30" i="15"/>
  <c r="H30" i="15" s="1"/>
  <c r="G25" i="15"/>
  <c r="H25" i="15" s="1"/>
  <c r="G23" i="15"/>
  <c r="H23" i="15" s="1"/>
  <c r="G21" i="15"/>
  <c r="H21" i="15" s="1"/>
  <c r="G19" i="15"/>
  <c r="H19" i="15" s="1"/>
  <c r="G11" i="15"/>
  <c r="H11" i="15" s="1"/>
  <c r="G61" i="14"/>
  <c r="G236" i="14"/>
  <c r="H236" i="14" s="1"/>
  <c r="G234" i="14"/>
  <c r="F233" i="14"/>
  <c r="G232" i="14" s="1"/>
  <c r="H232" i="14" s="1"/>
  <c r="G230" i="14"/>
  <c r="H230" i="14" s="1"/>
  <c r="G228" i="14"/>
  <c r="H228" i="14" s="1"/>
  <c r="G223" i="14"/>
  <c r="H223" i="14" s="1"/>
  <c r="G269" i="15" l="1"/>
  <c r="G270" i="15" s="1"/>
  <c r="G273" i="16"/>
  <c r="G274" i="16" s="1"/>
  <c r="G146" i="15"/>
  <c r="H146" i="15" s="1"/>
  <c r="G151" i="16"/>
  <c r="H151" i="16" s="1"/>
  <c r="H85" i="15"/>
  <c r="H9" i="15"/>
  <c r="G268" i="16" l="1"/>
  <c r="G270" i="16" s="1"/>
  <c r="G265" i="15"/>
  <c r="G267" i="15" s="1"/>
  <c r="G148" i="14"/>
  <c r="H148" i="14" s="1"/>
  <c r="G144" i="14"/>
  <c r="G126" i="14"/>
  <c r="H126" i="14" s="1"/>
  <c r="G110" i="14"/>
  <c r="H110" i="14" s="1"/>
  <c r="G107" i="14"/>
  <c r="H107" i="14" s="1"/>
  <c r="G102" i="14"/>
  <c r="H102" i="14" s="1"/>
  <c r="G79" i="14"/>
  <c r="G65" i="14"/>
  <c r="H65" i="14" s="1"/>
  <c r="G56" i="14"/>
  <c r="H56" i="14" s="1"/>
  <c r="G44" i="14"/>
  <c r="H44" i="14" s="1"/>
  <c r="G38" i="14"/>
  <c r="H38" i="14" s="1"/>
  <c r="G41" i="14"/>
  <c r="G23" i="14"/>
  <c r="H23" i="14" s="1"/>
  <c r="G221" i="14"/>
  <c r="H221" i="14" s="1"/>
  <c r="G211" i="14"/>
  <c r="H211" i="14" s="1"/>
  <c r="G200" i="14"/>
  <c r="H200" i="14" s="1"/>
  <c r="G198" i="14"/>
  <c r="H198" i="14" s="1"/>
  <c r="G195" i="14"/>
  <c r="H195" i="14" s="1"/>
  <c r="G192" i="14"/>
  <c r="H192" i="14" s="1"/>
  <c r="G190" i="14"/>
  <c r="H190" i="14" s="1"/>
  <c r="G188" i="14"/>
  <c r="H188" i="14" s="1"/>
  <c r="G186" i="14"/>
  <c r="H186" i="14" s="1"/>
  <c r="G184" i="14"/>
  <c r="H184" i="14" s="1"/>
  <c r="H179" i="14"/>
  <c r="H177" i="14"/>
  <c r="G176" i="14"/>
  <c r="H176" i="14" s="1"/>
  <c r="G174" i="14"/>
  <c r="H174" i="14" s="1"/>
  <c r="G171" i="14"/>
  <c r="H171" i="14" s="1"/>
  <c r="G165" i="14"/>
  <c r="H165" i="14" s="1"/>
  <c r="G163" i="14"/>
  <c r="H163" i="14" s="1"/>
  <c r="G161" i="14"/>
  <c r="H161" i="14" s="1"/>
  <c r="H160" i="14"/>
  <c r="G159" i="14"/>
  <c r="H159" i="14" s="1"/>
  <c r="G146" i="14"/>
  <c r="H146" i="14" s="1"/>
  <c r="F142" i="14"/>
  <c r="F141" i="14"/>
  <c r="G138" i="14"/>
  <c r="H138" i="14" s="1"/>
  <c r="G131" i="14"/>
  <c r="H131" i="14" s="1"/>
  <c r="G124" i="14"/>
  <c r="H124" i="14" s="1"/>
  <c r="G121" i="14"/>
  <c r="H121" i="14" s="1"/>
  <c r="G118" i="14"/>
  <c r="H118" i="14" s="1"/>
  <c r="G113" i="14"/>
  <c r="H113" i="14" s="1"/>
  <c r="H109" i="14"/>
  <c r="G105" i="14"/>
  <c r="H105" i="14" s="1"/>
  <c r="G100" i="14"/>
  <c r="H100" i="14" s="1"/>
  <c r="G95" i="14"/>
  <c r="H95" i="14" s="1"/>
  <c r="F90" i="14"/>
  <c r="G87" i="14" s="1"/>
  <c r="H87" i="14" s="1"/>
  <c r="G84" i="14"/>
  <c r="H84" i="14" s="1"/>
  <c r="G77" i="14"/>
  <c r="H77" i="14" s="1"/>
  <c r="G74" i="14"/>
  <c r="G71" i="14"/>
  <c r="H71" i="14" s="1"/>
  <c r="G67" i="14"/>
  <c r="H67" i="14" s="1"/>
  <c r="J62" i="14"/>
  <c r="G58" i="14"/>
  <c r="G49" i="14"/>
  <c r="G46" i="14"/>
  <c r="H46" i="14" s="1"/>
  <c r="G35" i="14"/>
  <c r="H35" i="14" s="1"/>
  <c r="G25" i="14"/>
  <c r="H25" i="14" s="1"/>
  <c r="H22" i="14"/>
  <c r="G21" i="14"/>
  <c r="H21" i="14" s="1"/>
  <c r="G12" i="14"/>
  <c r="H12" i="14" s="1"/>
  <c r="G9" i="14"/>
  <c r="G111" i="10"/>
  <c r="G248" i="10"/>
  <c r="H248" i="10" s="1"/>
  <c r="G246" i="10"/>
  <c r="G244" i="10"/>
  <c r="G239" i="10"/>
  <c r="H239" i="10" s="1"/>
  <c r="G237" i="10"/>
  <c r="H237" i="10" s="1"/>
  <c r="G235" i="10"/>
  <c r="H235" i="10" s="1"/>
  <c r="G220" i="10"/>
  <c r="G167" i="10"/>
  <c r="H167" i="10" s="1"/>
  <c r="G142" i="10"/>
  <c r="G114" i="10"/>
  <c r="G104" i="10"/>
  <c r="G248" i="14" l="1"/>
  <c r="G249" i="14" s="1"/>
  <c r="G140" i="14"/>
  <c r="H140" i="14" s="1"/>
  <c r="H61" i="14"/>
  <c r="H9" i="14"/>
  <c r="G244" i="14" l="1"/>
  <c r="G246" i="14" s="1"/>
  <c r="G76" i="10"/>
  <c r="G71" i="10"/>
  <c r="G57" i="10"/>
  <c r="H57" i="10" s="1"/>
  <c r="G22" i="10"/>
  <c r="G30" i="8" l="1"/>
  <c r="G252" i="8"/>
  <c r="G30" i="7"/>
  <c r="G246" i="7"/>
  <c r="H246" i="7" s="1"/>
  <c r="G222" i="6"/>
  <c r="H222" i="6" s="1"/>
  <c r="G173" i="5"/>
  <c r="H173" i="5" s="1"/>
  <c r="G17" i="5"/>
  <c r="G20" i="3"/>
  <c r="H20" i="3" s="1"/>
  <c r="G24" i="10" l="1"/>
  <c r="H24" i="10" s="1"/>
  <c r="G19" i="10"/>
  <c r="G227" i="13"/>
  <c r="G225" i="13"/>
  <c r="G222" i="13"/>
  <c r="H222" i="13" s="1"/>
  <c r="G215" i="13"/>
  <c r="H215" i="13" s="1"/>
  <c r="G213" i="13"/>
  <c r="H213" i="13" s="1"/>
  <c r="G209" i="13"/>
  <c r="H209" i="13" s="1"/>
  <c r="F207" i="13"/>
  <c r="G205" i="13" s="1"/>
  <c r="H205" i="13" s="1"/>
  <c r="G203" i="13"/>
  <c r="H203" i="13" s="1"/>
  <c r="G201" i="13"/>
  <c r="H201" i="13" s="1"/>
  <c r="G199" i="13"/>
  <c r="G197" i="13"/>
  <c r="H197" i="13" s="1"/>
  <c r="G194" i="13"/>
  <c r="H194" i="13" s="1"/>
  <c r="G192" i="13"/>
  <c r="H192" i="13" s="1"/>
  <c r="G188" i="13"/>
  <c r="H188" i="13" s="1"/>
  <c r="H186" i="13"/>
  <c r="G185" i="13"/>
  <c r="H185" i="13" s="1"/>
  <c r="G183" i="13"/>
  <c r="H183" i="13" s="1"/>
  <c r="G180" i="13"/>
  <c r="H180" i="13" s="1"/>
  <c r="G173" i="13"/>
  <c r="H173" i="13" s="1"/>
  <c r="H167" i="13"/>
  <c r="G162" i="13"/>
  <c r="H162" i="13" s="1"/>
  <c r="G160" i="13"/>
  <c r="H160" i="13" s="1"/>
  <c r="G158" i="13"/>
  <c r="H158" i="13" s="1"/>
  <c r="G150" i="13"/>
  <c r="H150" i="13" s="1"/>
  <c r="G148" i="13"/>
  <c r="H148" i="13" s="1"/>
  <c r="F147" i="13"/>
  <c r="F146" i="13"/>
  <c r="G141" i="13"/>
  <c r="H141" i="13" s="1"/>
  <c r="H124" i="13"/>
  <c r="G121" i="13"/>
  <c r="H121" i="13" s="1"/>
  <c r="G117" i="13"/>
  <c r="H117" i="13" s="1"/>
  <c r="G115" i="13"/>
  <c r="H115" i="13" s="1"/>
  <c r="F114" i="13"/>
  <c r="G107" i="13" s="1"/>
  <c r="F105" i="13"/>
  <c r="G104" i="13" s="1"/>
  <c r="G102" i="13"/>
  <c r="H102" i="13" s="1"/>
  <c r="G100" i="13"/>
  <c r="H100" i="13" s="1"/>
  <c r="G98" i="13"/>
  <c r="H98" i="13" s="1"/>
  <c r="G95" i="13"/>
  <c r="H95" i="13" s="1"/>
  <c r="G93" i="13"/>
  <c r="H93" i="13" s="1"/>
  <c r="G88" i="13"/>
  <c r="H88" i="13" s="1"/>
  <c r="G85" i="13"/>
  <c r="H85" i="13" s="1"/>
  <c r="F81" i="13"/>
  <c r="G78" i="13" s="1"/>
  <c r="H78" i="13" s="1"/>
  <c r="G75" i="13"/>
  <c r="H75" i="13" s="1"/>
  <c r="G73" i="13"/>
  <c r="H73" i="13" s="1"/>
  <c r="G70" i="13"/>
  <c r="H70" i="13" s="1"/>
  <c r="G65" i="13"/>
  <c r="H65" i="13" s="1"/>
  <c r="J63" i="13"/>
  <c r="G62" i="13"/>
  <c r="H62" i="13" s="1"/>
  <c r="G60" i="13"/>
  <c r="H60" i="13" s="1"/>
  <c r="G58" i="13"/>
  <c r="G52" i="13"/>
  <c r="G50" i="13"/>
  <c r="H50" i="13" s="1"/>
  <c r="G47" i="13"/>
  <c r="G40" i="13"/>
  <c r="H40" i="13" s="1"/>
  <c r="G38" i="13"/>
  <c r="H38" i="13" s="1"/>
  <c r="G36" i="13"/>
  <c r="H36" i="13" s="1"/>
  <c r="G31" i="13"/>
  <c r="H31" i="13" s="1"/>
  <c r="G29" i="13"/>
  <c r="H29" i="13" s="1"/>
  <c r="G26" i="13"/>
  <c r="H26" i="13" s="1"/>
  <c r="G24" i="13"/>
  <c r="H24" i="13" s="1"/>
  <c r="G20" i="13"/>
  <c r="H20" i="13" s="1"/>
  <c r="G11" i="13"/>
  <c r="H11" i="13" s="1"/>
  <c r="H9" i="13"/>
  <c r="G235" i="13" l="1"/>
  <c r="G236" i="13" s="1"/>
  <c r="G145" i="13"/>
  <c r="H145" i="13" s="1"/>
  <c r="H104" i="13"/>
  <c r="H107" i="13"/>
  <c r="G230" i="13" l="1"/>
  <c r="G232" i="13" s="1"/>
  <c r="H220" i="10"/>
  <c r="G99" i="10" l="1"/>
  <c r="H99" i="10" s="1"/>
  <c r="G68" i="10"/>
  <c r="H68" i="10" s="1"/>
  <c r="G32" i="10"/>
  <c r="H32" i="10" s="1"/>
  <c r="G26" i="10"/>
  <c r="G213" i="10"/>
  <c r="H213" i="10" s="1"/>
  <c r="G211" i="10"/>
  <c r="H211" i="10" s="1"/>
  <c r="G207" i="10"/>
  <c r="H207" i="10" s="1"/>
  <c r="G204" i="10"/>
  <c r="H204" i="10" s="1"/>
  <c r="G202" i="10"/>
  <c r="H202" i="10" s="1"/>
  <c r="G200" i="10"/>
  <c r="H200" i="10" s="1"/>
  <c r="G198" i="10"/>
  <c r="H198" i="10" s="1"/>
  <c r="G195" i="10"/>
  <c r="H195" i="10" s="1"/>
  <c r="G193" i="10"/>
  <c r="H193" i="10" s="1"/>
  <c r="G189" i="10"/>
  <c r="H189" i="10" s="1"/>
  <c r="H182" i="10"/>
  <c r="G181" i="10"/>
  <c r="H181" i="10" s="1"/>
  <c r="G179" i="10"/>
  <c r="H179" i="10" s="1"/>
  <c r="G176" i="10"/>
  <c r="H176" i="10" s="1"/>
  <c r="G169" i="10"/>
  <c r="H169" i="10" s="1"/>
  <c r="H158" i="10"/>
  <c r="G156" i="10"/>
  <c r="H156" i="10" s="1"/>
  <c r="G154" i="10"/>
  <c r="H154" i="10" s="1"/>
  <c r="G152" i="10"/>
  <c r="H152" i="10" s="1"/>
  <c r="H142" i="10"/>
  <c r="G140" i="10"/>
  <c r="H140" i="10" s="1"/>
  <c r="F138" i="10"/>
  <c r="F137" i="10"/>
  <c r="G131" i="10"/>
  <c r="H131" i="10" s="1"/>
  <c r="G123" i="10"/>
  <c r="H123" i="10" s="1"/>
  <c r="G119" i="10"/>
  <c r="H119" i="10" s="1"/>
  <c r="G117" i="10"/>
  <c r="H117" i="10" s="1"/>
  <c r="H114" i="10"/>
  <c r="G107" i="10"/>
  <c r="H107" i="10" s="1"/>
  <c r="H106" i="10"/>
  <c r="H104" i="10"/>
  <c r="G102" i="10"/>
  <c r="H102" i="10" s="1"/>
  <c r="G97" i="10"/>
  <c r="H97" i="10" s="1"/>
  <c r="G92" i="10"/>
  <c r="H92" i="10" s="1"/>
  <c r="G90" i="10"/>
  <c r="H90" i="10" s="1"/>
  <c r="F85" i="10"/>
  <c r="G82" i="10" s="1"/>
  <c r="H82" i="10" s="1"/>
  <c r="G79" i="10"/>
  <c r="H79" i="10" s="1"/>
  <c r="G74" i="10"/>
  <c r="H74" i="10" s="1"/>
  <c r="G63" i="10"/>
  <c r="H63" i="10" s="1"/>
  <c r="G59" i="10"/>
  <c r="H59" i="10" s="1"/>
  <c r="G55" i="10"/>
  <c r="G49" i="10"/>
  <c r="G46" i="10"/>
  <c r="H46" i="10" s="1"/>
  <c r="G43" i="10"/>
  <c r="G36" i="10"/>
  <c r="H36" i="10" s="1"/>
  <c r="G34" i="10"/>
  <c r="H34" i="10" s="1"/>
  <c r="H22" i="10"/>
  <c r="H19" i="10"/>
  <c r="G9" i="10"/>
  <c r="H9" i="10" s="1"/>
  <c r="G69" i="8"/>
  <c r="H69" i="8" s="1"/>
  <c r="G185" i="8"/>
  <c r="G261" i="8"/>
  <c r="G259" i="8"/>
  <c r="H259" i="8" s="1"/>
  <c r="H252" i="8"/>
  <c r="G250" i="8"/>
  <c r="H250" i="8" s="1"/>
  <c r="G243" i="8"/>
  <c r="H261" i="8" l="1"/>
  <c r="G256" i="10"/>
  <c r="G257" i="10" s="1"/>
  <c r="G136" i="10"/>
  <c r="H136" i="10" s="1"/>
  <c r="H184" i="10"/>
  <c r="H111" i="10"/>
  <c r="H26" i="10"/>
  <c r="G212" i="8"/>
  <c r="G178" i="8"/>
  <c r="G172" i="8"/>
  <c r="G156" i="8"/>
  <c r="G146" i="8"/>
  <c r="G139" i="8"/>
  <c r="F138" i="8"/>
  <c r="G118" i="8"/>
  <c r="G114" i="8"/>
  <c r="G100" i="8"/>
  <c r="G77" i="8"/>
  <c r="G64" i="8"/>
  <c r="G57" i="8"/>
  <c r="G47" i="8"/>
  <c r="G252" i="10" l="1"/>
  <c r="G254" i="10" s="1"/>
  <c r="G27" i="8"/>
  <c r="H243" i="8"/>
  <c r="G238" i="8"/>
  <c r="H238" i="8" s="1"/>
  <c r="G234" i="8"/>
  <c r="H234" i="8" s="1"/>
  <c r="G232" i="8"/>
  <c r="G230" i="8"/>
  <c r="H230" i="8" s="1"/>
  <c r="G227" i="8"/>
  <c r="H227" i="8" s="1"/>
  <c r="G225" i="8"/>
  <c r="H225" i="8" s="1"/>
  <c r="G222" i="8"/>
  <c r="H222" i="8" s="1"/>
  <c r="G219" i="8"/>
  <c r="H219" i="8" s="1"/>
  <c r="H212" i="8"/>
  <c r="H210" i="8"/>
  <c r="G209" i="8"/>
  <c r="H209" i="8" s="1"/>
  <c r="G207" i="8"/>
  <c r="H207" i="8" s="1"/>
  <c r="G204" i="8"/>
  <c r="H204" i="8" s="1"/>
  <c r="G197" i="8"/>
  <c r="H197" i="8" s="1"/>
  <c r="H190" i="8"/>
  <c r="H185" i="8"/>
  <c r="G183" i="8"/>
  <c r="H183" i="8" s="1"/>
  <c r="G181" i="8"/>
  <c r="H181" i="8" s="1"/>
  <c r="H178" i="8"/>
  <c r="H177" i="8"/>
  <c r="G176" i="8"/>
  <c r="H176" i="8" s="1"/>
  <c r="H172" i="8"/>
  <c r="G170" i="8"/>
  <c r="H170" i="8" s="1"/>
  <c r="F169" i="8"/>
  <c r="F168" i="8"/>
  <c r="H156" i="8"/>
  <c r="H146" i="8"/>
  <c r="G143" i="8"/>
  <c r="H143" i="8" s="1"/>
  <c r="H139" i="8"/>
  <c r="G132" i="8"/>
  <c r="H132" i="8" s="1"/>
  <c r="F130" i="8"/>
  <c r="G129" i="8" s="1"/>
  <c r="H129" i="8" s="1"/>
  <c r="H118" i="8"/>
  <c r="H114" i="8"/>
  <c r="G112" i="8"/>
  <c r="H112" i="8" s="1"/>
  <c r="G110" i="8"/>
  <c r="H110" i="8" s="1"/>
  <c r="G108" i="8"/>
  <c r="H108" i="8" s="1"/>
  <c r="G103" i="8"/>
  <c r="H103" i="8" s="1"/>
  <c r="H100" i="8"/>
  <c r="F90" i="8"/>
  <c r="G84" i="8"/>
  <c r="H84" i="8" s="1"/>
  <c r="G82" i="8"/>
  <c r="H82" i="8" s="1"/>
  <c r="G80" i="8"/>
  <c r="H80" i="8" s="1"/>
  <c r="H77" i="8"/>
  <c r="G75" i="8"/>
  <c r="H75" i="8" s="1"/>
  <c r="J73" i="8"/>
  <c r="G71" i="8"/>
  <c r="H71" i="8" s="1"/>
  <c r="G67" i="8"/>
  <c r="H67" i="8" s="1"/>
  <c r="H47" i="8"/>
  <c r="G43" i="8"/>
  <c r="G36" i="8"/>
  <c r="H36" i="8" s="1"/>
  <c r="G34" i="8"/>
  <c r="H34" i="8" s="1"/>
  <c r="H30" i="8"/>
  <c r="G25" i="8"/>
  <c r="H25" i="8" s="1"/>
  <c r="H24" i="8"/>
  <c r="H23" i="8"/>
  <c r="G22" i="8"/>
  <c r="H22" i="8" s="1"/>
  <c r="G12" i="8"/>
  <c r="H12" i="8" s="1"/>
  <c r="G9" i="8"/>
  <c r="F141" i="7"/>
  <c r="G268" i="8" l="1"/>
  <c r="G269" i="8" s="1"/>
  <c r="H232" i="8"/>
  <c r="H9" i="8"/>
  <c r="G167" i="8"/>
  <c r="H167" i="8" s="1"/>
  <c r="H27" i="8"/>
  <c r="G87" i="8"/>
  <c r="H87" i="8" s="1"/>
  <c r="G264" i="8" l="1"/>
  <c r="G266" i="8" s="1"/>
  <c r="G244" i="7"/>
  <c r="H244" i="7" s="1"/>
  <c r="G242" i="7"/>
  <c r="H242" i="7" s="1"/>
  <c r="G239" i="7"/>
  <c r="H239" i="7" s="1"/>
  <c r="G229" i="7"/>
  <c r="H229" i="7" s="1"/>
  <c r="G225" i="7"/>
  <c r="G223" i="7"/>
  <c r="H223" i="7" s="1"/>
  <c r="G214" i="7"/>
  <c r="H214" i="7" s="1"/>
  <c r="G201" i="7"/>
  <c r="G177" i="7"/>
  <c r="H177" i="7" s="1"/>
  <c r="G158" i="7" l="1"/>
  <c r="G148" i="7"/>
  <c r="G142" i="7" l="1"/>
  <c r="G133" i="7"/>
  <c r="G106" i="7"/>
  <c r="G86" i="7"/>
  <c r="G81" i="7"/>
  <c r="G73" i="7"/>
  <c r="G71" i="7"/>
  <c r="H71" i="7" s="1"/>
  <c r="G69" i="7"/>
  <c r="H69" i="7" s="1"/>
  <c r="G67" i="7"/>
  <c r="H67" i="7" s="1"/>
  <c r="G51" i="7"/>
  <c r="G47" i="7"/>
  <c r="G38" i="7"/>
  <c r="H47" i="7" l="1"/>
  <c r="H225" i="7"/>
  <c r="G221" i="7"/>
  <c r="H221" i="7" s="1"/>
  <c r="G219" i="7"/>
  <c r="H219" i="7" s="1"/>
  <c r="G217" i="7"/>
  <c r="H217" i="7" s="1"/>
  <c r="G212" i="7"/>
  <c r="H212" i="7" s="1"/>
  <c r="G209" i="7"/>
  <c r="H209" i="7" s="1"/>
  <c r="H201" i="7"/>
  <c r="G198" i="7"/>
  <c r="H198" i="7" s="1"/>
  <c r="G196" i="7"/>
  <c r="H196" i="7" s="1"/>
  <c r="G193" i="7"/>
  <c r="H193" i="7" s="1"/>
  <c r="G186" i="7"/>
  <c r="H186" i="7" s="1"/>
  <c r="G179" i="7"/>
  <c r="H179" i="7" s="1"/>
  <c r="G175" i="7"/>
  <c r="H175" i="7" s="1"/>
  <c r="G173" i="7"/>
  <c r="H173" i="7" s="1"/>
  <c r="G171" i="7"/>
  <c r="H171" i="7" s="1"/>
  <c r="G169" i="7"/>
  <c r="H169" i="7" s="1"/>
  <c r="F168" i="7"/>
  <c r="F167" i="7"/>
  <c r="H158" i="7"/>
  <c r="H148" i="7"/>
  <c r="G145" i="7"/>
  <c r="H145" i="7" s="1"/>
  <c r="H142" i="7"/>
  <c r="H133" i="7"/>
  <c r="F131" i="7"/>
  <c r="G130" i="7" s="1"/>
  <c r="H130" i="7" s="1"/>
  <c r="G123" i="7"/>
  <c r="H123" i="7" s="1"/>
  <c r="G121" i="7"/>
  <c r="H121" i="7" s="1"/>
  <c r="G119" i="7"/>
  <c r="H119" i="7" s="1"/>
  <c r="G117" i="7"/>
  <c r="H117" i="7" s="1"/>
  <c r="G112" i="7"/>
  <c r="H112" i="7" s="1"/>
  <c r="H106" i="7"/>
  <c r="F97" i="7"/>
  <c r="G94" i="7" s="1"/>
  <c r="G91" i="7"/>
  <c r="H91" i="7" s="1"/>
  <c r="G89" i="7"/>
  <c r="H89" i="7" s="1"/>
  <c r="H86" i="7"/>
  <c r="H81" i="7"/>
  <c r="J75" i="7"/>
  <c r="H73" i="7"/>
  <c r="G65" i="7"/>
  <c r="H65" i="7" s="1"/>
  <c r="G60" i="7"/>
  <c r="H60" i="7" s="1"/>
  <c r="H51" i="7"/>
  <c r="H38" i="7"/>
  <c r="G35" i="7"/>
  <c r="H35" i="7" s="1"/>
  <c r="G33" i="7"/>
  <c r="H33" i="7" s="1"/>
  <c r="H30" i="7"/>
  <c r="G27" i="7"/>
  <c r="G25" i="7"/>
  <c r="H25" i="7" s="1"/>
  <c r="H24" i="7"/>
  <c r="H23" i="7"/>
  <c r="G22" i="7"/>
  <c r="H22" i="7" s="1"/>
  <c r="H12" i="7"/>
  <c r="G9" i="7"/>
  <c r="H9" i="7" s="1"/>
  <c r="G256" i="7" l="1"/>
  <c r="H27" i="7"/>
  <c r="H182" i="7"/>
  <c r="G166" i="7"/>
  <c r="H166" i="7" s="1"/>
  <c r="G251" i="7" l="1"/>
  <c r="H94" i="7"/>
  <c r="F126" i="6"/>
  <c r="G220" i="6"/>
  <c r="H220" i="6" s="1"/>
  <c r="G218" i="6"/>
  <c r="H218" i="6" s="1"/>
  <c r="G216" i="6"/>
  <c r="H216" i="6" s="1"/>
  <c r="G214" i="6"/>
  <c r="H214" i="6" s="1"/>
  <c r="G212" i="6"/>
  <c r="H212" i="6" s="1"/>
  <c r="G210" i="6"/>
  <c r="H210" i="6" s="1"/>
  <c r="G202" i="6"/>
  <c r="H202" i="6" s="1"/>
  <c r="G196" i="6"/>
  <c r="H196" i="6" s="1"/>
  <c r="G253" i="7" l="1"/>
  <c r="G257" i="7"/>
  <c r="G185" i="6"/>
  <c r="H185" i="6" s="1"/>
  <c r="G199" i="6"/>
  <c r="H199" i="6" s="1"/>
  <c r="G172" i="6" l="1"/>
  <c r="G169" i="6"/>
  <c r="G162" i="6"/>
  <c r="G129" i="6"/>
  <c r="G127" i="6"/>
  <c r="H127" i="6" s="1"/>
  <c r="G118" i="6"/>
  <c r="G100" i="6" l="1"/>
  <c r="G98" i="6"/>
  <c r="H98" i="6" s="1"/>
  <c r="H19" i="6"/>
  <c r="H18" i="6"/>
  <c r="H17" i="6"/>
  <c r="H16" i="6"/>
  <c r="H15" i="6"/>
  <c r="H14" i="6"/>
  <c r="H13" i="6"/>
  <c r="H11" i="6"/>
  <c r="H10" i="6"/>
  <c r="G93" i="6"/>
  <c r="H93" i="6" s="1"/>
  <c r="G85" i="6"/>
  <c r="G82" i="6"/>
  <c r="H82" i="6" s="1"/>
  <c r="G60" i="6"/>
  <c r="G64" i="6"/>
  <c r="H64" i="6" s="1"/>
  <c r="G48" i="6"/>
  <c r="H48" i="6" s="1"/>
  <c r="G26" i="6"/>
  <c r="G12" i="6"/>
  <c r="H26" i="6" l="1"/>
  <c r="H12" i="6"/>
  <c r="G208" i="6"/>
  <c r="H208" i="6" s="1"/>
  <c r="G206" i="6"/>
  <c r="H206" i="6" s="1"/>
  <c r="G204" i="6"/>
  <c r="H204" i="6" s="1"/>
  <c r="G194" i="6"/>
  <c r="H194" i="6" s="1"/>
  <c r="H190" i="6"/>
  <c r="H188" i="6"/>
  <c r="G187" i="6"/>
  <c r="H187" i="6" s="1"/>
  <c r="G183" i="6"/>
  <c r="H183" i="6" s="1"/>
  <c r="H172" i="6"/>
  <c r="H169" i="6"/>
  <c r="H162" i="6"/>
  <c r="G160" i="6"/>
  <c r="H160" i="6" s="1"/>
  <c r="H159" i="6"/>
  <c r="G158" i="6"/>
  <c r="H158" i="6" s="1"/>
  <c r="G156" i="6"/>
  <c r="H156" i="6" s="1"/>
  <c r="G154" i="6"/>
  <c r="H154" i="6" s="1"/>
  <c r="F153" i="6"/>
  <c r="F152" i="6"/>
  <c r="G144" i="6"/>
  <c r="H144" i="6" s="1"/>
  <c r="H129" i="6"/>
  <c r="H118" i="6"/>
  <c r="F116" i="6"/>
  <c r="G115" i="6" s="1"/>
  <c r="H115" i="6" s="1"/>
  <c r="H100" i="6"/>
  <c r="G96" i="6"/>
  <c r="H96" i="6" s="1"/>
  <c r="G90" i="6"/>
  <c r="H90" i="6" s="1"/>
  <c r="H85" i="6"/>
  <c r="F74" i="6"/>
  <c r="G71" i="6" s="1"/>
  <c r="H71" i="6" s="1"/>
  <c r="G68" i="6"/>
  <c r="H68" i="6" s="1"/>
  <c r="G66" i="6"/>
  <c r="H66" i="6" s="1"/>
  <c r="H60" i="6"/>
  <c r="G58" i="6"/>
  <c r="H58" i="6" s="1"/>
  <c r="G54" i="6"/>
  <c r="H54" i="6" s="1"/>
  <c r="G51" i="6"/>
  <c r="H51" i="6" s="1"/>
  <c r="G43" i="6"/>
  <c r="G35" i="6"/>
  <c r="H35" i="6" s="1"/>
  <c r="G33" i="6"/>
  <c r="H33" i="6" s="1"/>
  <c r="G24" i="6"/>
  <c r="G22" i="6"/>
  <c r="G20" i="6"/>
  <c r="G9" i="6"/>
  <c r="H43" i="6" l="1"/>
  <c r="G232" i="6"/>
  <c r="H20" i="6"/>
  <c r="H30" i="6"/>
  <c r="H22" i="6"/>
  <c r="H24" i="6"/>
  <c r="H9" i="6"/>
  <c r="G151" i="6"/>
  <c r="H151" i="6" s="1"/>
  <c r="G171" i="5"/>
  <c r="G169" i="5"/>
  <c r="H169" i="5" s="1"/>
  <c r="G167" i="5"/>
  <c r="H167" i="5" s="1"/>
  <c r="G165" i="5"/>
  <c r="G163" i="5"/>
  <c r="G161" i="5"/>
  <c r="G156" i="5"/>
  <c r="G153" i="5"/>
  <c r="G150" i="5"/>
  <c r="G148" i="5"/>
  <c r="G142" i="5"/>
  <c r="G140" i="5"/>
  <c r="H140" i="5" s="1"/>
  <c r="G137" i="5"/>
  <c r="G132" i="5"/>
  <c r="G130" i="5"/>
  <c r="G127" i="5"/>
  <c r="G125" i="5"/>
  <c r="G123" i="5"/>
  <c r="G120" i="5"/>
  <c r="G110" i="5"/>
  <c r="G102" i="5"/>
  <c r="G98" i="5"/>
  <c r="G96" i="5"/>
  <c r="G81" i="5"/>
  <c r="G79" i="5"/>
  <c r="G77" i="5"/>
  <c r="H77" i="5" s="1"/>
  <c r="G74" i="5"/>
  <c r="G70" i="5"/>
  <c r="G59" i="5"/>
  <c r="G57" i="5"/>
  <c r="G54" i="5"/>
  <c r="G52" i="5"/>
  <c r="G46" i="5"/>
  <c r="G43" i="5"/>
  <c r="G38" i="5"/>
  <c r="G180" i="5" s="1"/>
  <c r="G30" i="5"/>
  <c r="G22" i="5"/>
  <c r="G20" i="5"/>
  <c r="G15" i="5"/>
  <c r="G227" i="6" l="1"/>
  <c r="H171" i="5"/>
  <c r="H125" i="5"/>
  <c r="H120" i="5"/>
  <c r="G229" i="6" l="1"/>
  <c r="G233" i="6"/>
  <c r="H165" i="5"/>
  <c r="H163" i="5"/>
  <c r="H161" i="5"/>
  <c r="H159" i="5"/>
  <c r="H156" i="5"/>
  <c r="H151" i="5"/>
  <c r="H150" i="5"/>
  <c r="H148" i="5"/>
  <c r="H142" i="5"/>
  <c r="H132" i="5"/>
  <c r="H130" i="5"/>
  <c r="H128" i="5"/>
  <c r="H127" i="5"/>
  <c r="H123" i="5"/>
  <c r="F119" i="5"/>
  <c r="F118" i="5"/>
  <c r="H110" i="5"/>
  <c r="H102" i="5"/>
  <c r="H101" i="5"/>
  <c r="H98" i="5"/>
  <c r="H96" i="5"/>
  <c r="F94" i="5"/>
  <c r="H74" i="5"/>
  <c r="H70" i="5"/>
  <c r="F65" i="5"/>
  <c r="H59" i="5"/>
  <c r="H57" i="5"/>
  <c r="H54" i="5"/>
  <c r="J47" i="5"/>
  <c r="H46" i="5"/>
  <c r="H43" i="5"/>
  <c r="H38" i="5"/>
  <c r="H30" i="5"/>
  <c r="H24" i="5"/>
  <c r="H22" i="5"/>
  <c r="H17" i="5"/>
  <c r="H15" i="5"/>
  <c r="G70" i="3"/>
  <c r="G89" i="3"/>
  <c r="G171" i="3"/>
  <c r="H171" i="3" s="1"/>
  <c r="G173" i="3"/>
  <c r="H173" i="3" s="1"/>
  <c r="G175" i="3"/>
  <c r="G148" i="3"/>
  <c r="G138" i="3"/>
  <c r="G123" i="3"/>
  <c r="G106" i="3"/>
  <c r="G104" i="3"/>
  <c r="G91" i="3"/>
  <c r="G86" i="3"/>
  <c r="G66" i="3"/>
  <c r="G61" i="3"/>
  <c r="G58" i="3"/>
  <c r="G47" i="3"/>
  <c r="G40" i="3"/>
  <c r="G35" i="3"/>
  <c r="G93" i="5" l="1"/>
  <c r="H93" i="5" s="1"/>
  <c r="G117" i="5"/>
  <c r="H117" i="5" s="1"/>
  <c r="G62" i="5"/>
  <c r="H62" i="5" s="1"/>
  <c r="G176" i="5" l="1"/>
  <c r="G26" i="3"/>
  <c r="G18" i="3"/>
  <c r="G14" i="3"/>
  <c r="G167" i="3"/>
  <c r="G165" i="3"/>
  <c r="H165" i="3" s="1"/>
  <c r="H158" i="3"/>
  <c r="G157" i="3"/>
  <c r="H157" i="3" s="1"/>
  <c r="G155" i="3"/>
  <c r="H155" i="3" s="1"/>
  <c r="G150" i="3"/>
  <c r="H150" i="3" s="1"/>
  <c r="G144" i="3"/>
  <c r="H144" i="3" s="1"/>
  <c r="G142" i="3"/>
  <c r="H142" i="3" s="1"/>
  <c r="H138" i="3"/>
  <c r="H136" i="3"/>
  <c r="H135" i="3"/>
  <c r="G133" i="3"/>
  <c r="H133" i="3" s="1"/>
  <c r="F132" i="3"/>
  <c r="F131" i="3"/>
  <c r="H123" i="3"/>
  <c r="H106" i="3"/>
  <c r="H104" i="3"/>
  <c r="F102" i="3"/>
  <c r="H86" i="3"/>
  <c r="G82" i="3"/>
  <c r="H82" i="3" s="1"/>
  <c r="F76" i="3"/>
  <c r="G73" i="3" s="1"/>
  <c r="H70" i="3"/>
  <c r="G68" i="3"/>
  <c r="H68" i="3" s="1"/>
  <c r="J61" i="3"/>
  <c r="J62" i="3" s="1"/>
  <c r="H61" i="3"/>
  <c r="H58" i="3"/>
  <c r="G50" i="3"/>
  <c r="G182" i="3" s="1"/>
  <c r="G183" i="3" s="1"/>
  <c r="H40" i="3"/>
  <c r="G33" i="3"/>
  <c r="H33" i="3" s="1"/>
  <c r="H30" i="3"/>
  <c r="G28" i="3"/>
  <c r="H28" i="3" s="1"/>
  <c r="G153" i="1"/>
  <c r="H153" i="1" s="1"/>
  <c r="H151" i="1"/>
  <c r="G151" i="1"/>
  <c r="G149" i="1"/>
  <c r="H149" i="1" s="1"/>
  <c r="G147" i="1"/>
  <c r="H147" i="1" s="1"/>
  <c r="G145" i="1"/>
  <c r="H145" i="1" s="1"/>
  <c r="G143" i="1"/>
  <c r="H143" i="1" s="1"/>
  <c r="G140" i="1"/>
  <c r="H140" i="1" s="1"/>
  <c r="H139" i="1"/>
  <c r="G138" i="1"/>
  <c r="H138" i="1" s="1"/>
  <c r="G136" i="1"/>
  <c r="H136" i="1" s="1"/>
  <c r="G131" i="1"/>
  <c r="H131" i="1" s="1"/>
  <c r="G123" i="1"/>
  <c r="H123" i="1" s="1"/>
  <c r="G121" i="1"/>
  <c r="H121" i="1" s="1"/>
  <c r="G119" i="1"/>
  <c r="H119" i="1" s="1"/>
  <c r="G117" i="1"/>
  <c r="H117" i="1" s="1"/>
  <c r="G114" i="1"/>
  <c r="H114" i="1" s="1"/>
  <c r="H112" i="1"/>
  <c r="G111" i="1"/>
  <c r="H111" i="1" s="1"/>
  <c r="G109" i="1"/>
  <c r="H109" i="1" s="1"/>
  <c r="F108" i="1"/>
  <c r="F107" i="1"/>
  <c r="G102" i="1"/>
  <c r="H102" i="1" s="1"/>
  <c r="G85" i="1"/>
  <c r="H85" i="1" s="1"/>
  <c r="H84" i="1"/>
  <c r="G83" i="1"/>
  <c r="H83" i="1" s="1"/>
  <c r="G77" i="1"/>
  <c r="H77" i="1" s="1"/>
  <c r="F76" i="1"/>
  <c r="G75" i="1" s="1"/>
  <c r="H75" i="1" s="1"/>
  <c r="G73" i="1"/>
  <c r="H73" i="1" s="1"/>
  <c r="G68" i="1"/>
  <c r="H68" i="1" s="1"/>
  <c r="F62" i="1"/>
  <c r="G59" i="1" s="1"/>
  <c r="H59" i="1" s="1"/>
  <c r="G56" i="1"/>
  <c r="H56" i="1" s="1"/>
  <c r="G54" i="1"/>
  <c r="H54" i="1" s="1"/>
  <c r="G52" i="1"/>
  <c r="G50" i="1"/>
  <c r="H50" i="1" s="1"/>
  <c r="J48" i="1"/>
  <c r="J49" i="1" s="1"/>
  <c r="G48" i="1"/>
  <c r="H48" i="1" s="1"/>
  <c r="G46" i="1"/>
  <c r="H46" i="1" s="1"/>
  <c r="G38" i="1"/>
  <c r="H38" i="1" s="1"/>
  <c r="G32" i="1"/>
  <c r="H32" i="1" s="1"/>
  <c r="G30" i="1"/>
  <c r="H30" i="1" s="1"/>
  <c r="G25" i="1"/>
  <c r="H25" i="1" s="1"/>
  <c r="G23" i="1"/>
  <c r="G21" i="1"/>
  <c r="H21" i="1" s="1"/>
  <c r="G17" i="1"/>
  <c r="H17" i="1" s="1"/>
  <c r="G14" i="1"/>
  <c r="G12" i="1"/>
  <c r="G9" i="1"/>
  <c r="G178" i="5" l="1"/>
  <c r="G181" i="5"/>
  <c r="H50" i="3"/>
  <c r="G106" i="1"/>
  <c r="H106" i="1" s="1"/>
  <c r="H167" i="3"/>
  <c r="G130" i="3"/>
  <c r="G101" i="3"/>
  <c r="H101" i="3" s="1"/>
  <c r="H73" i="3"/>
  <c r="G156" i="1" l="1"/>
  <c r="G158" i="1" s="1"/>
  <c r="G179" i="3"/>
  <c r="G181" i="3" s="1"/>
  <c r="H130" i="3"/>
</calcChain>
</file>

<file path=xl/sharedStrings.xml><?xml version="1.0" encoding="utf-8"?>
<sst xmlns="http://schemas.openxmlformats.org/spreadsheetml/2006/main" count="5314" uniqueCount="2231">
  <si>
    <t>ALECSA CELAYA S DE RL DE CV</t>
  </si>
  <si>
    <t>CONCILIACION CONTABLE CTA 302</t>
  </si>
  <si>
    <t>SALDO AL 31 DE DICIEMBRE</t>
  </si>
  <si>
    <t>PROVEEDORES VARIOS</t>
  </si>
  <si>
    <t>POLIZA</t>
  </si>
  <si>
    <t>FECHA</t>
  </si>
  <si>
    <t>FACTURA</t>
  </si>
  <si>
    <t>IMPORTE</t>
  </si>
  <si>
    <t>TOTAL</t>
  </si>
  <si>
    <t>OBSERVACIONES</t>
  </si>
  <si>
    <t>302-D100000</t>
  </si>
  <si>
    <t>TOYOTA MOTORS SALES DE MEXICO</t>
  </si>
  <si>
    <t>302-D100002</t>
  </si>
  <si>
    <t>GARCIA OLIVOS MARIA TERESA</t>
  </si>
  <si>
    <t>D  3,065</t>
  </si>
  <si>
    <t>D  3,066</t>
  </si>
  <si>
    <t>302-D100003</t>
  </si>
  <si>
    <t>OFFICE DEPOT DE MEXICO</t>
  </si>
  <si>
    <t>D  2,718</t>
  </si>
  <si>
    <t>302-D100024</t>
  </si>
  <si>
    <t>IMPRESIONES FINAS DEL CENTRO SA DE CV</t>
  </si>
  <si>
    <t>D  3,034</t>
  </si>
  <si>
    <t>T-1742</t>
  </si>
  <si>
    <t>E-87 12/01/16</t>
  </si>
  <si>
    <t>D  3,037</t>
  </si>
  <si>
    <t>302-D100039</t>
  </si>
  <si>
    <t>TOYOTA FINANCIAL SERVICES DE MEXICO</t>
  </si>
  <si>
    <t>D  2,309</t>
  </si>
  <si>
    <t>P000010411</t>
  </si>
  <si>
    <t>D    500</t>
  </si>
  <si>
    <t>INTHIPABRL</t>
  </si>
  <si>
    <t>D  2,953</t>
  </si>
  <si>
    <t>PPDIC00002</t>
  </si>
  <si>
    <t>302-D100129</t>
  </si>
  <si>
    <t>LIDERAZGO AUTOMOTRIZ DE PUEBLA SA</t>
  </si>
  <si>
    <t>E    293</t>
  </si>
  <si>
    <t>TRANSF.</t>
  </si>
  <si>
    <t>PAGO DUPLICADO DE FACT D52234, SE PAGO CON CH-15601 EL 3/02/15 Y TRANSFERENCIA EL 16/01/15 SOLICITAR DEVOLUCION</t>
  </si>
  <si>
    <t>302-D100133</t>
  </si>
  <si>
    <t>MONROY ESTRADA FELIPE</t>
  </si>
  <si>
    <t>E    296</t>
  </si>
  <si>
    <t>CH-16979</t>
  </si>
  <si>
    <t>I336  11/01/16</t>
  </si>
  <si>
    <t>SE RECUPERO EL PAGO DUPLICADO EN ENERO</t>
  </si>
  <si>
    <t>302-D100193</t>
  </si>
  <si>
    <t>ASILO DE ANCIANOS DE CELAYA, AC</t>
  </si>
  <si>
    <t>D  2,930</t>
  </si>
  <si>
    <t>D  2,285</t>
  </si>
  <si>
    <t>D    231</t>
  </si>
  <si>
    <t>302-D100223</t>
  </si>
  <si>
    <t xml:space="preserve"> IPSOS BIMSA SA DE CV</t>
  </si>
  <si>
    <t>D  3,253</t>
  </si>
  <si>
    <t>T-1770</t>
  </si>
  <si>
    <t>E191 26/01/16</t>
  </si>
  <si>
    <t>302-D100336</t>
  </si>
  <si>
    <t>DTMAC COMERCIALIZADORA SA DE CV</t>
  </si>
  <si>
    <t>D  2286</t>
  </si>
  <si>
    <t>NO SE PAGO FACT COMPLETA</t>
  </si>
  <si>
    <t>NO ESTA</t>
  </si>
  <si>
    <t>D  3,410</t>
  </si>
  <si>
    <t>B000003553</t>
  </si>
  <si>
    <t>D  3,411</t>
  </si>
  <si>
    <t>B000003417</t>
  </si>
  <si>
    <t>D  3,412</t>
  </si>
  <si>
    <t>B000003256</t>
  </si>
  <si>
    <t>D  3,413</t>
  </si>
  <si>
    <t>B000003111</t>
  </si>
  <si>
    <t>302-D100359</t>
  </si>
  <si>
    <t>CENTRO DE REHABILITACION LA ASUNCION</t>
  </si>
  <si>
    <t>D  2,928</t>
  </si>
  <si>
    <t>D  2,929</t>
  </si>
  <si>
    <t>D  2,284</t>
  </si>
  <si>
    <t>D  2,731</t>
  </si>
  <si>
    <t>D  2,680</t>
  </si>
  <si>
    <t>D  3,354</t>
  </si>
  <si>
    <t>D  1,854</t>
  </si>
  <si>
    <t>302-D100528</t>
  </si>
  <si>
    <t>SIND INDL TRAB PEQ Y MED IND TALLER</t>
  </si>
  <si>
    <t>E    129</t>
  </si>
  <si>
    <t>CH-16898</t>
  </si>
  <si>
    <t>302-D100579</t>
  </si>
  <si>
    <t>SEVIBA SA DE CV</t>
  </si>
  <si>
    <t>D  2,723</t>
  </si>
  <si>
    <t>A000030727</t>
  </si>
  <si>
    <t>302-D100635</t>
  </si>
  <si>
    <t>CONSULTORES Y ASESORES INTEGRALES</t>
  </si>
  <si>
    <t>DIF.</t>
  </si>
  <si>
    <t>302-D100636</t>
  </si>
  <si>
    <t>REDPACK, SE DE CV</t>
  </si>
  <si>
    <t>D  2,722</t>
  </si>
  <si>
    <t>ERG0191224</t>
  </si>
  <si>
    <t>302-D100419</t>
  </si>
  <si>
    <t>INMOBILIARIA FEMAZE, SA DE CV</t>
  </si>
  <si>
    <t>D  3,409</t>
  </si>
  <si>
    <t>BAJA CH</t>
  </si>
  <si>
    <t>302-D100744</t>
  </si>
  <si>
    <t>EXAGONO SOFTWARE, SA DE CV</t>
  </si>
  <si>
    <t>D  1,812</t>
  </si>
  <si>
    <t>ABRIL 2012</t>
  </si>
  <si>
    <t>D  1,775</t>
  </si>
  <si>
    <t xml:space="preserve"> MAYO</t>
  </si>
  <si>
    <t>302-D100751</t>
  </si>
  <si>
    <t>GRUPO ECOLOGICA, SA DE CV</t>
  </si>
  <si>
    <t>GRUPO ECOL</t>
  </si>
  <si>
    <t>F/2003</t>
  </si>
  <si>
    <t>SALDO 2014</t>
  </si>
  <si>
    <t>D  2,853</t>
  </si>
  <si>
    <t>D  2,854</t>
  </si>
  <si>
    <t>A000002063</t>
  </si>
  <si>
    <t>D  2,719</t>
  </si>
  <si>
    <t>D  2,720</t>
  </si>
  <si>
    <t>D  3,050</t>
  </si>
  <si>
    <t>302-D100764</t>
  </si>
  <si>
    <t>MARCOZER SA DE CV</t>
  </si>
  <si>
    <t>CARRASCO AMAYA DIEGO</t>
  </si>
  <si>
    <t>D  2,554</t>
  </si>
  <si>
    <t>S000030046</t>
  </si>
  <si>
    <t>D  2,555</t>
  </si>
  <si>
    <t>S000030474</t>
  </si>
  <si>
    <t>D  3,035</t>
  </si>
  <si>
    <t>S000039191</t>
  </si>
  <si>
    <t>T-1739</t>
  </si>
  <si>
    <t>E84 21/01/16</t>
  </si>
  <si>
    <t>302-D100766</t>
  </si>
  <si>
    <t>SEPULVEDA MARTINEZ VICTOR MANUEL</t>
  </si>
  <si>
    <t>D    989</t>
  </si>
  <si>
    <t>302-D100948</t>
  </si>
  <si>
    <t>1915 AUDITORIA Y FINANZAS, SC</t>
  </si>
  <si>
    <t>D     2276</t>
  </si>
  <si>
    <t>DEVOLUCION</t>
  </si>
  <si>
    <t xml:space="preserve"> 302-D101048</t>
  </si>
  <si>
    <t xml:space="preserve"> BALBUENA SALAZAR PATRICIA</t>
  </si>
  <si>
    <t>D  2,123</t>
  </si>
  <si>
    <t>D  2,432</t>
  </si>
  <si>
    <t>D  2,927</t>
  </si>
  <si>
    <t>F197930202</t>
  </si>
  <si>
    <t>D  1,947</t>
  </si>
  <si>
    <t>GY11460302</t>
  </si>
  <si>
    <t>D  3,236</t>
  </si>
  <si>
    <t>FA05542902</t>
  </si>
  <si>
    <t>302-D101120</t>
  </si>
  <si>
    <t>CMG EXCELENCIA EN SERVICIO S DE RL DE C</t>
  </si>
  <si>
    <t>D  2,398</t>
  </si>
  <si>
    <t>302-D101137</t>
  </si>
  <si>
    <t>OCHOA NOLASCO GUILLERMO</t>
  </si>
  <si>
    <t>D  1,095</t>
  </si>
  <si>
    <t>D  1,097</t>
  </si>
  <si>
    <t>D  1,098</t>
  </si>
  <si>
    <t>D  2,481</t>
  </si>
  <si>
    <t>D  1,736</t>
  </si>
  <si>
    <t>D  1,834</t>
  </si>
  <si>
    <t>D  1,886</t>
  </si>
  <si>
    <t>D  1,890</t>
  </si>
  <si>
    <t>F000000302</t>
  </si>
  <si>
    <t>D  2,053</t>
  </si>
  <si>
    <t>D  2,941</t>
  </si>
  <si>
    <t>D  2,942</t>
  </si>
  <si>
    <t>D  2,943</t>
  </si>
  <si>
    <t>D  2,946</t>
  </si>
  <si>
    <t>F000000307</t>
  </si>
  <si>
    <t>D  2,947</t>
  </si>
  <si>
    <t>F000000308</t>
  </si>
  <si>
    <t>D  2,948</t>
  </si>
  <si>
    <t>F000000309</t>
  </si>
  <si>
    <t>302-D101227</t>
  </si>
  <si>
    <t>ROTO CRISTALES Y PARTES SA DE CV</t>
  </si>
  <si>
    <t>D  1,442</t>
  </si>
  <si>
    <t>D  1,575</t>
  </si>
  <si>
    <t>D  1,606</t>
  </si>
  <si>
    <t>302-D101272</t>
  </si>
  <si>
    <t>REYES MORALES ARELI</t>
  </si>
  <si>
    <t>D  1,777</t>
  </si>
  <si>
    <t>A000000385</t>
  </si>
  <si>
    <t>D  2,660</t>
  </si>
  <si>
    <t>A000000395</t>
  </si>
  <si>
    <t>302-D101289</t>
  </si>
  <si>
    <t>OCHOA AVILES ULISES</t>
  </si>
  <si>
    <t>D  1,174</t>
  </si>
  <si>
    <t>302-D101359</t>
  </si>
  <si>
    <t>MORA SOLANO NICOLAS</t>
  </si>
  <si>
    <t>D    223</t>
  </si>
  <si>
    <t>0054-TCU15</t>
  </si>
  <si>
    <t>302-D101412</t>
  </si>
  <si>
    <t xml:space="preserve">QUALIA TECH SA DE CV </t>
  </si>
  <si>
    <t>D  3,353</t>
  </si>
  <si>
    <t>302-D101414</t>
  </si>
  <si>
    <t>DRIDCO MEXICO SA DE CV</t>
  </si>
  <si>
    <t>D  2510</t>
  </si>
  <si>
    <t>302-D101473</t>
  </si>
  <si>
    <t>ALCOCER RODRIGUEZ GUILLERMO</t>
  </si>
  <si>
    <t>D  2,833</t>
  </si>
  <si>
    <t>0154-TCU15</t>
  </si>
  <si>
    <t>302-D101476</t>
  </si>
  <si>
    <t>VASQUEZ ALCANTARA YAZMIN IVONNE</t>
  </si>
  <si>
    <t>D  3,040</t>
  </si>
  <si>
    <t>302-D101482</t>
  </si>
  <si>
    <t>MONTERO RAMIREZ ELIUD</t>
  </si>
  <si>
    <t>D  1,683</t>
  </si>
  <si>
    <t>A000000372</t>
  </si>
  <si>
    <t>D  2,113</t>
  </si>
  <si>
    <t>A000000387</t>
  </si>
  <si>
    <t>D  2,576</t>
  </si>
  <si>
    <t>A000000389</t>
  </si>
  <si>
    <t>D  2,661</t>
  </si>
  <si>
    <t>A000000391</t>
  </si>
  <si>
    <t>D  2,664</t>
  </si>
  <si>
    <t>A000000392</t>
  </si>
  <si>
    <t>D  2,684</t>
  </si>
  <si>
    <t>A000000390</t>
  </si>
  <si>
    <t>D  2,710</t>
  </si>
  <si>
    <t>A000000393</t>
  </si>
  <si>
    <t>302-D101540</t>
  </si>
  <si>
    <t>2LM NACIONAL SA DE CV</t>
  </si>
  <si>
    <t>D    284</t>
  </si>
  <si>
    <t>A000000263</t>
  </si>
  <si>
    <t>D  1,100</t>
  </si>
  <si>
    <t>A000000375</t>
  </si>
  <si>
    <t>D  2,144</t>
  </si>
  <si>
    <t>A000000433</t>
  </si>
  <si>
    <t>D  2,145</t>
  </si>
  <si>
    <t>A000000431</t>
  </si>
  <si>
    <t>302-D101557</t>
  </si>
  <si>
    <t>OPERADORA OMX SA DE CV</t>
  </si>
  <si>
    <t>D    707</t>
  </si>
  <si>
    <t>P007847</t>
  </si>
  <si>
    <t>302-D101573</t>
  </si>
  <si>
    <t xml:space="preserve">MEXICO INYECCION DE COMBUSTIBLE SA </t>
  </si>
  <si>
    <t>D    258</t>
  </si>
  <si>
    <t>302-D101686</t>
  </si>
  <si>
    <t>PRODUCTOS MOBILES SA DE CV</t>
  </si>
  <si>
    <t>D  2,154</t>
  </si>
  <si>
    <t>D  2,709</t>
  </si>
  <si>
    <t>302-D101717</t>
  </si>
  <si>
    <t>NOTARIA PUBLICA 32 SC</t>
  </si>
  <si>
    <t>D  3,252</t>
  </si>
  <si>
    <t>CFDI004026</t>
  </si>
  <si>
    <t>302-D101763</t>
  </si>
  <si>
    <t>VAZQUEZ PAREDES MATEO</t>
  </si>
  <si>
    <t>D  2,588</t>
  </si>
  <si>
    <t>M000000083</t>
  </si>
  <si>
    <t>302-D101764</t>
  </si>
  <si>
    <t>ENLACE TPE SA DE CV</t>
  </si>
  <si>
    <t>D  2,979</t>
  </si>
  <si>
    <t>302-D101781</t>
  </si>
  <si>
    <t>URIBE HURTADO LUIS ALBERTO</t>
  </si>
  <si>
    <t>D  1,637</t>
  </si>
  <si>
    <t>0132-TCU15</t>
  </si>
  <si>
    <t>302-D101785</t>
  </si>
  <si>
    <t>TRANSPORTADORA AUTOMOTRIZ DEL PACIF</t>
  </si>
  <si>
    <t>D  2,940</t>
  </si>
  <si>
    <t>302-D101805</t>
  </si>
  <si>
    <t>RIVERA PEÑA MARGARITA</t>
  </si>
  <si>
    <t>D  2,357</t>
  </si>
  <si>
    <t>0152-TCU15</t>
  </si>
  <si>
    <t>SUMA</t>
  </si>
  <si>
    <t>ESTADOS FINANCIEROS</t>
  </si>
  <si>
    <t>DIF</t>
  </si>
  <si>
    <t>SALDO AL 31 DE ENERO</t>
  </si>
  <si>
    <t>D  2,118</t>
  </si>
  <si>
    <t>D  2,220</t>
  </si>
  <si>
    <t>D  2,221</t>
  </si>
  <si>
    <t>302-D10002</t>
  </si>
  <si>
    <t>LUBRIANTES DEL BAJIO SA DE CV</t>
  </si>
  <si>
    <t>D  2,462</t>
  </si>
  <si>
    <t>D  2,656</t>
  </si>
  <si>
    <t>INTPPENE0</t>
  </si>
  <si>
    <t>D  2,703</t>
  </si>
  <si>
    <t>D  2,704</t>
  </si>
  <si>
    <t>302-D100076</t>
  </si>
  <si>
    <t xml:space="preserve">INDUSTRIA DISEÑADOR DE AUTOPARTES </t>
  </si>
  <si>
    <t xml:space="preserve">UNITED AUTO DE AGUASCALIENTES S DE CV </t>
  </si>
  <si>
    <t>D  2,700</t>
  </si>
  <si>
    <t>302-D100117</t>
  </si>
  <si>
    <t>D  2,641</t>
  </si>
  <si>
    <t>P00001299</t>
  </si>
  <si>
    <t>D  2,642</t>
  </si>
  <si>
    <t>D  2,643</t>
  </si>
  <si>
    <t>P00001300</t>
  </si>
  <si>
    <t>D  2,644</t>
  </si>
  <si>
    <t>302-D100330</t>
  </si>
  <si>
    <t>D  2,911</t>
  </si>
  <si>
    <t>B00000370</t>
  </si>
  <si>
    <t>302-D10035</t>
  </si>
  <si>
    <t>CAMARA NACIONAL DE COMERCIO SERVICIOS</t>
  </si>
  <si>
    <t>D  2,487</t>
  </si>
  <si>
    <t>B00000402</t>
  </si>
  <si>
    <t>D  2,464</t>
  </si>
  <si>
    <t>B00000236</t>
  </si>
  <si>
    <t>D  2,117</t>
  </si>
  <si>
    <t>A00003122</t>
  </si>
  <si>
    <t>D  2,119</t>
  </si>
  <si>
    <t>A00003104</t>
  </si>
  <si>
    <t>D  2,574</t>
  </si>
  <si>
    <t>A00003127</t>
  </si>
  <si>
    <t>D  2,726</t>
  </si>
  <si>
    <t>A00003135</t>
  </si>
  <si>
    <t>302-D100594</t>
  </si>
  <si>
    <t xml:space="preserve">SERVICIO AUDITORIO S.A DE C.V </t>
  </si>
  <si>
    <t>D  2,633</t>
  </si>
  <si>
    <t>D  2,115</t>
  </si>
  <si>
    <t>D  2,116</t>
  </si>
  <si>
    <t>D  2,222</t>
  </si>
  <si>
    <t>A00000023</t>
  </si>
  <si>
    <t>302-D100893</t>
  </si>
  <si>
    <t>GOMEZ ROCHA JAIME</t>
  </si>
  <si>
    <t>D  1,222</t>
  </si>
  <si>
    <t>B00000015</t>
  </si>
  <si>
    <t>D  1,635</t>
  </si>
  <si>
    <t>D  2,197</t>
  </si>
  <si>
    <t>D  2,202</t>
  </si>
  <si>
    <t>D  2,518</t>
  </si>
  <si>
    <t>B00000014</t>
  </si>
  <si>
    <t>D  2,523</t>
  </si>
  <si>
    <t>D  2,583</t>
  </si>
  <si>
    <t>B00000017</t>
  </si>
  <si>
    <t>D  2,607</t>
  </si>
  <si>
    <t>B00000016</t>
  </si>
  <si>
    <t>D  2,634</t>
  </si>
  <si>
    <t>D  2,460</t>
  </si>
  <si>
    <t>A00000232</t>
  </si>
  <si>
    <t>D  1,073</t>
  </si>
  <si>
    <t>D  1,132</t>
  </si>
  <si>
    <t>D  1,556</t>
  </si>
  <si>
    <t>D  1,643</t>
  </si>
  <si>
    <t>D  1,686</t>
  </si>
  <si>
    <t>D  2,134</t>
  </si>
  <si>
    <t>F00000033</t>
  </si>
  <si>
    <t>D  2,201</t>
  </si>
  <si>
    <t>D  2,204</t>
  </si>
  <si>
    <t>F00000034</t>
  </si>
  <si>
    <t>D  2,393</t>
  </si>
  <si>
    <t>D  2,567</t>
  </si>
  <si>
    <t>D  1,678</t>
  </si>
  <si>
    <t>D  2,219</t>
  </si>
  <si>
    <t>D  1,634</t>
  </si>
  <si>
    <t>D  2,483</t>
  </si>
  <si>
    <t>D  2,458</t>
  </si>
  <si>
    <t>A00000044</t>
  </si>
  <si>
    <t>D  2,459</t>
  </si>
  <si>
    <t>D  2,461</t>
  </si>
  <si>
    <t>302-D101499</t>
  </si>
  <si>
    <t>SOTERO ARANDA ARANDA FERRO</t>
  </si>
  <si>
    <t>302-D101622</t>
  </si>
  <si>
    <t>GRANJA LOPEZ ANDRES</t>
  </si>
  <si>
    <t>D  2,724</t>
  </si>
  <si>
    <t>D  2,725</t>
  </si>
  <si>
    <t>302-D100719</t>
  </si>
  <si>
    <t>302-D100850</t>
  </si>
  <si>
    <t xml:space="preserve">AUDATEX LTN S DE RL DE CV </t>
  </si>
  <si>
    <t>302-D101750</t>
  </si>
  <si>
    <t>ALCANTAR CHAVEZ LINO ZENON</t>
  </si>
  <si>
    <t>302-D101782</t>
  </si>
  <si>
    <t>CORTEZ PERAZA DIEGO</t>
  </si>
  <si>
    <t xml:space="preserve">REWEB FACTURE MAS CON INTERNET SA DE CV </t>
  </si>
  <si>
    <t>D  2,517</t>
  </si>
  <si>
    <t>302-D101825</t>
  </si>
  <si>
    <t>302-D101824</t>
  </si>
  <si>
    <t xml:space="preserve">DEANDA RAMIREZ  RAFAEL </t>
  </si>
  <si>
    <t>D  2,162</t>
  </si>
  <si>
    <t>0020-TCU1</t>
  </si>
  <si>
    <t>302-D101815</t>
  </si>
  <si>
    <t>MENDOZA HERNANDEZ ARTURO</t>
  </si>
  <si>
    <t>D    891</t>
  </si>
  <si>
    <t>FE0000094</t>
  </si>
  <si>
    <t>D  2,904</t>
  </si>
  <si>
    <t>P00001408</t>
  </si>
  <si>
    <t>SALDO AL 29 DE FEBRERO</t>
  </si>
  <si>
    <t>D  1,841</t>
  </si>
  <si>
    <t>D  2,199</t>
  </si>
  <si>
    <t>D  2,578</t>
  </si>
  <si>
    <t>D  2,471</t>
  </si>
  <si>
    <t>INTPPFEBRE</t>
  </si>
  <si>
    <t>D  2,394</t>
  </si>
  <si>
    <t>ZE01486582</t>
  </si>
  <si>
    <t>D  1,400</t>
  </si>
  <si>
    <t>D  2,837</t>
  </si>
  <si>
    <t>B000003883</t>
  </si>
  <si>
    <t>D  1,840</t>
  </si>
  <si>
    <t>A000031659</t>
  </si>
  <si>
    <t>D  1,842</t>
  </si>
  <si>
    <t>A000031516</t>
  </si>
  <si>
    <t>D  2,196</t>
  </si>
  <si>
    <t>A000031820</t>
  </si>
  <si>
    <t>A000031959</t>
  </si>
  <si>
    <t>D  2,635</t>
  </si>
  <si>
    <t>A000031911</t>
  </si>
  <si>
    <t>D  2,148</t>
  </si>
  <si>
    <t>P000013325</t>
  </si>
  <si>
    <t>D  1,489</t>
  </si>
  <si>
    <t>NOM0010216</t>
  </si>
  <si>
    <t>E    281</t>
  </si>
  <si>
    <t>BBVA-TRANS</t>
  </si>
  <si>
    <t>D      1</t>
  </si>
  <si>
    <t>BAJA PROV</t>
  </si>
  <si>
    <t>D  2,577</t>
  </si>
  <si>
    <t>P000014085</t>
  </si>
  <si>
    <t>D  1,707</t>
  </si>
  <si>
    <t>B000000201</t>
  </si>
  <si>
    <t>D  1,713</t>
  </si>
  <si>
    <t>D  1,733</t>
  </si>
  <si>
    <t>B000000210</t>
  </si>
  <si>
    <t>D  1,741</t>
  </si>
  <si>
    <t>B000000211</t>
  </si>
  <si>
    <t>D  1,843</t>
  </si>
  <si>
    <t>B000000177</t>
  </si>
  <si>
    <t>D  1,862</t>
  </si>
  <si>
    <t>B000000208</t>
  </si>
  <si>
    <t>D  2,020</t>
  </si>
  <si>
    <t>B000000206</t>
  </si>
  <si>
    <t>D  2,230</t>
  </si>
  <si>
    <t>B000000216</t>
  </si>
  <si>
    <t>D    330</t>
  </si>
  <si>
    <t>B000000178</t>
  </si>
  <si>
    <t>D    331</t>
  </si>
  <si>
    <t>B000000181</t>
  </si>
  <si>
    <t>D    654</t>
  </si>
  <si>
    <t>B000000183</t>
  </si>
  <si>
    <t>D  2,659</t>
  </si>
  <si>
    <t>F006162501</t>
  </si>
  <si>
    <t>D  2,786</t>
  </si>
  <si>
    <t>P13526-7</t>
  </si>
  <si>
    <t>D  1,580</t>
  </si>
  <si>
    <t>D  2,147</t>
  </si>
  <si>
    <t>D  2,149</t>
  </si>
  <si>
    <t>D  1,705</t>
  </si>
  <si>
    <t>D    328</t>
  </si>
  <si>
    <t>D  2,017</t>
  </si>
  <si>
    <t>D  2,404</t>
  </si>
  <si>
    <t xml:space="preserve">STERLING ARANA EUGENIO RICARDO         </t>
  </si>
  <si>
    <t>D  1,676</t>
  </si>
  <si>
    <t>A000000148</t>
  </si>
  <si>
    <t>02-D101336</t>
  </si>
  <si>
    <t>FIGUEROA CORNEJO MA. DEL RAYO</t>
  </si>
  <si>
    <t>D  2,842</t>
  </si>
  <si>
    <t>D    644</t>
  </si>
  <si>
    <t>A000000461</t>
  </si>
  <si>
    <t>D  1,858</t>
  </si>
  <si>
    <t>A000000485</t>
  </si>
  <si>
    <t>D  1,868</t>
  </si>
  <si>
    <t>A000000487</t>
  </si>
  <si>
    <t>D  2,335</t>
  </si>
  <si>
    <t>A000000493</t>
  </si>
  <si>
    <t>D  1,581</t>
  </si>
  <si>
    <t>D  2,041</t>
  </si>
  <si>
    <t>0033-TCU16</t>
  </si>
  <si>
    <t>02-D101524</t>
  </si>
  <si>
    <t>AGUERRERO SANCHEZ MARIA TERESA</t>
  </si>
  <si>
    <t>D  2,139</t>
  </si>
  <si>
    <t>D  2,223</t>
  </si>
  <si>
    <t>D  1,653</t>
  </si>
  <si>
    <t>D  1,717</t>
  </si>
  <si>
    <t>D  2,203</t>
  </si>
  <si>
    <t>302-D101839</t>
  </si>
  <si>
    <t>ALSE MEXICANA SA DE CV</t>
  </si>
  <si>
    <t>D  2,159</t>
  </si>
  <si>
    <t>A000006809</t>
  </si>
  <si>
    <t>302-D100814</t>
  </si>
  <si>
    <t>IMPULSORA DE TRANSPORTES DE TRANSPORTES MEXICANOS</t>
  </si>
  <si>
    <t>D  2,841</t>
  </si>
  <si>
    <t>CELAD22654</t>
  </si>
  <si>
    <t>302-D101840</t>
  </si>
  <si>
    <t>APEREZ CANO LAURA</t>
  </si>
  <si>
    <t>0034-TCU16</t>
  </si>
  <si>
    <t>302-D101841</t>
  </si>
  <si>
    <t>AGALINDO RAMIREZ YOLANDA CRISTINA</t>
  </si>
  <si>
    <t>D  2,457</t>
  </si>
  <si>
    <t>0035-TCU16</t>
  </si>
  <si>
    <t>SALDO AL 31 DE MARZO</t>
  </si>
  <si>
    <t xml:space="preserve">D  2,118 , D  2,220 Y D  2,221  </t>
  </si>
  <si>
    <t>DIF EN PAGO DE (E  58) 05/02/16</t>
  </si>
  <si>
    <t>D  1,063</t>
  </si>
  <si>
    <t>D  1,078</t>
  </si>
  <si>
    <t>D  1,709</t>
  </si>
  <si>
    <t>D  1,729</t>
  </si>
  <si>
    <t>D  1,730</t>
  </si>
  <si>
    <t>D  2,689</t>
  </si>
  <si>
    <t>302-D100008</t>
  </si>
  <si>
    <t>FERRETERIA MODELO DEL BAJIO SA DE C</t>
  </si>
  <si>
    <t>D  2,860</t>
  </si>
  <si>
    <t>D  2,861</t>
  </si>
  <si>
    <t>D  2,687</t>
  </si>
  <si>
    <t>INTPPMARZO</t>
  </si>
  <si>
    <t>302-D100180</t>
  </si>
  <si>
    <t>DURAN MEJIA ARMANDO</t>
  </si>
  <si>
    <t>A000000482</t>
  </si>
  <si>
    <t>D  2,982</t>
  </si>
  <si>
    <t>A000000483</t>
  </si>
  <si>
    <t>D  2,983</t>
  </si>
  <si>
    <t>A000000490</t>
  </si>
  <si>
    <t>DIFERENCIA EN D 2849</t>
  </si>
  <si>
    <t>SALCEDO MORENO JANITZI</t>
  </si>
  <si>
    <t>D  2,552</t>
  </si>
  <si>
    <t>P000013817</t>
  </si>
  <si>
    <t>302-D10374</t>
  </si>
  <si>
    <t xml:space="preserve">ARTLUX SA DE CV </t>
  </si>
  <si>
    <t>B000017866</t>
  </si>
  <si>
    <t>D  1,213</t>
  </si>
  <si>
    <t>B000002576</t>
  </si>
  <si>
    <t>D  1,229</t>
  </si>
  <si>
    <t>A000032063</t>
  </si>
  <si>
    <t>D  1,724</t>
  </si>
  <si>
    <t>A000032183</t>
  </si>
  <si>
    <t>A000032305</t>
  </si>
  <si>
    <t>D  1,988</t>
  </si>
  <si>
    <t>D  2,877</t>
  </si>
  <si>
    <t>NOMSEM1316</t>
  </si>
  <si>
    <t>D  1,726</t>
  </si>
  <si>
    <t>EWRG195576</t>
  </si>
  <si>
    <t>D  1,068</t>
  </si>
  <si>
    <t>D  1,069</t>
  </si>
  <si>
    <t>D  1,070</t>
  </si>
  <si>
    <t>D  1,727</t>
  </si>
  <si>
    <t>D  1,728</t>
  </si>
  <si>
    <t>D  2,306</t>
  </si>
  <si>
    <t>D  2,308</t>
  </si>
  <si>
    <t>A000002617</t>
  </si>
  <si>
    <t>302-D100757</t>
  </si>
  <si>
    <t>JC IMAGEN AUTOMOTRIZ, S.A. DE C.V.</t>
  </si>
  <si>
    <t>D  1,786</t>
  </si>
  <si>
    <t>D  2,558</t>
  </si>
  <si>
    <t>S000041220</t>
  </si>
  <si>
    <t>302-D100781</t>
  </si>
  <si>
    <t>RODRIGUEZ VENEGAS JUAN MANUEL</t>
  </si>
  <si>
    <t>D  1,998</t>
  </si>
  <si>
    <t>FEB0025946</t>
  </si>
  <si>
    <t>302-D100842</t>
  </si>
  <si>
    <t>ANTONIO SANCHEZ RAMOS</t>
  </si>
  <si>
    <t>E    195</t>
  </si>
  <si>
    <t>CH-17341</t>
  </si>
  <si>
    <t>.</t>
  </si>
  <si>
    <t>D  1,375</t>
  </si>
  <si>
    <t>B000000234</t>
  </si>
  <si>
    <t>D  2,244</t>
  </si>
  <si>
    <t>B000000241</t>
  </si>
  <si>
    <t>D  2,347</t>
  </si>
  <si>
    <t>B000000223</t>
  </si>
  <si>
    <t>D  2,504</t>
  </si>
  <si>
    <t>B000000240</t>
  </si>
  <si>
    <t>D  2,630</t>
  </si>
  <si>
    <t>B000000243</t>
  </si>
  <si>
    <t>D  2,690</t>
  </si>
  <si>
    <t>B000000180</t>
  </si>
  <si>
    <t>D  2,691</t>
  </si>
  <si>
    <t>B000000187</t>
  </si>
  <si>
    <t>D  2,692</t>
  </si>
  <si>
    <t>B000000242</t>
  </si>
  <si>
    <t>D  2,706</t>
  </si>
  <si>
    <t>B000000190</t>
  </si>
  <si>
    <t>D  2,707</t>
  </si>
  <si>
    <t>B000000229</t>
  </si>
  <si>
    <t>D  2,708</t>
  </si>
  <si>
    <t>B000000233</t>
  </si>
  <si>
    <t>D  2,560</t>
  </si>
  <si>
    <t>A000002423</t>
  </si>
  <si>
    <t>302-D101118</t>
  </si>
  <si>
    <t>MYSTERY SHOPPER MEXICO, S.A. DE C.V</t>
  </si>
  <si>
    <t>D  2,997</t>
  </si>
  <si>
    <t>D  1,417</t>
  </si>
  <si>
    <t>D  1,542</t>
  </si>
  <si>
    <t>D  1,981</t>
  </si>
  <si>
    <t>S000001514</t>
  </si>
  <si>
    <t>D  2,094</t>
  </si>
  <si>
    <t>D  2,097</t>
  </si>
  <si>
    <t>D  2,372</t>
  </si>
  <si>
    <t>D  2,374</t>
  </si>
  <si>
    <t>D  2,463</t>
  </si>
  <si>
    <t>D  1,543</t>
  </si>
  <si>
    <t>D  2,336</t>
  </si>
  <si>
    <t>D  1,405</t>
  </si>
  <si>
    <t>A000000520</t>
  </si>
  <si>
    <t>D  1,407</t>
  </si>
  <si>
    <t>A000000521</t>
  </si>
  <si>
    <t>D  1,430</t>
  </si>
  <si>
    <t>A000000522</t>
  </si>
  <si>
    <t>D  1,787</t>
  </si>
  <si>
    <t>A000000519</t>
  </si>
  <si>
    <t>D  2,305</t>
  </si>
  <si>
    <t>A000000524</t>
  </si>
  <si>
    <t>D  1,716</t>
  </si>
  <si>
    <t>A000000658</t>
  </si>
  <si>
    <t>A000000660</t>
  </si>
  <si>
    <t>D  1,718</t>
  </si>
  <si>
    <t>A000000662</t>
  </si>
  <si>
    <t>D  1,719</t>
  </si>
  <si>
    <t>A000000659</t>
  </si>
  <si>
    <t>D  1,720</t>
  </si>
  <si>
    <t>A000000661</t>
  </si>
  <si>
    <t>D  1,721</t>
  </si>
  <si>
    <t>A000000663</t>
  </si>
  <si>
    <t>302-D101572</t>
  </si>
  <si>
    <t>PROSAFIN, S.A. DE C.V.</t>
  </si>
  <si>
    <t>E     68</t>
  </si>
  <si>
    <t>CH-15291</t>
  </si>
  <si>
    <t>D  1,067</t>
  </si>
  <si>
    <t>D  1,083</t>
  </si>
  <si>
    <t>D  2,780</t>
  </si>
  <si>
    <t>P13610</t>
  </si>
  <si>
    <t>D  2,302</t>
  </si>
  <si>
    <t>D  2,300</t>
  </si>
  <si>
    <t>M000000455</t>
  </si>
  <si>
    <t>D  2,304</t>
  </si>
  <si>
    <t>M000000300</t>
  </si>
  <si>
    <t>D  2,559</t>
  </si>
  <si>
    <t>SILVA RAMOS GILDARDO</t>
  </si>
  <si>
    <t>D  2,556</t>
  </si>
  <si>
    <t>302-D101770</t>
  </si>
  <si>
    <t>D  2,366</t>
  </si>
  <si>
    <t>D  2,855</t>
  </si>
  <si>
    <t>302-D101842</t>
  </si>
  <si>
    <t>LUMICENTRO SA DE CV</t>
  </si>
  <si>
    <t>E     21</t>
  </si>
  <si>
    <t>T-1874</t>
  </si>
  <si>
    <t>302-D101847</t>
  </si>
  <si>
    <t>ALDANA OROZCO RAMON</t>
  </si>
  <si>
    <t>D    537</t>
  </si>
  <si>
    <t>0040-TCU16</t>
  </si>
  <si>
    <t>D  1,032</t>
  </si>
  <si>
    <t>0043-TCU16</t>
  </si>
  <si>
    <t>302-D101850</t>
  </si>
  <si>
    <t>GARCIA HERRERA GUSTAVO</t>
  </si>
  <si>
    <t>302-D101853</t>
  </si>
  <si>
    <t>GARCIA ARGUELLES FRANCISCO</t>
  </si>
  <si>
    <t>D  1,722</t>
  </si>
  <si>
    <t>A000000019</t>
  </si>
  <si>
    <t>302-D101860</t>
  </si>
  <si>
    <t>D  2,345</t>
  </si>
  <si>
    <t>0050-TCU16</t>
  </si>
  <si>
    <t>302-D101862</t>
  </si>
  <si>
    <t>SANCHEZ RAMOS ANTONIO</t>
  </si>
  <si>
    <t>FLORES JIMENEZ RODRIGO</t>
  </si>
  <si>
    <t>D  2,662</t>
  </si>
  <si>
    <t>0052-TCU16</t>
  </si>
  <si>
    <t>SALDO AL 30 DE ABRIL</t>
  </si>
  <si>
    <t>D  2,856</t>
  </si>
  <si>
    <t>P000014061</t>
  </si>
  <si>
    <t>D  2,915</t>
  </si>
  <si>
    <t>P000014308</t>
  </si>
  <si>
    <t>D    300</t>
  </si>
  <si>
    <t>D    551</t>
  </si>
  <si>
    <t>D  1,373</t>
  </si>
  <si>
    <t>D  2,666</t>
  </si>
  <si>
    <t>D  2,670</t>
  </si>
  <si>
    <t>D  2,821</t>
  </si>
  <si>
    <t>302-D100028</t>
  </si>
  <si>
    <t>D  1,810</t>
  </si>
  <si>
    <t>D  2,810</t>
  </si>
  <si>
    <t>P000014044</t>
  </si>
  <si>
    <t>D  2,811</t>
  </si>
  <si>
    <t>P000014042</t>
  </si>
  <si>
    <t>D  1,028</t>
  </si>
  <si>
    <t>ZE01490266</t>
  </si>
  <si>
    <t>D     75</t>
  </si>
  <si>
    <t>D    158</t>
  </si>
  <si>
    <t>D    325</t>
  </si>
  <si>
    <t>D    455</t>
  </si>
  <si>
    <t>D    862</t>
  </si>
  <si>
    <t>D  1,652</t>
  </si>
  <si>
    <t>D  3,078</t>
  </si>
  <si>
    <t>D  3,080</t>
  </si>
  <si>
    <t>B000004141</t>
  </si>
  <si>
    <t>302-D100374</t>
  </si>
  <si>
    <t>302-D100518</t>
  </si>
  <si>
    <t>GOMEZ ROCHA DEL BAJIO S.A. DE C.V.</t>
  </si>
  <si>
    <t>D  2,128</t>
  </si>
  <si>
    <t>302-D100543</t>
  </si>
  <si>
    <t>GALAZ, YAMAZAKI, RUIZ URQUIZA, S.C.</t>
  </si>
  <si>
    <t>D    974</t>
  </si>
  <si>
    <t>MEX0197801</t>
  </si>
  <si>
    <t>302-D100568</t>
  </si>
  <si>
    <t>BERNAL VALLE TERESA LIZBETH</t>
  </si>
  <si>
    <t>D  1,077</t>
  </si>
  <si>
    <t>302-D100576</t>
  </si>
  <si>
    <t>MAPFRE TEPEYAC SA</t>
  </si>
  <si>
    <t>D  3,087</t>
  </si>
  <si>
    <t>AJUSTES</t>
  </si>
  <si>
    <t>D  1,369</t>
  </si>
  <si>
    <t>A000032687</t>
  </si>
  <si>
    <t>D  1,851</t>
  </si>
  <si>
    <t>A000032812</t>
  </si>
  <si>
    <t>D  2,781</t>
  </si>
  <si>
    <t>A000032937</t>
  </si>
  <si>
    <t>D    301</t>
  </si>
  <si>
    <t>A000032368</t>
  </si>
  <si>
    <t>D    302</t>
  </si>
  <si>
    <t>A000032485</t>
  </si>
  <si>
    <t>D    647</t>
  </si>
  <si>
    <t>A000032581</t>
  </si>
  <si>
    <t>DIFERENCIA PAGO (E   171)</t>
  </si>
  <si>
    <t>D    983</t>
  </si>
  <si>
    <t>D    984</t>
  </si>
  <si>
    <t>D  1,824</t>
  </si>
  <si>
    <t>F000000277</t>
  </si>
  <si>
    <t>D  2,818</t>
  </si>
  <si>
    <t>D    425</t>
  </si>
  <si>
    <t>D    550</t>
  </si>
  <si>
    <t>D  1,371</t>
  </si>
  <si>
    <t>D  1,372</t>
  </si>
  <si>
    <t>D  1,610</t>
  </si>
  <si>
    <t>A000002727</t>
  </si>
  <si>
    <t>D  2,667</t>
  </si>
  <si>
    <t>D    705</t>
  </si>
  <si>
    <t>D  1,306</t>
  </si>
  <si>
    <t>D  1,699</t>
  </si>
  <si>
    <t>D  2,422</t>
  </si>
  <si>
    <t>D  1,832</t>
  </si>
  <si>
    <t>S000041827</t>
  </si>
  <si>
    <t>D    546</t>
  </si>
  <si>
    <t>B000000224</t>
  </si>
  <si>
    <t>B000000278</t>
  </si>
  <si>
    <t>D  1,829</t>
  </si>
  <si>
    <t>B000000280</t>
  </si>
  <si>
    <t>D  2,039</t>
  </si>
  <si>
    <t>B000000281</t>
  </si>
  <si>
    <t>D  2,735</t>
  </si>
  <si>
    <t>B000000283</t>
  </si>
  <si>
    <t>D  2,758</t>
  </si>
  <si>
    <t>B000000277</t>
  </si>
  <si>
    <t>D  2,817</t>
  </si>
  <si>
    <t>A000002491</t>
  </si>
  <si>
    <t>D  2,820</t>
  </si>
  <si>
    <t>D  1,297</t>
  </si>
  <si>
    <t>D  2,127</t>
  </si>
  <si>
    <t>D  2,130</t>
  </si>
  <si>
    <t>D  2,400</t>
  </si>
  <si>
    <t>D  2,767</t>
  </si>
  <si>
    <t>D  1,711</t>
  </si>
  <si>
    <t>D  1,723</t>
  </si>
  <si>
    <t>D  2,274</t>
  </si>
  <si>
    <t>302-D101448</t>
  </si>
  <si>
    <t>CAMPERO CRUZ ALFONSO</t>
  </si>
  <si>
    <t>D  2,814</t>
  </si>
  <si>
    <t>A000000574</t>
  </si>
  <si>
    <t>A000000573</t>
  </si>
  <si>
    <t>D  2,092</t>
  </si>
  <si>
    <t>E    256</t>
  </si>
  <si>
    <t>DUPLICADO</t>
  </si>
  <si>
    <t>D  1,853</t>
  </si>
  <si>
    <t>D  1,855</t>
  </si>
  <si>
    <t>D  2,665</t>
  </si>
  <si>
    <t>E    209</t>
  </si>
  <si>
    <t>T-2074</t>
  </si>
  <si>
    <t xml:space="preserve">DIFERENCIA EN PAGO </t>
  </si>
  <si>
    <t>D  2,823</t>
  </si>
  <si>
    <t>302-D101769</t>
  </si>
  <si>
    <t>ENERMAX DEL BAJIO S DE RL DE CV</t>
  </si>
  <si>
    <t>D  1,021</t>
  </si>
  <si>
    <t>D    975</t>
  </si>
  <si>
    <t>302-D101789</t>
  </si>
  <si>
    <t>RIOS RAMIREZ VALENTIN</t>
  </si>
  <si>
    <t>D  2,914</t>
  </si>
  <si>
    <t>D    170</t>
  </si>
  <si>
    <t>A000000020</t>
  </si>
  <si>
    <t>D    547</t>
  </si>
  <si>
    <t>A000000026</t>
  </si>
  <si>
    <t>D  2,669</t>
  </si>
  <si>
    <t>A000000030</t>
  </si>
  <si>
    <t>302-D101857</t>
  </si>
  <si>
    <t>RODRIGUEZ ANGELES PEDRO GILBERTO</t>
  </si>
  <si>
    <t>D    420</t>
  </si>
  <si>
    <t>AAA0019705</t>
  </si>
  <si>
    <t>D    422</t>
  </si>
  <si>
    <t>AAA0000116</t>
  </si>
  <si>
    <t>D    457</t>
  </si>
  <si>
    <t>D    539</t>
  </si>
  <si>
    <t>AAA0000014</t>
  </si>
  <si>
    <t>D    540</t>
  </si>
  <si>
    <t>AAA0000134</t>
  </si>
  <si>
    <t>D    541</t>
  </si>
  <si>
    <t>AAA0011197</t>
  </si>
  <si>
    <t>D    545</t>
  </si>
  <si>
    <t>AAA0000001</t>
  </si>
  <si>
    <t>D  2,412</t>
  </si>
  <si>
    <t>AA00000018</t>
  </si>
  <si>
    <t>D  2,420</t>
  </si>
  <si>
    <t>AAA0000017</t>
  </si>
  <si>
    <t>302-D101868</t>
  </si>
  <si>
    <t>GRUPO RAMAHA S.C.</t>
  </si>
  <si>
    <t>D  1,478</t>
  </si>
  <si>
    <t>D  2,562</t>
  </si>
  <si>
    <t>NOM2020416</t>
  </si>
  <si>
    <t>DIFERENCIA EN EGRESOS 239</t>
  </si>
  <si>
    <t>302-D101875</t>
  </si>
  <si>
    <t>NEOCOM SA DE CV</t>
  </si>
  <si>
    <t>D  2,834</t>
  </si>
  <si>
    <t>D  2,832</t>
  </si>
  <si>
    <t>A000004220</t>
  </si>
  <si>
    <t>302-D101876</t>
  </si>
  <si>
    <t>BARCENAS GONZALEZ ENRIQUE</t>
  </si>
  <si>
    <t>PENDIENTE ||</t>
  </si>
  <si>
    <t>D  2,192</t>
  </si>
  <si>
    <t>P000014366</t>
  </si>
  <si>
    <t>D  2,696</t>
  </si>
  <si>
    <t>D  1,026</t>
  </si>
  <si>
    <t>D  1,031</t>
  </si>
  <si>
    <t>D  1,033</t>
  </si>
  <si>
    <t>D  1,362</t>
  </si>
  <si>
    <t>D  1,514</t>
  </si>
  <si>
    <t>D  2,229</t>
  </si>
  <si>
    <t>D    834</t>
  </si>
  <si>
    <t>D  1,435</t>
  </si>
  <si>
    <t>P000014386</t>
  </si>
  <si>
    <t>D  2,693</t>
  </si>
  <si>
    <t>P000014388</t>
  </si>
  <si>
    <t>302-D100060</t>
  </si>
  <si>
    <t>SECRETARIA DE FINANZAS INVERSION Y</t>
  </si>
  <si>
    <t>D  1,237</t>
  </si>
  <si>
    <t>ZE01493425</t>
  </si>
  <si>
    <t>D  1,240</t>
  </si>
  <si>
    <t>ZE01493155</t>
  </si>
  <si>
    <t>D    525</t>
  </si>
  <si>
    <t>D    542</t>
  </si>
  <si>
    <t>D    800</t>
  </si>
  <si>
    <t>D  1,263</t>
  </si>
  <si>
    <t>D  2,647</t>
  </si>
  <si>
    <t>B000004292</t>
  </si>
  <si>
    <t>D      2</t>
  </si>
  <si>
    <t>DONATIVO</t>
  </si>
  <si>
    <t>D  1,418</t>
  </si>
  <si>
    <t>E     61</t>
  </si>
  <si>
    <t>CH-13023</t>
  </si>
  <si>
    <t>D  2,158</t>
  </si>
  <si>
    <t>B000002781</t>
  </si>
  <si>
    <t>D  1,433</t>
  </si>
  <si>
    <t>MEX0201833</t>
  </si>
  <si>
    <t>D  1,025</t>
  </si>
  <si>
    <t>A000033223</t>
  </si>
  <si>
    <t>D  1,520</t>
  </si>
  <si>
    <t>A000033313</t>
  </si>
  <si>
    <t>D  2,227</t>
  </si>
  <si>
    <t>A000033436</t>
  </si>
  <si>
    <t>D    836</t>
  </si>
  <si>
    <t>D  2,738</t>
  </si>
  <si>
    <t>ERG0201195</t>
  </si>
  <si>
    <t>D  1,022</t>
  </si>
  <si>
    <t>D  1,034</t>
  </si>
  <si>
    <t>D  1,036</t>
  </si>
  <si>
    <t>D  1,359</t>
  </si>
  <si>
    <t>D  1,360</t>
  </si>
  <si>
    <t>D  2,226</t>
  </si>
  <si>
    <t>D  2,228</t>
  </si>
  <si>
    <t>A000002848</t>
  </si>
  <si>
    <t>D  2,736</t>
  </si>
  <si>
    <t>D    145</t>
  </si>
  <si>
    <t>D  1,772</t>
  </si>
  <si>
    <t>S000042556</t>
  </si>
  <si>
    <t>D    791</t>
  </si>
  <si>
    <t>CELAD23675</t>
  </si>
  <si>
    <t>D    831</t>
  </si>
  <si>
    <t>P000014098</t>
  </si>
  <si>
    <t>D    832</t>
  </si>
  <si>
    <t>P000014099</t>
  </si>
  <si>
    <t>P000014646</t>
  </si>
  <si>
    <t>D    713</t>
  </si>
  <si>
    <t>B000000291</t>
  </si>
  <si>
    <t>D    745</t>
  </si>
  <si>
    <t>B000000292</t>
  </si>
  <si>
    <t>D    963</t>
  </si>
  <si>
    <t>B000000288</t>
  </si>
  <si>
    <t>D  1,515</t>
  </si>
  <si>
    <t>B000000295</t>
  </si>
  <si>
    <t>D  2,012</t>
  </si>
  <si>
    <t>B000000303</t>
  </si>
  <si>
    <t>D  2,014</t>
  </si>
  <si>
    <t>B000000302</t>
  </si>
  <si>
    <t>D  2,015</t>
  </si>
  <si>
    <t>B000000298</t>
  </si>
  <si>
    <t>D  2,538</t>
  </si>
  <si>
    <t>B000000305</t>
  </si>
  <si>
    <t>D  2,695</t>
  </si>
  <si>
    <t>A000002554</t>
  </si>
  <si>
    <t>D  2,933</t>
  </si>
  <si>
    <t>D    150</t>
  </si>
  <si>
    <t>D  1,374</t>
  </si>
  <si>
    <t>D    746</t>
  </si>
  <si>
    <t>D    873</t>
  </si>
  <si>
    <t>D  2,029</t>
  </si>
  <si>
    <t>D  2,206</t>
  </si>
  <si>
    <t>D    930</t>
  </si>
  <si>
    <t>D    961</t>
  </si>
  <si>
    <t>D  1,816</t>
  </si>
  <si>
    <t>D  1,984</t>
  </si>
  <si>
    <t>D  2,013</t>
  </si>
  <si>
    <t>D  2,532</t>
  </si>
  <si>
    <t>D  2,631</t>
  </si>
  <si>
    <t>D    362</t>
  </si>
  <si>
    <t>D  2,798</t>
  </si>
  <si>
    <t>D  2,799</t>
  </si>
  <si>
    <t>D  2,740</t>
  </si>
  <si>
    <t>D  2,757</t>
  </si>
  <si>
    <t>D    144</t>
  </si>
  <si>
    <t>A000000578</t>
  </si>
  <si>
    <t>D  1,287</t>
  </si>
  <si>
    <t>A000000586</t>
  </si>
  <si>
    <t>D  2,391</t>
  </si>
  <si>
    <t>A000000599</t>
  </si>
  <si>
    <t>D  2,623</t>
  </si>
  <si>
    <t>A000000601</t>
  </si>
  <si>
    <t>D  1,238</t>
  </si>
  <si>
    <t>D  1,401</t>
  </si>
  <si>
    <t>D  1,921</t>
  </si>
  <si>
    <t>D  1,773</t>
  </si>
  <si>
    <t>D  1,516</t>
  </si>
  <si>
    <t>D  1,517</t>
  </si>
  <si>
    <t>D  1,518</t>
  </si>
  <si>
    <t>D    631</t>
  </si>
  <si>
    <t>D    950</t>
  </si>
  <si>
    <t>D  1,037</t>
  </si>
  <si>
    <t>M000000611</t>
  </si>
  <si>
    <t>D  2,800</t>
  </si>
  <si>
    <t>D    829</t>
  </si>
  <si>
    <t>D  1,519</t>
  </si>
  <si>
    <t>A000000048</t>
  </si>
  <si>
    <t>D  2,737</t>
  </si>
  <si>
    <t>A000000055</t>
  </si>
  <si>
    <t>D  1,009</t>
  </si>
  <si>
    <t>AAA0017733</t>
  </si>
  <si>
    <t>D  1,015</t>
  </si>
  <si>
    <t>F000405519</t>
  </si>
  <si>
    <t>D  1,444</t>
  </si>
  <si>
    <t>AAA0000112</t>
  </si>
  <si>
    <t>D  2,091</t>
  </si>
  <si>
    <t>AAA0000144</t>
  </si>
  <si>
    <t>D  2,795</t>
  </si>
  <si>
    <t>F-00000457</t>
  </si>
  <si>
    <t>D  1,440</t>
  </si>
  <si>
    <t>P000014340</t>
  </si>
  <si>
    <t>D  2,796</t>
  </si>
  <si>
    <t>F-00000676</t>
  </si>
  <si>
    <t>D    889</t>
  </si>
  <si>
    <t>NOMSEM1916</t>
  </si>
  <si>
    <t>DIFERENCIA EN PAGO</t>
  </si>
  <si>
    <t>302-D101882</t>
  </si>
  <si>
    <t>SANCHEZ CARDENAS ARMANDO</t>
  </si>
  <si>
    <t>E    219</t>
  </si>
  <si>
    <t>CH-17573</t>
  </si>
  <si>
    <t>INGENIERIA FISCAL LABORAL SC</t>
  </si>
  <si>
    <t>P000014359</t>
  </si>
  <si>
    <t>D  2,931</t>
  </si>
  <si>
    <t>SEMANA 22</t>
  </si>
  <si>
    <t>302-D101884</t>
  </si>
  <si>
    <t>302-D101885</t>
  </si>
  <si>
    <t>REPRESENTACIONES DYCO Y ASOCIADOS S</t>
  </si>
  <si>
    <t>D  2,185</t>
  </si>
  <si>
    <t>302-D101891</t>
  </si>
  <si>
    <t>JUAREZ GUERRERO MARIA VANESSA</t>
  </si>
  <si>
    <t>0082-TCU16</t>
  </si>
  <si>
    <t>302-D100559</t>
  </si>
  <si>
    <t>MHMG ABOGADOS SC</t>
  </si>
  <si>
    <t>D  2,184</t>
  </si>
  <si>
    <t>SALDO AL 30 DE JUNIO</t>
  </si>
  <si>
    <t>D  2,686</t>
  </si>
  <si>
    <t>P000014824</t>
  </si>
  <si>
    <t>D    874</t>
  </si>
  <si>
    <t>D    876</t>
  </si>
  <si>
    <t>D  2,542</t>
  </si>
  <si>
    <t>E     76</t>
  </si>
  <si>
    <t>D    651</t>
  </si>
  <si>
    <t>D    792</t>
  </si>
  <si>
    <t>D    802</t>
  </si>
  <si>
    <t>D  1,379</t>
  </si>
  <si>
    <t>D  2,945</t>
  </si>
  <si>
    <t>P000014841</t>
  </si>
  <si>
    <t xml:space="preserve">DIFERENCIA EN CH CO CONTRARRECIBO </t>
  </si>
  <si>
    <t>302-D100063</t>
  </si>
  <si>
    <t>SNAP-ON SUN DE MEXICO SA DE CV</t>
  </si>
  <si>
    <t>D  2,825</t>
  </si>
  <si>
    <t>ARV0069968</t>
  </si>
  <si>
    <t>D    748</t>
  </si>
  <si>
    <t>ZE01495104</t>
  </si>
  <si>
    <t>ZE01495788</t>
  </si>
  <si>
    <t>ZE01496510</t>
  </si>
  <si>
    <t>D  2,396</t>
  </si>
  <si>
    <t>ZE01496515</t>
  </si>
  <si>
    <t>302-D100126</t>
  </si>
  <si>
    <t>ATOYOMOTORS S.A DE C.V.</t>
  </si>
  <si>
    <t>D  1,948</t>
  </si>
  <si>
    <t>INCA001396</t>
  </si>
  <si>
    <t>D  2,944</t>
  </si>
  <si>
    <t>D  1,923</t>
  </si>
  <si>
    <t>A000033931</t>
  </si>
  <si>
    <t>D  2,541</t>
  </si>
  <si>
    <t>A000034075</t>
  </si>
  <si>
    <t>D    656</t>
  </si>
  <si>
    <t>D  1,305</t>
  </si>
  <si>
    <t>D  2,030</t>
  </si>
  <si>
    <t>D  2,674</t>
  </si>
  <si>
    <t>D    877</t>
  </si>
  <si>
    <t>D  2,379</t>
  </si>
  <si>
    <t>D    752</t>
  </si>
  <si>
    <t>D  1,680</t>
  </si>
  <si>
    <t>S000043148</t>
  </si>
  <si>
    <t>D  2,027</t>
  </si>
  <si>
    <t>CELAD24076</t>
  </si>
  <si>
    <t>B000000323</t>
  </si>
  <si>
    <t>A000002608</t>
  </si>
  <si>
    <t>302-D101018</t>
  </si>
  <si>
    <t>GARCIA RIZO SALVADOR EDUARDO</t>
  </si>
  <si>
    <t>D  3,029</t>
  </si>
  <si>
    <t>P14584</t>
  </si>
  <si>
    <t>302-D101064</t>
  </si>
  <si>
    <t>NJURADO BRISEÑO MARTHA EDITH</t>
  </si>
  <si>
    <t>D  2,777</t>
  </si>
  <si>
    <t>D  1,468</t>
  </si>
  <si>
    <t>D    342</t>
  </si>
  <si>
    <t>D  2,429</t>
  </si>
  <si>
    <t>D    588</t>
  </si>
  <si>
    <t>D  2,103</t>
  </si>
  <si>
    <t>D    341</t>
  </si>
  <si>
    <t>D  1,804</t>
  </si>
  <si>
    <t>D  3,045</t>
  </si>
  <si>
    <t>S1722</t>
  </si>
  <si>
    <t>D  3,046</t>
  </si>
  <si>
    <t>S1727</t>
  </si>
  <si>
    <t>D  1,006</t>
  </si>
  <si>
    <t>A000000611</t>
  </si>
  <si>
    <t>D  1,007</t>
  </si>
  <si>
    <t>A000000612</t>
  </si>
  <si>
    <t>D  1,008</t>
  </si>
  <si>
    <t>A000000613</t>
  </si>
  <si>
    <t>D  1,231</t>
  </si>
  <si>
    <t>A000000616</t>
  </si>
  <si>
    <t>D  1,120</t>
  </si>
  <si>
    <t>D  1,443</t>
  </si>
  <si>
    <t>D  1,879</t>
  </si>
  <si>
    <t>D  2,292</t>
  </si>
  <si>
    <t>D  2,678</t>
  </si>
  <si>
    <t>D    655</t>
  </si>
  <si>
    <t>D  2,270</t>
  </si>
  <si>
    <t>A000000063</t>
  </si>
  <si>
    <t>DIFERENIA EN PAGOS DE JUNIO</t>
  </si>
  <si>
    <t>D  2,969</t>
  </si>
  <si>
    <t>NOMSEM2616</t>
  </si>
  <si>
    <t>302-D101916</t>
  </si>
  <si>
    <t>ESTRELLA JIMENEZ JANUARIO</t>
  </si>
  <si>
    <t>0103-TCU16</t>
  </si>
  <si>
    <t>302-D101920</t>
  </si>
  <si>
    <t>GARCIA FLORES GUILLERMO ISSAC</t>
  </si>
  <si>
    <t>D  2,917</t>
  </si>
  <si>
    <t>0105-TCU16</t>
  </si>
  <si>
    <t>D   1124</t>
  </si>
  <si>
    <t>302-D101895</t>
  </si>
  <si>
    <t>MURILLO BELTRAN RITA</t>
  </si>
  <si>
    <t>D    627</t>
  </si>
  <si>
    <t>D    262</t>
  </si>
  <si>
    <t>D    264</t>
  </si>
  <si>
    <t>D    265</t>
  </si>
  <si>
    <t>D    702</t>
  </si>
  <si>
    <t>D    778</t>
  </si>
  <si>
    <t>D    359</t>
  </si>
  <si>
    <t>D    933</t>
  </si>
  <si>
    <t>D  2,925</t>
  </si>
  <si>
    <t>302-D100042</t>
  </si>
  <si>
    <t>SERVICIO PAN AMERICANO DE PROTECCION</t>
  </si>
  <si>
    <t>D    945</t>
  </si>
  <si>
    <t>D    531</t>
  </si>
  <si>
    <t>ZE01497658</t>
  </si>
  <si>
    <t>D    799</t>
  </si>
  <si>
    <t>ZE01498096</t>
  </si>
  <si>
    <t>D  2,418</t>
  </si>
  <si>
    <t>ZE01499386</t>
  </si>
  <si>
    <t>ZE01499387</t>
  </si>
  <si>
    <t>ZE01499610</t>
  </si>
  <si>
    <t>IVA</t>
  </si>
  <si>
    <t>D  2394</t>
  </si>
  <si>
    <t>AJUSTE 3</t>
  </si>
  <si>
    <t>302-D10884</t>
  </si>
  <si>
    <t>D        1</t>
  </si>
  <si>
    <t>BAJA PROVICION</t>
  </si>
  <si>
    <t>D    1333</t>
  </si>
  <si>
    <t>D    113</t>
  </si>
  <si>
    <t>ZE01489278</t>
  </si>
  <si>
    <t>D  1747</t>
  </si>
  <si>
    <t>D    149</t>
  </si>
  <si>
    <t>ZE01492110</t>
  </si>
  <si>
    <t>SALDO AL 30 DE JULIO</t>
  </si>
  <si>
    <t>E  182</t>
  </si>
  <si>
    <t>CH178/28</t>
  </si>
  <si>
    <t>302-D100147</t>
  </si>
  <si>
    <t>D  577</t>
  </si>
  <si>
    <t>B000004507</t>
  </si>
  <si>
    <t>302-D100554</t>
  </si>
  <si>
    <t>ASOCIACION DE DISTRIBUIDORES DE AUT</t>
  </si>
  <si>
    <t>D  2272</t>
  </si>
  <si>
    <t>D   1111</t>
  </si>
  <si>
    <t>A000034518</t>
  </si>
  <si>
    <t>D   2911</t>
  </si>
  <si>
    <t>D   2912</t>
  </si>
  <si>
    <t>A000034715</t>
  </si>
  <si>
    <t>A000034632</t>
  </si>
  <si>
    <t>D       357</t>
  </si>
  <si>
    <t>D     962</t>
  </si>
  <si>
    <t>D    1493</t>
  </si>
  <si>
    <t>D     2275</t>
  </si>
  <si>
    <t>302-D100648</t>
  </si>
  <si>
    <t>MCPA SA DE CV</t>
  </si>
  <si>
    <t>D   1761</t>
  </si>
  <si>
    <t xml:space="preserve">D   2136 </t>
  </si>
  <si>
    <t>FF00020333</t>
  </si>
  <si>
    <t>FF00020493</t>
  </si>
  <si>
    <t>302-D100728</t>
  </si>
  <si>
    <t xml:space="preserve">CENTRO DE DISTRIBUCION ORIENTE SA </t>
  </si>
  <si>
    <t>D    1729</t>
  </si>
  <si>
    <t>D     1811</t>
  </si>
  <si>
    <t>D    561</t>
  </si>
  <si>
    <t>A000002991</t>
  </si>
  <si>
    <t>D    982</t>
  </si>
  <si>
    <t>D  2,031</t>
  </si>
  <si>
    <t>D  2,143</t>
  </si>
  <si>
    <t>S000043823</t>
  </si>
  <si>
    <t>D  3,102</t>
  </si>
  <si>
    <t>P000015066</t>
  </si>
  <si>
    <t>D  2,008</t>
  </si>
  <si>
    <t>B000000331</t>
  </si>
  <si>
    <t>D  2,033</t>
  </si>
  <si>
    <t>B000000325</t>
  </si>
  <si>
    <t>D  2,035</t>
  </si>
  <si>
    <t>B000000348</t>
  </si>
  <si>
    <t>D  2,545</t>
  </si>
  <si>
    <t>A000002689</t>
  </si>
  <si>
    <t>D  1,807</t>
  </si>
  <si>
    <t>D  1,133</t>
  </si>
  <si>
    <t>D  2,785</t>
  </si>
  <si>
    <t>D  2,038</t>
  </si>
  <si>
    <t>D  2,085</t>
  </si>
  <si>
    <t>D  2,114</t>
  </si>
  <si>
    <t>D    670</t>
  </si>
  <si>
    <t>E    131</t>
  </si>
  <si>
    <t>T-2346</t>
  </si>
  <si>
    <t xml:space="preserve">SE APLICA A FAC 630 Y NO ESTA </t>
  </si>
  <si>
    <t>D  1,698</t>
  </si>
  <si>
    <t>D  1,700</t>
  </si>
  <si>
    <t>D  2,830</t>
  </si>
  <si>
    <t>D  2,921</t>
  </si>
  <si>
    <t>D  1,265</t>
  </si>
  <si>
    <t>D  1,432</t>
  </si>
  <si>
    <t>D  1,436</t>
  </si>
  <si>
    <t>D  2,005</t>
  </si>
  <si>
    <t>D  2,155</t>
  </si>
  <si>
    <t>D  2,431</t>
  </si>
  <si>
    <t>302-D101539</t>
  </si>
  <si>
    <t>MERCADO LIBRE S DE RL DE CV</t>
  </si>
  <si>
    <t>A000595139</t>
  </si>
  <si>
    <t>D    779</t>
  </si>
  <si>
    <t>D    981</t>
  </si>
  <si>
    <t>D  1,138</t>
  </si>
  <si>
    <t>D  2,428</t>
  </si>
  <si>
    <t>D  2,430</t>
  </si>
  <si>
    <t>D    580</t>
  </si>
  <si>
    <t>D  2,298</t>
  </si>
  <si>
    <t>D  2,032</t>
  </si>
  <si>
    <t>A000000083</t>
  </si>
  <si>
    <t>D  2,683</t>
  </si>
  <si>
    <t>D  2,809</t>
  </si>
  <si>
    <t>BAJA PROVI</t>
  </si>
  <si>
    <t>302-D101922</t>
  </si>
  <si>
    <t>REYES RODRIGUEZ MARISTEL</t>
  </si>
  <si>
    <t>D  1,216</t>
  </si>
  <si>
    <t>A000000624</t>
  </si>
  <si>
    <t>D  1,239</t>
  </si>
  <si>
    <t>A000000629</t>
  </si>
  <si>
    <t>A000000623</t>
  </si>
  <si>
    <t>D  1,315</t>
  </si>
  <si>
    <t>A000000608</t>
  </si>
  <si>
    <t>D  1,441</t>
  </si>
  <si>
    <t>A000000634</t>
  </si>
  <si>
    <t>A000000621</t>
  </si>
  <si>
    <t>A000000622</t>
  </si>
  <si>
    <t>D  1,665</t>
  </si>
  <si>
    <t>A000000635</t>
  </si>
  <si>
    <t>A000000639</t>
  </si>
  <si>
    <t>D  1,970</t>
  </si>
  <si>
    <t>A000000637</t>
  </si>
  <si>
    <t>D  2,439</t>
  </si>
  <si>
    <t>A000000642</t>
  </si>
  <si>
    <t>D  2,441</t>
  </si>
  <si>
    <t>A000000644</t>
  </si>
  <si>
    <t>D  2,445</t>
  </si>
  <si>
    <t>A000000638</t>
  </si>
  <si>
    <t>D  2,871</t>
  </si>
  <si>
    <t>A000000654</t>
  </si>
  <si>
    <t>302-D101925</t>
  </si>
  <si>
    <t>ALARMAS IES DE QUERETARO SA DE CV</t>
  </si>
  <si>
    <t>D  1,366</t>
  </si>
  <si>
    <t>302-D101931</t>
  </si>
  <si>
    <t>LUCIO CENTENO RICARDO</t>
  </si>
  <si>
    <t>D  1,673</t>
  </si>
  <si>
    <t>CEL0002281</t>
  </si>
  <si>
    <t>302-D101938</t>
  </si>
  <si>
    <t>MIRANDA GARCIA MARTHA ERENDIRA</t>
  </si>
  <si>
    <t>D  2,444</t>
  </si>
  <si>
    <t>D  2,450</t>
  </si>
  <si>
    <t>D  2,870</t>
  </si>
  <si>
    <t>302-D101941</t>
  </si>
  <si>
    <t>D  2,783</t>
  </si>
  <si>
    <t>0119-TCU16</t>
  </si>
  <si>
    <t>ALOPEZ IBARRA GABRIELA ALEJANDRA</t>
  </si>
  <si>
    <t>302-D101942.</t>
  </si>
  <si>
    <t>MELECIO VILLAGOMEZ MARIBEL</t>
  </si>
  <si>
    <t>D  2,807</t>
  </si>
  <si>
    <t>0120-TCU16</t>
  </si>
  <si>
    <t>302-D101947</t>
  </si>
  <si>
    <t>WEBB GUANAJUATO SA DE CV</t>
  </si>
  <si>
    <t>E    234</t>
  </si>
  <si>
    <t>T-2437</t>
  </si>
  <si>
    <t>T-2608</t>
  </si>
  <si>
    <t>E   219</t>
  </si>
  <si>
    <t>D  2,603</t>
  </si>
  <si>
    <t>P000015068</t>
  </si>
  <si>
    <t>E    114</t>
  </si>
  <si>
    <t>T-2465</t>
  </si>
  <si>
    <t>D  1,811</t>
  </si>
  <si>
    <t>E    250</t>
  </si>
  <si>
    <t>T-2518</t>
  </si>
  <si>
    <t>D    994</t>
  </si>
  <si>
    <t>D  2,966</t>
  </si>
  <si>
    <t>D  2,967</t>
  </si>
  <si>
    <t>INTAGO0003</t>
  </si>
  <si>
    <t>D    865</t>
  </si>
  <si>
    <t>ZE01500522</t>
  </si>
  <si>
    <t>D  1,112</t>
  </si>
  <si>
    <t>ZE01500890</t>
  </si>
  <si>
    <t>D  1,877</t>
  </si>
  <si>
    <t>ZE01501587</t>
  </si>
  <si>
    <t>D  2,831</t>
  </si>
  <si>
    <t>ZE01502202</t>
  </si>
  <si>
    <t>D  1,802</t>
  </si>
  <si>
    <t>D  1,803</t>
  </si>
  <si>
    <t>B000000048</t>
  </si>
  <si>
    <t>B000000049</t>
  </si>
  <si>
    <t>D  2,368</t>
  </si>
  <si>
    <t>D  2,403</t>
  </si>
  <si>
    <t>JOYA CANO JOSE MARIO</t>
  </si>
  <si>
    <t>D    990</t>
  </si>
  <si>
    <t>B000004641</t>
  </si>
  <si>
    <t>D  1,912</t>
  </si>
  <si>
    <t>F000004172</t>
  </si>
  <si>
    <t>NOTARIA PUBLICA NUMERO TRES SC</t>
  </si>
  <si>
    <t>D  1,796</t>
  </si>
  <si>
    <t>A000035082</t>
  </si>
  <si>
    <t>D  1,798</t>
  </si>
  <si>
    <t>A000035194</t>
  </si>
  <si>
    <t>D  2,951</t>
  </si>
  <si>
    <t>A000035330</t>
  </si>
  <si>
    <t>RECTIFICACIONES VAZCO S.A. DE C.V.</t>
  </si>
  <si>
    <t>D  1,866</t>
  </si>
  <si>
    <t>D    995</t>
  </si>
  <si>
    <t>D  2,183</t>
  </si>
  <si>
    <t>D  1,889</t>
  </si>
  <si>
    <t>FF00021822</t>
  </si>
  <si>
    <t>D  1,789</t>
  </si>
  <si>
    <t>D  1,783</t>
  </si>
  <si>
    <t>D  1,823</t>
  </si>
  <si>
    <t>D  2,949</t>
  </si>
  <si>
    <t>A000003123</t>
  </si>
  <si>
    <t>S000044527</t>
  </si>
  <si>
    <t>D  1,914</t>
  </si>
  <si>
    <t>CELAD24669</t>
  </si>
  <si>
    <t>D  2,846</t>
  </si>
  <si>
    <t>P000015074</t>
  </si>
  <si>
    <t>MARTINEZ MUñIZ ARMANDO ABRAHAM</t>
  </si>
  <si>
    <t>D  2,102</t>
  </si>
  <si>
    <t>A000000417</t>
  </si>
  <si>
    <t>D  2,912</t>
  </si>
  <si>
    <t>A000000435</t>
  </si>
  <si>
    <t>E     84</t>
  </si>
  <si>
    <t>T-2445</t>
  </si>
  <si>
    <t>D  1,326</t>
  </si>
  <si>
    <t>B000000372</t>
  </si>
  <si>
    <t>D  1,331</t>
  </si>
  <si>
    <t>B000000370</t>
  </si>
  <si>
    <t>D  2,952</t>
  </si>
  <si>
    <t>B000000383</t>
  </si>
  <si>
    <t>D  2,405</t>
  </si>
  <si>
    <t>A000002749</t>
  </si>
  <si>
    <t>D  1,633</t>
  </si>
  <si>
    <t>D  1,884</t>
  </si>
  <si>
    <t>D  2,258</t>
  </si>
  <si>
    <t>D  2,238</t>
  </si>
  <si>
    <t>D  2,317</t>
  </si>
  <si>
    <t>0142-TCU16</t>
  </si>
  <si>
    <t>VERBOONEN FLORES EDUARDO</t>
  </si>
  <si>
    <t>D    609</t>
  </si>
  <si>
    <t>SALDO AL 30 DE AGOSTO</t>
  </si>
  <si>
    <t>302-D100207</t>
  </si>
  <si>
    <t>302-D100369</t>
  </si>
  <si>
    <t>302-D100586</t>
  </si>
  <si>
    <t>302-D100878</t>
  </si>
  <si>
    <t>DIFERENCIA EN PAGO POR FAC  345</t>
  </si>
  <si>
    <t>302-D101298</t>
  </si>
  <si>
    <t>D  1,111</t>
  </si>
  <si>
    <t>D  1,881</t>
  </si>
  <si>
    <t>D  1,918</t>
  </si>
  <si>
    <t>E     93</t>
  </si>
  <si>
    <t>T-2454</t>
  </si>
  <si>
    <t>PAGO F-1876 ver fac</t>
  </si>
  <si>
    <t>D  2,406</t>
  </si>
  <si>
    <t>D  1,337</t>
  </si>
  <si>
    <t>D  2,237</t>
  </si>
  <si>
    <t>D  1,593</t>
  </si>
  <si>
    <t>F000000018</t>
  </si>
  <si>
    <t>D  2,423</t>
  </si>
  <si>
    <t>A000000303</t>
  </si>
  <si>
    <t>A000000669</t>
  </si>
  <si>
    <t>D    686</t>
  </si>
  <si>
    <t>A000000664</t>
  </si>
  <si>
    <t>D    923</t>
  </si>
  <si>
    <t>D  1,455</t>
  </si>
  <si>
    <t>A000000666</t>
  </si>
  <si>
    <t>D  1,591</t>
  </si>
  <si>
    <t>A000000681</t>
  </si>
  <si>
    <t>A000000696</t>
  </si>
  <si>
    <t>D  2,755</t>
  </si>
  <si>
    <t>A000000699</t>
  </si>
  <si>
    <t>D  2,762</t>
  </si>
  <si>
    <t>A000000700</t>
  </si>
  <si>
    <t>D  2,844</t>
  </si>
  <si>
    <t>A000000701</t>
  </si>
  <si>
    <t>302-D101945</t>
  </si>
  <si>
    <t>VILLASEÑOR VARGAS MARGARITA</t>
  </si>
  <si>
    <t>D  1,460</t>
  </si>
  <si>
    <t>WMLD000170</t>
  </si>
  <si>
    <t>D  2,249</t>
  </si>
  <si>
    <t>WMLD000173</t>
  </si>
  <si>
    <t>302-D101949</t>
  </si>
  <si>
    <t>LIZARDI URZUA ARIZBET</t>
  </si>
  <si>
    <t>302-D101953</t>
  </si>
  <si>
    <t>AUDIOGLOBE ALARMAS Y ACCESORIOS SA</t>
  </si>
  <si>
    <t>D  1,161</t>
  </si>
  <si>
    <t>A000004619</t>
  </si>
  <si>
    <t>D  2,840</t>
  </si>
  <si>
    <t>302-D101959</t>
  </si>
  <si>
    <t>PEDRAZA MUñOZ MANUEL</t>
  </si>
  <si>
    <t>302-D101964</t>
  </si>
  <si>
    <t>BELTRAN MEDINA MA PATRICIA</t>
  </si>
  <si>
    <t>0147-TCU16</t>
  </si>
  <si>
    <t>302-D101969</t>
  </si>
  <si>
    <t>CLEANDUSTRIES DE MEXICO SA DE CV</t>
  </si>
  <si>
    <t>FAC0000007</t>
  </si>
  <si>
    <t>FAC0000008</t>
  </si>
  <si>
    <t>FAC0000009</t>
  </si>
  <si>
    <t>FAC0000010</t>
  </si>
  <si>
    <t>SALDO AL 30 DE SEPTIEMBRE</t>
  </si>
  <si>
    <t>D  2,747</t>
  </si>
  <si>
    <t>P000015228</t>
  </si>
  <si>
    <t>D  1,568</t>
  </si>
  <si>
    <t>D  3,212</t>
  </si>
  <si>
    <t>INTPPSEP03</t>
  </si>
  <si>
    <t>D  1,367</t>
  </si>
  <si>
    <t>D  1,013</t>
  </si>
  <si>
    <t>ZE01502887</t>
  </si>
  <si>
    <t>D  1,014</t>
  </si>
  <si>
    <t>ZE01503068</t>
  </si>
  <si>
    <t>D  1,429</t>
  </si>
  <si>
    <t>ZE01502739</t>
  </si>
  <si>
    <t>D  2,407</t>
  </si>
  <si>
    <t>ZE01503865</t>
  </si>
  <si>
    <t>D  1,119</t>
  </si>
  <si>
    <t>B000021819</t>
  </si>
  <si>
    <t>B000021926</t>
  </si>
  <si>
    <t>D    618</t>
  </si>
  <si>
    <t>MEX0213563</t>
  </si>
  <si>
    <t>D    620</t>
  </si>
  <si>
    <t>MEX0213564</t>
  </si>
  <si>
    <t>D    623</t>
  </si>
  <si>
    <t>MEX0213565</t>
  </si>
  <si>
    <t>D  3,369</t>
  </si>
  <si>
    <t>D    384</t>
  </si>
  <si>
    <t>D  1,857</t>
  </si>
  <si>
    <t>A000035795</t>
  </si>
  <si>
    <t>A000035751</t>
  </si>
  <si>
    <t>D  1,301</t>
  </si>
  <si>
    <t>D  1,924</t>
  </si>
  <si>
    <t>D    382</t>
  </si>
  <si>
    <t>D  1,368</t>
  </si>
  <si>
    <t>D  1,551</t>
  </si>
  <si>
    <t>ERG0209225</t>
  </si>
  <si>
    <t>D    280</t>
  </si>
  <si>
    <t>FF00022488</t>
  </si>
  <si>
    <t>D    357</t>
  </si>
  <si>
    <t>D    358</t>
  </si>
  <si>
    <t>D    360</t>
  </si>
  <si>
    <t>D    393</t>
  </si>
  <si>
    <t>D    790</t>
  </si>
  <si>
    <t>D  2,533</t>
  </si>
  <si>
    <t>D  1,550</t>
  </si>
  <si>
    <t>S000045173</t>
  </si>
  <si>
    <t>D  2,956</t>
  </si>
  <si>
    <t>P000015230</t>
  </si>
  <si>
    <t>D  1,871</t>
  </si>
  <si>
    <t>B000000398</t>
  </si>
  <si>
    <t>D  2,212</t>
  </si>
  <si>
    <t>B000000386</t>
  </si>
  <si>
    <t>B000000376</t>
  </si>
  <si>
    <t>D  2,803</t>
  </si>
  <si>
    <t>B000000406</t>
  </si>
  <si>
    <t>D  3,356</t>
  </si>
  <si>
    <t>BAJA</t>
  </si>
  <si>
    <t>D  2,960</t>
  </si>
  <si>
    <t>A000002818</t>
  </si>
  <si>
    <t>D  1,548</t>
  </si>
  <si>
    <t>FE00000672</t>
  </si>
  <si>
    <t>D  1,290</t>
  </si>
  <si>
    <t>D  1,291</t>
  </si>
  <si>
    <t>D    796</t>
  </si>
  <si>
    <t>D  1,982</t>
  </si>
  <si>
    <t>D  2,194</t>
  </si>
  <si>
    <t>D  2,760</t>
  </si>
  <si>
    <t>D  2,999</t>
  </si>
  <si>
    <t>D  1,559</t>
  </si>
  <si>
    <t>D  1,560</t>
  </si>
  <si>
    <t>D  1,561</t>
  </si>
  <si>
    <t>D    806</t>
  </si>
  <si>
    <t>D  1,016</t>
  </si>
  <si>
    <t>D  2,530</t>
  </si>
  <si>
    <t>M000000176</t>
  </si>
  <si>
    <t>D  2,531</t>
  </si>
  <si>
    <t>M000000177</t>
  </si>
  <si>
    <t>D    386</t>
  </si>
  <si>
    <t>P000015188</t>
  </si>
  <si>
    <t>D    397</t>
  </si>
  <si>
    <t>D  1,623</t>
  </si>
  <si>
    <t>D  2,511</t>
  </si>
  <si>
    <t>D  3,239</t>
  </si>
  <si>
    <t>VALES00916</t>
  </si>
  <si>
    <t>D    771</t>
  </si>
  <si>
    <t>A000000714</t>
  </si>
  <si>
    <t>D    921</t>
  </si>
  <si>
    <t>A000000726</t>
  </si>
  <si>
    <t>D  1,157</t>
  </si>
  <si>
    <t>A000000713</t>
  </si>
  <si>
    <t>D  2,086</t>
  </si>
  <si>
    <t>A000000736</t>
  </si>
  <si>
    <t>A000000733</t>
  </si>
  <si>
    <t>A000000742</t>
  </si>
  <si>
    <t>D    690</t>
  </si>
  <si>
    <t>WMLD000185</t>
  </si>
  <si>
    <t>WMLD000201</t>
  </si>
  <si>
    <t>D  2,401</t>
  </si>
  <si>
    <t>WMLD000202</t>
  </si>
  <si>
    <t>WMLD000206</t>
  </si>
  <si>
    <t>D  3,038</t>
  </si>
  <si>
    <t>WMLD000207</t>
  </si>
  <si>
    <t>D  2,006</t>
  </si>
  <si>
    <t>WMLD000200</t>
  </si>
  <si>
    <t>D  3,121</t>
  </si>
  <si>
    <t>WMLD000235</t>
  </si>
  <si>
    <t>302-D101948</t>
  </si>
  <si>
    <t>D  2,732</t>
  </si>
  <si>
    <t>D    776</t>
  </si>
  <si>
    <t>FAC0000017</t>
  </si>
  <si>
    <t>D  1,852</t>
  </si>
  <si>
    <t>FAC0000033</t>
  </si>
  <si>
    <t>302-D101981</t>
  </si>
  <si>
    <t>LOPEZ ALVAREZ OSCAR MARTIN</t>
  </si>
  <si>
    <t>D  1,870</t>
  </si>
  <si>
    <t>A000000225</t>
  </si>
  <si>
    <t>D  2,095</t>
  </si>
  <si>
    <t>A000000226</t>
  </si>
  <si>
    <t>D  2,848</t>
  </si>
  <si>
    <t>A000000227</t>
  </si>
  <si>
    <t>302-D101982</t>
  </si>
  <si>
    <t>SERVICIOS INTEGRALES APLICADOS DEL</t>
  </si>
  <si>
    <t>D  1,554</t>
  </si>
  <si>
    <t>302-D101988</t>
  </si>
  <si>
    <t>CRUZ GARCIA MELCHOR</t>
  </si>
  <si>
    <t>D  2,293</t>
  </si>
  <si>
    <t>0163-TCU16</t>
  </si>
  <si>
    <t>302-D101989</t>
  </si>
  <si>
    <t>COMERCIALIZADORA Y SERVICI</t>
  </si>
  <si>
    <t>0164-TCU16</t>
  </si>
  <si>
    <t>302-D101990</t>
  </si>
  <si>
    <t>FUERTES FLORES RICARDO MAURICIO</t>
  </si>
  <si>
    <t>D  2,961</t>
  </si>
  <si>
    <t>P000015187</t>
  </si>
  <si>
    <t>302-D100219</t>
  </si>
  <si>
    <t>QUERETARO MOTORS, SA</t>
  </si>
  <si>
    <t>D  1,570</t>
  </si>
  <si>
    <t>AM00001177</t>
  </si>
  <si>
    <t>SALDO AL 30 DE OCTUBRE</t>
  </si>
  <si>
    <t>D    240</t>
  </si>
  <si>
    <t>D    244</t>
  </si>
  <si>
    <t>D  2,711</t>
  </si>
  <si>
    <t>D    991</t>
  </si>
  <si>
    <t>D  3,174</t>
  </si>
  <si>
    <t>INTPPOCT03</t>
  </si>
  <si>
    <t>D  2,984</t>
  </si>
  <si>
    <t>ZE01506737</t>
  </si>
  <si>
    <t>302-D100287</t>
  </si>
  <si>
    <t>BALEROS Y RETENES SUAREZ S.A DE C.V</t>
  </si>
  <si>
    <t>D  1,510</t>
  </si>
  <si>
    <t>302-D100314</t>
  </si>
  <si>
    <t>JUNTA MUNICIPAL DE AGUA POTABLE Y A</t>
  </si>
  <si>
    <t>D  3,175</t>
  </si>
  <si>
    <t>P000016140</t>
  </si>
  <si>
    <t>B000004884</t>
  </si>
  <si>
    <t>D  2,653</t>
  </si>
  <si>
    <t>B000004543</t>
  </si>
  <si>
    <t>D    176</t>
  </si>
  <si>
    <t>E000000766</t>
  </si>
  <si>
    <t>D  1,176</t>
  </si>
  <si>
    <t>MEX0217002</t>
  </si>
  <si>
    <t>D    175</t>
  </si>
  <si>
    <t>D  3,223</t>
  </si>
  <si>
    <t>F000000968</t>
  </si>
  <si>
    <t>A000036340</t>
  </si>
  <si>
    <t>A000036471</t>
  </si>
  <si>
    <t>D  2,276</t>
  </si>
  <si>
    <t>D    401</t>
  </si>
  <si>
    <t>D  1,703</t>
  </si>
  <si>
    <t>D  2,650</t>
  </si>
  <si>
    <t>FF00024694</t>
  </si>
  <si>
    <t>D    219</t>
  </si>
  <si>
    <t>D    220</t>
  </si>
  <si>
    <t>D    224</t>
  </si>
  <si>
    <t>D    225</t>
  </si>
  <si>
    <t>D  1,188</t>
  </si>
  <si>
    <t>A000003250</t>
  </si>
  <si>
    <t>D  2,716</t>
  </si>
  <si>
    <t>D    895</t>
  </si>
  <si>
    <t>D    999</t>
  </si>
  <si>
    <t>D  1,788</t>
  </si>
  <si>
    <t>D  1,967</t>
  </si>
  <si>
    <t>S000045914</t>
  </si>
  <si>
    <t>D  3,176</t>
  </si>
  <si>
    <t>P000016141</t>
  </si>
  <si>
    <t>D  2,180</t>
  </si>
  <si>
    <t>B000000433</t>
  </si>
  <si>
    <t>B000000428</t>
  </si>
  <si>
    <t>D  2,727</t>
  </si>
  <si>
    <t>B000000427</t>
  </si>
  <si>
    <t>D  2,773</t>
  </si>
  <si>
    <t>B000000431</t>
  </si>
  <si>
    <t>D  2,878</t>
  </si>
  <si>
    <t>B000000436</t>
  </si>
  <si>
    <t>B000000438</t>
  </si>
  <si>
    <t>D  3,179</t>
  </si>
  <si>
    <t>A000002867</t>
  </si>
  <si>
    <t>D  1,000</t>
  </si>
  <si>
    <t>D  1,438</t>
  </si>
  <si>
    <t>D  1,177</t>
  </si>
  <si>
    <t>D  1,246</t>
  </si>
  <si>
    <t>D  1,864</t>
  </si>
  <si>
    <t>D  1,940</t>
  </si>
  <si>
    <t>D  2,078</t>
  </si>
  <si>
    <t>D  2,540</t>
  </si>
  <si>
    <t>D  3,006</t>
  </si>
  <si>
    <t>D  3,041</t>
  </si>
  <si>
    <t>T-2705</t>
  </si>
  <si>
    <t>D  2,295</t>
  </si>
  <si>
    <t>A000665484</t>
  </si>
  <si>
    <t>D  2,714</t>
  </si>
  <si>
    <t>D  3,177</t>
  </si>
  <si>
    <t>D  1,178</t>
  </si>
  <si>
    <t>D  1,197</t>
  </si>
  <si>
    <t>D    155</t>
  </si>
  <si>
    <t>D  2,417</t>
  </si>
  <si>
    <t>D  3,178</t>
  </si>
  <si>
    <t>F-00001224</t>
  </si>
  <si>
    <t>D  3,180</t>
  </si>
  <si>
    <t>F-00001231</t>
  </si>
  <si>
    <t>A000000761</t>
  </si>
  <si>
    <t>D  2,470</t>
  </si>
  <si>
    <t>A000000775</t>
  </si>
  <si>
    <t>D  2,677</t>
  </si>
  <si>
    <t>A000000784</t>
  </si>
  <si>
    <t>D    464</t>
  </si>
  <si>
    <t>WMLD000237</t>
  </si>
  <si>
    <t>WMLD000238</t>
  </si>
  <si>
    <t>D  2,782</t>
  </si>
  <si>
    <t>D  2,787</t>
  </si>
  <si>
    <t>D  2,978</t>
  </si>
  <si>
    <t>D  3,010</t>
  </si>
  <si>
    <t>D  1,005</t>
  </si>
  <si>
    <t>FAC0000041</t>
  </si>
  <si>
    <t>D  2,713</t>
  </si>
  <si>
    <t>D  1,937</t>
  </si>
  <si>
    <t>A000000239</t>
  </si>
  <si>
    <t>D  2,111</t>
  </si>
  <si>
    <t>A000000238</t>
  </si>
  <si>
    <t>A000000240</t>
  </si>
  <si>
    <t>D  2,730</t>
  </si>
  <si>
    <t>A000000237</t>
  </si>
  <si>
    <t>A000000233</t>
  </si>
  <si>
    <t>D  3,008</t>
  </si>
  <si>
    <t>A000000242</t>
  </si>
  <si>
    <t>302-D101991</t>
  </si>
  <si>
    <t>CORREA SOTO FELIPE LUIS</t>
  </si>
  <si>
    <t>D    132</t>
  </si>
  <si>
    <t>F000000011</t>
  </si>
  <si>
    <t>D    135</t>
  </si>
  <si>
    <t>F000000010</t>
  </si>
  <si>
    <t>D    311</t>
  </si>
  <si>
    <t>F000000014</t>
  </si>
  <si>
    <t>D  1,094</t>
  </si>
  <si>
    <t>F000000013</t>
  </si>
  <si>
    <t>D  1,107</t>
  </si>
  <si>
    <t>F000000017</t>
  </si>
  <si>
    <t>D  1,109</t>
  </si>
  <si>
    <t>F000000016</t>
  </si>
  <si>
    <t>302-D101993</t>
  </si>
  <si>
    <t>PEREZ VALENCIA MARGARITA</t>
  </si>
  <si>
    <t>CH-18082</t>
  </si>
  <si>
    <t>302-D102010</t>
  </si>
  <si>
    <t>ROCIO PUIG MORALES</t>
  </si>
  <si>
    <t>E    257</t>
  </si>
  <si>
    <t>CH-18119</t>
  </si>
  <si>
    <t>302-D102014</t>
  </si>
  <si>
    <t>CASTILLO GAYTAN JULIO CESAR</t>
  </si>
  <si>
    <t>D  2,327</t>
  </si>
  <si>
    <t>0188-TCU16</t>
  </si>
  <si>
    <t>302-D102016</t>
  </si>
  <si>
    <t>GUZMAN LACUNZA MARCO ANTON</t>
  </si>
  <si>
    <t>D  3,189</t>
  </si>
  <si>
    <t>D  3,187</t>
  </si>
  <si>
    <t>se aplico parcialidad por 221.56</t>
  </si>
  <si>
    <t>D    424</t>
  </si>
  <si>
    <t>E    154</t>
  </si>
  <si>
    <t>T-2626</t>
  </si>
  <si>
    <t>D    833</t>
  </si>
  <si>
    <t>P000014100</t>
  </si>
  <si>
    <t>SE APLICO UN PAGO POR 247.08</t>
  </si>
  <si>
    <t>PAGO DUPLICADO DE FAC 345</t>
  </si>
  <si>
    <t>NO ESTA EL CHEQUE</t>
  </si>
  <si>
    <t xml:space="preserve">NO ESTA LA TRANSFERENCIA </t>
  </si>
  <si>
    <t xml:space="preserve">SE APLICA A FAC 630 DEL 2015Y NO ESTA </t>
  </si>
  <si>
    <t>SALDO AL 30 DE NOVIEMBRE</t>
  </si>
  <si>
    <t>PAGO DE MAS (DUPLICADO)</t>
  </si>
  <si>
    <t>D    577</t>
  </si>
  <si>
    <t>CREA000001</t>
  </si>
  <si>
    <t>D  1,582</t>
  </si>
  <si>
    <t>CREA632433</t>
  </si>
  <si>
    <t>D  1,956</t>
  </si>
  <si>
    <t>D  2,745</t>
  </si>
  <si>
    <t>D  2,673</t>
  </si>
  <si>
    <t>D  3,420</t>
  </si>
  <si>
    <t>INTPPNOV01</t>
  </si>
  <si>
    <t>D  3,422</t>
  </si>
  <si>
    <t>INTPPNOV02</t>
  </si>
  <si>
    <t>D  3,559</t>
  </si>
  <si>
    <t>ZE01508454</t>
  </si>
  <si>
    <t>ZE01508492</t>
  </si>
  <si>
    <t>D  3,062</t>
  </si>
  <si>
    <t>D    925</t>
  </si>
  <si>
    <t>B000005009</t>
  </si>
  <si>
    <t>D      3</t>
  </si>
  <si>
    <t>D  1,955</t>
  </si>
  <si>
    <t>A000036938</t>
  </si>
  <si>
    <t>A000037113</t>
  </si>
  <si>
    <t>D    756</t>
  </si>
  <si>
    <t>D  1,409</t>
  </si>
  <si>
    <t>D  3,318</t>
  </si>
  <si>
    <t>D  2,688</t>
  </si>
  <si>
    <t>FF00026338</t>
  </si>
  <si>
    <t>D  3,202</t>
  </si>
  <si>
    <t>FF00026473</t>
  </si>
  <si>
    <t>D  2,679</t>
  </si>
  <si>
    <t>D  2,685</t>
  </si>
  <si>
    <t>D  2,093</t>
  </si>
  <si>
    <t>S000046571</t>
  </si>
  <si>
    <t>D  2,879</t>
  </si>
  <si>
    <t>B000000435</t>
  </si>
  <si>
    <t>B000000447</t>
  </si>
  <si>
    <t>B000000443</t>
  </si>
  <si>
    <t>D  2,868</t>
  </si>
  <si>
    <t>B000000457</t>
  </si>
  <si>
    <t>B000000444</t>
  </si>
  <si>
    <t>D  2,895</t>
  </si>
  <si>
    <t>B000000442</t>
  </si>
  <si>
    <t>D  2,898</t>
  </si>
  <si>
    <t>D  3,133</t>
  </si>
  <si>
    <t>B000000462</t>
  </si>
  <si>
    <t>D  3,227</t>
  </si>
  <si>
    <t>B000000426</t>
  </si>
  <si>
    <t>D  1,825</t>
  </si>
  <si>
    <t>D  2,236</t>
  </si>
  <si>
    <t>D  2,676</t>
  </si>
  <si>
    <t>DIF EN PAGO CON T 2993</t>
  </si>
  <si>
    <t>D  2,218</t>
  </si>
  <si>
    <t>F000000557</t>
  </si>
  <si>
    <t>D  2,492</t>
  </si>
  <si>
    <t>D  2,494</t>
  </si>
  <si>
    <t>D  2,950</t>
  </si>
  <si>
    <t>D  3,014</t>
  </si>
  <si>
    <t>D  3,017</t>
  </si>
  <si>
    <t>D  3,163</t>
  </si>
  <si>
    <t>D  3,193</t>
  </si>
  <si>
    <t>D  3,059</t>
  </si>
  <si>
    <t>302-D101488</t>
  </si>
  <si>
    <t>D  1,578</t>
  </si>
  <si>
    <t>D  1,579</t>
  </si>
  <si>
    <t>D  2,383</t>
  </si>
  <si>
    <t>D  2,867</t>
  </si>
  <si>
    <t>D  2,875</t>
  </si>
  <si>
    <t>D  2,880</t>
  </si>
  <si>
    <t>D  2,881</t>
  </si>
  <si>
    <t>D  3,444</t>
  </si>
  <si>
    <t>NOMSEM48/B</t>
  </si>
  <si>
    <t>D  3,445</t>
  </si>
  <si>
    <t>NOSEM048/C</t>
  </si>
  <si>
    <t>A000000795</t>
  </si>
  <si>
    <t>A000000802</t>
  </si>
  <si>
    <t>A000000762</t>
  </si>
  <si>
    <t>D  3,011</t>
  </si>
  <si>
    <t>A000000831</t>
  </si>
  <si>
    <t>D  3,346</t>
  </si>
  <si>
    <t>A000000839</t>
  </si>
  <si>
    <t>D  2,307</t>
  </si>
  <si>
    <t>D  2,311</t>
  </si>
  <si>
    <t>D  2,323</t>
  </si>
  <si>
    <t>D  2,655</t>
  </si>
  <si>
    <t>302-D101950</t>
  </si>
  <si>
    <t>JET VAN CAR RENTAL SA DE CV</t>
  </si>
  <si>
    <t>D    161</t>
  </si>
  <si>
    <t>0191-TCU16</t>
  </si>
  <si>
    <t>D    470</t>
  </si>
  <si>
    <t>FAC0000073</t>
  </si>
  <si>
    <t>D  2,797</t>
  </si>
  <si>
    <t>A000000250</t>
  </si>
  <si>
    <t>D  2,872</t>
  </si>
  <si>
    <t>A000000245</t>
  </si>
  <si>
    <t>D  2,909</t>
  </si>
  <si>
    <t>D  3,108</t>
  </si>
  <si>
    <t>A000000261</t>
  </si>
  <si>
    <t>D  3,148</t>
  </si>
  <si>
    <t>A000000273</t>
  </si>
  <si>
    <t>D  3,168</t>
  </si>
  <si>
    <t>A000000260</t>
  </si>
  <si>
    <t>D  2,522</t>
  </si>
  <si>
    <t>A000000244</t>
  </si>
  <si>
    <t>D  2,500</t>
  </si>
  <si>
    <t>RUIZ CORNEJO WALDEMAR</t>
  </si>
  <si>
    <t>D    924</t>
  </si>
  <si>
    <t>D  2,620</t>
  </si>
  <si>
    <t>F000000027</t>
  </si>
  <si>
    <t>D  2,621</t>
  </si>
  <si>
    <t>F000000029</t>
  </si>
  <si>
    <t>D  2,627</t>
  </si>
  <si>
    <t>F000000032</t>
  </si>
  <si>
    <t>F000000033</t>
  </si>
  <si>
    <t>F000000034</t>
  </si>
  <si>
    <t>EXTINTORES SECOM S DE RL DE CV</t>
  </si>
  <si>
    <t>D  1,319</t>
  </si>
  <si>
    <t>EXTINTOR01</t>
  </si>
  <si>
    <t>A000004090</t>
  </si>
  <si>
    <t>A000004091</t>
  </si>
  <si>
    <t>D  1,856</t>
  </si>
  <si>
    <t>A000004092</t>
  </si>
  <si>
    <t>D  2,328</t>
  </si>
  <si>
    <t>A000004172</t>
  </si>
  <si>
    <t>LOPEZ RICHARDS EDUARDO</t>
  </si>
  <si>
    <t>302-D101984</t>
  </si>
  <si>
    <t>302-D102026</t>
  </si>
  <si>
    <t>302-D102027</t>
  </si>
  <si>
    <t>D  3,061</t>
  </si>
  <si>
    <t>P000016362</t>
  </si>
  <si>
    <t>CADENAS ORTEGA RAUL UZIEL</t>
  </si>
  <si>
    <t>302-D102035</t>
  </si>
  <si>
    <t>GUERRERO MARQUEZ JOSE EDUARDO</t>
  </si>
  <si>
    <t>D  2,882</t>
  </si>
  <si>
    <t>JUAREZ ARELLANO MA CONCEPCION</t>
  </si>
  <si>
    <t>D  2,892</t>
  </si>
  <si>
    <t>0213-TCU16</t>
  </si>
  <si>
    <t>TVR COMUNICACIONES SA DE CV</t>
  </si>
  <si>
    <t>D  3,057</t>
  </si>
  <si>
    <t>302-D102046</t>
  </si>
  <si>
    <t>MENDOZA GONZALEZ FRANCISCO</t>
  </si>
  <si>
    <t>302-D102047</t>
  </si>
  <si>
    <t>302-D102045</t>
  </si>
  <si>
    <t>302-D102044</t>
  </si>
  <si>
    <t>D  3,100</t>
  </si>
  <si>
    <t>0214-TCU16</t>
  </si>
  <si>
    <t>RAMIREZ VALLE MARIA LAURA</t>
  </si>
  <si>
    <t>302-D102048</t>
  </si>
  <si>
    <t>0215-TCU16</t>
  </si>
  <si>
    <t>PEREZ CINTORA MA ANDREA</t>
  </si>
  <si>
    <t>302-D102050</t>
  </si>
  <si>
    <t>D  3,362</t>
  </si>
  <si>
    <t>0217-TCU16</t>
  </si>
  <si>
    <t>SALDO AL 30 DE DICIEMBRE</t>
  </si>
  <si>
    <t>D  3,130</t>
  </si>
  <si>
    <t>D  3,720</t>
  </si>
  <si>
    <t>D  1,882</t>
  </si>
  <si>
    <t>D  2,829</t>
  </si>
  <si>
    <t>D  3,900</t>
  </si>
  <si>
    <t>INTPPDIC03</t>
  </si>
  <si>
    <t>D  3,899</t>
  </si>
  <si>
    <t>INTPPDIC01</t>
  </si>
  <si>
    <t>D    468</t>
  </si>
  <si>
    <t>D  2,434</t>
  </si>
  <si>
    <t>ZE01510809</t>
  </si>
  <si>
    <t>ZE01510969</t>
  </si>
  <si>
    <t>302-D100197</t>
  </si>
  <si>
    <t>ALECSA CELAYA S DE RL DE CV.</t>
  </si>
  <si>
    <t>0243-TCU16</t>
  </si>
  <si>
    <t>302-D100245</t>
  </si>
  <si>
    <t>MARTINEZ MENDOZA MARIA ROSARIO</t>
  </si>
  <si>
    <t>B000005147</t>
  </si>
  <si>
    <t>D  1,681</t>
  </si>
  <si>
    <t>D    797</t>
  </si>
  <si>
    <t>F000004689</t>
  </si>
  <si>
    <t>D    478</t>
  </si>
  <si>
    <t>E000000821</t>
  </si>
  <si>
    <t>E000000837</t>
  </si>
  <si>
    <t>D  1,690</t>
  </si>
  <si>
    <t>A000037469</t>
  </si>
  <si>
    <t>D  2,838</t>
  </si>
  <si>
    <t>A000037604</t>
  </si>
  <si>
    <t>D  1,386</t>
  </si>
  <si>
    <t>D  1,131</t>
  </si>
  <si>
    <t>FF00027104</t>
  </si>
  <si>
    <t>FF00027541</t>
  </si>
  <si>
    <t>FF00027769</t>
  </si>
  <si>
    <t>FF00027857</t>
  </si>
  <si>
    <t>D    365</t>
  </si>
  <si>
    <t>D    366</t>
  </si>
  <si>
    <t>A000003413</t>
  </si>
  <si>
    <t>D  1,084</t>
  </si>
  <si>
    <t>D  1,675</t>
  </si>
  <si>
    <t>D  1,050</t>
  </si>
  <si>
    <t>D  1,137</t>
  </si>
  <si>
    <t>D  1,471</t>
  </si>
  <si>
    <t>D  3,717</t>
  </si>
  <si>
    <t>S000047341</t>
  </si>
  <si>
    <t>302-D100776</t>
  </si>
  <si>
    <t>GALAZ YAMAZAKI RUIZ URQUIZA SC</t>
  </si>
  <si>
    <t>D  1,385</t>
  </si>
  <si>
    <t>D  3,556</t>
  </si>
  <si>
    <t>P000016896</t>
  </si>
  <si>
    <t>B000000466</t>
  </si>
  <si>
    <t>D  3,204</t>
  </si>
  <si>
    <t>B000000461</t>
  </si>
  <si>
    <t>D  3,210</t>
  </si>
  <si>
    <t>B000000463</t>
  </si>
  <si>
    <t>D  3,241</t>
  </si>
  <si>
    <t>B000000481</t>
  </si>
  <si>
    <t>D  3,260</t>
  </si>
  <si>
    <t>B000000476</t>
  </si>
  <si>
    <t>D  3,293</t>
  </si>
  <si>
    <t>D  3,402</t>
  </si>
  <si>
    <t>B000000477</t>
  </si>
  <si>
    <t>D    807</t>
  </si>
  <si>
    <t>D    407</t>
  </si>
  <si>
    <t>D    558</t>
  </si>
  <si>
    <t>D  1,452</t>
  </si>
  <si>
    <t>D  1,470</t>
  </si>
  <si>
    <t>D  1,907</t>
  </si>
  <si>
    <t>D  2,472</t>
  </si>
  <si>
    <t>D  3,203</t>
  </si>
  <si>
    <t>D  3,218</t>
  </si>
  <si>
    <t>D  3,232</t>
  </si>
  <si>
    <t>D  3,433</t>
  </si>
  <si>
    <t>D  3,532</t>
  </si>
  <si>
    <t>F000000595</t>
  </si>
  <si>
    <t>D  1,085</t>
  </si>
  <si>
    <t>D  3,604</t>
  </si>
  <si>
    <t>D  3,563</t>
  </si>
  <si>
    <t>B126878571</t>
  </si>
  <si>
    <t>302-D101826</t>
  </si>
  <si>
    <t>COMERCIALIZADORA DEL BAJIO WK SA DE</t>
  </si>
  <si>
    <t>D  3,534</t>
  </si>
  <si>
    <t>0250-TCU16</t>
  </si>
  <si>
    <t>D  3,538</t>
  </si>
  <si>
    <t>0251-TCU16</t>
  </si>
  <si>
    <t>D  3,496</t>
  </si>
  <si>
    <t>D  3,498</t>
  </si>
  <si>
    <t>D  3,499</t>
  </si>
  <si>
    <t>D  3,504</t>
  </si>
  <si>
    <t>D  3,506</t>
  </si>
  <si>
    <t>D  3,683</t>
  </si>
  <si>
    <t>A000001749</t>
  </si>
  <si>
    <t>A000000849</t>
  </si>
  <si>
    <t>A000000858</t>
  </si>
  <si>
    <t>D  2,348</t>
  </si>
  <si>
    <t>A000000860</t>
  </si>
  <si>
    <t>D  2,836</t>
  </si>
  <si>
    <t>A000000816</t>
  </si>
  <si>
    <t>D  3,213</t>
  </si>
  <si>
    <t>A000000865</t>
  </si>
  <si>
    <t>D  3,259</t>
  </si>
  <si>
    <t>A000000859</t>
  </si>
  <si>
    <t>D  3,288</t>
  </si>
  <si>
    <t>D  3,300</t>
  </si>
  <si>
    <t>A000000800</t>
  </si>
  <si>
    <t>se abonaron 185</t>
  </si>
  <si>
    <t>D    553</t>
  </si>
  <si>
    <t>D    557</t>
  </si>
  <si>
    <t>D    789</t>
  </si>
  <si>
    <t>D  1,051</t>
  </si>
  <si>
    <t>D  1,475</t>
  </si>
  <si>
    <t>D  2,625</t>
  </si>
  <si>
    <t>D  2,977</t>
  </si>
  <si>
    <t>D  2,987</t>
  </si>
  <si>
    <t>D  2,508</t>
  </si>
  <si>
    <t>0237-TCU16</t>
  </si>
  <si>
    <t>D  3,337</t>
  </si>
  <si>
    <t>0248-TCU16</t>
  </si>
  <si>
    <t>FAC0000104</t>
  </si>
  <si>
    <t>D    688</t>
  </si>
  <si>
    <t>A000000279</t>
  </si>
  <si>
    <t>D  2,694</t>
  </si>
  <si>
    <t>A000000289</t>
  </si>
  <si>
    <t>A000000285</t>
  </si>
  <si>
    <t>D  3,484</t>
  </si>
  <si>
    <t>A000000296</t>
  </si>
  <si>
    <t>D  3,560</t>
  </si>
  <si>
    <t>D  1,135</t>
  </si>
  <si>
    <t>F000000042</t>
  </si>
  <si>
    <t>F000000048</t>
  </si>
  <si>
    <t>D  3,372</t>
  </si>
  <si>
    <t>A000004584</t>
  </si>
  <si>
    <t>302-D102040</t>
  </si>
  <si>
    <t>TORRES MORENO OMAR</t>
  </si>
  <si>
    <t>D  3,131</t>
  </si>
  <si>
    <t>D  3,272</t>
  </si>
  <si>
    <t>D  3,380</t>
  </si>
  <si>
    <t>D  3,519</t>
  </si>
  <si>
    <t>302-D102061</t>
  </si>
  <si>
    <t>RUTAS DEL BAJIO SA DE CV</t>
  </si>
  <si>
    <t>A000000006</t>
  </si>
  <si>
    <t>D  1,926</t>
  </si>
  <si>
    <t>A000000007</t>
  </si>
  <si>
    <t>A000000022</t>
  </si>
  <si>
    <t>D  2,989</t>
  </si>
  <si>
    <t>302-D102080</t>
  </si>
  <si>
    <t>HERRERA PARRA LUIS ENRIQUE</t>
  </si>
  <si>
    <t>0247-TCU16</t>
  </si>
  <si>
    <t>302-D10282</t>
  </si>
  <si>
    <t>BARRERA YEMHA MARIO JONATHAN</t>
  </si>
  <si>
    <t>D  3,460</t>
  </si>
  <si>
    <t>0249-TCU16</t>
  </si>
  <si>
    <t>===========</t>
  </si>
  <si>
    <t>================================================</t>
  </si>
  <si>
    <t>==================================</t>
  </si>
  <si>
    <t>================</t>
  </si>
  <si>
    <t>===============</t>
  </si>
  <si>
    <t>ALECSA CELA</t>
  </si>
  <si>
    <t>YA S. DE R.L. DE C.V.</t>
  </si>
  <si>
    <t>Dirección:</t>
  </si>
  <si>
    <t>Libro Mayor</t>
  </si>
  <si>
    <t>Auxiliar</t>
  </si>
  <si>
    <t>del</t>
  </si>
  <si>
    <t>01/12/16 al 31/12/16 al nivel 4</t>
  </si>
  <si>
    <t>R.F.C.</t>
  </si>
  <si>
    <t>Pag. 1</t>
  </si>
  <si>
    <t>Saldo Inicial</t>
  </si>
  <si>
    <t>Debe</t>
  </si>
  <si>
    <t>Haber</t>
  </si>
  <si>
    <t>Saldo Final</t>
  </si>
  <si>
    <t>302-D10000</t>
  </si>
  <si>
    <t>Cuenta creada por el sistema</t>
  </si>
  <si>
    <t>TOYOTA MOTOR SALES DE MEXICO S DE R</t>
  </si>
  <si>
    <t>OFFICE DEPOT DE MEXICO S.A DE C.V.</t>
  </si>
  <si>
    <t>302-D100023</t>
  </si>
  <si>
    <t>EVOLUCION E INOVACION EMPRESARIA SC</t>
  </si>
  <si>
    <t>IMPRESIONES FINAS DEL CENTRO SA DE</t>
  </si>
  <si>
    <t>LUBRICANTES DEL BAJIO, S.A. DE C.V.</t>
  </si>
  <si>
    <t>TOYOTA FINANCIAL SERVICES MEXICO SA</t>
  </si>
  <si>
    <t>SERVICIO PAN AMERICANO DE PROTECCIO</t>
  </si>
  <si>
    <t>302-D100045</t>
  </si>
  <si>
    <t>COMISION FEDERAL DE ELECTRICIDAD</t>
  </si>
  <si>
    <t>302-D100074</t>
  </si>
  <si>
    <t>TELEFONOS DE MEXICO S.A.B. DE C.V.</t>
  </si>
  <si>
    <t>INDUSTRIA DISEÑADORA DE AUTOPARTES,</t>
  </si>
  <si>
    <t>302-D100109</t>
  </si>
  <si>
    <t>LEAL CORONA JOSE ANTONIO</t>
  </si>
  <si>
    <t>LIDERAZGO AUTOMOTRIZ DE PUEBLA S.A.</t>
  </si>
  <si>
    <t>AUTOZONE DE MEXICO, S. DE R.L. DE C</t>
  </si>
  <si>
    <t>ASILO DE ANCIANOS DE CELAYA, A.C.</t>
  </si>
  <si>
    <t>GALLEGOS RIOS ALBERTO</t>
  </si>
  <si>
    <t>CENTRO DE REHABILITACION LA ASUNCIO</t>
  </si>
  <si>
    <t>302-D100557</t>
  </si>
  <si>
    <t>MARTINEZ MENDOZA ARMANDO</t>
  </si>
  <si>
    <t>SEVIBA S.A. DE C.V</t>
  </si>
  <si>
    <t>SERVICIO AUDITORIO SA DE CV</t>
  </si>
  <si>
    <t>CONSULTORES &amp; ASESORES INTEGRALES S</t>
  </si>
  <si>
    <t>MCPA S.A. DE C.V.</t>
  </si>
  <si>
    <t>302-D100674</t>
  </si>
  <si>
    <t>AGUILA MENDEZ PEDRO SERGIO</t>
  </si>
  <si>
    <t>CENTRO DE DISTRIBUCION ORIENTE, S.A</t>
  </si>
  <si>
    <t>GRUPO ECOLOGICA, S.A. DE C.V.</t>
  </si>
  <si>
    <t>IMPULSORA DE TRANSPORTES MEXICANOS,</t>
  </si>
  <si>
    <t>302-D100818</t>
  </si>
  <si>
    <t>MULDOON BABLOT CECILIA</t>
  </si>
  <si>
    <t>AUTO CENTRO DE CELAYA, S.A. DE C.V.</t>
  </si>
  <si>
    <t>AUDATEX LTN, S. DE R.L. DE C.V.</t>
  </si>
  <si>
    <t>1915 AUDITORIA Y FINANZAS, S.C.</t>
  </si>
  <si>
    <t>302-D101034</t>
  </si>
  <si>
    <t>VECTOR CASA DE BOLSA SA CV/POR CUEN</t>
  </si>
  <si>
    <t>302-D101048</t>
  </si>
  <si>
    <t>BALBUENA SALAZAR PATRICIA</t>
  </si>
  <si>
    <t>CMG EXCELENCIA EN SERVICIOS S DE RL</t>
  </si>
  <si>
    <t>302-D101168</t>
  </si>
  <si>
    <t>ESPINO GALVAN MIGUEL ANGEL</t>
  </si>
  <si>
    <t>ROTO CRISTALES Y PARTES S.A DE C.V.</t>
  </si>
  <si>
    <t>302-D101334</t>
  </si>
  <si>
    <t>DIEZ OCHENTA Y NUEVE SA DE CV</t>
  </si>
  <si>
    <t>302-D101336</t>
  </si>
  <si>
    <t>SOTERO ARANDA FERRO</t>
  </si>
  <si>
    <t>MEXICO INYECCION DE COMBUSTIBLE SA</t>
  </si>
  <si>
    <t>VASQUEZ PAREDES MATEO</t>
  </si>
  <si>
    <t>REWEB FACTURE MAS CON INTERNET SA D</t>
  </si>
  <si>
    <t>302-D101836</t>
  </si>
  <si>
    <t>RIOS ALVAREZ CLARISSA</t>
  </si>
  <si>
    <t>REYES RODRIGUEZ MARISTEL ARANZAZU</t>
  </si>
  <si>
    <t>STERLING ARANA MARIA TERESA</t>
  </si>
  <si>
    <t>302-D101972</t>
  </si>
  <si>
    <t>ERSA SOLUCIONES INTEGRALES SA DE CV</t>
  </si>
  <si>
    <t>302-D101992</t>
  </si>
  <si>
    <t>RABELLO GROUP</t>
  </si>
  <si>
    <t>302-D102003</t>
  </si>
  <si>
    <t>CRONOSISTEMAS DEL CENTRO SA DE CV</t>
  </si>
  <si>
    <t>302-D102009</t>
  </si>
  <si>
    <t>REYES GONZALEZ ADELA</t>
  </si>
  <si>
    <t>302-D102017</t>
  </si>
  <si>
    <t>VELAZQUEZ PEREZ ANA LAURA</t>
  </si>
  <si>
    <t>302-D102019</t>
  </si>
  <si>
    <t>FUNDACION TELETON VIDA IAP</t>
  </si>
  <si>
    <t>302-D102051</t>
  </si>
  <si>
    <t>CASTAÑEDA PEREZ CESAR</t>
  </si>
  <si>
    <t>302-D102052</t>
  </si>
  <si>
    <t>ALVAREZ SANCHEZ MARIA TERESA</t>
  </si>
  <si>
    <t>302-D102053</t>
  </si>
  <si>
    <t>SANCHEZ TORRES LUIS FERNANDO</t>
  </si>
  <si>
    <t>302-D102054</t>
  </si>
  <si>
    <t>RODRIGUEZ MONTOYA RODRIGO</t>
  </si>
  <si>
    <t>302-D102055</t>
  </si>
  <si>
    <t>302-D102056</t>
  </si>
  <si>
    <t>DIAZ ALARCON ARTURO NICOLAS</t>
  </si>
  <si>
    <t>302-D102057</t>
  </si>
  <si>
    <t>RIVERA MANDUJANO RAMIRO</t>
  </si>
  <si>
    <t>302-D102058</t>
  </si>
  <si>
    <t>MENDEZ HERNANDEZ JOSE LABERTO</t>
  </si>
  <si>
    <t>302-D102059</t>
  </si>
  <si>
    <t>NAVARRO ROJAS JUAN JOSE</t>
  </si>
  <si>
    <t>302-D102060</t>
  </si>
  <si>
    <t>VALENCIA CAMACHO ANTONIO</t>
  </si>
  <si>
    <t>302-D102062</t>
  </si>
  <si>
    <t>CASTILLO RAMIREZ JOSUEE</t>
  </si>
  <si>
    <t>302-D102063</t>
  </si>
  <si>
    <t>IZURRIETA HERNANDEZ JEIMMY LILIAN</t>
  </si>
  <si>
    <t>302-D102064</t>
  </si>
  <si>
    <t>CENTRO DE ACOPIO Y SOLUCIONES AMBIE</t>
  </si>
  <si>
    <t>302-D102065</t>
  </si>
  <si>
    <t>CANO CARRANCO TOMAS ALFREDO</t>
  </si>
  <si>
    <t>302-D102066</t>
  </si>
  <si>
    <t>MIRANDA ROSILLO LEOPOLDO</t>
  </si>
  <si>
    <t>302-D102067</t>
  </si>
  <si>
    <t>LOPEZ MUÑOZ JUAN NIVARDO</t>
  </si>
  <si>
    <t>302-D102068</t>
  </si>
  <si>
    <t>REINA FIEL AC</t>
  </si>
  <si>
    <t>302-D102069</t>
  </si>
  <si>
    <t>DE LARRACOECHEA IBARRECHE RICARDO</t>
  </si>
  <si>
    <t>302-D102070</t>
  </si>
  <si>
    <t>GONZALEZ GARCIA LUIS ROBERTO</t>
  </si>
  <si>
    <t>302-D102071</t>
  </si>
  <si>
    <t>MACIAS ABOYTES GERARDO</t>
  </si>
  <si>
    <t>302-D102072</t>
  </si>
  <si>
    <t>AUTOMOTRIZ CARIBE SA DE CV</t>
  </si>
  <si>
    <t>302-D102073</t>
  </si>
  <si>
    <t>LOTINA HERNANDEZ ALFONSO IVANN</t>
  </si>
  <si>
    <t>302-D102074</t>
  </si>
  <si>
    <t>RODRIGUEZ RODRIGUEZ ADELAIDA</t>
  </si>
  <si>
    <t>302-D102075</t>
  </si>
  <si>
    <t>HERNANDEZ AGUILAR MIGUEL</t>
  </si>
  <si>
    <t>302-D102076</t>
  </si>
  <si>
    <t>FERNANDEZ BONILLA JOSE ERIC</t>
  </si>
  <si>
    <t>302-D102077</t>
  </si>
  <si>
    <t>PATIÑO ROSILLO LAURA</t>
  </si>
  <si>
    <t>302-D102078</t>
  </si>
  <si>
    <t>AUTOBUSES TURISMO TERRESTRE SA DE C</t>
  </si>
  <si>
    <t>302-D102079</t>
  </si>
  <si>
    <t>LOPEZ ROMERO EVERARDO</t>
  </si>
  <si>
    <t>302-D102081</t>
  </si>
  <si>
    <t>ROSILLO BOCANEGRA KARINA</t>
  </si>
  <si>
    <t>302-D102082</t>
  </si>
  <si>
    <t>Sumas iguales</t>
  </si>
  <si>
    <t>RICARDO</t>
  </si>
  <si>
    <t>PAGO DUPLICADO /CORRECCION EN ABRIL</t>
  </si>
  <si>
    <t>RECUPERAR SALDO PEDIR AL CLIENTE /RICARDO</t>
  </si>
  <si>
    <t>RECUPERAR</t>
  </si>
  <si>
    <t>D-2246</t>
  </si>
  <si>
    <t>D-2385</t>
  </si>
  <si>
    <t>D-2364</t>
  </si>
  <si>
    <t>29/02</t>
  </si>
  <si>
    <t>TOMA INCORRECTA</t>
  </si>
  <si>
    <t>TIOMA INCORRECTA</t>
  </si>
  <si>
    <t>INGRESA COMPRA DE UNIDAD EN AGOSTO</t>
  </si>
  <si>
    <t>CORRIGE SALDO EN DIC</t>
  </si>
  <si>
    <t>D-2251</t>
  </si>
  <si>
    <t>SE CORRIGE EN DIC</t>
  </si>
  <si>
    <t>D-3433</t>
  </si>
  <si>
    <t xml:space="preserve">EN NOV SE HACE EL DEPOSITO </t>
  </si>
  <si>
    <t>D-3706</t>
  </si>
  <si>
    <t>TOMA DE UNIDAD INCORRECTO</t>
  </si>
  <si>
    <t>RECUPERARLO</t>
  </si>
  <si>
    <t>B6079C1D-8F52-426D-AC16-76C322988D6E</t>
  </si>
  <si>
    <t>64611C2C-8B57-404E-B47A-6CC1C1A164AD</t>
  </si>
  <si>
    <t>78AD952E-6058-4979-BD0C-C28DE8A7627A</t>
  </si>
  <si>
    <t>SE RECUPERARA SALDO EN 2016</t>
  </si>
  <si>
    <t>fa5f62c4-fe61-4739-9642-649e2608d508</t>
  </si>
  <si>
    <t>SF</t>
  </si>
  <si>
    <t>OTROS AÑOS</t>
  </si>
  <si>
    <t>D3F912AF-02D6-462C-8A68-847B59D862BE</t>
  </si>
  <si>
    <t>698616DE-8A99-49F3-B162-D6D9D4101F47</t>
  </si>
  <si>
    <t>CF2A6093-FCCF-4190-9A67-19C4486D4CA7</t>
  </si>
  <si>
    <t>32E4FD07-2FCB-4048-B8D9-65E01BFADCEC</t>
  </si>
  <si>
    <t>C3B516E8-B405-4CC8-94C9-84695D8C0589</t>
  </si>
  <si>
    <t>NO ESTAN</t>
  </si>
  <si>
    <t>0AA1B97D-0156-4DEA-AF36-8358B0CD0B52</t>
  </si>
  <si>
    <t>7E909D29-727F-4EA6-AEC3-779937450BE5</t>
  </si>
  <si>
    <t>A000036704</t>
  </si>
  <si>
    <t>D-4079</t>
  </si>
  <si>
    <t>1472dc26-c944-465f-b941-1696cab41370</t>
  </si>
  <si>
    <t>31282e39-7ce9-476e-b178-a08b9c9c50d6</t>
  </si>
  <si>
    <t>1e9256fe-5824-41c1-bce6-ea9cb378777f</t>
  </si>
  <si>
    <t>FB097F8A-19E9-FEEE-7897-66E9C6E6E624</t>
  </si>
  <si>
    <t>CABEB5CF-5334-26AE-35F9-2C6101D4912D</t>
  </si>
  <si>
    <t>84715852-6154-4ACE-8FE0-3FC1954DF415</t>
  </si>
  <si>
    <t>F6096BDE-5A94-43AB-B4AC-8640D9D82929</t>
  </si>
  <si>
    <t>A1C5F514-5026-4DEE-AF79-7086D87EBF09</t>
  </si>
  <si>
    <t>27745A53-05A2-45C8-94EC-E6B282FF329F</t>
  </si>
  <si>
    <t>4F51CF65-A796-49A4-99A3-B78CD91E07D2</t>
  </si>
  <si>
    <t>25AA4A4C-166A-41D0-AC2D-4ACB1EFA4AB0</t>
  </si>
  <si>
    <t>CB1473C3-BD4B-4012-828B-62560718A02D</t>
  </si>
  <si>
    <t>14BEC208-82B5-4A36-9041-06B12FC32DC5</t>
  </si>
  <si>
    <t>BA96CB14-95C7-40A8-B1F3-D77ADE3BD189</t>
  </si>
  <si>
    <t>F2A36A3D-E6A7-47CF-BB6C-73DF6CF983FF</t>
  </si>
  <si>
    <t>0A9D0F06-CC71-4D57-ADC0-F03B8FA7815B</t>
  </si>
  <si>
    <t>E6DEBDA3-051B-4883-ABB2-7F976612CC81</t>
  </si>
  <si>
    <t>4B22F7CE-50CD-40B3-BFAB-A71344EFD96E</t>
  </si>
  <si>
    <t>9BFBB7FE-6B0D-46D7-92DD-ACF5D4CD997F</t>
  </si>
  <si>
    <t>7D25BE9D-ECD0-4494-8FFE-8FE71D7222A7</t>
  </si>
  <si>
    <t>68858640-D478-424A-BC07-F5B9D6EEBEBB</t>
  </si>
  <si>
    <t>0F50402D-8309-4D25-8871-E39243164F2B</t>
  </si>
  <si>
    <t>f9b25e99-2a59-45ee-9bd6-fb4c8115ee75</t>
  </si>
  <si>
    <t>16ACC2F0-DCF4-47B1-90F1-EC568D0F08F0</t>
  </si>
  <si>
    <t>568EB964-C530-44BA-87C1-60430FEC7BFC</t>
  </si>
  <si>
    <t>333F1FEF-E3BB-4888-889E-9418F3F37871</t>
  </si>
  <si>
    <t>E94B0551-DE16-4C82-B1F3-01887B08CD4D</t>
  </si>
  <si>
    <t>B948A0CA-1F21-4E8D-8FD6-159F40D8A88D</t>
  </si>
  <si>
    <t>A8B6E812-2005-46CF-A288-8F12265EC89C</t>
  </si>
  <si>
    <t>61BDDDB7-FAD7-47DF-ADBF-9D79BCF3586A</t>
  </si>
  <si>
    <t>5851BB54-9628-4470-898B-535D213EE227</t>
  </si>
  <si>
    <t>80966ECB-6E09-4024-93FD-A5D84F2A3911</t>
  </si>
  <si>
    <t>7155efe4-f1fd-4a46-9eb8-0bb7fa088adb</t>
  </si>
  <si>
    <t>b0606d9a-7531-4641-bc47-d11636cad8bf</t>
  </si>
  <si>
    <t>103388ed-ecaf-41a1-9e4d-adf2e6935ecc</t>
  </si>
  <si>
    <t>0aa3b8c4-dfc5-42ce-bf2a-7093113143b6</t>
  </si>
  <si>
    <t>579c9f18-a765-49dd-9f06-d4ab42563aef</t>
  </si>
  <si>
    <t>237cb3b3-e3b6-4939-b0be-f0df94078c4c</t>
  </si>
  <si>
    <t>93346a08-30d5-4a9e-b775-529f592d0e81</t>
  </si>
  <si>
    <t>f15959de-c364-47b8-9ff0-8dff944a893e</t>
  </si>
  <si>
    <t>d492e83e-32a4-40e6-b870-92cbae03b6b0</t>
  </si>
  <si>
    <t>59b20e43-b9a2-4688-bf83-eedb9ad099e7</t>
  </si>
  <si>
    <t>348DC742-2BB9-4997-9D2A-4102524DE390</t>
  </si>
  <si>
    <t>4A882CA4-8DD4-4BA3-8FAE-68D7788E67C2</t>
  </si>
  <si>
    <t>A62A7E0B-DC75-468F-8C4F-FECECF705BC8</t>
  </si>
  <si>
    <t>0625BC1F-FA76-4396-982E-E5C963A3C32A</t>
  </si>
  <si>
    <t>1648698A-BED8-424B-9A2E-EAE87BFA2A8C</t>
  </si>
  <si>
    <t>881FB4F4-DC7E-4E61-A7AF-A2C44AF1CA44</t>
  </si>
  <si>
    <t>0DF4C1E8-925D-4664-887E-54E2E6A130D1</t>
  </si>
  <si>
    <t>0D19CFA3-400C-46E2-9DD9-06AE005486BA</t>
  </si>
  <si>
    <t>D22ECA8F-3A15-4B5B-B0F4-D1FA235754E9</t>
  </si>
  <si>
    <t>D 3, 712</t>
  </si>
  <si>
    <t>3B52A87F-0F5F-4B95-8DBE-F6E2E4F4ED81</t>
  </si>
  <si>
    <t>40558091-8A49-438A-A2B7-489F1DEA0FD2</t>
  </si>
  <si>
    <t>3B9FCD58-77FA-4243-93B7-F3FA08DAC09A</t>
  </si>
  <si>
    <t>611AB447-D9CC-4B7F-8825-4226357B1046</t>
  </si>
  <si>
    <t>DA6A1CA4-2413-4533-BA6C-9DD96E050D63</t>
  </si>
  <si>
    <t>8C90AD00-125C-43DF-9816-B1F126BE05C5</t>
  </si>
  <si>
    <t>33BF199B-71EA-4B54-BFC0-C189893365BB</t>
  </si>
  <si>
    <t>1CF503DD-621A-4CC4-B914-C9C53C6F5D94</t>
  </si>
  <si>
    <t>2C0EF9D4-72C8-425F-9F6F-162FDA4DF098</t>
  </si>
  <si>
    <t>946E779C-544F-4F39-A65A-5BC53E77DC2F</t>
  </si>
  <si>
    <t>386C0A0F-63AC-4048-B225-B500A6627238</t>
  </si>
  <si>
    <t>374AD5B1-4604-44AE-BEFE-BD12FA195C30</t>
  </si>
  <si>
    <t>DF873B58-3789-4F22-993D-55DE8D36461F</t>
  </si>
  <si>
    <t>3A9F853A-6CB5-4E36-BF43-807680D094D4</t>
  </si>
  <si>
    <t>55f9a99c-3e34-45d9-a421-46d9eb1ba533</t>
  </si>
  <si>
    <t>AFECD90F-6C5A-4EE7-867B-40306986DAD6</t>
  </si>
  <si>
    <t>CF17E493-6D20-4B84-B26E-8AF8935DFDED</t>
  </si>
  <si>
    <t>8570A001-3CB3-42C4-B473-101C089AF3BE</t>
  </si>
  <si>
    <t>85ACC0C2-8F8C-404E-833A-1745A6E7A6FB</t>
  </si>
  <si>
    <t>25499FB0-5A37-4EF7-B1E8-EF02F7D620D3</t>
  </si>
  <si>
    <t>F6C91F57-D3BC-4E2B-BC42-595D87166874</t>
  </si>
  <si>
    <t>NO ESTAN EMITIDOS XML</t>
  </si>
  <si>
    <t>4EC8120A-B287-4BE7-AC4E-DABC002BD31E</t>
  </si>
  <si>
    <t>7D1A7F2E-4FC4-411E-8723-5FCF3124AA22</t>
  </si>
  <si>
    <t>99F423B2-B272-4D10-BBC1-30A1F0B093AA</t>
  </si>
  <si>
    <t>47D42C5A-3CC5-4E8C-8BBA-5A79B966EA07</t>
  </si>
  <si>
    <t>C1C1F604-F180-4BC3-BF8D-60F4B9C55074</t>
  </si>
  <si>
    <t>3457468C-5210-4388-928D-72618C823148</t>
  </si>
  <si>
    <t>7B49CCCA-41D4-4865-AED6-5286392C3533</t>
  </si>
  <si>
    <t>5F05EB7C-7DD7-4F04-8BA6-C82A2B08F6BF</t>
  </si>
  <si>
    <t>D4606F25-297C-432A-B017-9E54368AF85F</t>
  </si>
  <si>
    <t>3FDBAB23-43F6-40CF-A9E8-370CACCCE94B</t>
  </si>
  <si>
    <t>ef10c1ec-f98f-4e2b-bd31-981dde1e9597</t>
  </si>
  <si>
    <t>68DF87C2-BEAE-44E3-82BF-DCDA57C7874E</t>
  </si>
  <si>
    <t>D3ED99A2-C27D-4F7C-B12B-68FF0CAE08FC</t>
  </si>
  <si>
    <t>67EF5FC4-FBDE-4390-9FC1-DF4622D79B32</t>
  </si>
  <si>
    <t>186DD2A8-3240-453E-9208-DB92EE3DB432</t>
  </si>
  <si>
    <t>3B93BD1D-F926-4BCD-B772-6EF8C9D2B0A6</t>
  </si>
  <si>
    <t>61E87B3C-DB3C-42F0-AA70-AE73867F5B83</t>
  </si>
  <si>
    <t>7FD7899B-EF54-4744-8F1C-0B282DBAB47C</t>
  </si>
  <si>
    <t>967057C2-D7C5-40B6-8168-D7B966CDCCB5</t>
  </si>
  <si>
    <t>632971C9-173B-408A-9D8E-30097BBF1E63</t>
  </si>
  <si>
    <t>39140E81-35A6-403B-95DE-9B96C00F852C</t>
  </si>
  <si>
    <t>29A54AE0-E013-4A5A-86A3-3FC2554E8BC6</t>
  </si>
  <si>
    <t>5DF8C412-76AD-4868-ABF9-3ABBD23A5E9E</t>
  </si>
  <si>
    <t>5CF1B9A4-53F8-437A-8278-456F67D0CB5C</t>
  </si>
  <si>
    <t>89dee61c-630f-4592-bd2f-2469ad72f77b</t>
  </si>
  <si>
    <t>3CE9AF27-C256-46F2-8EC7-A0FB9DFE2FE4</t>
  </si>
  <si>
    <t xml:space="preserve">**ERROR DE SISTEMAS </t>
  </si>
  <si>
    <t>**ERRO DE SISTEMA</t>
  </si>
  <si>
    <t>F000000437</t>
  </si>
  <si>
    <t>D  2,413</t>
  </si>
  <si>
    <t>D  2,416</t>
  </si>
  <si>
    <t>D  2,645</t>
  </si>
  <si>
    <t>D  2,815</t>
  </si>
  <si>
    <t>CENTRO DE REHABILITACION ASUNCION</t>
  </si>
  <si>
    <t xml:space="preserve"> 302-D101118</t>
  </si>
  <si>
    <t xml:space="preserve">MISTERY SHOPPER MEXICO </t>
  </si>
  <si>
    <t>D-3451</t>
  </si>
  <si>
    <t>juega</t>
  </si>
  <si>
    <t>no juega</t>
  </si>
  <si>
    <t xml:space="preserve">SIN IVA </t>
  </si>
  <si>
    <t>CON IVA</t>
  </si>
  <si>
    <t>SIN IVA</t>
  </si>
  <si>
    <t xml:space="preserve">CON IVA </t>
  </si>
  <si>
    <t>sin iva</t>
  </si>
  <si>
    <t>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</si>
</sst>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dd/mmm"/>
    <numFmt numFmtId="166" formatCode="dd/mm/yy;@"/>
    <numFmt numFmtId="167" formatCode="dd/mm/yy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b/>
      <sz val="10"/>
      <color rgb="FFC0000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9"/>
      <name val="Arial"/>
      <family val="2"/>
      <charset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  <charset val="1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545454"/>
      <name val="Helvetica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164" fontId="9" fillId="0" borderId="0" applyFill="0" applyBorder="0" applyAlignment="0" applyProtection="0"/>
    <xf numFmtId="0" fontId="8" fillId="0" borderId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164" fontId="9" fillId="0" borderId="0" applyFill="0" applyBorder="0" applyAlignment="0" applyProtection="0"/>
    <xf numFmtId="0" fontId="1" fillId="0" borderId="0"/>
  </cellStyleXfs>
  <cellXfs count="238">
    <xf numFmtId="0" fontId="0" fillId="0" borderId="0" xfId="0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164" fontId="10" fillId="0" borderId="0" xfId="1" applyFont="1" applyFill="1" applyBorder="1" applyAlignment="1" applyProtection="1">
      <alignment horizontal="center"/>
    </xf>
    <xf numFmtId="0" fontId="0" fillId="0" borderId="0" xfId="0" applyBorder="1"/>
    <xf numFmtId="164" fontId="9" fillId="0" borderId="0" xfId="1" applyBorder="1"/>
    <xf numFmtId="164" fontId="12" fillId="0" borderId="0" xfId="1" applyFont="1" applyFill="1" applyBorder="1" applyAlignment="1" applyProtection="1"/>
    <xf numFmtId="165" fontId="10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/>
    <xf numFmtId="0" fontId="10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164" fontId="9" fillId="0" borderId="0" xfId="1" applyFill="1" applyBorder="1" applyAlignment="1" applyProtection="1"/>
    <xf numFmtId="0" fontId="10" fillId="0" borderId="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4" fontId="15" fillId="0" borderId="0" xfId="1" applyFont="1" applyFill="1" applyBorder="1" applyAlignment="1" applyProtection="1">
      <alignment horizontal="center"/>
    </xf>
    <xf numFmtId="164" fontId="10" fillId="0" borderId="0" xfId="1" applyFont="1" applyFill="1" applyBorder="1" applyAlignment="1" applyProtection="1">
      <alignment horizontal="center"/>
    </xf>
    <xf numFmtId="0" fontId="16" fillId="2" borderId="0" xfId="0" applyFont="1" applyFill="1" applyBorder="1"/>
    <xf numFmtId="14" fontId="0" fillId="0" borderId="0" xfId="0" applyNumberFormat="1"/>
    <xf numFmtId="164" fontId="9" fillId="0" borderId="0" xfId="1"/>
    <xf numFmtId="4" fontId="10" fillId="0" borderId="0" xfId="1" applyNumberFormat="1" applyFont="1" applyFill="1" applyBorder="1" applyAlignment="1" applyProtection="1"/>
    <xf numFmtId="4" fontId="12" fillId="0" borderId="0" xfId="1" applyNumberFormat="1" applyFont="1" applyFill="1" applyBorder="1" applyAlignment="1" applyProtection="1"/>
    <xf numFmtId="0" fontId="8" fillId="0" borderId="0" xfId="2"/>
    <xf numFmtId="14" fontId="8" fillId="0" borderId="0" xfId="2" applyNumberFormat="1"/>
    <xf numFmtId="4" fontId="8" fillId="0" borderId="0" xfId="2" applyNumberFormat="1"/>
    <xf numFmtId="4" fontId="10" fillId="0" borderId="0" xfId="1" applyNumberFormat="1" applyFont="1" applyFill="1" applyBorder="1" applyAlignment="1" applyProtection="1">
      <alignment horizontal="center"/>
    </xf>
    <xf numFmtId="4" fontId="0" fillId="0" borderId="0" xfId="0" applyNumberFormat="1"/>
    <xf numFmtId="4" fontId="0" fillId="0" borderId="0" xfId="0" applyNumberFormat="1" applyBorder="1"/>
    <xf numFmtId="0" fontId="0" fillId="0" borderId="0" xfId="0" applyFill="1" applyBorder="1"/>
    <xf numFmtId="166" fontId="0" fillId="0" borderId="0" xfId="0" applyNumberForma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9" fillId="0" borderId="0" xfId="1" applyFill="1" applyBorder="1"/>
    <xf numFmtId="164" fontId="9" fillId="0" borderId="0" xfId="1" applyFill="1"/>
    <xf numFmtId="4" fontId="12" fillId="0" borderId="0" xfId="1" applyNumberFormat="1" applyFont="1" applyFill="1" applyBorder="1" applyAlignment="1" applyProtection="1">
      <alignment horizontal="center"/>
    </xf>
    <xf numFmtId="0" fontId="18" fillId="3" borderId="0" xfId="0" applyFont="1" applyFill="1" applyBorder="1"/>
    <xf numFmtId="16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4" fontId="10" fillId="0" borderId="0" xfId="0" applyNumberFormat="1" applyFont="1" applyFill="1" applyBorder="1"/>
    <xf numFmtId="0" fontId="0" fillId="4" borderId="0" xfId="0" applyFill="1" applyBorder="1"/>
    <xf numFmtId="0" fontId="19" fillId="0" borderId="0" xfId="2" applyFont="1"/>
    <xf numFmtId="4" fontId="0" fillId="0" borderId="0" xfId="0" applyNumberFormat="1" applyFont="1" applyFill="1" applyBorder="1"/>
    <xf numFmtId="0" fontId="20" fillId="0" borderId="0" xfId="0" applyFont="1"/>
    <xf numFmtId="4" fontId="20" fillId="0" borderId="0" xfId="1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17" fillId="0" borderId="0" xfId="0" applyFont="1" applyBorder="1" applyAlignment="1">
      <alignment horizontal="left"/>
    </xf>
    <xf numFmtId="0" fontId="18" fillId="0" borderId="0" xfId="0" applyFont="1" applyFill="1" applyBorder="1"/>
    <xf numFmtId="0" fontId="15" fillId="0" borderId="0" xfId="0" applyFont="1" applyFill="1" applyBorder="1"/>
    <xf numFmtId="0" fontId="8" fillId="0" borderId="0" xfId="2" applyFill="1"/>
    <xf numFmtId="14" fontId="8" fillId="0" borderId="0" xfId="2" applyNumberFormat="1" applyFill="1"/>
    <xf numFmtId="4" fontId="20" fillId="0" borderId="0" xfId="0" applyNumberFormat="1" applyFont="1" applyFill="1" applyBorder="1"/>
    <xf numFmtId="4" fontId="20" fillId="0" borderId="0" xfId="0" applyNumberFormat="1" applyFont="1" applyBorder="1" applyAlignment="1">
      <alignment horizontal="center"/>
    </xf>
    <xf numFmtId="4" fontId="10" fillId="0" borderId="0" xfId="1" applyNumberFormat="1" applyFont="1" applyFill="1" applyBorder="1" applyAlignment="1" applyProtection="1">
      <alignment horizontal="right"/>
    </xf>
    <xf numFmtId="167" fontId="0" fillId="0" borderId="0" xfId="0" applyNumberFormat="1" applyBorder="1"/>
    <xf numFmtId="4" fontId="12" fillId="0" borderId="0" xfId="0" applyNumberFormat="1" applyFon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16" fillId="0" borderId="0" xfId="0" applyFont="1" applyFill="1" applyBorder="1"/>
    <xf numFmtId="0" fontId="16" fillId="2" borderId="0" xfId="0" applyNumberFormat="1" applyFont="1" applyFill="1" applyBorder="1"/>
    <xf numFmtId="0" fontId="10" fillId="0" borderId="0" xfId="0" applyNumberFormat="1" applyFont="1" applyFill="1" applyBorder="1"/>
    <xf numFmtId="4" fontId="0" fillId="0" borderId="0" xfId="0" applyNumberFormat="1" applyFill="1" applyBorder="1"/>
    <xf numFmtId="164" fontId="9" fillId="4" borderId="0" xfId="1" applyFill="1" applyBorder="1"/>
    <xf numFmtId="4" fontId="0" fillId="0" borderId="0" xfId="0" applyNumberFormat="1" applyFill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ill="1"/>
    <xf numFmtId="4" fontId="8" fillId="0" borderId="0" xfId="2" applyNumberFormat="1" applyFill="1"/>
    <xf numFmtId="4" fontId="0" fillId="0" borderId="0" xfId="0" applyNumberFormat="1" applyBorder="1" applyAlignment="1">
      <alignment horizontal="center"/>
    </xf>
    <xf numFmtId="4" fontId="21" fillId="0" borderId="0" xfId="1" applyNumberFormat="1" applyFont="1" applyFill="1" applyBorder="1" applyAlignment="1" applyProtection="1"/>
    <xf numFmtId="4" fontId="0" fillId="0" borderId="0" xfId="0" applyNumberFormat="1" applyFill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5" fillId="0" borderId="0" xfId="0" applyFont="1"/>
    <xf numFmtId="4" fontId="15" fillId="0" borderId="0" xfId="0" applyNumberFormat="1" applyFont="1" applyFill="1"/>
    <xf numFmtId="4" fontId="8" fillId="0" borderId="0" xfId="2" applyNumberFormat="1"/>
    <xf numFmtId="14" fontId="8" fillId="0" borderId="0" xfId="2" applyNumberFormat="1"/>
    <xf numFmtId="0" fontId="8" fillId="0" borderId="0" xfId="2"/>
    <xf numFmtId="4" fontId="10" fillId="5" borderId="0" xfId="1" applyNumberFormat="1" applyFont="1" applyFill="1" applyBorder="1" applyAlignment="1" applyProtection="1"/>
    <xf numFmtId="4" fontId="10" fillId="5" borderId="0" xfId="0" applyNumberFormat="1" applyFont="1" applyFill="1" applyBorder="1"/>
    <xf numFmtId="4" fontId="10" fillId="5" borderId="0" xfId="1" applyNumberFormat="1" applyFont="1" applyFill="1" applyBorder="1" applyAlignment="1" applyProtection="1">
      <alignment horizontal="right"/>
    </xf>
    <xf numFmtId="4" fontId="15" fillId="5" borderId="0" xfId="0" applyNumberFormat="1" applyFont="1" applyFill="1" applyBorder="1"/>
    <xf numFmtId="164" fontId="10" fillId="0" borderId="0" xfId="1" applyFont="1" applyFill="1" applyBorder="1" applyAlignment="1" applyProtection="1">
      <alignment horizontal="center"/>
    </xf>
    <xf numFmtId="4" fontId="15" fillId="0" borderId="0" xfId="0" applyNumberFormat="1" applyFont="1" applyFill="1" applyBorder="1"/>
    <xf numFmtId="164" fontId="10" fillId="0" borderId="0" xfId="1" applyFont="1" applyFill="1" applyBorder="1" applyAlignment="1" applyProtection="1">
      <alignment horizontal="center"/>
    </xf>
    <xf numFmtId="0" fontId="23" fillId="0" borderId="0" xfId="2" applyFont="1"/>
    <xf numFmtId="14" fontId="23" fillId="0" borderId="0" xfId="2" applyNumberFormat="1" applyFont="1"/>
    <xf numFmtId="164" fontId="0" fillId="0" borderId="0" xfId="1" applyFont="1"/>
    <xf numFmtId="0" fontId="0" fillId="0" borderId="0" xfId="0" applyFont="1"/>
    <xf numFmtId="4" fontId="0" fillId="0" borderId="0" xfId="0" applyNumberFormat="1" applyFont="1" applyBorder="1"/>
    <xf numFmtId="4" fontId="0" fillId="0" borderId="0" xfId="0" applyNumberFormat="1" applyFont="1"/>
    <xf numFmtId="14" fontId="0" fillId="0" borderId="0" xfId="0" applyNumberFormat="1" applyFont="1"/>
    <xf numFmtId="0" fontId="7" fillId="0" borderId="0" xfId="2" applyFont="1"/>
    <xf numFmtId="0" fontId="0" fillId="0" borderId="0" xfId="0" applyFont="1" applyFill="1"/>
    <xf numFmtId="14" fontId="0" fillId="0" borderId="0" xfId="0" applyNumberFormat="1" applyFill="1"/>
    <xf numFmtId="164" fontId="10" fillId="0" borderId="0" xfId="1" applyFont="1" applyFill="1" applyBorder="1" applyAlignment="1" applyProtection="1">
      <alignment horizontal="center"/>
    </xf>
    <xf numFmtId="0" fontId="6" fillId="0" borderId="0" xfId="2" applyFont="1"/>
    <xf numFmtId="164" fontId="10" fillId="0" borderId="0" xfId="1" applyFont="1" applyFill="1" applyBorder="1" applyAlignment="1" applyProtection="1">
      <alignment horizontal="center"/>
    </xf>
    <xf numFmtId="4" fontId="2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164" fontId="10" fillId="0" borderId="0" xfId="1" applyFont="1" applyFill="1" applyBorder="1" applyAlignment="1" applyProtection="1">
      <alignment horizontal="center"/>
    </xf>
    <xf numFmtId="4" fontId="10" fillId="0" borderId="0" xfId="1" applyNumberFormat="1" applyFont="1" applyFill="1" applyBorder="1" applyAlignment="1" applyProtection="1">
      <alignment horizontal="left"/>
    </xf>
    <xf numFmtId="0" fontId="25" fillId="0" borderId="0" xfId="0" applyFont="1"/>
    <xf numFmtId="14" fontId="25" fillId="0" borderId="0" xfId="0" applyNumberFormat="1" applyFont="1"/>
    <xf numFmtId="164" fontId="10" fillId="0" borderId="0" xfId="1" applyFont="1" applyFill="1" applyBorder="1" applyAlignment="1" applyProtection="1">
      <alignment horizontal="center"/>
    </xf>
    <xf numFmtId="164" fontId="10" fillId="0" borderId="0" xfId="1" applyFont="1" applyFill="1" applyBorder="1" applyAlignment="1" applyProtection="1">
      <alignment horizontal="center"/>
    </xf>
    <xf numFmtId="0" fontId="27" fillId="0" borderId="0" xfId="0" applyFont="1" applyBorder="1"/>
    <xf numFmtId="0" fontId="27" fillId="0" borderId="0" xfId="0" applyFont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165" fontId="28" fillId="0" borderId="0" xfId="1" applyNumberFormat="1" applyFont="1" applyFill="1" applyBorder="1" applyAlignment="1" applyProtection="1">
      <alignment horizontal="center"/>
    </xf>
    <xf numFmtId="164" fontId="27" fillId="0" borderId="0" xfId="1" applyFont="1" applyBorder="1"/>
    <xf numFmtId="164" fontId="28" fillId="0" borderId="0" xfId="1" applyFont="1" applyFill="1" applyBorder="1" applyAlignment="1" applyProtection="1"/>
    <xf numFmtId="164" fontId="28" fillId="0" borderId="0" xfId="1" applyFont="1" applyFill="1" applyBorder="1" applyAlignment="1" applyProtection="1">
      <alignment horizontal="center"/>
    </xf>
    <xf numFmtId="164" fontId="27" fillId="0" borderId="0" xfId="1" applyFont="1" applyFill="1" applyBorder="1" applyAlignment="1" applyProtection="1"/>
    <xf numFmtId="0" fontId="28" fillId="0" borderId="0" xfId="0" applyFont="1" applyBorder="1"/>
    <xf numFmtId="0" fontId="29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31" fillId="2" borderId="0" xfId="0" applyFont="1" applyFill="1" applyBorder="1"/>
    <xf numFmtId="14" fontId="27" fillId="0" borderId="0" xfId="0" applyNumberFormat="1" applyFont="1"/>
    <xf numFmtId="164" fontId="27" fillId="0" borderId="0" xfId="1" applyFont="1"/>
    <xf numFmtId="164" fontId="28" fillId="5" borderId="0" xfId="1" applyFont="1" applyFill="1" applyBorder="1" applyAlignment="1" applyProtection="1"/>
    <xf numFmtId="0" fontId="31" fillId="0" borderId="0" xfId="0" applyFont="1" applyFill="1" applyBorder="1"/>
    <xf numFmtId="4" fontId="28" fillId="0" borderId="0" xfId="1" applyNumberFormat="1" applyFont="1" applyFill="1" applyBorder="1" applyAlignment="1" applyProtection="1">
      <alignment horizontal="center"/>
    </xf>
    <xf numFmtId="4" fontId="27" fillId="0" borderId="0" xfId="0" applyNumberFormat="1" applyFont="1"/>
    <xf numFmtId="4" fontId="27" fillId="0" borderId="0" xfId="0" applyNumberFormat="1" applyFont="1" applyBorder="1"/>
    <xf numFmtId="0" fontId="27" fillId="0" borderId="0" xfId="0" applyFont="1" applyFill="1" applyBorder="1"/>
    <xf numFmtId="166" fontId="27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left"/>
    </xf>
    <xf numFmtId="164" fontId="27" fillId="0" borderId="0" xfId="1" applyFont="1" applyFill="1" applyBorder="1"/>
    <xf numFmtId="164" fontId="27" fillId="0" borderId="0" xfId="1" applyFont="1" applyFill="1"/>
    <xf numFmtId="4" fontId="27" fillId="0" borderId="0" xfId="1" applyNumberFormat="1" applyFont="1" applyFill="1" applyBorder="1" applyAlignment="1" applyProtection="1">
      <alignment horizontal="center"/>
    </xf>
    <xf numFmtId="0" fontId="31" fillId="3" borderId="0" xfId="0" applyFont="1" applyFill="1" applyBorder="1"/>
    <xf numFmtId="166" fontId="27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164" fontId="28" fillId="5" borderId="0" xfId="1" applyFont="1" applyFill="1" applyBorder="1"/>
    <xf numFmtId="0" fontId="27" fillId="4" borderId="0" xfId="0" applyFont="1" applyFill="1" applyBorder="1"/>
    <xf numFmtId="164" fontId="28" fillId="0" borderId="0" xfId="1" applyFont="1" applyFill="1" applyBorder="1"/>
    <xf numFmtId="164" fontId="28" fillId="0" borderId="0" xfId="1" applyFont="1"/>
    <xf numFmtId="0" fontId="26" fillId="0" borderId="0" xfId="0" applyFont="1"/>
    <xf numFmtId="164" fontId="28" fillId="0" borderId="0" xfId="1" applyFont="1" applyFill="1"/>
    <xf numFmtId="0" fontId="29" fillId="0" borderId="0" xfId="0" applyFont="1" applyBorder="1" applyAlignment="1">
      <alignment horizontal="left"/>
    </xf>
    <xf numFmtId="4" fontId="26" fillId="0" borderId="0" xfId="0" applyNumberFormat="1" applyFont="1" applyBorder="1" applyAlignment="1">
      <alignment horizontal="center"/>
    </xf>
    <xf numFmtId="164" fontId="28" fillId="5" borderId="0" xfId="1" applyFont="1" applyFill="1" applyBorder="1" applyAlignment="1" applyProtection="1">
      <alignment horizontal="right"/>
    </xf>
    <xf numFmtId="167" fontId="27" fillId="0" borderId="0" xfId="0" applyNumberFormat="1" applyFont="1" applyBorder="1"/>
    <xf numFmtId="167" fontId="27" fillId="0" borderId="0" xfId="0" applyNumberFormat="1" applyFont="1" applyFill="1" applyBorder="1"/>
    <xf numFmtId="0" fontId="27" fillId="0" borderId="0" xfId="0" applyFont="1" applyFill="1" applyBorder="1" applyAlignment="1">
      <alignment horizontal="left"/>
    </xf>
    <xf numFmtId="164" fontId="28" fillId="0" borderId="0" xfId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164" fontId="28" fillId="0" borderId="0" xfId="1" applyFont="1" applyBorder="1" applyAlignment="1">
      <alignment horizontal="center"/>
    </xf>
    <xf numFmtId="4" fontId="27" fillId="0" borderId="0" xfId="0" applyNumberFormat="1" applyFont="1" applyBorder="1" applyAlignment="1">
      <alignment horizontal="center"/>
    </xf>
    <xf numFmtId="4" fontId="28" fillId="0" borderId="0" xfId="1" applyNumberFormat="1" applyFont="1" applyFill="1" applyBorder="1" applyAlignment="1" applyProtection="1"/>
    <xf numFmtId="166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8" fillId="0" borderId="0" xfId="0" applyFont="1"/>
    <xf numFmtId="4" fontId="23" fillId="0" borderId="0" xfId="2" applyNumberFormat="1" applyFont="1"/>
    <xf numFmtId="0" fontId="29" fillId="0" borderId="0" xfId="2" applyFont="1"/>
    <xf numFmtId="0" fontId="23" fillId="0" borderId="0" xfId="2" applyFont="1" applyFill="1"/>
    <xf numFmtId="14" fontId="23" fillId="0" borderId="0" xfId="2" applyNumberFormat="1" applyFont="1" applyFill="1"/>
    <xf numFmtId="4" fontId="23" fillId="0" borderId="0" xfId="2" applyNumberFormat="1" applyFont="1" applyFill="1"/>
    <xf numFmtId="164" fontId="10" fillId="0" borderId="0" xfId="1" applyFont="1" applyFill="1" applyBorder="1" applyAlignment="1" applyProtection="1">
      <alignment horizontal="center"/>
    </xf>
    <xf numFmtId="0" fontId="4" fillId="0" borderId="0" xfId="2" applyFont="1"/>
    <xf numFmtId="20" fontId="0" fillId="0" borderId="0" xfId="0" applyNumberFormat="1"/>
    <xf numFmtId="164" fontId="10" fillId="0" borderId="0" xfId="1" applyFont="1" applyFill="1" applyBorder="1" applyAlignment="1" applyProtection="1">
      <alignment horizontal="center"/>
    </xf>
    <xf numFmtId="164" fontId="9" fillId="6" borderId="0" xfId="1" applyFill="1"/>
    <xf numFmtId="164" fontId="10" fillId="0" borderId="0" xfId="1" applyFont="1" applyFill="1" applyBorder="1" applyAlignment="1" applyProtection="1">
      <alignment horizontal="left"/>
    </xf>
    <xf numFmtId="0" fontId="20" fillId="0" borderId="0" xfId="0" applyFont="1" applyAlignment="1">
      <alignment horizontal="left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24" fillId="0" borderId="0" xfId="1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3" fillId="0" borderId="0" xfId="7"/>
    <xf numFmtId="14" fontId="3" fillId="0" borderId="0" xfId="7" applyNumberFormat="1"/>
    <xf numFmtId="0" fontId="3" fillId="0" borderId="0" xfId="7" applyFill="1"/>
    <xf numFmtId="0" fontId="3" fillId="0" borderId="0" xfId="7"/>
    <xf numFmtId="14" fontId="3" fillId="0" borderId="0" xfId="7" applyNumberFormat="1"/>
    <xf numFmtId="0" fontId="3" fillId="0" borderId="0" xfId="7"/>
    <xf numFmtId="14" fontId="3" fillId="0" borderId="0" xfId="7" applyNumberFormat="1"/>
    <xf numFmtId="0" fontId="3" fillId="0" borderId="0" xfId="7"/>
    <xf numFmtId="14" fontId="3" fillId="0" borderId="0" xfId="7" applyNumberFormat="1"/>
    <xf numFmtId="4" fontId="10" fillId="7" borderId="0" xfId="1" applyNumberFormat="1" applyFont="1" applyFill="1" applyBorder="1" applyAlignment="1" applyProtection="1">
      <alignment horizontal="right"/>
    </xf>
    <xf numFmtId="164" fontId="10" fillId="0" borderId="0" xfId="1" applyFont="1" applyFill="1" applyBorder="1" applyAlignment="1" applyProtection="1">
      <alignment horizontal="center"/>
    </xf>
    <xf numFmtId="4" fontId="0" fillId="5" borderId="0" xfId="0" applyNumberFormat="1" applyFill="1"/>
    <xf numFmtId="164" fontId="10" fillId="0" borderId="0" xfId="1" applyFont="1" applyFill="1" applyBorder="1" applyAlignment="1" applyProtection="1"/>
    <xf numFmtId="164" fontId="10" fillId="0" borderId="0" xfId="1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left"/>
      <protection locked="0"/>
    </xf>
    <xf numFmtId="164" fontId="28" fillId="5" borderId="0" xfId="1" applyFont="1" applyFill="1"/>
    <xf numFmtId="0" fontId="2" fillId="0" borderId="0" xfId="2" applyFont="1"/>
    <xf numFmtId="14" fontId="2" fillId="0" borderId="0" xfId="2" applyNumberFormat="1" applyFont="1"/>
    <xf numFmtId="0" fontId="22" fillId="0" borderId="0" xfId="0" applyFont="1"/>
    <xf numFmtId="0" fontId="9" fillId="0" borderId="0" xfId="9"/>
    <xf numFmtId="14" fontId="9" fillId="0" borderId="0" xfId="9" applyNumberFormat="1"/>
    <xf numFmtId="164" fontId="9" fillId="0" borderId="0" xfId="10"/>
    <xf numFmtId="4" fontId="0" fillId="8" borderId="0" xfId="0" applyNumberFormat="1" applyFill="1"/>
    <xf numFmtId="11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164" fontId="20" fillId="0" borderId="0" xfId="1" applyFont="1"/>
    <xf numFmtId="164" fontId="15" fillId="0" borderId="0" xfId="1" applyFont="1" applyFill="1" applyBorder="1" applyAlignment="1" applyProtection="1"/>
    <xf numFmtId="164" fontId="15" fillId="0" borderId="0" xfId="1" applyFont="1" applyFill="1" applyBorder="1"/>
    <xf numFmtId="164" fontId="15" fillId="0" borderId="0" xfId="1" applyFont="1" applyFill="1"/>
    <xf numFmtId="164" fontId="15" fillId="0" borderId="0" xfId="1" applyFont="1" applyFill="1" applyBorder="1" applyAlignment="1" applyProtection="1">
      <alignment horizontal="right"/>
    </xf>
    <xf numFmtId="164" fontId="15" fillId="0" borderId="0" xfId="1" applyFont="1"/>
    <xf numFmtId="164" fontId="15" fillId="0" borderId="0" xfId="1" applyFont="1" applyFill="1" applyBorder="1" applyAlignment="1" applyProtection="1">
      <alignment horizontal="left"/>
    </xf>
    <xf numFmtId="164" fontId="15" fillId="0" borderId="0" xfId="1" applyFont="1" applyBorder="1" applyAlignment="1">
      <alignment horizontal="center"/>
    </xf>
    <xf numFmtId="11" fontId="27" fillId="0" borderId="0" xfId="0" applyNumberFormat="1" applyFont="1" applyAlignment="1" applyProtection="1">
      <alignment horizontal="left"/>
      <protection locked="0"/>
    </xf>
    <xf numFmtId="0" fontId="32" fillId="0" borderId="0" xfId="0" applyFont="1"/>
    <xf numFmtId="14" fontId="3" fillId="0" borderId="0" xfId="7" applyNumberFormat="1" applyFill="1"/>
    <xf numFmtId="0" fontId="0" fillId="9" borderId="0" xfId="0" applyFill="1"/>
    <xf numFmtId="14" fontId="0" fillId="9" borderId="0" xfId="0" applyNumberFormat="1" applyFill="1"/>
    <xf numFmtId="4" fontId="0" fillId="9" borderId="0" xfId="0" applyNumberFormat="1" applyFill="1"/>
    <xf numFmtId="0" fontId="33" fillId="0" borderId="0" xfId="2" applyFont="1"/>
    <xf numFmtId="14" fontId="34" fillId="0" borderId="0" xfId="2" applyNumberFormat="1" applyFont="1"/>
    <xf numFmtId="164" fontId="20" fillId="0" borderId="0" xfId="1" applyFont="1" applyFill="1"/>
    <xf numFmtId="14" fontId="20" fillId="0" borderId="0" xfId="0" applyNumberFormat="1" applyFont="1"/>
    <xf numFmtId="4" fontId="20" fillId="0" borderId="0" xfId="0" applyNumberFormat="1" applyFont="1"/>
    <xf numFmtId="0" fontId="0" fillId="10" borderId="0" xfId="0" applyFill="1"/>
    <xf numFmtId="14" fontId="0" fillId="10" borderId="0" xfId="0" applyNumberFormat="1" applyFill="1"/>
    <xf numFmtId="4" fontId="0" fillId="10" borderId="0" xfId="0" applyNumberFormat="1" applyFill="1"/>
    <xf numFmtId="0" fontId="20" fillId="0" borderId="0" xfId="0" applyFont="1" applyFill="1"/>
    <xf numFmtId="14" fontId="20" fillId="0" borderId="0" xfId="0" applyNumberFormat="1" applyFont="1" applyFill="1"/>
    <xf numFmtId="4" fontId="20" fillId="0" borderId="0" xfId="0" applyNumberFormat="1" applyFont="1" applyFill="1"/>
    <xf numFmtId="0" fontId="1" fillId="0" borderId="0" xfId="2" applyFont="1"/>
    <xf numFmtId="14" fontId="1" fillId="0" borderId="0" xfId="2" applyNumberFormat="1" applyFont="1"/>
    <xf numFmtId="4" fontId="1" fillId="0" borderId="0" xfId="2" applyNumberFormat="1" applyFont="1"/>
    <xf numFmtId="164" fontId="26" fillId="0" borderId="0" xfId="1" applyFont="1" applyFill="1" applyBorder="1" applyAlignment="1" applyProtection="1"/>
    <xf numFmtId="0" fontId="26" fillId="0" borderId="0" xfId="0" applyFont="1" applyFill="1" applyBorder="1" applyAlignment="1"/>
    <xf numFmtId="4" fontId="20" fillId="0" borderId="0" xfId="1" applyNumberFormat="1" applyFont="1" applyFill="1" applyBorder="1" applyAlignment="1" applyProtection="1"/>
    <xf numFmtId="4" fontId="0" fillId="0" borderId="0" xfId="0" applyNumberFormat="1" applyAlignment="1">
      <alignment horizontal="left"/>
    </xf>
    <xf numFmtId="0" fontId="1" fillId="0" borderId="0" xfId="11"/>
    <xf numFmtId="4" fontId="1" fillId="0" borderId="0" xfId="11" applyNumberFormat="1"/>
    <xf numFmtId="0" fontId="1" fillId="0" borderId="0" xfId="11"/>
    <xf numFmtId="0" fontId="1" fillId="0" borderId="0" xfId="11"/>
    <xf numFmtId="14" fontId="1" fillId="0" borderId="0" xfId="11" applyNumberFormat="1"/>
    <xf numFmtId="0" fontId="31" fillId="11" borderId="0" xfId="0" applyFont="1" applyFill="1" applyBorder="1"/>
    <xf numFmtId="0" fontId="18" fillId="11" borderId="0" xfId="0" applyFont="1" applyFill="1" applyBorder="1"/>
    <xf numFmtId="0" fontId="16" fillId="11" borderId="0" xfId="0" applyFont="1" applyFill="1" applyBorder="1"/>
    <xf numFmtId="0" fontId="24" fillId="0" borderId="0" xfId="0" applyFont="1" applyFill="1" applyBorder="1"/>
    <xf numFmtId="164" fontId="10" fillId="0" borderId="0" xfId="1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</cellXfs>
  <cellStyles count="12">
    <cellStyle name="Millares" xfId="1" builtinId="3"/>
    <cellStyle name="Millares 2" xfId="3"/>
    <cellStyle name="Millares 3" xfId="4"/>
    <cellStyle name="Millares 4" xfId="10"/>
    <cellStyle name="Normal" xfId="0" builtinId="0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 8" xfId="11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114300</xdr:rowOff>
    </xdr:from>
    <xdr:to>
      <xdr:col>1</xdr:col>
      <xdr:colOff>904875</xdr:colOff>
      <xdr:row>6</xdr:row>
      <xdr:rowOff>28575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76225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1"/>
  <sheetViews>
    <sheetView topLeftCell="A48" workbookViewId="0">
      <selection activeCell="F162" sqref="F162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4"/>
      <c r="E1" s="5"/>
      <c r="F1" s="6"/>
      <c r="G1" s="7"/>
      <c r="H1" s="4"/>
      <c r="I1" s="4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4"/>
      <c r="I2" s="4"/>
      <c r="K2" s="7"/>
      <c r="L2" s="5"/>
    </row>
    <row r="3" spans="1:12" x14ac:dyDescent="0.2">
      <c r="A3" s="1"/>
      <c r="B3" s="2"/>
      <c r="C3" s="9" t="s">
        <v>2</v>
      </c>
      <c r="D3" s="8"/>
      <c r="E3" s="5"/>
      <c r="F3" s="6"/>
      <c r="G3" s="7"/>
      <c r="H3" s="4"/>
      <c r="I3" s="4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4"/>
      <c r="I4" s="4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4"/>
      <c r="I5" s="4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4"/>
      <c r="I6" s="4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4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-921047.7</v>
      </c>
      <c r="H8" s="21"/>
      <c r="I8" s="4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4409</v>
      </c>
      <c r="H9" s="22"/>
      <c r="I9" s="4"/>
      <c r="K9" s="7"/>
      <c r="L9" s="5"/>
    </row>
    <row r="10" spans="1:12" ht="15" x14ac:dyDescent="0.25">
      <c r="A10" s="5"/>
      <c r="B10" s="5"/>
      <c r="C10" s="23" t="s">
        <v>14</v>
      </c>
      <c r="D10" s="24">
        <v>42368</v>
      </c>
      <c r="E10" s="23">
        <v>15902</v>
      </c>
      <c r="F10" s="25">
        <v>2659</v>
      </c>
      <c r="G10" s="22"/>
      <c r="H10" s="22"/>
      <c r="I10" s="4"/>
      <c r="K10" s="7"/>
      <c r="L10" s="5"/>
    </row>
    <row r="11" spans="1:12" ht="15" x14ac:dyDescent="0.25">
      <c r="A11" s="5"/>
      <c r="B11" s="5"/>
      <c r="C11" s="23" t="s">
        <v>15</v>
      </c>
      <c r="D11" s="24">
        <v>42368</v>
      </c>
      <c r="E11" s="23">
        <v>741</v>
      </c>
      <c r="F11" s="25">
        <v>1750</v>
      </c>
      <c r="G11" s="22"/>
      <c r="H11" s="22"/>
      <c r="I11" s="4"/>
      <c r="K11" s="7"/>
      <c r="L11" s="5"/>
    </row>
    <row r="12" spans="1:12" x14ac:dyDescent="0.2">
      <c r="A12" s="18" t="s">
        <v>16</v>
      </c>
      <c r="B12" s="18" t="s">
        <v>17</v>
      </c>
      <c r="D12" s="19"/>
      <c r="G12" s="21">
        <f>+F13</f>
        <v>794.1</v>
      </c>
      <c r="H12" s="22"/>
      <c r="I12" s="4"/>
      <c r="K12" s="7"/>
      <c r="L12" s="5"/>
    </row>
    <row r="13" spans="1:12" ht="15" x14ac:dyDescent="0.25">
      <c r="A13" s="5"/>
      <c r="B13" s="5"/>
      <c r="C13" s="23" t="s">
        <v>18</v>
      </c>
      <c r="D13" s="24">
        <v>42368</v>
      </c>
      <c r="E13" s="23">
        <v>5496960</v>
      </c>
      <c r="F13" s="23">
        <v>794.1</v>
      </c>
      <c r="G13" s="22"/>
      <c r="H13" s="22"/>
      <c r="I13" s="4"/>
      <c r="K13" s="7"/>
      <c r="L13" s="5"/>
    </row>
    <row r="14" spans="1:12" x14ac:dyDescent="0.2">
      <c r="A14" s="18" t="s">
        <v>19</v>
      </c>
      <c r="B14" s="18" t="s">
        <v>20</v>
      </c>
      <c r="D14" s="19"/>
      <c r="G14" s="21">
        <f>SUM(F15:F16)</f>
        <v>9622.2000000000007</v>
      </c>
      <c r="H14" s="26"/>
      <c r="I14" s="26"/>
      <c r="J14" s="27"/>
      <c r="K14" s="7"/>
      <c r="L14" s="28"/>
    </row>
    <row r="15" spans="1:12" ht="15" hidden="1" outlineLevel="1" x14ac:dyDescent="0.25">
      <c r="A15" s="5"/>
      <c r="B15" s="5"/>
      <c r="C15" s="23" t="s">
        <v>21</v>
      </c>
      <c r="D15" s="24">
        <v>42368</v>
      </c>
      <c r="E15" s="23">
        <v>2674</v>
      </c>
      <c r="F15" s="20">
        <v>4988</v>
      </c>
      <c r="G15" s="22"/>
      <c r="H15" s="22" t="s">
        <v>22</v>
      </c>
      <c r="I15" s="26" t="s">
        <v>23</v>
      </c>
      <c r="J15" s="27"/>
      <c r="K15" s="7"/>
      <c r="L15" s="28"/>
    </row>
    <row r="16" spans="1:12" ht="15" hidden="1" outlineLevel="1" x14ac:dyDescent="0.25">
      <c r="A16" s="5"/>
      <c r="B16" s="5"/>
      <c r="C16" s="23" t="s">
        <v>24</v>
      </c>
      <c r="D16" s="24">
        <v>42368</v>
      </c>
      <c r="E16" s="23">
        <v>2671</v>
      </c>
      <c r="F16" s="20">
        <v>4634.2</v>
      </c>
      <c r="G16" s="22"/>
      <c r="H16" s="22" t="s">
        <v>22</v>
      </c>
      <c r="I16" s="26" t="s">
        <v>23</v>
      </c>
      <c r="J16" s="27"/>
      <c r="K16" s="7"/>
      <c r="L16" s="28"/>
    </row>
    <row r="17" spans="1:12" collapsed="1" x14ac:dyDescent="0.2">
      <c r="A17" s="18" t="s">
        <v>25</v>
      </c>
      <c r="B17" s="18" t="s">
        <v>26</v>
      </c>
      <c r="C17" s="29"/>
      <c r="D17" s="30"/>
      <c r="E17" s="31"/>
      <c r="F17" s="32"/>
      <c r="G17" s="21">
        <f>SUM(F18:F20)-0.04</f>
        <v>713190.36999999988</v>
      </c>
      <c r="H17" s="26">
        <f>G17/1.16*0.16</f>
        <v>98371.085517241387</v>
      </c>
      <c r="I17" s="26"/>
      <c r="J17" s="27"/>
      <c r="K17" s="7"/>
      <c r="L17" s="28"/>
    </row>
    <row r="18" spans="1:12" ht="15" hidden="1" outlineLevel="1" x14ac:dyDescent="0.25">
      <c r="A18" s="2"/>
      <c r="B18" s="2"/>
      <c r="C18" s="23" t="s">
        <v>27</v>
      </c>
      <c r="D18" s="24">
        <v>42094</v>
      </c>
      <c r="E18" s="23" t="s">
        <v>28</v>
      </c>
      <c r="F18" s="33">
        <v>187500</v>
      </c>
      <c r="G18" s="34"/>
      <c r="H18" s="34"/>
      <c r="I18" s="34"/>
      <c r="J18" s="27"/>
      <c r="K18" s="7"/>
      <c r="L18" s="28"/>
    </row>
    <row r="19" spans="1:12" ht="15" hidden="1" outlineLevel="1" x14ac:dyDescent="0.25">
      <c r="A19" s="2"/>
      <c r="B19" s="2"/>
      <c r="C19" s="23" t="s">
        <v>29</v>
      </c>
      <c r="D19" s="24">
        <v>42106</v>
      </c>
      <c r="E19" s="23" t="s">
        <v>30</v>
      </c>
      <c r="F19" s="33">
        <v>105757.35</v>
      </c>
      <c r="G19" s="34"/>
      <c r="H19" s="26"/>
      <c r="I19" s="26"/>
      <c r="J19" s="27"/>
      <c r="K19" s="7"/>
      <c r="L19" s="28"/>
    </row>
    <row r="20" spans="1:12" ht="15" hidden="1" outlineLevel="1" x14ac:dyDescent="0.25">
      <c r="A20" s="2"/>
      <c r="B20" s="2"/>
      <c r="C20" s="23" t="s">
        <v>31</v>
      </c>
      <c r="D20" s="24">
        <v>42368</v>
      </c>
      <c r="E20" s="23" t="s">
        <v>32</v>
      </c>
      <c r="F20" s="33">
        <v>419933.06</v>
      </c>
      <c r="G20" s="34"/>
      <c r="H20" s="26"/>
      <c r="I20" s="26"/>
      <c r="J20" s="27"/>
      <c r="K20" s="7"/>
      <c r="L20" s="28"/>
    </row>
    <row r="21" spans="1:12" collapsed="1" x14ac:dyDescent="0.2">
      <c r="A21" s="35" t="s">
        <v>33</v>
      </c>
      <c r="B21" s="35" t="s">
        <v>34</v>
      </c>
      <c r="C21" s="5"/>
      <c r="D21" s="36"/>
      <c r="E21" s="37"/>
      <c r="F21" s="6"/>
      <c r="G21" s="38">
        <f>SUM(F22)</f>
        <v>-1200</v>
      </c>
      <c r="H21" s="26">
        <f>G21/1.16*0.16</f>
        <v>-165.51724137931038</v>
      </c>
      <c r="I21" s="26"/>
      <c r="J21" s="27"/>
      <c r="K21" s="7"/>
      <c r="L21" s="28"/>
    </row>
    <row r="22" spans="1:12" ht="15" hidden="1" outlineLevel="1" x14ac:dyDescent="0.25">
      <c r="A22" s="39"/>
      <c r="B22" s="39"/>
      <c r="C22" s="40" t="s">
        <v>35</v>
      </c>
      <c r="D22" s="24">
        <v>42385</v>
      </c>
      <c r="E22" s="40" t="s">
        <v>36</v>
      </c>
      <c r="F22" s="33">
        <v>-1200</v>
      </c>
      <c r="G22" s="41"/>
      <c r="H22" s="42" t="s">
        <v>37</v>
      </c>
      <c r="I22" s="26"/>
      <c r="J22" s="42"/>
      <c r="K22" s="7"/>
      <c r="L22" s="28"/>
    </row>
    <row r="23" spans="1:12" collapsed="1" x14ac:dyDescent="0.2">
      <c r="A23" s="35" t="s">
        <v>38</v>
      </c>
      <c r="B23" s="35" t="s">
        <v>39</v>
      </c>
      <c r="D23" s="19"/>
      <c r="G23" s="38">
        <f>SUM(F24)</f>
        <v>-4976.3999999999996</v>
      </c>
      <c r="H23" s="26"/>
      <c r="I23" s="26"/>
      <c r="K23" s="7"/>
      <c r="L23" s="28"/>
    </row>
    <row r="24" spans="1:12" ht="15" hidden="1" outlineLevel="1" x14ac:dyDescent="0.25">
      <c r="A24" s="29"/>
      <c r="B24" s="29"/>
      <c r="C24" s="23" t="s">
        <v>40</v>
      </c>
      <c r="D24" s="24">
        <v>42360</v>
      </c>
      <c r="E24" s="23" t="s">
        <v>41</v>
      </c>
      <c r="F24" s="20">
        <v>-4976.3999999999996</v>
      </c>
      <c r="G24" s="43"/>
      <c r="H24" s="43" t="s">
        <v>42</v>
      </c>
      <c r="I24" s="42" t="s">
        <v>43</v>
      </c>
      <c r="J24" s="42"/>
      <c r="K24" s="7"/>
      <c r="L24" s="28"/>
    </row>
    <row r="25" spans="1:12" collapsed="1" x14ac:dyDescent="0.2">
      <c r="A25" s="44" t="s">
        <v>44</v>
      </c>
      <c r="B25" s="44" t="s">
        <v>45</v>
      </c>
      <c r="C25" s="5"/>
      <c r="D25" s="36"/>
      <c r="E25" s="45"/>
      <c r="F25" s="6"/>
      <c r="G25" s="38">
        <f>+F26+F27+F28</f>
        <v>3000</v>
      </c>
      <c r="H25" s="26">
        <f>G25/1.16*0.16</f>
        <v>413.79310344827587</v>
      </c>
      <c r="I25" s="26"/>
      <c r="K25" s="7"/>
      <c r="L25" s="28"/>
    </row>
    <row r="26" spans="1:12" ht="15" x14ac:dyDescent="0.25">
      <c r="A26" s="46"/>
      <c r="B26" s="46"/>
      <c r="C26" s="23" t="s">
        <v>46</v>
      </c>
      <c r="D26" s="24">
        <v>42031</v>
      </c>
      <c r="E26" s="23">
        <v>1801</v>
      </c>
      <c r="F26" s="25">
        <v>1000</v>
      </c>
      <c r="G26" s="38"/>
      <c r="H26" s="26"/>
      <c r="I26" s="26"/>
      <c r="K26" s="7"/>
      <c r="L26" s="28"/>
    </row>
    <row r="27" spans="1:12" ht="15" x14ac:dyDescent="0.25">
      <c r="A27" s="46"/>
      <c r="B27" s="46"/>
      <c r="C27" s="23" t="s">
        <v>47</v>
      </c>
      <c r="D27" s="24">
        <v>42062</v>
      </c>
      <c r="E27" s="23">
        <v>1874</v>
      </c>
      <c r="F27" s="25">
        <v>1000</v>
      </c>
      <c r="G27" s="38"/>
      <c r="H27" s="26"/>
      <c r="I27" s="26"/>
      <c r="K27" s="7"/>
      <c r="L27" s="28"/>
    </row>
    <row r="28" spans="1:12" ht="15" x14ac:dyDescent="0.25">
      <c r="A28" s="46"/>
      <c r="B28" s="46"/>
      <c r="C28" s="23" t="s">
        <v>48</v>
      </c>
      <c r="D28" s="24">
        <v>42067</v>
      </c>
      <c r="E28" s="23">
        <v>1939</v>
      </c>
      <c r="F28" s="25">
        <v>1000</v>
      </c>
      <c r="G28" s="38"/>
      <c r="H28" s="26"/>
      <c r="I28" s="26"/>
      <c r="K28" s="7"/>
      <c r="L28" s="28"/>
    </row>
    <row r="29" spans="1:12" ht="15" hidden="1" outlineLevel="1" x14ac:dyDescent="0.25">
      <c r="A29" s="47"/>
      <c r="B29" s="47"/>
      <c r="C29" s="48"/>
      <c r="D29" s="49"/>
      <c r="E29" s="48"/>
      <c r="G29" s="50"/>
      <c r="H29" s="26"/>
      <c r="I29" s="26"/>
      <c r="K29" s="7"/>
      <c r="L29" s="28"/>
    </row>
    <row r="30" spans="1:12" ht="16.5" customHeight="1" collapsed="1" x14ac:dyDescent="0.2">
      <c r="A30" s="18" t="s">
        <v>49</v>
      </c>
      <c r="B30" s="18" t="s">
        <v>50</v>
      </c>
      <c r="C30" s="5"/>
      <c r="D30" s="36"/>
      <c r="E30" s="45"/>
      <c r="F30" s="6"/>
      <c r="G30" s="38">
        <f>SUM(F31:F31)</f>
        <v>4391.3</v>
      </c>
      <c r="H30" s="26">
        <f>G30/1.16*0.16</f>
        <v>605.69655172413798</v>
      </c>
      <c r="I30" s="26"/>
      <c r="J30" s="27"/>
      <c r="K30" s="7"/>
      <c r="L30" s="28"/>
    </row>
    <row r="31" spans="1:12" ht="14.25" hidden="1" customHeight="1" outlineLevel="1" x14ac:dyDescent="0.25">
      <c r="A31" s="5"/>
      <c r="B31" s="5"/>
      <c r="C31" s="23" t="s">
        <v>51</v>
      </c>
      <c r="D31" s="24">
        <v>42368</v>
      </c>
      <c r="E31" s="23">
        <v>36393</v>
      </c>
      <c r="F31" s="20">
        <v>4391.3</v>
      </c>
      <c r="G31" s="50"/>
      <c r="H31" s="50" t="s">
        <v>52</v>
      </c>
      <c r="I31" s="51" t="s">
        <v>53</v>
      </c>
      <c r="J31" s="27"/>
      <c r="K31" s="7"/>
      <c r="L31" s="28"/>
    </row>
    <row r="32" spans="1:12" collapsed="1" x14ac:dyDescent="0.2">
      <c r="A32" s="18" t="s">
        <v>54</v>
      </c>
      <c r="B32" s="18" t="s">
        <v>55</v>
      </c>
      <c r="C32" s="5"/>
      <c r="D32" s="36"/>
      <c r="E32" s="45"/>
      <c r="F32" s="6"/>
      <c r="G32" s="52">
        <f>SUM(F33:F37)</f>
        <v>92404.32</v>
      </c>
      <c r="H32" s="26">
        <f>G32/1.16*0.16</f>
        <v>12745.423448275864</v>
      </c>
      <c r="I32" s="26"/>
      <c r="J32" s="27"/>
      <c r="K32" s="7"/>
      <c r="L32" s="28"/>
    </row>
    <row r="33" spans="1:13" hidden="1" outlineLevel="1" x14ac:dyDescent="0.2">
      <c r="A33" s="2"/>
      <c r="B33" s="2"/>
      <c r="C33" s="53" t="s">
        <v>56</v>
      </c>
      <c r="D33" s="36">
        <v>41529</v>
      </c>
      <c r="E33" s="34" t="s">
        <v>57</v>
      </c>
      <c r="F33" s="6">
        <v>15137</v>
      </c>
      <c r="G33" s="50"/>
      <c r="H33" s="50" t="s">
        <v>58</v>
      </c>
      <c r="I33" s="26"/>
      <c r="K33" s="7"/>
      <c r="L33" s="28"/>
    </row>
    <row r="34" spans="1:13" ht="15" hidden="1" outlineLevel="1" x14ac:dyDescent="0.25">
      <c r="A34" s="2"/>
      <c r="B34" s="2"/>
      <c r="C34" s="23" t="s">
        <v>59</v>
      </c>
      <c r="D34" s="24">
        <v>42369</v>
      </c>
      <c r="E34" s="23" t="s">
        <v>60</v>
      </c>
      <c r="F34" s="25">
        <v>26892</v>
      </c>
      <c r="G34" s="50"/>
      <c r="H34" s="26"/>
      <c r="I34" s="26"/>
      <c r="K34" s="7"/>
      <c r="L34" s="28"/>
    </row>
    <row r="35" spans="1:13" ht="15" hidden="1" outlineLevel="1" x14ac:dyDescent="0.25">
      <c r="A35" s="2"/>
      <c r="B35" s="2"/>
      <c r="C35" s="23" t="s">
        <v>61</v>
      </c>
      <c r="D35" s="24">
        <v>42369</v>
      </c>
      <c r="E35" s="23" t="s">
        <v>62</v>
      </c>
      <c r="F35" s="25">
        <v>3654</v>
      </c>
      <c r="G35" s="50"/>
      <c r="H35" s="26"/>
      <c r="I35" s="26"/>
      <c r="K35" s="7"/>
      <c r="L35" s="28"/>
    </row>
    <row r="36" spans="1:13" ht="15" hidden="1" outlineLevel="1" x14ac:dyDescent="0.25">
      <c r="A36" s="2"/>
      <c r="B36" s="2"/>
      <c r="C36" s="23" t="s">
        <v>63</v>
      </c>
      <c r="D36" s="24">
        <v>42369</v>
      </c>
      <c r="E36" s="23" t="s">
        <v>64</v>
      </c>
      <c r="F36" s="25">
        <v>17457</v>
      </c>
      <c r="G36" s="50"/>
      <c r="H36" s="26"/>
      <c r="I36" s="26"/>
      <c r="K36" s="7"/>
      <c r="L36" s="28"/>
    </row>
    <row r="37" spans="1:13" ht="14.25" hidden="1" customHeight="1" outlineLevel="1" x14ac:dyDescent="0.25">
      <c r="A37" s="2"/>
      <c r="B37" s="2"/>
      <c r="C37" s="23" t="s">
        <v>65</v>
      </c>
      <c r="D37" s="24">
        <v>42369</v>
      </c>
      <c r="E37" s="23" t="s">
        <v>66</v>
      </c>
      <c r="F37" s="25">
        <v>29264.32</v>
      </c>
      <c r="G37" s="50"/>
      <c r="H37" s="26"/>
      <c r="I37" s="26"/>
      <c r="K37" s="7"/>
      <c r="L37" s="28"/>
    </row>
    <row r="38" spans="1:13" collapsed="1" x14ac:dyDescent="0.2">
      <c r="A38" s="18" t="s">
        <v>67</v>
      </c>
      <c r="B38" s="234" t="s">
        <v>68</v>
      </c>
      <c r="C38" s="5"/>
      <c r="D38" s="36"/>
      <c r="E38" s="37"/>
      <c r="F38" s="6"/>
      <c r="G38" s="38">
        <f>SUM(F39:F45)</f>
        <v>4600</v>
      </c>
      <c r="H38" s="26">
        <f>G38/1.16*0.16</f>
        <v>634.48275862068976</v>
      </c>
      <c r="I38" s="26"/>
      <c r="K38" s="7"/>
      <c r="L38" s="28"/>
    </row>
    <row r="39" spans="1:13" ht="15" hidden="1" customHeight="1" outlineLevel="1" x14ac:dyDescent="0.25">
      <c r="A39" s="2"/>
      <c r="B39" s="2"/>
      <c r="C39" s="23" t="s">
        <v>69</v>
      </c>
      <c r="D39" s="24">
        <v>42034</v>
      </c>
      <c r="E39" s="23">
        <v>1801</v>
      </c>
      <c r="F39" s="25">
        <v>1000</v>
      </c>
      <c r="G39" s="54"/>
      <c r="H39" s="54"/>
      <c r="I39" s="26"/>
      <c r="K39" s="7"/>
      <c r="L39" s="28"/>
    </row>
    <row r="40" spans="1:13" ht="15" hidden="1" customHeight="1" outlineLevel="1" x14ac:dyDescent="0.25">
      <c r="A40" s="2"/>
      <c r="B40" s="2"/>
      <c r="C40" s="23" t="s">
        <v>70</v>
      </c>
      <c r="D40" s="24">
        <v>42034</v>
      </c>
      <c r="E40" s="23">
        <v>1801</v>
      </c>
      <c r="F40" s="25">
        <v>1000</v>
      </c>
      <c r="G40" s="54"/>
      <c r="H40" s="26"/>
      <c r="I40" s="26"/>
      <c r="K40" s="7"/>
      <c r="L40" s="28"/>
    </row>
    <row r="41" spans="1:13" ht="15" hidden="1" customHeight="1" outlineLevel="1" x14ac:dyDescent="0.25">
      <c r="A41" s="2"/>
      <c r="B41" s="2"/>
      <c r="C41" s="23" t="s">
        <v>71</v>
      </c>
      <c r="D41" s="24">
        <v>42062</v>
      </c>
      <c r="E41" s="23">
        <v>1874</v>
      </c>
      <c r="F41" s="25">
        <v>1000</v>
      </c>
      <c r="G41" s="54"/>
      <c r="H41" s="26"/>
      <c r="I41" s="26"/>
      <c r="K41" s="7"/>
      <c r="L41" s="28"/>
    </row>
    <row r="42" spans="1:13" ht="15" hidden="1" customHeight="1" outlineLevel="1" x14ac:dyDescent="0.25">
      <c r="A42" s="2"/>
      <c r="B42" s="2"/>
      <c r="C42" s="23" t="s">
        <v>72</v>
      </c>
      <c r="D42" s="24">
        <v>42215</v>
      </c>
      <c r="E42" s="23">
        <v>2226</v>
      </c>
      <c r="F42" s="25">
        <v>1000</v>
      </c>
      <c r="G42" s="54"/>
      <c r="H42" s="26"/>
      <c r="I42" s="26"/>
      <c r="K42" s="7"/>
      <c r="L42" s="28"/>
    </row>
    <row r="43" spans="1:13" ht="15" hidden="1" customHeight="1" outlineLevel="1" x14ac:dyDescent="0.25">
      <c r="A43" s="2"/>
      <c r="B43" s="2"/>
      <c r="C43" s="23" t="s">
        <v>73</v>
      </c>
      <c r="D43" s="24">
        <v>42338</v>
      </c>
      <c r="E43" s="23">
        <v>323</v>
      </c>
      <c r="F43" s="23">
        <v>200</v>
      </c>
      <c r="G43" s="54"/>
      <c r="H43" s="26"/>
      <c r="I43" s="26"/>
      <c r="K43" s="7"/>
      <c r="L43" s="28"/>
    </row>
    <row r="44" spans="1:13" ht="15" hidden="1" customHeight="1" outlineLevel="1" x14ac:dyDescent="0.25">
      <c r="A44" s="2"/>
      <c r="B44" s="2"/>
      <c r="C44" s="23" t="s">
        <v>74</v>
      </c>
      <c r="D44" s="24">
        <v>42368</v>
      </c>
      <c r="E44" s="23">
        <v>335</v>
      </c>
      <c r="F44" s="23">
        <v>200</v>
      </c>
      <c r="G44" s="54"/>
      <c r="H44" s="26"/>
      <c r="I44" s="26"/>
      <c r="K44" s="7"/>
      <c r="L44" s="28"/>
    </row>
    <row r="45" spans="1:13" ht="15" hidden="1" customHeight="1" outlineLevel="1" x14ac:dyDescent="0.25">
      <c r="A45" s="2"/>
      <c r="B45" s="2"/>
      <c r="C45" s="23" t="s">
        <v>75</v>
      </c>
      <c r="D45" s="24">
        <v>42301</v>
      </c>
      <c r="E45" s="23">
        <v>305</v>
      </c>
      <c r="F45" s="20">
        <v>200</v>
      </c>
      <c r="G45" s="54"/>
      <c r="H45" s="26"/>
      <c r="I45" s="26"/>
      <c r="K45" s="7"/>
      <c r="L45" s="28"/>
    </row>
    <row r="46" spans="1:13" collapsed="1" x14ac:dyDescent="0.2">
      <c r="A46" s="18" t="s">
        <v>76</v>
      </c>
      <c r="B46" s="18" t="s">
        <v>77</v>
      </c>
      <c r="C46" s="55"/>
      <c r="D46" s="30"/>
      <c r="E46" s="56"/>
      <c r="F46" s="32"/>
      <c r="G46" s="38">
        <f>SUM(F47:F47)</f>
        <v>500</v>
      </c>
      <c r="H46" s="26">
        <f>G46/1.16*0.16</f>
        <v>68.965517241379317</v>
      </c>
      <c r="I46" s="26"/>
      <c r="K46" s="7"/>
      <c r="L46" s="28"/>
    </row>
    <row r="47" spans="1:13" ht="15" hidden="1" outlineLevel="1" x14ac:dyDescent="0.25">
      <c r="A47" s="2"/>
      <c r="B47" s="10"/>
      <c r="C47" s="23" t="s">
        <v>78</v>
      </c>
      <c r="D47" s="24">
        <v>42352</v>
      </c>
      <c r="E47" s="23" t="s">
        <v>79</v>
      </c>
      <c r="F47" s="6">
        <v>500</v>
      </c>
      <c r="G47" s="38"/>
      <c r="H47" s="26"/>
      <c r="I47" s="26"/>
      <c r="K47" s="7"/>
      <c r="L47" s="28"/>
    </row>
    <row r="48" spans="1:13" ht="15" collapsed="1" x14ac:dyDescent="0.25">
      <c r="A48" s="18" t="s">
        <v>80</v>
      </c>
      <c r="B48" s="18" t="s">
        <v>81</v>
      </c>
      <c r="C48" s="5"/>
      <c r="D48" s="36"/>
      <c r="E48" s="45"/>
      <c r="F48" s="6"/>
      <c r="G48" s="21">
        <f>SUM(F49:F49)</f>
        <v>28149.18</v>
      </c>
      <c r="H48" s="26">
        <f>G48/1.16*0.16</f>
        <v>3882.6455172413798</v>
      </c>
      <c r="I48" s="26"/>
      <c r="J48" s="27">
        <f>180.01/1.16</f>
        <v>155.18103448275863</v>
      </c>
      <c r="K48" s="23"/>
      <c r="L48" s="24"/>
      <c r="M48" s="23"/>
    </row>
    <row r="49" spans="1:13" ht="15" x14ac:dyDescent="0.25">
      <c r="A49" s="57"/>
      <c r="B49" s="57"/>
      <c r="C49" s="23" t="s">
        <v>82</v>
      </c>
      <c r="D49" s="24">
        <v>42368</v>
      </c>
      <c r="E49" s="23" t="s">
        <v>83</v>
      </c>
      <c r="F49" s="25">
        <v>28149.18</v>
      </c>
      <c r="G49" s="21"/>
      <c r="H49" s="26"/>
      <c r="I49" s="26"/>
      <c r="J49" s="27">
        <f>+J48*0.16</f>
        <v>24.828965517241382</v>
      </c>
      <c r="K49" s="23"/>
      <c r="L49" s="24"/>
      <c r="M49" s="23"/>
    </row>
    <row r="50" spans="1:13" x14ac:dyDescent="0.2">
      <c r="A50" s="58" t="s">
        <v>84</v>
      </c>
      <c r="B50" s="18" t="s">
        <v>85</v>
      </c>
      <c r="C50" s="5"/>
      <c r="D50" s="36"/>
      <c r="E50" s="45"/>
      <c r="F50" s="6"/>
      <c r="G50" s="52">
        <f>+SUM(F51:F51)</f>
        <v>7546.08</v>
      </c>
      <c r="H50" s="26">
        <f>G50/1.16*0.16</f>
        <v>1040.8386206896553</v>
      </c>
      <c r="I50" s="26"/>
      <c r="J50" s="27"/>
      <c r="K50" s="7"/>
      <c r="L50" s="28"/>
    </row>
    <row r="51" spans="1:13" hidden="1" outlineLevel="1" x14ac:dyDescent="0.2">
      <c r="A51" s="59"/>
      <c r="B51" s="2"/>
      <c r="C51" s="5"/>
      <c r="D51" s="36"/>
      <c r="E51" s="45" t="s">
        <v>86</v>
      </c>
      <c r="F51" s="6">
        <v>7546.08</v>
      </c>
      <c r="G51" s="52"/>
      <c r="H51" s="26"/>
      <c r="I51" s="26"/>
      <c r="J51" s="27"/>
      <c r="K51" s="7"/>
      <c r="L51" s="28"/>
    </row>
    <row r="52" spans="1:13" ht="15" collapsed="1" x14ac:dyDescent="0.25">
      <c r="A52" s="58" t="s">
        <v>87</v>
      </c>
      <c r="B52" s="18" t="s">
        <v>88</v>
      </c>
      <c r="C52" s="23"/>
      <c r="D52" s="24"/>
      <c r="E52" s="23"/>
      <c r="G52" s="52">
        <f>+SUM(F53)</f>
        <v>5102.5</v>
      </c>
      <c r="H52" s="26"/>
      <c r="I52" s="26"/>
      <c r="J52" s="27"/>
      <c r="K52" s="7"/>
      <c r="L52" s="28"/>
    </row>
    <row r="53" spans="1:13" ht="15" hidden="1" outlineLevel="1" x14ac:dyDescent="0.25">
      <c r="A53" s="10"/>
      <c r="B53" s="10"/>
      <c r="C53" s="23" t="s">
        <v>89</v>
      </c>
      <c r="D53" s="24">
        <v>42368</v>
      </c>
      <c r="E53" s="23" t="s">
        <v>90</v>
      </c>
      <c r="F53" s="20">
        <v>5102.5</v>
      </c>
      <c r="G53" s="60"/>
      <c r="H53" s="26"/>
      <c r="I53" s="26"/>
      <c r="J53" s="27"/>
      <c r="K53" s="7"/>
      <c r="L53" s="28"/>
    </row>
    <row r="54" spans="1:13" collapsed="1" x14ac:dyDescent="0.2">
      <c r="A54" s="18" t="s">
        <v>91</v>
      </c>
      <c r="B54" s="18" t="s">
        <v>92</v>
      </c>
      <c r="C54" s="5"/>
      <c r="D54" s="36"/>
      <c r="E54" s="45"/>
      <c r="F54" s="61"/>
      <c r="G54" s="21">
        <f>SUM(F55:F55)</f>
        <v>29000</v>
      </c>
      <c r="H54" s="26">
        <f>G54/1.16*0.16</f>
        <v>4000</v>
      </c>
      <c r="I54" s="26"/>
      <c r="K54" s="7"/>
      <c r="L54" s="28"/>
    </row>
    <row r="55" spans="1:13" ht="15" hidden="1" outlineLevel="1" x14ac:dyDescent="0.25">
      <c r="A55" s="10"/>
      <c r="B55" s="10"/>
      <c r="C55" s="23" t="s">
        <v>93</v>
      </c>
      <c r="D55" s="24">
        <v>42369</v>
      </c>
      <c r="E55" s="23" t="s">
        <v>94</v>
      </c>
      <c r="F55" s="25">
        <v>29000</v>
      </c>
      <c r="G55" s="41"/>
      <c r="H55" s="62"/>
      <c r="I55" s="62"/>
      <c r="K55" s="7"/>
      <c r="L55" s="28"/>
    </row>
    <row r="56" spans="1:13" collapsed="1" x14ac:dyDescent="0.2">
      <c r="A56" s="18" t="s">
        <v>95</v>
      </c>
      <c r="B56" s="18" t="s">
        <v>96</v>
      </c>
      <c r="C56" s="5"/>
      <c r="D56" s="36"/>
      <c r="E56" s="63"/>
      <c r="F56" s="6"/>
      <c r="G56" s="21">
        <f>SUM(F56:F58)</f>
        <v>2760.8</v>
      </c>
      <c r="H56" s="26">
        <f>G56/1.16*0.16</f>
        <v>380.80000000000007</v>
      </c>
      <c r="I56" s="26"/>
      <c r="J56" s="27"/>
      <c r="K56" s="7"/>
      <c r="L56" s="28"/>
    </row>
    <row r="57" spans="1:13" hidden="1" outlineLevel="1" x14ac:dyDescent="0.2">
      <c r="A57" s="10"/>
      <c r="B57" s="10"/>
      <c r="C57" s="5" t="s">
        <v>97</v>
      </c>
      <c r="D57" s="36">
        <v>41029</v>
      </c>
      <c r="E57" s="63" t="s">
        <v>98</v>
      </c>
      <c r="F57" s="6">
        <v>1380.4</v>
      </c>
      <c r="G57" s="22"/>
      <c r="H57" s="26"/>
      <c r="I57" s="26"/>
      <c r="J57" s="27"/>
      <c r="K57" s="7"/>
      <c r="L57" s="28"/>
    </row>
    <row r="58" spans="1:13" hidden="1" outlineLevel="1" x14ac:dyDescent="0.2">
      <c r="A58" s="5"/>
      <c r="B58" s="5"/>
      <c r="C58" s="5" t="s">
        <v>99</v>
      </c>
      <c r="D58" s="36">
        <v>41060</v>
      </c>
      <c r="E58" s="37" t="s">
        <v>100</v>
      </c>
      <c r="F58" s="6">
        <v>1380.4</v>
      </c>
      <c r="G58" s="41"/>
      <c r="H58" s="26"/>
      <c r="I58" s="26"/>
      <c r="J58" s="27"/>
      <c r="K58" s="7"/>
      <c r="L58" s="28"/>
    </row>
    <row r="59" spans="1:13" collapsed="1" x14ac:dyDescent="0.2">
      <c r="A59" s="44" t="s">
        <v>101</v>
      </c>
      <c r="B59" s="44" t="s">
        <v>102</v>
      </c>
      <c r="C59" s="29"/>
      <c r="D59" s="30"/>
      <c r="E59" s="31"/>
      <c r="F59" s="32"/>
      <c r="G59" s="21">
        <f>SUM(F60:F67)+0.12</f>
        <v>10935.270000000002</v>
      </c>
      <c r="H59" s="26">
        <f>G59/1.16*0.16</f>
        <v>1508.3131034482763</v>
      </c>
      <c r="I59" s="26"/>
      <c r="J59" s="27"/>
      <c r="K59" s="7"/>
      <c r="L59" s="28"/>
    </row>
    <row r="60" spans="1:13" hidden="1" outlineLevel="1" x14ac:dyDescent="0.2">
      <c r="A60" s="10"/>
      <c r="B60" s="10"/>
      <c r="C60" s="10"/>
      <c r="D60" s="36">
        <v>40317</v>
      </c>
      <c r="E60" s="45" t="s">
        <v>103</v>
      </c>
      <c r="F60" s="13">
        <v>2608.88</v>
      </c>
      <c r="G60" s="21"/>
      <c r="H60" s="26"/>
      <c r="I60" s="26"/>
      <c r="J60" s="27"/>
      <c r="K60" s="7"/>
      <c r="L60" s="28"/>
    </row>
    <row r="61" spans="1:13" hidden="1" outlineLevel="1" x14ac:dyDescent="0.2">
      <c r="A61" s="10"/>
      <c r="B61" s="10"/>
      <c r="C61" s="10"/>
      <c r="D61" s="36">
        <v>40350</v>
      </c>
      <c r="E61" s="45" t="s">
        <v>104</v>
      </c>
      <c r="F61" s="13">
        <v>2894.36</v>
      </c>
      <c r="G61" s="21"/>
      <c r="H61" s="26"/>
      <c r="I61" s="26"/>
      <c r="J61" s="27"/>
      <c r="K61" s="7"/>
      <c r="L61" s="28"/>
    </row>
    <row r="62" spans="1:13" hidden="1" outlineLevel="1" x14ac:dyDescent="0.2">
      <c r="A62" s="10"/>
      <c r="B62" s="10"/>
      <c r="D62" s="19"/>
      <c r="E62" s="31" t="s">
        <v>105</v>
      </c>
      <c r="F62" s="20">
        <f>6001.98-F60-F61</f>
        <v>498.73999999999933</v>
      </c>
      <c r="H62" s="26"/>
      <c r="I62" s="26"/>
      <c r="J62" s="27"/>
      <c r="K62" s="7"/>
      <c r="L62" s="28"/>
    </row>
    <row r="63" spans="1:13" ht="15" hidden="1" outlineLevel="1" x14ac:dyDescent="0.25">
      <c r="A63" s="10"/>
      <c r="B63" s="10"/>
      <c r="C63" s="23" t="s">
        <v>106</v>
      </c>
      <c r="D63" s="24">
        <v>42277</v>
      </c>
      <c r="E63" s="23">
        <v>18689</v>
      </c>
      <c r="F63" s="65">
        <v>1727.94</v>
      </c>
      <c r="H63" s="26"/>
      <c r="I63" s="26"/>
      <c r="J63" s="27"/>
      <c r="K63" s="7"/>
      <c r="L63" s="28"/>
    </row>
    <row r="64" spans="1:13" ht="18" hidden="1" customHeight="1" outlineLevel="1" x14ac:dyDescent="0.25">
      <c r="A64" s="10"/>
      <c r="B64" s="10"/>
      <c r="C64" s="23" t="s">
        <v>107</v>
      </c>
      <c r="D64" s="24">
        <v>42277</v>
      </c>
      <c r="E64" s="23" t="s">
        <v>108</v>
      </c>
      <c r="F64" s="48">
        <v>997.6</v>
      </c>
      <c r="H64" s="26"/>
      <c r="I64" s="26"/>
      <c r="J64" s="27"/>
      <c r="K64" s="7"/>
      <c r="L64" s="28"/>
    </row>
    <row r="65" spans="1:12" ht="18" hidden="1" customHeight="1" outlineLevel="1" x14ac:dyDescent="0.25">
      <c r="A65" s="10"/>
      <c r="B65" s="10"/>
      <c r="C65" s="23" t="s">
        <v>109</v>
      </c>
      <c r="D65" s="24">
        <v>42368</v>
      </c>
      <c r="E65" s="23">
        <v>20359</v>
      </c>
      <c r="F65" s="20">
        <v>464</v>
      </c>
      <c r="H65" s="26"/>
      <c r="I65" s="26"/>
      <c r="J65" s="27"/>
      <c r="K65" s="7"/>
      <c r="L65" s="28"/>
    </row>
    <row r="66" spans="1:12" ht="15" hidden="1" outlineLevel="1" x14ac:dyDescent="0.25">
      <c r="A66" s="10"/>
      <c r="B66" s="10"/>
      <c r="C66" s="23" t="s">
        <v>110</v>
      </c>
      <c r="D66" s="24">
        <v>42368</v>
      </c>
      <c r="E66" s="23">
        <v>20492</v>
      </c>
      <c r="F66" s="20">
        <v>224.03</v>
      </c>
      <c r="H66" s="26"/>
      <c r="I66" s="26"/>
      <c r="J66" s="27"/>
      <c r="K66" s="7"/>
      <c r="L66" s="28"/>
    </row>
    <row r="67" spans="1:12" ht="15" hidden="1" outlineLevel="1" x14ac:dyDescent="0.25">
      <c r="A67" s="10"/>
      <c r="B67" s="10"/>
      <c r="C67" s="23" t="s">
        <v>111</v>
      </c>
      <c r="D67" s="24">
        <v>42369</v>
      </c>
      <c r="E67" s="23">
        <v>20354</v>
      </c>
      <c r="F67" s="20">
        <v>1519.6</v>
      </c>
      <c r="H67" s="26"/>
      <c r="I67" s="26"/>
      <c r="J67" s="27"/>
      <c r="K67" s="7"/>
      <c r="L67" s="28"/>
    </row>
    <row r="68" spans="1:12" collapsed="1" x14ac:dyDescent="0.2">
      <c r="A68" s="18" t="s">
        <v>112</v>
      </c>
      <c r="B68" s="18" t="s">
        <v>113</v>
      </c>
      <c r="C68" s="5"/>
      <c r="D68" s="36"/>
      <c r="E68" s="45"/>
      <c r="F68" s="6"/>
      <c r="G68" s="21">
        <f>SUM(F69:F72)</f>
        <v>11723.79</v>
      </c>
      <c r="H68" s="26">
        <f>G68/1.16*0.16</f>
        <v>1617.0744827586209</v>
      </c>
      <c r="I68" s="26"/>
      <c r="J68" s="27"/>
      <c r="K68" s="57"/>
      <c r="L68" s="57" t="s">
        <v>114</v>
      </c>
    </row>
    <row r="69" spans="1:12" ht="13.5" hidden="1" customHeight="1" outlineLevel="1" x14ac:dyDescent="0.2">
      <c r="A69" s="5"/>
      <c r="B69" s="5"/>
      <c r="C69" t="s">
        <v>115</v>
      </c>
      <c r="D69" s="19">
        <v>42004</v>
      </c>
      <c r="E69" t="s">
        <v>116</v>
      </c>
      <c r="F69" s="20">
        <v>1411.25</v>
      </c>
      <c r="G69" s="41"/>
      <c r="H69" s="66"/>
      <c r="I69" s="66"/>
      <c r="J69" s="27"/>
      <c r="K69" s="7"/>
      <c r="L69" s="28"/>
    </row>
    <row r="70" spans="1:12" hidden="1" outlineLevel="1" x14ac:dyDescent="0.2">
      <c r="A70" s="5"/>
      <c r="B70" s="5"/>
      <c r="C70" t="s">
        <v>117</v>
      </c>
      <c r="D70" s="19">
        <v>42004</v>
      </c>
      <c r="E70" t="s">
        <v>118</v>
      </c>
      <c r="F70" s="20">
        <v>2309.33</v>
      </c>
      <c r="G70" s="41"/>
      <c r="H70" s="66"/>
      <c r="I70" s="66"/>
      <c r="J70" s="27"/>
      <c r="K70" s="7"/>
      <c r="L70" s="28"/>
    </row>
    <row r="71" spans="1:12" hidden="1" outlineLevel="1" x14ac:dyDescent="0.2">
      <c r="A71" s="5"/>
      <c r="B71" s="5"/>
      <c r="D71" s="19"/>
      <c r="E71" t="s">
        <v>105</v>
      </c>
      <c r="F71" s="20">
        <v>361.04</v>
      </c>
      <c r="G71" s="41"/>
      <c r="H71" s="66"/>
      <c r="I71" s="66"/>
      <c r="J71" s="27"/>
      <c r="K71" s="7"/>
      <c r="L71" s="28"/>
    </row>
    <row r="72" spans="1:12" ht="15" hidden="1" outlineLevel="1" x14ac:dyDescent="0.25">
      <c r="A72" s="5"/>
      <c r="B72" s="5"/>
      <c r="C72" s="23" t="s">
        <v>119</v>
      </c>
      <c r="D72" s="24">
        <v>42368</v>
      </c>
      <c r="E72" s="23" t="s">
        <v>120</v>
      </c>
      <c r="F72" s="20">
        <v>7642.17</v>
      </c>
      <c r="G72" s="60"/>
      <c r="H72" s="60" t="s">
        <v>121</v>
      </c>
      <c r="I72" s="66" t="s">
        <v>122</v>
      </c>
      <c r="J72" s="27"/>
      <c r="K72" s="7"/>
      <c r="L72" s="28"/>
    </row>
    <row r="73" spans="1:12" collapsed="1" x14ac:dyDescent="0.2">
      <c r="A73" s="18" t="s">
        <v>123</v>
      </c>
      <c r="B73" s="18" t="s">
        <v>124</v>
      </c>
      <c r="C73" s="5"/>
      <c r="D73" s="36"/>
      <c r="E73" s="37"/>
      <c r="F73" s="6"/>
      <c r="G73" s="21">
        <f>SUM(F74:F74)</f>
        <v>1378.07</v>
      </c>
      <c r="H73" s="26">
        <f>G73/1.16*0.16</f>
        <v>190.0786206896552</v>
      </c>
      <c r="I73" s="26"/>
      <c r="J73" s="27"/>
      <c r="K73" s="7"/>
      <c r="L73" s="28"/>
    </row>
    <row r="74" spans="1:12" ht="15" hidden="1" outlineLevel="1" x14ac:dyDescent="0.25">
      <c r="A74" s="10"/>
      <c r="B74" s="10"/>
      <c r="C74" s="23" t="s">
        <v>125</v>
      </c>
      <c r="D74" s="24">
        <v>42291</v>
      </c>
      <c r="E74" s="23"/>
      <c r="F74" s="20">
        <v>1378.07</v>
      </c>
      <c r="G74" s="22"/>
      <c r="H74" s="26"/>
      <c r="I74" s="26"/>
      <c r="J74" s="27"/>
      <c r="K74" s="7"/>
      <c r="L74" s="28"/>
    </row>
    <row r="75" spans="1:12" collapsed="1" x14ac:dyDescent="0.2">
      <c r="A75" s="18" t="s">
        <v>126</v>
      </c>
      <c r="B75" s="18" t="s">
        <v>127</v>
      </c>
      <c r="C75" s="5"/>
      <c r="D75" s="36"/>
      <c r="E75" s="45"/>
      <c r="F75" s="6"/>
      <c r="G75" s="21">
        <f>SUM(F76:F76)</f>
        <v>15355.349999999999</v>
      </c>
      <c r="H75" s="26">
        <f>G75/1.16*0.16</f>
        <v>2117.9793103448274</v>
      </c>
      <c r="I75" s="26"/>
      <c r="J75" s="27"/>
      <c r="K75" s="7"/>
      <c r="L75" s="28"/>
    </row>
    <row r="76" spans="1:12" hidden="1" outlineLevel="1" x14ac:dyDescent="0.2">
      <c r="A76" s="10"/>
      <c r="B76" s="10"/>
      <c r="C76" s="5" t="s">
        <v>128</v>
      </c>
      <c r="D76" s="36">
        <v>41517</v>
      </c>
      <c r="E76" s="37" t="s">
        <v>129</v>
      </c>
      <c r="F76" s="6">
        <f>38903.35-16240-7308</f>
        <v>15355.349999999999</v>
      </c>
      <c r="G76" s="22"/>
      <c r="H76" s="26"/>
      <c r="I76" s="26"/>
      <c r="J76" s="27"/>
      <c r="K76" s="7"/>
      <c r="L76" s="28"/>
    </row>
    <row r="77" spans="1:12" collapsed="1" x14ac:dyDescent="0.2">
      <c r="A77" s="18" t="s">
        <v>130</v>
      </c>
      <c r="B77" s="18" t="s">
        <v>131</v>
      </c>
      <c r="C77" s="5"/>
      <c r="D77" s="36"/>
      <c r="E77" s="45"/>
      <c r="F77" s="6"/>
      <c r="G77" s="21">
        <f>SUM(F78:F82)</f>
        <v>4236.09</v>
      </c>
      <c r="H77" s="26">
        <f>G77/1.16*0.16</f>
        <v>584.2882758620691</v>
      </c>
      <c r="I77" s="21"/>
      <c r="J77" s="27"/>
      <c r="K77" s="7"/>
      <c r="L77" s="28"/>
    </row>
    <row r="78" spans="1:12" hidden="1" outlineLevel="1" x14ac:dyDescent="0.2">
      <c r="A78" s="10"/>
      <c r="B78" s="10"/>
      <c r="C78" t="s">
        <v>132</v>
      </c>
      <c r="D78" s="19">
        <v>42275</v>
      </c>
      <c r="E78">
        <v>4349</v>
      </c>
      <c r="F78" s="33">
        <v>92.34</v>
      </c>
      <c r="G78" s="21"/>
      <c r="H78" s="26"/>
      <c r="I78" s="26"/>
      <c r="J78" s="27"/>
      <c r="K78" s="7"/>
      <c r="L78" s="28"/>
    </row>
    <row r="79" spans="1:12" hidden="1" outlineLevel="1" x14ac:dyDescent="0.2">
      <c r="A79" s="10"/>
      <c r="B79" s="10"/>
      <c r="C79" t="s">
        <v>133</v>
      </c>
      <c r="D79" s="19">
        <v>42277</v>
      </c>
      <c r="E79">
        <v>9021</v>
      </c>
      <c r="F79" s="33">
        <v>577.79999999999995</v>
      </c>
      <c r="G79" s="67"/>
      <c r="H79" s="26"/>
      <c r="I79" s="21">
        <v>4238.59</v>
      </c>
      <c r="J79" s="27"/>
      <c r="K79" s="7"/>
      <c r="L79" s="28"/>
    </row>
    <row r="80" spans="1:12" hidden="1" outlineLevel="1" x14ac:dyDescent="0.2">
      <c r="A80" s="10"/>
      <c r="B80" s="10"/>
      <c r="C80" t="s">
        <v>134</v>
      </c>
      <c r="D80" s="19">
        <v>42308</v>
      </c>
      <c r="E80" t="s">
        <v>135</v>
      </c>
      <c r="F80" s="33">
        <v>613.4</v>
      </c>
      <c r="G80" s="67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C81" t="s">
        <v>136</v>
      </c>
      <c r="D81" s="19">
        <v>42333</v>
      </c>
      <c r="E81" t="s">
        <v>137</v>
      </c>
      <c r="F81" s="33">
        <v>2812.55</v>
      </c>
      <c r="G81" s="67"/>
      <c r="H81" s="26"/>
      <c r="I81" s="26"/>
      <c r="J81" s="27"/>
      <c r="K81" s="7"/>
      <c r="L81" s="28"/>
    </row>
    <row r="82" spans="1:12" ht="14.25" hidden="1" customHeight="1" outlineLevel="1" x14ac:dyDescent="0.25">
      <c r="A82" s="10"/>
      <c r="B82" s="10"/>
      <c r="C82" t="s">
        <v>138</v>
      </c>
      <c r="D82" s="19">
        <v>42369</v>
      </c>
      <c r="E82" t="s">
        <v>139</v>
      </c>
      <c r="F82" s="33">
        <v>140</v>
      </c>
      <c r="G82" s="67"/>
      <c r="H82" s="26"/>
      <c r="I82" s="26"/>
      <c r="J82" s="23"/>
      <c r="K82" s="24"/>
      <c r="L82" s="23"/>
    </row>
    <row r="83" spans="1:12" collapsed="1" x14ac:dyDescent="0.2">
      <c r="A83" s="18" t="s">
        <v>140</v>
      </c>
      <c r="B83" s="18" t="s">
        <v>141</v>
      </c>
      <c r="C83" s="5"/>
      <c r="D83" s="36"/>
      <c r="E83" s="45"/>
      <c r="F83" s="6"/>
      <c r="G83" s="21">
        <f>SUM(F84:F84)-0.03</f>
        <v>5549.9800000000005</v>
      </c>
      <c r="H83" s="26">
        <f>G83/1.16*0.16</f>
        <v>765.51448275862094</v>
      </c>
      <c r="I83" s="26"/>
      <c r="K83" s="7"/>
      <c r="L83" s="28"/>
    </row>
    <row r="84" spans="1:12" ht="15" hidden="1" outlineLevel="1" x14ac:dyDescent="0.25">
      <c r="A84" s="10"/>
      <c r="B84" s="10"/>
      <c r="C84" s="23" t="s">
        <v>142</v>
      </c>
      <c r="D84" s="24">
        <v>42366</v>
      </c>
      <c r="E84" s="23">
        <v>11998</v>
      </c>
      <c r="F84" s="20">
        <v>5550.01</v>
      </c>
      <c r="G84" s="21"/>
      <c r="H84" s="26">
        <f>G84/1.16*0.16</f>
        <v>0</v>
      </c>
      <c r="I84" s="26"/>
      <c r="K84" s="7"/>
      <c r="L84" s="28"/>
    </row>
    <row r="85" spans="1:12" collapsed="1" x14ac:dyDescent="0.2">
      <c r="A85" s="18" t="s">
        <v>143</v>
      </c>
      <c r="B85" s="18" t="s">
        <v>144</v>
      </c>
      <c r="C85" s="5"/>
      <c r="D85" s="36"/>
      <c r="E85" s="45"/>
      <c r="F85" s="6"/>
      <c r="G85" s="21">
        <f>SUM(F86:F101)</f>
        <v>49171.5</v>
      </c>
      <c r="H85" s="26">
        <f>G85/1.16*0.16</f>
        <v>6782.2758620689656</v>
      </c>
      <c r="I85" s="26"/>
      <c r="K85" s="7"/>
      <c r="L85" s="28"/>
    </row>
    <row r="86" spans="1:12" hidden="1" outlineLevel="1" x14ac:dyDescent="0.2">
      <c r="A86" s="10"/>
      <c r="B86" s="10"/>
      <c r="D86" s="19"/>
      <c r="E86" t="s">
        <v>105</v>
      </c>
      <c r="F86" s="20">
        <v>-810</v>
      </c>
      <c r="G86" s="21"/>
      <c r="H86" s="26"/>
      <c r="I86" s="26"/>
      <c r="K86" s="7"/>
      <c r="L86" s="28"/>
    </row>
    <row r="87" spans="1:12" ht="15" hidden="1" outlineLevel="1" x14ac:dyDescent="0.25">
      <c r="A87" s="10"/>
      <c r="B87" s="10"/>
      <c r="C87" s="23" t="s">
        <v>145</v>
      </c>
      <c r="D87" s="24">
        <v>42172</v>
      </c>
      <c r="E87" s="23">
        <v>163</v>
      </c>
      <c r="F87" s="25">
        <v>3944</v>
      </c>
      <c r="G87" s="21"/>
      <c r="H87" s="26"/>
      <c r="I87" s="26"/>
      <c r="K87" s="7"/>
      <c r="L87" s="28"/>
    </row>
    <row r="88" spans="1:12" ht="15" hidden="1" outlineLevel="1" x14ac:dyDescent="0.25">
      <c r="A88" s="10"/>
      <c r="B88" s="10"/>
      <c r="C88" s="23" t="s">
        <v>146</v>
      </c>
      <c r="D88" s="24">
        <v>42172</v>
      </c>
      <c r="E88" s="23">
        <v>166</v>
      </c>
      <c r="F88" s="25">
        <v>4872</v>
      </c>
      <c r="G88" s="21"/>
      <c r="H88" s="26"/>
      <c r="I88" s="26"/>
      <c r="J88" s="27"/>
      <c r="K88" s="7"/>
      <c r="L88" s="28"/>
    </row>
    <row r="89" spans="1:12" ht="15" hidden="1" outlineLevel="1" x14ac:dyDescent="0.25">
      <c r="A89" s="10"/>
      <c r="B89" s="10"/>
      <c r="C89" s="23" t="s">
        <v>147</v>
      </c>
      <c r="D89" s="24">
        <v>42172</v>
      </c>
      <c r="E89" s="23">
        <v>165</v>
      </c>
      <c r="F89" s="25">
        <v>1044</v>
      </c>
      <c r="G89" s="21"/>
      <c r="H89" s="26"/>
      <c r="I89" s="26"/>
      <c r="K89" s="7"/>
      <c r="L89" s="28"/>
    </row>
    <row r="90" spans="1:12" ht="15" hidden="1" outlineLevel="1" x14ac:dyDescent="0.25">
      <c r="A90" s="10"/>
      <c r="B90" s="10"/>
      <c r="C90" s="23" t="s">
        <v>148</v>
      </c>
      <c r="D90" s="49">
        <v>42307</v>
      </c>
      <c r="E90" s="48">
        <v>257</v>
      </c>
      <c r="F90" s="65">
        <v>4640</v>
      </c>
      <c r="G90" s="21"/>
      <c r="H90" s="26"/>
      <c r="I90" s="26"/>
      <c r="K90" s="7"/>
      <c r="L90" s="28"/>
    </row>
    <row r="91" spans="1:12" ht="15" hidden="1" outlineLevel="1" x14ac:dyDescent="0.25">
      <c r="A91" s="10"/>
      <c r="B91" s="10"/>
      <c r="C91" s="23" t="s">
        <v>149</v>
      </c>
      <c r="D91" s="49">
        <v>42357</v>
      </c>
      <c r="E91" s="48">
        <v>310</v>
      </c>
      <c r="F91" s="65">
        <v>1667.5</v>
      </c>
      <c r="G91" s="21"/>
      <c r="H91" s="26"/>
      <c r="I91" s="26"/>
      <c r="K91" s="7"/>
      <c r="L91" s="28"/>
    </row>
    <row r="92" spans="1:12" ht="15" hidden="1" outlineLevel="1" x14ac:dyDescent="0.25">
      <c r="A92" s="10"/>
      <c r="B92" s="10"/>
      <c r="C92" s="23" t="s">
        <v>150</v>
      </c>
      <c r="D92" s="24">
        <v>42359</v>
      </c>
      <c r="E92" s="23">
        <v>305</v>
      </c>
      <c r="F92" s="25">
        <v>4060</v>
      </c>
      <c r="G92" s="21"/>
      <c r="H92" s="26"/>
      <c r="I92" s="26"/>
      <c r="K92" s="7"/>
      <c r="L92" s="28"/>
    </row>
    <row r="93" spans="1:12" ht="15" hidden="1" outlineLevel="1" x14ac:dyDescent="0.25">
      <c r="A93" s="10"/>
      <c r="B93" s="10"/>
      <c r="C93" s="23" t="s">
        <v>151</v>
      </c>
      <c r="D93" s="24">
        <v>42359</v>
      </c>
      <c r="E93" s="23">
        <v>299</v>
      </c>
      <c r="F93" s="25">
        <v>5800</v>
      </c>
      <c r="G93" s="21"/>
      <c r="H93" s="26"/>
      <c r="I93" s="26"/>
      <c r="K93" s="7"/>
      <c r="L93" s="28"/>
    </row>
    <row r="94" spans="1:12" ht="15" hidden="1" outlineLevel="1" x14ac:dyDescent="0.25">
      <c r="A94" s="10"/>
      <c r="B94" s="10"/>
      <c r="C94" s="23" t="s">
        <v>152</v>
      </c>
      <c r="D94" s="24">
        <v>42359</v>
      </c>
      <c r="E94" s="23" t="s">
        <v>153</v>
      </c>
      <c r="F94" s="25">
        <v>1160</v>
      </c>
      <c r="G94" s="21"/>
      <c r="H94" s="26"/>
      <c r="I94" s="26"/>
      <c r="K94" s="7"/>
      <c r="L94" s="28"/>
    </row>
    <row r="95" spans="1:12" ht="15" hidden="1" outlineLevel="1" x14ac:dyDescent="0.25">
      <c r="A95" s="10"/>
      <c r="B95" s="10"/>
      <c r="C95" s="23" t="s">
        <v>154</v>
      </c>
      <c r="D95" s="24">
        <v>42360</v>
      </c>
      <c r="E95" s="23">
        <v>313</v>
      </c>
      <c r="F95" s="25">
        <v>3248</v>
      </c>
      <c r="G95" s="21"/>
      <c r="H95" s="26"/>
      <c r="I95" s="26"/>
      <c r="K95" s="7"/>
      <c r="L95" s="28"/>
    </row>
    <row r="96" spans="1:12" ht="15" hidden="1" outlineLevel="1" x14ac:dyDescent="0.25">
      <c r="A96" s="10"/>
      <c r="B96" s="10"/>
      <c r="C96" s="23" t="s">
        <v>155</v>
      </c>
      <c r="D96" s="24">
        <v>42369</v>
      </c>
      <c r="E96" s="23">
        <v>306</v>
      </c>
      <c r="F96" s="25">
        <v>4060</v>
      </c>
      <c r="G96" s="21"/>
      <c r="H96" s="26"/>
      <c r="I96" s="26"/>
      <c r="K96" s="7"/>
      <c r="L96" s="28"/>
    </row>
    <row r="97" spans="1:12" ht="15" hidden="1" outlineLevel="1" x14ac:dyDescent="0.25">
      <c r="A97" s="10"/>
      <c r="B97" s="10"/>
      <c r="C97" s="23" t="s">
        <v>156</v>
      </c>
      <c r="D97" s="24">
        <v>42369</v>
      </c>
      <c r="E97" s="23">
        <v>316</v>
      </c>
      <c r="F97" s="25">
        <v>2436</v>
      </c>
      <c r="G97" s="21"/>
      <c r="H97" s="26"/>
      <c r="I97" s="26"/>
      <c r="K97" s="7"/>
      <c r="L97" s="28"/>
    </row>
    <row r="98" spans="1:12" ht="15" hidden="1" outlineLevel="1" x14ac:dyDescent="0.25">
      <c r="A98" s="10"/>
      <c r="B98" s="10"/>
      <c r="C98" s="23" t="s">
        <v>157</v>
      </c>
      <c r="D98" s="24">
        <v>42369</v>
      </c>
      <c r="E98" s="23">
        <v>312</v>
      </c>
      <c r="F98" s="25">
        <v>5626</v>
      </c>
      <c r="G98" s="21"/>
      <c r="H98" s="26"/>
      <c r="I98" s="26"/>
      <c r="K98" s="7"/>
      <c r="L98" s="28"/>
    </row>
    <row r="99" spans="1:12" ht="15" hidden="1" outlineLevel="1" x14ac:dyDescent="0.25">
      <c r="A99" s="10"/>
      <c r="B99" s="10"/>
      <c r="C99" s="23" t="s">
        <v>158</v>
      </c>
      <c r="D99" s="24">
        <v>42369</v>
      </c>
      <c r="E99" s="23" t="s">
        <v>159</v>
      </c>
      <c r="F99" s="25">
        <v>2552</v>
      </c>
      <c r="G99" s="21"/>
      <c r="H99" s="26"/>
      <c r="I99" s="26"/>
      <c r="K99" s="7"/>
      <c r="L99" s="28"/>
    </row>
    <row r="100" spans="1:12" ht="15" hidden="1" outlineLevel="1" x14ac:dyDescent="0.25">
      <c r="A100" s="10"/>
      <c r="B100" s="10"/>
      <c r="C100" s="23" t="s">
        <v>160</v>
      </c>
      <c r="D100" s="24">
        <v>42369</v>
      </c>
      <c r="E100" s="23" t="s">
        <v>161</v>
      </c>
      <c r="F100" s="25">
        <v>2552</v>
      </c>
      <c r="G100" s="21"/>
      <c r="H100" s="26"/>
      <c r="I100" s="26"/>
      <c r="K100" s="7"/>
      <c r="L100" s="28"/>
    </row>
    <row r="101" spans="1:12" ht="15" hidden="1" outlineLevel="1" x14ac:dyDescent="0.25">
      <c r="A101" s="10"/>
      <c r="B101" s="10"/>
      <c r="C101" s="23" t="s">
        <v>162</v>
      </c>
      <c r="D101" s="24">
        <v>42369</v>
      </c>
      <c r="E101" s="23" t="s">
        <v>163</v>
      </c>
      <c r="F101" s="25">
        <v>2320</v>
      </c>
      <c r="G101" s="21"/>
      <c r="H101" s="26"/>
      <c r="I101" s="26"/>
      <c r="K101" s="7"/>
      <c r="L101" s="28"/>
    </row>
    <row r="102" spans="1:12" collapsed="1" x14ac:dyDescent="0.2">
      <c r="A102" s="18" t="s">
        <v>164</v>
      </c>
      <c r="B102" s="18" t="s">
        <v>165</v>
      </c>
      <c r="C102" s="5"/>
      <c r="D102" s="36"/>
      <c r="E102" s="37"/>
      <c r="F102" s="6"/>
      <c r="G102" s="21">
        <f>SUM(F103:F105)</f>
        <v>1044</v>
      </c>
      <c r="H102" s="26">
        <f>G102/1.16*0.16</f>
        <v>144.00000000000003</v>
      </c>
      <c r="I102" s="26"/>
      <c r="K102" s="7"/>
      <c r="L102" s="28"/>
    </row>
    <row r="103" spans="1:12" ht="15" x14ac:dyDescent="0.25">
      <c r="A103" s="57"/>
      <c r="B103" s="57"/>
      <c r="C103" s="23" t="s">
        <v>166</v>
      </c>
      <c r="D103" s="24">
        <v>42355</v>
      </c>
      <c r="E103" s="23">
        <v>3541241</v>
      </c>
      <c r="F103" s="48">
        <v>348</v>
      </c>
      <c r="G103" s="21"/>
      <c r="H103" s="26"/>
      <c r="I103" s="26"/>
      <c r="K103" s="7"/>
      <c r="L103" s="28"/>
    </row>
    <row r="104" spans="1:12" ht="13.5" customHeight="1" outlineLevel="1" x14ac:dyDescent="0.25">
      <c r="A104" s="10"/>
      <c r="B104" s="10"/>
      <c r="C104" s="23" t="s">
        <v>167</v>
      </c>
      <c r="D104" s="24">
        <v>42356</v>
      </c>
      <c r="E104" s="23">
        <v>3539278</v>
      </c>
      <c r="F104" s="48">
        <v>348</v>
      </c>
      <c r="G104" s="21"/>
      <c r="H104" s="26"/>
      <c r="I104" s="26"/>
      <c r="J104" s="23"/>
      <c r="K104" s="24"/>
      <c r="L104" s="23"/>
    </row>
    <row r="105" spans="1:12" ht="15" outlineLevel="1" x14ac:dyDescent="0.25">
      <c r="A105" s="10"/>
      <c r="B105" s="10"/>
      <c r="C105" s="23" t="s">
        <v>168</v>
      </c>
      <c r="D105" s="24">
        <v>42356</v>
      </c>
      <c r="E105" s="23">
        <v>3542331</v>
      </c>
      <c r="F105" s="23">
        <v>348</v>
      </c>
      <c r="G105" s="21"/>
      <c r="H105" s="26"/>
      <c r="I105" s="26"/>
      <c r="J105" s="23"/>
      <c r="K105" s="24"/>
      <c r="L105" s="23"/>
    </row>
    <row r="106" spans="1:12" ht="15" x14ac:dyDescent="0.25">
      <c r="A106" s="18" t="s">
        <v>169</v>
      </c>
      <c r="B106" s="18" t="s">
        <v>170</v>
      </c>
      <c r="C106" s="5"/>
      <c r="D106" s="36"/>
      <c r="E106" s="37"/>
      <c r="F106" s="6"/>
      <c r="G106" s="21">
        <f>SUM(F107:F108)</f>
        <v>7426.0599999999995</v>
      </c>
      <c r="H106" s="26">
        <f>G106/1.16*0.16</f>
        <v>1024.2841379310346</v>
      </c>
      <c r="I106" s="26"/>
      <c r="J106" s="23"/>
      <c r="K106" s="24"/>
      <c r="L106" s="23"/>
    </row>
    <row r="107" spans="1:12" hidden="1" outlineLevel="1" x14ac:dyDescent="0.2">
      <c r="A107" s="10"/>
      <c r="B107" s="10"/>
      <c r="C107" t="s">
        <v>171</v>
      </c>
      <c r="D107" s="19">
        <v>42271</v>
      </c>
      <c r="E107" t="s">
        <v>172</v>
      </c>
      <c r="F107" s="20">
        <f>5800-3132+1510.06</f>
        <v>4178.0599999999995</v>
      </c>
      <c r="G107" s="68"/>
      <c r="H107" s="26"/>
      <c r="I107" s="26"/>
      <c r="K107" s="7"/>
      <c r="L107" s="28"/>
    </row>
    <row r="108" spans="1:12" ht="15" hidden="1" outlineLevel="1" x14ac:dyDescent="0.25">
      <c r="A108" s="10"/>
      <c r="B108" s="10"/>
      <c r="C108" s="23" t="s">
        <v>173</v>
      </c>
      <c r="D108" s="24">
        <v>42308</v>
      </c>
      <c r="E108" s="23" t="s">
        <v>174</v>
      </c>
      <c r="F108" s="20">
        <f>4408-1160</f>
        <v>3248</v>
      </c>
      <c r="G108" s="54"/>
      <c r="H108" s="26"/>
      <c r="I108" s="26"/>
      <c r="K108" s="7"/>
      <c r="L108" s="28"/>
    </row>
    <row r="109" spans="1:12" ht="13.5" customHeight="1" collapsed="1" x14ac:dyDescent="0.2">
      <c r="A109" s="18" t="s">
        <v>175</v>
      </c>
      <c r="B109" s="18" t="s">
        <v>176</v>
      </c>
      <c r="C109" s="5"/>
      <c r="D109" s="36"/>
      <c r="E109" s="37"/>
      <c r="F109" s="6"/>
      <c r="G109" s="21">
        <f>SUM(F110)</f>
        <v>1160</v>
      </c>
      <c r="H109" s="26">
        <f>G109/1.16*0.16</f>
        <v>160.00000000000003</v>
      </c>
      <c r="I109" s="26"/>
      <c r="K109" s="7"/>
      <c r="L109" s="28"/>
    </row>
    <row r="110" spans="1:12" ht="15" hidden="1" outlineLevel="1" x14ac:dyDescent="0.25">
      <c r="A110" s="10"/>
      <c r="B110" s="10"/>
      <c r="C110" s="23" t="s">
        <v>177</v>
      </c>
      <c r="D110" s="24">
        <v>42353</v>
      </c>
      <c r="E110" s="23">
        <v>290</v>
      </c>
      <c r="F110" s="20">
        <v>1160</v>
      </c>
      <c r="G110" s="21"/>
      <c r="H110" s="26"/>
      <c r="I110" s="26"/>
      <c r="K110" s="7"/>
      <c r="L110" s="28"/>
    </row>
    <row r="111" spans="1:12" collapsed="1" x14ac:dyDescent="0.2">
      <c r="A111" s="18" t="s">
        <v>178</v>
      </c>
      <c r="B111" s="18" t="s">
        <v>179</v>
      </c>
      <c r="C111" s="5"/>
      <c r="D111" s="36"/>
      <c r="E111" s="37"/>
      <c r="F111" s="6"/>
      <c r="G111" s="21">
        <f>SUM(F112:F112)</f>
        <v>2500.0100000000002</v>
      </c>
      <c r="H111" s="26">
        <f>G111/1.16*0.16</f>
        <v>344.82896551724144</v>
      </c>
      <c r="I111" s="26"/>
      <c r="K111" s="7"/>
      <c r="L111" s="28"/>
    </row>
    <row r="112" spans="1:12" ht="17.25" hidden="1" customHeight="1" outlineLevel="1" x14ac:dyDescent="0.25">
      <c r="A112" s="10"/>
      <c r="B112" s="10"/>
      <c r="C112" s="23" t="s">
        <v>93</v>
      </c>
      <c r="D112" s="24">
        <v>42369</v>
      </c>
      <c r="E112" s="23" t="s">
        <v>94</v>
      </c>
      <c r="F112" s="25">
        <v>2500.0100000000002</v>
      </c>
      <c r="G112" s="54"/>
      <c r="H112" s="26">
        <f>G112/1.16*0.16</f>
        <v>0</v>
      </c>
      <c r="I112" s="26"/>
      <c r="K112" s="7"/>
      <c r="L112" s="28"/>
    </row>
    <row r="113" spans="1:12" hidden="1" outlineLevel="1" x14ac:dyDescent="0.2">
      <c r="A113" s="10"/>
      <c r="B113" s="10"/>
      <c r="C113" s="5" t="s">
        <v>180</v>
      </c>
      <c r="D113" s="36">
        <v>42188</v>
      </c>
      <c r="E113" s="37" t="s">
        <v>181</v>
      </c>
      <c r="F113" s="6">
        <v>154146</v>
      </c>
      <c r="G113" s="54"/>
      <c r="H113" s="26"/>
      <c r="I113" s="26"/>
      <c r="K113" s="7"/>
      <c r="L113" s="28"/>
    </row>
    <row r="114" spans="1:12" collapsed="1" x14ac:dyDescent="0.2">
      <c r="A114" s="18" t="s">
        <v>182</v>
      </c>
      <c r="B114" s="18" t="s">
        <v>183</v>
      </c>
      <c r="C114" s="5"/>
      <c r="D114" s="36"/>
      <c r="E114" s="37"/>
      <c r="F114" s="6"/>
      <c r="G114" s="21">
        <f>SUM(F115:F116)</f>
        <v>55387.679999999993</v>
      </c>
      <c r="H114" s="26">
        <f>G114/1.16*0.16</f>
        <v>7639.68</v>
      </c>
      <c r="I114" s="26"/>
      <c r="K114" s="7"/>
      <c r="L114" s="28"/>
    </row>
    <row r="115" spans="1:12" hidden="1" outlineLevel="1" x14ac:dyDescent="0.2">
      <c r="A115" s="10"/>
      <c r="B115" s="10"/>
      <c r="C115" s="5"/>
      <c r="D115" s="36"/>
      <c r="E115" s="37" t="s">
        <v>105</v>
      </c>
      <c r="F115" s="6">
        <v>43755.199999999997</v>
      </c>
      <c r="G115" s="54"/>
      <c r="H115" s="26"/>
      <c r="I115" s="26"/>
      <c r="K115" s="7"/>
      <c r="L115" s="28"/>
    </row>
    <row r="116" spans="1:12" ht="15" hidden="1" outlineLevel="1" x14ac:dyDescent="0.25">
      <c r="A116" s="10"/>
      <c r="B116" s="10"/>
      <c r="C116" s="23" t="s">
        <v>184</v>
      </c>
      <c r="D116" s="24">
        <v>42368</v>
      </c>
      <c r="E116" s="23">
        <v>891</v>
      </c>
      <c r="F116" s="25">
        <v>11632.48</v>
      </c>
      <c r="G116" s="54"/>
      <c r="H116" s="26"/>
      <c r="I116" s="26"/>
      <c r="K116" s="7"/>
      <c r="L116" s="28"/>
    </row>
    <row r="117" spans="1:12" collapsed="1" x14ac:dyDescent="0.2">
      <c r="A117" s="18" t="s">
        <v>185</v>
      </c>
      <c r="B117" s="18" t="s">
        <v>186</v>
      </c>
      <c r="C117" s="5"/>
      <c r="D117" s="36"/>
      <c r="E117" s="37"/>
      <c r="F117" s="6"/>
      <c r="G117" s="21">
        <f>SUM(F118:F118)</f>
        <v>1725</v>
      </c>
      <c r="H117" s="26">
        <f>G117/1.16*0.16</f>
        <v>237.93103448275863</v>
      </c>
      <c r="I117" s="26"/>
      <c r="K117" s="7"/>
      <c r="L117" s="28"/>
    </row>
    <row r="118" spans="1:12" outlineLevel="1" x14ac:dyDescent="0.2">
      <c r="A118" s="10"/>
      <c r="B118" s="10"/>
      <c r="C118" s="5" t="s">
        <v>187</v>
      </c>
      <c r="D118" s="36">
        <v>41486</v>
      </c>
      <c r="E118" s="37">
        <v>8858</v>
      </c>
      <c r="F118" s="6">
        <v>1725</v>
      </c>
      <c r="G118" s="54"/>
      <c r="H118" s="26"/>
      <c r="I118" s="26"/>
      <c r="K118" s="7"/>
      <c r="L118" s="28"/>
    </row>
    <row r="119" spans="1:12" x14ac:dyDescent="0.2">
      <c r="A119" s="18" t="s">
        <v>188</v>
      </c>
      <c r="B119" s="18" t="s">
        <v>189</v>
      </c>
      <c r="C119" s="5"/>
      <c r="D119" s="36"/>
      <c r="E119" s="37"/>
      <c r="F119" s="6"/>
      <c r="G119" s="21">
        <f>SUM(F120:F120)</f>
        <v>190000</v>
      </c>
      <c r="H119" s="26">
        <f>G119/1.16*0.16</f>
        <v>26206.896551724141</v>
      </c>
      <c r="I119" s="26"/>
      <c r="K119" s="7"/>
      <c r="L119" s="28"/>
    </row>
    <row r="120" spans="1:12" ht="15" hidden="1" outlineLevel="1" x14ac:dyDescent="0.25">
      <c r="A120" s="10"/>
      <c r="B120" s="10"/>
      <c r="C120" s="23" t="s">
        <v>190</v>
      </c>
      <c r="D120" s="24">
        <v>42369</v>
      </c>
      <c r="E120" s="23" t="s">
        <v>191</v>
      </c>
      <c r="F120" s="20">
        <v>190000</v>
      </c>
      <c r="G120" s="21"/>
      <c r="H120" s="26"/>
      <c r="I120" s="26"/>
      <c r="K120" s="7"/>
      <c r="L120" s="28"/>
    </row>
    <row r="121" spans="1:12" collapsed="1" x14ac:dyDescent="0.2">
      <c r="A121" s="18" t="s">
        <v>192</v>
      </c>
      <c r="B121" s="18" t="s">
        <v>193</v>
      </c>
      <c r="C121" s="5"/>
      <c r="D121" s="36"/>
      <c r="E121" s="37"/>
      <c r="F121" s="6"/>
      <c r="G121" s="21">
        <f>SUM(F122:F122)</f>
        <v>2100.5300000000002</v>
      </c>
      <c r="H121" s="26">
        <f>G121/1.16*0.16</f>
        <v>289.72827586206904</v>
      </c>
      <c r="I121" s="26"/>
      <c r="K121" s="7"/>
      <c r="L121" s="28"/>
    </row>
    <row r="122" spans="1:12" ht="15" hidden="1" outlineLevel="1" x14ac:dyDescent="0.25">
      <c r="A122" s="10"/>
      <c r="B122" s="10"/>
      <c r="C122" s="23" t="s">
        <v>194</v>
      </c>
      <c r="D122" s="24">
        <v>42368</v>
      </c>
      <c r="E122" s="23">
        <v>3625</v>
      </c>
      <c r="F122" s="20">
        <v>2100.5300000000002</v>
      </c>
      <c r="G122" s="21"/>
      <c r="H122" s="26"/>
      <c r="I122" s="26"/>
      <c r="K122" s="7"/>
      <c r="L122" s="28"/>
    </row>
    <row r="123" spans="1:12" collapsed="1" x14ac:dyDescent="0.2">
      <c r="A123" s="18" t="s">
        <v>195</v>
      </c>
      <c r="B123" s="18" t="s">
        <v>196</v>
      </c>
      <c r="C123" s="5"/>
      <c r="D123" s="36"/>
      <c r="E123" s="37"/>
      <c r="F123" s="6"/>
      <c r="G123" s="21">
        <f>SUM(F124:F130)</f>
        <v>7424</v>
      </c>
      <c r="H123" s="26">
        <f>G123/1.16*0.16</f>
        <v>1024</v>
      </c>
      <c r="I123" s="26"/>
      <c r="K123" s="7"/>
      <c r="L123" s="28"/>
    </row>
    <row r="124" spans="1:12" ht="15" hidden="1" outlineLevel="1" x14ac:dyDescent="0.25">
      <c r="A124" s="10"/>
      <c r="B124" s="10"/>
      <c r="C124" s="23" t="s">
        <v>197</v>
      </c>
      <c r="D124" s="24">
        <v>42356</v>
      </c>
      <c r="E124" s="23" t="s">
        <v>198</v>
      </c>
      <c r="F124" s="20">
        <v>1044</v>
      </c>
      <c r="G124" s="54"/>
      <c r="H124" s="26"/>
      <c r="I124" s="26"/>
      <c r="J124" s="23"/>
      <c r="K124" s="24"/>
      <c r="L124" s="23"/>
    </row>
    <row r="125" spans="1:12" ht="15" hidden="1" outlineLevel="1" x14ac:dyDescent="0.25">
      <c r="A125" s="10"/>
      <c r="B125" s="10"/>
      <c r="C125" s="23" t="s">
        <v>199</v>
      </c>
      <c r="D125" s="24">
        <v>42361</v>
      </c>
      <c r="E125" s="23" t="s">
        <v>200</v>
      </c>
      <c r="F125" s="20">
        <v>1044</v>
      </c>
      <c r="G125" s="54"/>
      <c r="H125" s="26"/>
      <c r="I125" s="26"/>
      <c r="J125" s="23"/>
      <c r="K125" s="24"/>
      <c r="L125" s="23"/>
    </row>
    <row r="126" spans="1:12" ht="15" hidden="1" outlineLevel="1" x14ac:dyDescent="0.25">
      <c r="A126" s="10"/>
      <c r="B126" s="10"/>
      <c r="C126" s="23" t="s">
        <v>201</v>
      </c>
      <c r="D126" s="24">
        <v>42367</v>
      </c>
      <c r="E126" s="23" t="s">
        <v>202</v>
      </c>
      <c r="F126" s="20">
        <v>1044</v>
      </c>
      <c r="G126" s="54"/>
      <c r="H126" s="26"/>
      <c r="I126" s="26"/>
      <c r="J126" s="23"/>
      <c r="K126" s="24"/>
      <c r="L126" s="23"/>
    </row>
    <row r="127" spans="1:12" ht="15" hidden="1" outlineLevel="1" x14ac:dyDescent="0.25">
      <c r="A127" s="10"/>
      <c r="B127" s="10"/>
      <c r="C127" s="23" t="s">
        <v>203</v>
      </c>
      <c r="D127" s="24">
        <v>42368</v>
      </c>
      <c r="E127" s="23" t="s">
        <v>204</v>
      </c>
      <c r="F127" s="20">
        <v>1160</v>
      </c>
      <c r="G127" s="54"/>
      <c r="H127" s="26"/>
      <c r="I127" s="26"/>
      <c r="J127" s="23"/>
      <c r="K127" s="24"/>
      <c r="L127" s="23"/>
    </row>
    <row r="128" spans="1:12" ht="15" hidden="1" outlineLevel="1" x14ac:dyDescent="0.25">
      <c r="A128" s="10"/>
      <c r="B128" s="10"/>
      <c r="C128" s="23" t="s">
        <v>205</v>
      </c>
      <c r="D128" s="24">
        <v>42368</v>
      </c>
      <c r="E128" s="23" t="s">
        <v>206</v>
      </c>
      <c r="F128" s="20">
        <v>1044</v>
      </c>
      <c r="G128" s="54"/>
      <c r="H128" s="26"/>
      <c r="I128" s="26"/>
      <c r="J128" s="23"/>
      <c r="K128" s="24"/>
      <c r="L128" s="23"/>
    </row>
    <row r="129" spans="1:12" ht="15" hidden="1" outlineLevel="1" x14ac:dyDescent="0.25">
      <c r="A129" s="10"/>
      <c r="B129" s="10"/>
      <c r="C129" s="23" t="s">
        <v>207</v>
      </c>
      <c r="D129" s="24">
        <v>42368</v>
      </c>
      <c r="E129" s="23" t="s">
        <v>208</v>
      </c>
      <c r="F129" s="20">
        <v>1044</v>
      </c>
      <c r="G129" s="54"/>
      <c r="H129" s="26"/>
      <c r="I129" s="26"/>
      <c r="J129" s="23"/>
      <c r="K129" s="24"/>
      <c r="L129" s="23"/>
    </row>
    <row r="130" spans="1:12" ht="15" hidden="1" outlineLevel="1" x14ac:dyDescent="0.25">
      <c r="A130" s="10"/>
      <c r="B130" s="10"/>
      <c r="C130" s="23" t="s">
        <v>209</v>
      </c>
      <c r="D130" s="24">
        <v>42368</v>
      </c>
      <c r="E130" s="23" t="s">
        <v>210</v>
      </c>
      <c r="F130" s="20">
        <v>1044</v>
      </c>
      <c r="G130" s="54"/>
      <c r="H130" s="26"/>
      <c r="I130" s="26"/>
      <c r="J130" s="23"/>
      <c r="K130" s="24"/>
      <c r="L130" s="23"/>
    </row>
    <row r="131" spans="1:12" collapsed="1" x14ac:dyDescent="0.2">
      <c r="A131" s="18" t="s">
        <v>211</v>
      </c>
      <c r="B131" s="18" t="s">
        <v>212</v>
      </c>
      <c r="C131" s="5"/>
      <c r="D131" s="36"/>
      <c r="E131" s="37"/>
      <c r="G131" s="21">
        <f>SUM(F132:F135)</f>
        <v>13688</v>
      </c>
      <c r="H131" s="26">
        <f t="shared" ref="H131:H139" si="0">G131/1.16*0.16</f>
        <v>1888</v>
      </c>
      <c r="I131" s="26"/>
      <c r="K131" s="7"/>
      <c r="L131" s="28"/>
    </row>
    <row r="132" spans="1:12" hidden="1" outlineLevel="1" x14ac:dyDescent="0.2">
      <c r="A132" s="10"/>
      <c r="B132" s="10"/>
      <c r="C132" t="s">
        <v>213</v>
      </c>
      <c r="D132" s="19">
        <v>42068</v>
      </c>
      <c r="E132" t="s">
        <v>214</v>
      </c>
      <c r="F132" s="20">
        <v>464</v>
      </c>
      <c r="G132" s="21"/>
      <c r="H132" s="26"/>
      <c r="I132" s="26"/>
      <c r="K132" s="7"/>
      <c r="L132" s="28"/>
    </row>
    <row r="133" spans="1:12" hidden="1" outlineLevel="1" x14ac:dyDescent="0.2">
      <c r="A133" s="10"/>
      <c r="B133" s="10"/>
      <c r="C133" t="s">
        <v>215</v>
      </c>
      <c r="D133" s="19">
        <v>42172</v>
      </c>
      <c r="E133" t="s">
        <v>216</v>
      </c>
      <c r="F133" s="20">
        <v>4408</v>
      </c>
      <c r="G133" s="21"/>
      <c r="H133" s="26"/>
      <c r="I133" s="26"/>
      <c r="K133" s="7"/>
      <c r="L133" s="28"/>
    </row>
    <row r="134" spans="1:12" hidden="1" outlineLevel="1" x14ac:dyDescent="0.2">
      <c r="A134" s="10"/>
      <c r="B134" s="10"/>
      <c r="C134" t="s">
        <v>217</v>
      </c>
      <c r="D134" s="19">
        <v>42247</v>
      </c>
      <c r="E134" t="s">
        <v>218</v>
      </c>
      <c r="F134" s="20">
        <v>4408</v>
      </c>
      <c r="G134" s="21"/>
      <c r="H134" s="26"/>
      <c r="I134" s="26"/>
      <c r="K134" s="7"/>
      <c r="L134" s="28"/>
    </row>
    <row r="135" spans="1:12" hidden="1" outlineLevel="1" x14ac:dyDescent="0.2">
      <c r="A135" s="10"/>
      <c r="B135" s="10"/>
      <c r="C135" t="s">
        <v>219</v>
      </c>
      <c r="D135" s="19">
        <v>42247</v>
      </c>
      <c r="E135" t="s">
        <v>220</v>
      </c>
      <c r="F135" s="20">
        <v>4408</v>
      </c>
      <c r="G135" s="21"/>
      <c r="H135" s="26"/>
      <c r="I135" s="26"/>
      <c r="K135" s="7"/>
      <c r="L135" s="28"/>
    </row>
    <row r="136" spans="1:12" collapsed="1" x14ac:dyDescent="0.2">
      <c r="A136" s="18" t="s">
        <v>221</v>
      </c>
      <c r="B136" s="18" t="s">
        <v>222</v>
      </c>
      <c r="C136" s="5"/>
      <c r="D136" s="36"/>
      <c r="E136" s="37"/>
      <c r="F136" s="6"/>
      <c r="G136" s="21">
        <f>SUM(F137)</f>
        <v>11470.9</v>
      </c>
      <c r="H136" s="26">
        <f t="shared" si="0"/>
        <v>1582.1931034482759</v>
      </c>
      <c r="I136" s="26"/>
      <c r="K136" s="7"/>
      <c r="L136" s="28"/>
    </row>
    <row r="137" spans="1:12" hidden="1" outlineLevel="1" x14ac:dyDescent="0.2">
      <c r="A137" s="10"/>
      <c r="B137" s="10"/>
      <c r="C137" t="s">
        <v>223</v>
      </c>
      <c r="D137" s="69">
        <v>41864</v>
      </c>
      <c r="E137" s="70" t="s">
        <v>224</v>
      </c>
      <c r="F137" s="20">
        <v>11470.9</v>
      </c>
      <c r="G137" s="21"/>
      <c r="H137" s="26"/>
      <c r="I137" s="26"/>
      <c r="K137" s="7"/>
      <c r="L137" s="28"/>
    </row>
    <row r="138" spans="1:12" collapsed="1" x14ac:dyDescent="0.2">
      <c r="A138" s="18" t="s">
        <v>225</v>
      </c>
      <c r="B138" s="18" t="s">
        <v>226</v>
      </c>
      <c r="D138" s="19"/>
      <c r="G138" s="21">
        <f>SUM(F139:F139)</f>
        <v>11020</v>
      </c>
      <c r="H138" s="26">
        <f t="shared" si="0"/>
        <v>1520</v>
      </c>
      <c r="I138" s="26"/>
      <c r="K138" s="7"/>
      <c r="L138" s="28"/>
    </row>
    <row r="139" spans="1:12" hidden="1" outlineLevel="1" x14ac:dyDescent="0.2">
      <c r="A139" s="10"/>
      <c r="B139" s="10"/>
      <c r="C139" t="s">
        <v>227</v>
      </c>
      <c r="D139" s="19">
        <v>42101</v>
      </c>
      <c r="E139">
        <v>60</v>
      </c>
      <c r="F139" s="20">
        <v>11020</v>
      </c>
      <c r="G139" s="21"/>
      <c r="H139" s="26">
        <f t="shared" si="0"/>
        <v>0</v>
      </c>
      <c r="I139" s="26"/>
      <c r="K139" s="7"/>
      <c r="L139" s="28"/>
    </row>
    <row r="140" spans="1:12" ht="15" collapsed="1" x14ac:dyDescent="0.25">
      <c r="A140" s="18" t="s">
        <v>228</v>
      </c>
      <c r="B140" s="18" t="s">
        <v>229</v>
      </c>
      <c r="C140" s="23"/>
      <c r="D140" s="24"/>
      <c r="E140" s="23"/>
      <c r="G140" s="21">
        <f>SUM(F141:F142)</f>
        <v>17040.400000000001</v>
      </c>
      <c r="H140" s="26">
        <f>G140/1.16*0.16</f>
        <v>2350.4000000000005</v>
      </c>
      <c r="I140" s="26"/>
      <c r="K140" s="7"/>
      <c r="L140" s="28"/>
    </row>
    <row r="141" spans="1:12" ht="15" hidden="1" outlineLevel="1" x14ac:dyDescent="0.25">
      <c r="A141" s="10"/>
      <c r="B141" s="10"/>
      <c r="C141" s="23" t="s">
        <v>230</v>
      </c>
      <c r="D141" s="24">
        <v>42361</v>
      </c>
      <c r="E141" s="23">
        <v>54</v>
      </c>
      <c r="F141" s="20">
        <v>11478.2</v>
      </c>
      <c r="G141" s="21"/>
      <c r="H141" s="26"/>
      <c r="I141" s="26"/>
      <c r="K141" s="7"/>
      <c r="L141" s="28"/>
    </row>
    <row r="142" spans="1:12" ht="15" hidden="1" outlineLevel="1" x14ac:dyDescent="0.25">
      <c r="A142" s="10"/>
      <c r="B142" s="10"/>
      <c r="C142" s="23" t="s">
        <v>231</v>
      </c>
      <c r="D142" s="24">
        <v>42368</v>
      </c>
      <c r="E142" s="23">
        <v>55</v>
      </c>
      <c r="F142" s="20">
        <v>5562.2</v>
      </c>
      <c r="G142" s="21"/>
      <c r="H142" s="26"/>
      <c r="I142" s="26"/>
      <c r="K142" s="7"/>
      <c r="L142" s="28"/>
    </row>
    <row r="143" spans="1:12" collapsed="1" x14ac:dyDescent="0.2">
      <c r="A143" s="18" t="s">
        <v>232</v>
      </c>
      <c r="B143" s="18" t="s">
        <v>233</v>
      </c>
      <c r="D143" s="19"/>
      <c r="G143" s="21">
        <f>SUM(F144)</f>
        <v>4600</v>
      </c>
      <c r="H143" s="26">
        <f>G143/1.16*0.16</f>
        <v>634.48275862068976</v>
      </c>
      <c r="I143" s="26"/>
      <c r="K143" s="7"/>
      <c r="L143" s="5"/>
    </row>
    <row r="144" spans="1:12" ht="15" hidden="1" outlineLevel="1" x14ac:dyDescent="0.25">
      <c r="A144" s="10"/>
      <c r="B144" s="10"/>
      <c r="C144" s="23" t="s">
        <v>234</v>
      </c>
      <c r="D144" s="24">
        <v>42368</v>
      </c>
      <c r="E144" s="23" t="s">
        <v>235</v>
      </c>
      <c r="F144" s="20">
        <v>4600</v>
      </c>
      <c r="G144" s="21"/>
      <c r="H144" s="26"/>
      <c r="I144" s="26"/>
      <c r="K144" s="7"/>
      <c r="L144" s="5"/>
    </row>
    <row r="145" spans="1:9" collapsed="1" x14ac:dyDescent="0.2">
      <c r="A145" s="18" t="s">
        <v>236</v>
      </c>
      <c r="B145" s="18" t="s">
        <v>237</v>
      </c>
      <c r="C145" s="5"/>
      <c r="D145" s="53"/>
      <c r="E145" s="5"/>
      <c r="F145" s="6"/>
      <c r="G145" s="21">
        <f>SUM(F146)</f>
        <v>2610</v>
      </c>
      <c r="H145" s="26">
        <f>G145/1.16*0.16</f>
        <v>360</v>
      </c>
      <c r="I145" s="26"/>
    </row>
    <row r="146" spans="1:9" ht="15" hidden="1" outlineLevel="1" x14ac:dyDescent="0.25">
      <c r="A146" s="10"/>
      <c r="B146" s="10"/>
      <c r="C146" s="23" t="s">
        <v>238</v>
      </c>
      <c r="D146" s="24">
        <v>42308</v>
      </c>
      <c r="E146" s="23" t="s">
        <v>239</v>
      </c>
      <c r="F146" s="20">
        <v>2610</v>
      </c>
      <c r="G146" s="21"/>
    </row>
    <row r="147" spans="1:9" collapsed="1" x14ac:dyDescent="0.2">
      <c r="A147" s="18" t="s">
        <v>240</v>
      </c>
      <c r="B147" s="18" t="s">
        <v>241</v>
      </c>
      <c r="C147" s="5"/>
      <c r="D147" s="53"/>
      <c r="E147" s="5"/>
      <c r="F147" s="6"/>
      <c r="G147" s="21">
        <f>SUM(F148)</f>
        <v>5848</v>
      </c>
      <c r="H147" s="26">
        <f>G147/1.16*0.16</f>
        <v>806.62068965517244</v>
      </c>
      <c r="I147" s="26"/>
    </row>
    <row r="148" spans="1:9" ht="15" hidden="1" outlineLevel="1" x14ac:dyDescent="0.25">
      <c r="C148" s="23" t="s">
        <v>242</v>
      </c>
      <c r="D148" s="24">
        <v>42368</v>
      </c>
      <c r="E148" s="23">
        <v>13191266</v>
      </c>
      <c r="F148" s="20">
        <v>5848</v>
      </c>
    </row>
    <row r="149" spans="1:9" collapsed="1" x14ac:dyDescent="0.2">
      <c r="A149" s="18" t="s">
        <v>243</v>
      </c>
      <c r="B149" s="18" t="s">
        <v>244</v>
      </c>
      <c r="C149" s="5"/>
      <c r="D149" s="53"/>
      <c r="E149" s="5"/>
      <c r="F149" s="6"/>
      <c r="G149" s="21">
        <f>SUM(F150)</f>
        <v>295000</v>
      </c>
      <c r="H149" s="26">
        <f>G149/1.16*0.16</f>
        <v>40689.655172413797</v>
      </c>
      <c r="I149" s="26"/>
    </row>
    <row r="150" spans="1:9" ht="15" hidden="1" outlineLevel="1" x14ac:dyDescent="0.25">
      <c r="C150" s="23" t="s">
        <v>245</v>
      </c>
      <c r="D150" s="24">
        <v>42331</v>
      </c>
      <c r="E150" s="23" t="s">
        <v>246</v>
      </c>
      <c r="F150" s="20">
        <v>295000</v>
      </c>
    </row>
    <row r="151" spans="1:9" collapsed="1" x14ac:dyDescent="0.2">
      <c r="A151" s="18" t="s">
        <v>247</v>
      </c>
      <c r="B151" s="18" t="s">
        <v>248</v>
      </c>
      <c r="C151" s="5"/>
      <c r="D151" s="53"/>
      <c r="E151" s="5"/>
      <c r="F151" s="6"/>
      <c r="G151" s="21">
        <f>SUM(F152)</f>
        <v>13920</v>
      </c>
      <c r="H151" s="26">
        <f>G151/1.16*0.16</f>
        <v>1920</v>
      </c>
      <c r="I151" s="26"/>
    </row>
    <row r="152" spans="1:9" ht="15" hidden="1" outlineLevel="1" x14ac:dyDescent="0.25">
      <c r="C152" s="23" t="s">
        <v>249</v>
      </c>
      <c r="D152" s="24">
        <v>42369</v>
      </c>
      <c r="E152" s="23">
        <v>185</v>
      </c>
      <c r="F152" s="20">
        <v>13920</v>
      </c>
    </row>
    <row r="153" spans="1:9" collapsed="1" x14ac:dyDescent="0.2">
      <c r="A153" s="18" t="s">
        <v>250</v>
      </c>
      <c r="B153" s="18" t="s">
        <v>251</v>
      </c>
      <c r="G153" s="21">
        <f>SUM(F154)</f>
        <v>200000</v>
      </c>
      <c r="H153" s="26">
        <f>G153/1.16*0.16</f>
        <v>27586.206896551728</v>
      </c>
      <c r="I153" s="26"/>
    </row>
    <row r="154" spans="1:9" ht="15" hidden="1" outlineLevel="1" x14ac:dyDescent="0.25">
      <c r="C154" s="23" t="s">
        <v>252</v>
      </c>
      <c r="D154" s="24">
        <v>42366</v>
      </c>
      <c r="E154" s="23" t="s">
        <v>253</v>
      </c>
      <c r="F154" s="20">
        <v>200000</v>
      </c>
    </row>
    <row r="155" spans="1:9" collapsed="1" x14ac:dyDescent="0.2"/>
    <row r="156" spans="1:9" x14ac:dyDescent="0.2">
      <c r="E156" s="71" t="s">
        <v>254</v>
      </c>
      <c r="G156" s="72">
        <f>+SUM(G8:G154)</f>
        <v>920560.37999999989</v>
      </c>
    </row>
    <row r="157" spans="1:9" x14ac:dyDescent="0.2">
      <c r="E157" s="71" t="s">
        <v>255</v>
      </c>
      <c r="G157" s="72">
        <v>920563.21</v>
      </c>
    </row>
    <row r="158" spans="1:9" x14ac:dyDescent="0.2">
      <c r="E158" s="71" t="s">
        <v>256</v>
      </c>
      <c r="G158" s="72">
        <f>+G156-G157</f>
        <v>-2.8300000000745058</v>
      </c>
    </row>
    <row r="160" spans="1:9" x14ac:dyDescent="0.2">
      <c r="F160" s="85" t="s">
        <v>2229</v>
      </c>
      <c r="G160" s="68">
        <f>+G25+G38+G46+G119+G149+G153</f>
        <v>693100</v>
      </c>
    </row>
    <row r="161" spans="6:7" x14ac:dyDescent="0.2">
      <c r="F161" s="85" t="s">
        <v>2230</v>
      </c>
      <c r="G161" s="68">
        <f>+G157-G160</f>
        <v>227463.20999999996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0"/>
  <sheetViews>
    <sheetView topLeftCell="A132" zoomScaleNormal="100" workbookViewId="0">
      <selection activeCell="G256" sqref="G256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59"/>
      <c r="E1" s="5"/>
      <c r="F1" s="6"/>
      <c r="G1" s="7"/>
      <c r="H1" s="159"/>
      <c r="I1" s="159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59"/>
      <c r="I2" s="159"/>
      <c r="K2" s="7"/>
      <c r="L2" s="5"/>
    </row>
    <row r="3" spans="1:12" x14ac:dyDescent="0.2">
      <c r="A3" s="1"/>
      <c r="B3" s="2"/>
      <c r="C3" s="9" t="s">
        <v>1341</v>
      </c>
      <c r="D3" s="8"/>
      <c r="E3" s="5"/>
      <c r="F3" s="6"/>
      <c r="G3" s="7"/>
      <c r="H3" s="159"/>
      <c r="I3" s="159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59"/>
      <c r="I4" s="159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59"/>
      <c r="I5" s="159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59"/>
      <c r="I6" s="159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59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59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</f>
        <v>4544.6899999999996</v>
      </c>
      <c r="H9" s="26">
        <f t="shared" ref="H9:H11" si="0">G9/1.16*0.16</f>
        <v>626.85379310344831</v>
      </c>
      <c r="I9" s="159"/>
      <c r="K9" s="7"/>
      <c r="L9" s="5"/>
    </row>
    <row r="10" spans="1:12" hidden="1" outlineLevel="1" x14ac:dyDescent="0.2">
      <c r="A10" s="5"/>
      <c r="B10" s="5"/>
      <c r="C10" t="s">
        <v>1342</v>
      </c>
      <c r="D10" s="19">
        <v>42642</v>
      </c>
      <c r="E10" t="s">
        <v>1343</v>
      </c>
      <c r="F10" s="27">
        <v>4544.6899999999996</v>
      </c>
      <c r="G10" s="22"/>
      <c r="H10" s="26"/>
      <c r="I10" s="159"/>
      <c r="K10" s="7"/>
      <c r="L10" s="5"/>
    </row>
    <row r="11" spans="1:12" collapsed="1" x14ac:dyDescent="0.2">
      <c r="A11" s="18" t="s">
        <v>16</v>
      </c>
      <c r="B11" s="18" t="s">
        <v>17</v>
      </c>
      <c r="D11" s="19"/>
      <c r="G11" s="21">
        <f>SUM(F12:F18)</f>
        <v>3573.2100000000005</v>
      </c>
      <c r="H11" s="26">
        <f t="shared" si="0"/>
        <v>492.85655172413806</v>
      </c>
      <c r="I11" s="159"/>
      <c r="K11" s="7"/>
      <c r="L11" s="5"/>
    </row>
    <row r="12" spans="1:12" ht="15" hidden="1" outlineLevel="1" x14ac:dyDescent="0.25">
      <c r="A12" s="57"/>
      <c r="B12" s="90" t="s">
        <v>468</v>
      </c>
      <c r="C12" t="s">
        <v>469</v>
      </c>
      <c r="F12" s="20">
        <v>0.11</v>
      </c>
      <c r="G12" s="21"/>
      <c r="H12" s="26"/>
      <c r="I12" s="159"/>
      <c r="K12" s="7"/>
      <c r="L12" s="5"/>
    </row>
    <row r="13" spans="1:12" hidden="1" outlineLevel="1" x14ac:dyDescent="0.2">
      <c r="A13" s="57"/>
      <c r="B13" s="57"/>
      <c r="C13" t="s">
        <v>473</v>
      </c>
      <c r="D13" s="19">
        <v>42451</v>
      </c>
      <c r="E13">
        <v>5651070</v>
      </c>
      <c r="F13" s="27">
        <v>1836</v>
      </c>
      <c r="G13" s="21"/>
      <c r="H13" s="26"/>
      <c r="I13" s="159"/>
      <c r="K13" s="7"/>
      <c r="L13" s="5"/>
    </row>
    <row r="14" spans="1:12" hidden="1" outlineLevel="1" x14ac:dyDescent="0.2">
      <c r="A14" s="57"/>
      <c r="B14" s="57"/>
      <c r="C14" t="s">
        <v>884</v>
      </c>
      <c r="D14" s="19">
        <v>42620</v>
      </c>
      <c r="E14">
        <v>6132372</v>
      </c>
      <c r="F14" s="27">
        <v>2014.9</v>
      </c>
      <c r="G14" s="21"/>
      <c r="H14" s="26"/>
      <c r="I14" s="159"/>
      <c r="K14" s="7"/>
      <c r="L14" s="5"/>
    </row>
    <row r="15" spans="1:12" hidden="1" outlineLevel="1" x14ac:dyDescent="0.2">
      <c r="A15" s="57"/>
      <c r="B15" s="57"/>
      <c r="C15" t="s">
        <v>1344</v>
      </c>
      <c r="D15" s="19">
        <v>42634</v>
      </c>
      <c r="E15">
        <v>6177795</v>
      </c>
      <c r="F15" s="27">
        <v>2050.1</v>
      </c>
      <c r="G15" s="21"/>
      <c r="H15" s="26"/>
      <c r="I15" s="159"/>
      <c r="K15" s="7"/>
      <c r="L15" s="5"/>
    </row>
    <row r="16" spans="1:12" ht="15" hidden="1" outlineLevel="1" x14ac:dyDescent="0.25">
      <c r="A16" s="5"/>
      <c r="B16" s="5"/>
      <c r="C16" s="173" t="s">
        <v>1616</v>
      </c>
      <c r="D16" s="174">
        <v>42635</v>
      </c>
      <c r="E16" s="173" t="s">
        <v>1617</v>
      </c>
      <c r="F16" s="68">
        <v>-2036</v>
      </c>
      <c r="G16" s="22"/>
      <c r="H16" s="26"/>
      <c r="I16" s="159"/>
      <c r="K16" s="7"/>
      <c r="L16" s="5"/>
    </row>
    <row r="17" spans="1:12" hidden="1" outlineLevel="1" x14ac:dyDescent="0.2">
      <c r="A17" s="5"/>
      <c r="B17" s="5"/>
      <c r="C17" t="s">
        <v>955</v>
      </c>
      <c r="D17" s="19">
        <v>42524</v>
      </c>
      <c r="E17" t="s">
        <v>391</v>
      </c>
      <c r="F17">
        <v>-39.4</v>
      </c>
      <c r="G17" s="22"/>
      <c r="H17" s="26"/>
      <c r="I17" s="159"/>
      <c r="K17" s="7"/>
      <c r="L17" s="5"/>
    </row>
    <row r="18" spans="1:12" hidden="1" outlineLevel="1" x14ac:dyDescent="0.2">
      <c r="A18" s="5"/>
      <c r="B18" s="5"/>
      <c r="C18" t="s">
        <v>1211</v>
      </c>
      <c r="D18" s="19">
        <v>42612</v>
      </c>
      <c r="E18" t="s">
        <v>1212</v>
      </c>
      <c r="F18">
        <v>-252.5</v>
      </c>
      <c r="G18" s="22"/>
      <c r="H18" s="26"/>
      <c r="I18" s="159"/>
      <c r="K18" s="7"/>
      <c r="L18" s="5"/>
    </row>
    <row r="19" spans="1:12" collapsed="1" x14ac:dyDescent="0.2">
      <c r="A19" s="18" t="s">
        <v>643</v>
      </c>
      <c r="B19" s="18" t="s">
        <v>262</v>
      </c>
      <c r="D19" s="19"/>
      <c r="G19" s="21">
        <f>SUM(F20:F20)</f>
        <v>7911.2</v>
      </c>
      <c r="H19" s="26">
        <f t="shared" ref="H19" si="1">G19/1.16*0.16</f>
        <v>1091.2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474</v>
      </c>
      <c r="D20" s="19">
        <v>42635</v>
      </c>
      <c r="E20">
        <v>66741</v>
      </c>
      <c r="F20" s="27">
        <v>7911.2</v>
      </c>
      <c r="G20" s="22"/>
      <c r="H20" s="22"/>
      <c r="I20" s="26"/>
      <c r="J20" s="27"/>
      <c r="K20" s="7"/>
      <c r="L20" s="28"/>
    </row>
    <row r="21" spans="1:12" collapsed="1" x14ac:dyDescent="0.2">
      <c r="A21" s="18" t="s">
        <v>25</v>
      </c>
      <c r="B21" s="18" t="s">
        <v>26</v>
      </c>
      <c r="C21" s="29"/>
      <c r="D21" s="30"/>
      <c r="E21" s="31"/>
      <c r="F21" s="32"/>
      <c r="G21" s="21">
        <f>SUM(F22:F22)-0.04</f>
        <v>68237.39</v>
      </c>
      <c r="H21" s="26">
        <f>G21/1.16*0.16</f>
        <v>9412.0537931034487</v>
      </c>
      <c r="I21" s="26"/>
      <c r="J21" s="27"/>
      <c r="K21" s="7"/>
      <c r="L21" s="28"/>
    </row>
    <row r="22" spans="1:12" ht="12" hidden="1" customHeight="1" outlineLevel="1" x14ac:dyDescent="0.2">
      <c r="A22" s="2"/>
      <c r="B22" s="2"/>
      <c r="C22" t="s">
        <v>1345</v>
      </c>
      <c r="D22" s="19">
        <v>42643</v>
      </c>
      <c r="E22" t="s">
        <v>1346</v>
      </c>
      <c r="F22" s="27">
        <v>68237.429999999993</v>
      </c>
      <c r="G22" s="34"/>
      <c r="H22" s="26"/>
      <c r="J22" s="19"/>
      <c r="L22" s="27"/>
    </row>
    <row r="23" spans="1:12" collapsed="1" x14ac:dyDescent="0.2">
      <c r="A23" s="18" t="s">
        <v>1051</v>
      </c>
      <c r="B23" s="18" t="s">
        <v>1052</v>
      </c>
      <c r="D23" s="19"/>
      <c r="F23" s="27"/>
      <c r="G23" s="21">
        <f>SUM(F24)</f>
        <v>20079.72</v>
      </c>
      <c r="H23" s="26">
        <f>G23/1.16*0.16</f>
        <v>2769.6165517241384</v>
      </c>
      <c r="J23" s="19"/>
      <c r="L23" s="27"/>
    </row>
    <row r="24" spans="1:12" hidden="1" outlineLevel="1" x14ac:dyDescent="0.2">
      <c r="A24" s="2"/>
      <c r="B24" s="2"/>
      <c r="C24" t="s">
        <v>1347</v>
      </c>
      <c r="D24" s="19">
        <v>42632</v>
      </c>
      <c r="E24">
        <v>1227436</v>
      </c>
      <c r="F24" s="27">
        <v>20079.72</v>
      </c>
      <c r="G24" s="34"/>
      <c r="H24" s="26"/>
      <c r="J24" s="19"/>
      <c r="L24" s="27"/>
    </row>
    <row r="25" spans="1:12" ht="15" customHeight="1" collapsed="1" x14ac:dyDescent="0.25">
      <c r="A25" s="18" t="s">
        <v>268</v>
      </c>
      <c r="B25" s="18" t="s">
        <v>269</v>
      </c>
      <c r="C25" s="75"/>
      <c r="D25" s="74"/>
      <c r="E25" s="75"/>
      <c r="F25" s="73"/>
      <c r="G25" s="21">
        <f>SUM(F26:F29)</f>
        <v>12467.73</v>
      </c>
      <c r="H25" s="26">
        <f>G25/1.16*0.16</f>
        <v>1719.6868965517242</v>
      </c>
      <c r="I25" s="26"/>
      <c r="J25" s="27"/>
      <c r="K25" s="7"/>
      <c r="L25" s="28"/>
    </row>
    <row r="26" spans="1:12" ht="12.75" hidden="1" customHeight="1" outlineLevel="1" x14ac:dyDescent="0.2">
      <c r="A26" s="2"/>
      <c r="B26" s="2"/>
      <c r="C26" t="s">
        <v>1348</v>
      </c>
      <c r="D26" s="19">
        <v>42626</v>
      </c>
      <c r="E26" t="s">
        <v>1349</v>
      </c>
      <c r="F26" s="27">
        <v>2680.41</v>
      </c>
      <c r="G26" s="34"/>
      <c r="H26" s="26"/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1350</v>
      </c>
      <c r="D27" s="19">
        <v>42626</v>
      </c>
      <c r="E27" t="s">
        <v>1351</v>
      </c>
      <c r="F27" s="27">
        <v>2680.41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1352</v>
      </c>
      <c r="D28" s="19">
        <v>42633</v>
      </c>
      <c r="E28" t="s">
        <v>1353</v>
      </c>
      <c r="F28" s="27">
        <v>2680.41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1354</v>
      </c>
      <c r="D29" s="19">
        <v>42641</v>
      </c>
      <c r="E29" t="s">
        <v>1355</v>
      </c>
      <c r="F29" s="27">
        <v>4426.5</v>
      </c>
      <c r="G29" s="34"/>
      <c r="H29" s="26"/>
      <c r="I29" s="26"/>
      <c r="J29" s="27"/>
      <c r="K29" s="7"/>
      <c r="L29" s="28"/>
    </row>
    <row r="30" spans="1:12" collapsed="1" x14ac:dyDescent="0.2">
      <c r="A30" s="35" t="s">
        <v>33</v>
      </c>
      <c r="B30" s="35" t="s">
        <v>34</v>
      </c>
      <c r="C30" s="5"/>
      <c r="D30" s="36"/>
      <c r="E30" s="37"/>
      <c r="F30" s="6"/>
      <c r="G30" s="38">
        <f>SUM(F31)</f>
        <v>-1200</v>
      </c>
      <c r="H30" s="26">
        <f>G30/1.16*0.16</f>
        <v>-165.51724137931038</v>
      </c>
      <c r="I30" s="26"/>
      <c r="J30" s="27"/>
      <c r="K30" s="7"/>
      <c r="L30" s="28"/>
    </row>
    <row r="31" spans="1:12" ht="15" hidden="1" outlineLevel="1" x14ac:dyDescent="0.25">
      <c r="A31" s="39"/>
      <c r="B31" s="39"/>
      <c r="C31" s="40" t="s">
        <v>35</v>
      </c>
      <c r="D31" s="74">
        <v>42385</v>
      </c>
      <c r="E31" s="40" t="s">
        <v>36</v>
      </c>
      <c r="F31" s="33">
        <v>-1200</v>
      </c>
      <c r="G31" s="41"/>
      <c r="H31" s="42" t="s">
        <v>37</v>
      </c>
      <c r="I31" s="26"/>
      <c r="J31" s="42"/>
      <c r="K31" s="7"/>
      <c r="L31" s="28"/>
    </row>
    <row r="32" spans="1:12" collapsed="1" x14ac:dyDescent="0.2">
      <c r="A32" s="44" t="s">
        <v>44</v>
      </c>
      <c r="B32" s="233" t="s">
        <v>45</v>
      </c>
      <c r="C32" s="5"/>
      <c r="D32" s="36"/>
      <c r="E32" s="45"/>
      <c r="F32" s="6"/>
      <c r="G32" s="38">
        <f>SUM(F33:F34)</f>
        <v>2000</v>
      </c>
      <c r="H32" s="26"/>
      <c r="I32" s="42"/>
      <c r="J32" s="42"/>
      <c r="K32" s="7"/>
      <c r="L32" s="28"/>
    </row>
    <row r="33" spans="1:12" ht="15" hidden="1" outlineLevel="1" x14ac:dyDescent="0.25">
      <c r="A33" s="46"/>
      <c r="B33" s="46"/>
      <c r="C33" s="75" t="s">
        <v>47</v>
      </c>
      <c r="D33" s="74">
        <v>42062</v>
      </c>
      <c r="E33" s="75">
        <v>1874</v>
      </c>
      <c r="F33" s="73">
        <v>1000</v>
      </c>
      <c r="G33" s="38"/>
      <c r="I33" s="42"/>
      <c r="J33" s="42"/>
      <c r="K33" s="7"/>
      <c r="L33" s="28"/>
    </row>
    <row r="34" spans="1:12" ht="15" hidden="1" outlineLevel="1" x14ac:dyDescent="0.25">
      <c r="A34" s="46"/>
      <c r="B34" s="46"/>
      <c r="C34" s="75" t="s">
        <v>48</v>
      </c>
      <c r="D34" s="74">
        <v>42067</v>
      </c>
      <c r="E34" s="75">
        <v>1939</v>
      </c>
      <c r="F34" s="73">
        <v>1000</v>
      </c>
      <c r="G34" s="38"/>
      <c r="H34" s="26"/>
      <c r="I34" s="42"/>
      <c r="J34" s="42"/>
      <c r="K34" s="7"/>
      <c r="L34" s="28"/>
    </row>
    <row r="35" spans="1:12" collapsed="1" x14ac:dyDescent="0.2">
      <c r="A35" s="44" t="s">
        <v>1474</v>
      </c>
      <c r="B35" s="44" t="s">
        <v>1475</v>
      </c>
      <c r="G35" s="38">
        <f>SUM(F36:F36)</f>
        <v>3442.17</v>
      </c>
      <c r="H35" s="26">
        <f>G35/1.16*0.16</f>
        <v>474.78206896551734</v>
      </c>
      <c r="I35" s="26"/>
      <c r="K35" s="7"/>
      <c r="L35" s="28"/>
    </row>
    <row r="36" spans="1:12" hidden="1" outlineLevel="1" x14ac:dyDescent="0.2">
      <c r="C36" t="s">
        <v>1476</v>
      </c>
      <c r="D36" s="19">
        <v>42634</v>
      </c>
      <c r="E36" t="s">
        <v>1477</v>
      </c>
      <c r="F36" s="27">
        <v>3442.17</v>
      </c>
      <c r="L36" s="28"/>
    </row>
    <row r="37" spans="1:12" collapsed="1" x14ac:dyDescent="0.2">
      <c r="A37" s="18" t="s">
        <v>54</v>
      </c>
      <c r="B37" s="18" t="s">
        <v>55</v>
      </c>
      <c r="C37" s="5"/>
      <c r="D37" s="36"/>
      <c r="E37" s="45"/>
      <c r="F37" s="6"/>
      <c r="G37" s="52">
        <f>SUM(F38:F38)</f>
        <v>15137</v>
      </c>
      <c r="H37" s="26">
        <f>G37/1.16*0.16</f>
        <v>2087.8620689655172</v>
      </c>
      <c r="I37" s="26"/>
      <c r="K37" s="7"/>
      <c r="L37" s="28"/>
    </row>
    <row r="38" spans="1:12" hidden="1" outlineLevel="1" x14ac:dyDescent="0.2">
      <c r="A38" s="2"/>
      <c r="B38" s="2"/>
      <c r="C38" s="53" t="s">
        <v>56</v>
      </c>
      <c r="D38" s="36">
        <v>41529</v>
      </c>
      <c r="E38" s="34" t="s">
        <v>57</v>
      </c>
      <c r="F38" s="6">
        <v>15137</v>
      </c>
      <c r="G38" s="50"/>
      <c r="H38" s="50" t="s">
        <v>58</v>
      </c>
      <c r="I38" s="26"/>
      <c r="K38" s="7"/>
      <c r="L38" s="28"/>
    </row>
    <row r="39" spans="1:12" collapsed="1" x14ac:dyDescent="0.2">
      <c r="A39" s="18" t="s">
        <v>67</v>
      </c>
      <c r="B39" s="234" t="s">
        <v>68</v>
      </c>
      <c r="C39" s="5"/>
      <c r="D39" s="36"/>
      <c r="E39" s="37"/>
      <c r="F39" s="6"/>
      <c r="G39" s="38">
        <f>SUM(F40:F44)</f>
        <v>5000</v>
      </c>
      <c r="H39" s="26"/>
      <c r="I39" s="26"/>
      <c r="K39" s="7"/>
      <c r="L39" s="28"/>
    </row>
    <row r="40" spans="1:12" ht="15" hidden="1" customHeight="1" outlineLevel="1" x14ac:dyDescent="0.25">
      <c r="A40" s="2"/>
      <c r="B40" s="2"/>
      <c r="C40" s="75" t="s">
        <v>69</v>
      </c>
      <c r="D40" s="74">
        <v>42034</v>
      </c>
      <c r="E40" s="75">
        <v>1801</v>
      </c>
      <c r="F40" s="73">
        <v>1000</v>
      </c>
      <c r="G40" s="54"/>
      <c r="H40" s="54"/>
      <c r="I40" s="26"/>
      <c r="K40" s="7"/>
      <c r="L40" s="28"/>
    </row>
    <row r="41" spans="1:12" ht="15" hidden="1" customHeight="1" outlineLevel="1" x14ac:dyDescent="0.25">
      <c r="A41" s="2"/>
      <c r="B41" s="2"/>
      <c r="C41" s="75" t="s">
        <v>70</v>
      </c>
      <c r="D41" s="74">
        <v>42034</v>
      </c>
      <c r="E41" s="75">
        <v>1801</v>
      </c>
      <c r="F41" s="73">
        <v>1000</v>
      </c>
      <c r="G41" s="54"/>
      <c r="H41" s="26"/>
      <c r="I41" s="26"/>
      <c r="K41" s="7"/>
      <c r="L41" s="28"/>
    </row>
    <row r="42" spans="1:12" ht="15" hidden="1" customHeight="1" outlineLevel="1" x14ac:dyDescent="0.25">
      <c r="A42" s="2"/>
      <c r="B42" s="2"/>
      <c r="C42" s="75" t="s">
        <v>71</v>
      </c>
      <c r="D42" s="74">
        <v>42062</v>
      </c>
      <c r="E42" s="75">
        <v>1874</v>
      </c>
      <c r="F42" s="73">
        <v>1000</v>
      </c>
      <c r="G42" s="54"/>
      <c r="H42" s="26"/>
      <c r="I42" s="26"/>
      <c r="K42" s="7"/>
      <c r="L42" s="28"/>
    </row>
    <row r="43" spans="1:12" ht="15" hidden="1" customHeight="1" outlineLevel="1" x14ac:dyDescent="0.25">
      <c r="A43" s="2"/>
      <c r="B43" s="2"/>
      <c r="C43" s="75" t="s">
        <v>72</v>
      </c>
      <c r="D43" s="74">
        <v>42215</v>
      </c>
      <c r="E43" s="75">
        <v>2226</v>
      </c>
      <c r="F43" s="73">
        <v>1000</v>
      </c>
      <c r="G43" s="54"/>
      <c r="H43" s="26"/>
      <c r="I43" s="26"/>
      <c r="K43" s="7"/>
      <c r="L43" s="28"/>
    </row>
    <row r="44" spans="1:12" ht="15" hidden="1" customHeight="1" outlineLevel="1" x14ac:dyDescent="0.2">
      <c r="A44" s="2"/>
      <c r="B44" s="2"/>
      <c r="C44" t="s">
        <v>815</v>
      </c>
      <c r="D44" s="19">
        <v>42505</v>
      </c>
      <c r="E44" t="s">
        <v>816</v>
      </c>
      <c r="F44" s="27">
        <v>1000</v>
      </c>
      <c r="G44" s="54"/>
      <c r="H44" s="26"/>
      <c r="I44" s="26"/>
      <c r="K44" s="7"/>
      <c r="L44" s="28"/>
    </row>
    <row r="45" spans="1:12" ht="15" customHeight="1" collapsed="1" x14ac:dyDescent="0.25">
      <c r="A45" s="18" t="s">
        <v>660</v>
      </c>
      <c r="B45" s="18" t="s">
        <v>494</v>
      </c>
      <c r="C45" s="75"/>
      <c r="D45" s="74"/>
      <c r="E45" s="75"/>
      <c r="F45" s="73"/>
      <c r="G45" s="21">
        <f>+SUM(F46:F47)</f>
        <v>2236.1799999999998</v>
      </c>
      <c r="H45" s="26">
        <f>G45/1.16*0.16</f>
        <v>308.43862068965518</v>
      </c>
      <c r="I45" s="26"/>
      <c r="K45" s="7"/>
      <c r="L45" s="28"/>
    </row>
    <row r="46" spans="1:12" ht="15" hidden="1" customHeight="1" outlineLevel="1" x14ac:dyDescent="0.2">
      <c r="A46" s="57"/>
      <c r="B46" s="57"/>
      <c r="C46" t="s">
        <v>1356</v>
      </c>
      <c r="D46" s="19">
        <v>42627</v>
      </c>
      <c r="E46" t="s">
        <v>1357</v>
      </c>
      <c r="F46" s="27">
        <v>1380.31</v>
      </c>
      <c r="G46" s="21"/>
      <c r="H46" s="26"/>
      <c r="I46" s="26"/>
      <c r="K46" s="7"/>
      <c r="L46" s="28"/>
    </row>
    <row r="47" spans="1:12" ht="12.75" hidden="1" customHeight="1" outlineLevel="1" x14ac:dyDescent="0.2">
      <c r="A47" s="2"/>
      <c r="B47" s="2"/>
      <c r="C47" t="s">
        <v>1021</v>
      </c>
      <c r="D47" s="19">
        <v>42627</v>
      </c>
      <c r="E47" t="s">
        <v>1358</v>
      </c>
      <c r="F47">
        <v>855.87</v>
      </c>
      <c r="G47" s="54"/>
      <c r="H47" s="26"/>
      <c r="I47" s="26"/>
      <c r="K47" s="7"/>
      <c r="L47" s="28"/>
    </row>
    <row r="48" spans="1:12" collapsed="1" x14ac:dyDescent="0.2">
      <c r="A48" s="18" t="s">
        <v>76</v>
      </c>
      <c r="B48" s="234" t="s">
        <v>77</v>
      </c>
      <c r="C48" s="55"/>
      <c r="D48" s="30"/>
      <c r="E48" s="56"/>
      <c r="F48" s="32"/>
      <c r="G48" s="38">
        <f>SUM(F49:F49)</f>
        <v>500</v>
      </c>
      <c r="H48" s="26"/>
      <c r="I48" s="26"/>
      <c r="K48" s="7"/>
      <c r="L48" s="28"/>
    </row>
    <row r="49" spans="1:13" hidden="1" outlineLevel="1" x14ac:dyDescent="0.2">
      <c r="A49" s="2"/>
      <c r="B49" s="10"/>
      <c r="C49" t="s">
        <v>820</v>
      </c>
      <c r="D49" s="19">
        <v>42517</v>
      </c>
      <c r="E49" t="s">
        <v>821</v>
      </c>
      <c r="F49">
        <v>500</v>
      </c>
      <c r="G49" s="38"/>
      <c r="H49" s="26"/>
      <c r="I49" s="26"/>
      <c r="K49" s="7"/>
      <c r="L49" s="28"/>
    </row>
    <row r="50" spans="1:13" collapsed="1" x14ac:dyDescent="0.2">
      <c r="A50" s="18" t="s">
        <v>664</v>
      </c>
      <c r="B50" s="18" t="s">
        <v>665</v>
      </c>
      <c r="G50" s="38">
        <f>SUM(F51:F55)</f>
        <v>68958.45</v>
      </c>
      <c r="H50" s="26">
        <f>G50/1.16*0.16</f>
        <v>9511.5103448275859</v>
      </c>
      <c r="I50" s="26"/>
      <c r="K50" s="7"/>
      <c r="L50" s="28"/>
    </row>
    <row r="51" spans="1:13" hidden="1" outlineLevel="1" x14ac:dyDescent="0.2">
      <c r="A51" s="57"/>
      <c r="B51" s="57"/>
      <c r="C51" t="s">
        <v>1359</v>
      </c>
      <c r="D51" s="19">
        <v>42622</v>
      </c>
      <c r="E51" t="s">
        <v>1360</v>
      </c>
      <c r="F51" s="27">
        <v>13791.69</v>
      </c>
      <c r="G51" s="38"/>
      <c r="H51" s="26"/>
      <c r="I51" s="26"/>
      <c r="K51" s="7"/>
      <c r="L51" s="28"/>
    </row>
    <row r="52" spans="1:13" hidden="1" outlineLevel="1" x14ac:dyDescent="0.2">
      <c r="A52" s="57"/>
      <c r="B52" s="57"/>
      <c r="C52" t="s">
        <v>1361</v>
      </c>
      <c r="D52" s="19">
        <v>42622</v>
      </c>
      <c r="E52" t="s">
        <v>1362</v>
      </c>
      <c r="F52" s="27">
        <v>13791.69</v>
      </c>
      <c r="G52" s="38"/>
      <c r="H52" s="26"/>
      <c r="I52" s="26"/>
      <c r="K52" s="7"/>
      <c r="L52" s="28"/>
    </row>
    <row r="53" spans="1:13" hidden="1" outlineLevel="1" x14ac:dyDescent="0.2">
      <c r="A53" s="57"/>
      <c r="B53" s="57"/>
      <c r="C53" t="s">
        <v>1363</v>
      </c>
      <c r="D53" s="19">
        <v>42622</v>
      </c>
      <c r="E53" t="s">
        <v>1364</v>
      </c>
      <c r="F53" s="27">
        <v>13791.69</v>
      </c>
      <c r="G53" s="38"/>
      <c r="H53" s="26"/>
      <c r="I53" s="26"/>
      <c r="K53" s="7"/>
      <c r="L53" s="28"/>
    </row>
    <row r="54" spans="1:13" hidden="1" outlineLevel="1" x14ac:dyDescent="0.2">
      <c r="A54" s="57"/>
      <c r="B54" s="57"/>
      <c r="C54" t="s">
        <v>1217</v>
      </c>
      <c r="D54" s="19">
        <v>42625</v>
      </c>
      <c r="F54" s="27">
        <v>13791.69</v>
      </c>
      <c r="G54" s="38"/>
      <c r="H54" s="26"/>
      <c r="I54" s="26"/>
      <c r="K54" s="7"/>
      <c r="L54" s="28"/>
    </row>
    <row r="55" spans="1:13" hidden="1" outlineLevel="1" x14ac:dyDescent="0.2">
      <c r="A55" s="57"/>
      <c r="B55" s="57"/>
      <c r="C55" t="s">
        <v>1365</v>
      </c>
      <c r="D55" s="19">
        <v>42625</v>
      </c>
      <c r="F55" s="27">
        <v>13791.69</v>
      </c>
      <c r="G55" s="38"/>
      <c r="H55" s="26"/>
      <c r="I55" s="26"/>
      <c r="K55" s="7"/>
      <c r="L55" s="28"/>
    </row>
    <row r="56" spans="1:13" collapsed="1" x14ac:dyDescent="0.2">
      <c r="A56" s="18" t="s">
        <v>946</v>
      </c>
      <c r="B56" s="18" t="s">
        <v>947</v>
      </c>
      <c r="D56" s="19"/>
      <c r="F56" s="27"/>
      <c r="G56" s="38">
        <f>SUM(F57:F57)</f>
        <v>4640</v>
      </c>
      <c r="H56" s="26">
        <f>G56/1.16*0.16</f>
        <v>640.00000000000011</v>
      </c>
      <c r="I56" s="26"/>
      <c r="K56" s="7"/>
      <c r="L56" s="28"/>
    </row>
    <row r="57" spans="1:13" hidden="1" outlineLevel="1" x14ac:dyDescent="0.2">
      <c r="A57" s="2"/>
      <c r="B57" s="10"/>
      <c r="C57" t="s">
        <v>1366</v>
      </c>
      <c r="D57" s="19">
        <v>42620</v>
      </c>
      <c r="E57">
        <v>942</v>
      </c>
      <c r="F57" s="27">
        <v>4640</v>
      </c>
      <c r="G57" s="38"/>
      <c r="H57" s="26"/>
      <c r="I57" s="26"/>
      <c r="K57" s="7"/>
      <c r="L57" s="28"/>
    </row>
    <row r="58" spans="1:13" ht="15" collapsed="1" x14ac:dyDescent="0.25">
      <c r="A58" s="18" t="s">
        <v>80</v>
      </c>
      <c r="B58" s="18" t="s">
        <v>81</v>
      </c>
      <c r="C58" s="5"/>
      <c r="D58" s="36"/>
      <c r="E58" s="45"/>
      <c r="F58" s="6"/>
      <c r="G58" s="21">
        <f>SUM(F59:F60)</f>
        <v>53922.729999999996</v>
      </c>
      <c r="H58" s="26">
        <f>G58/1.16*0.16</f>
        <v>7437.6179310344824</v>
      </c>
      <c r="I58" s="26"/>
      <c r="J58" s="27"/>
      <c r="K58" s="75"/>
      <c r="L58" s="74"/>
      <c r="M58" s="75"/>
    </row>
    <row r="59" spans="1:13" ht="15" hidden="1" outlineLevel="1" x14ac:dyDescent="0.25">
      <c r="A59" s="57"/>
      <c r="B59" s="57"/>
      <c r="C59" t="s">
        <v>1367</v>
      </c>
      <c r="D59" s="19">
        <v>42636</v>
      </c>
      <c r="E59" t="s">
        <v>1368</v>
      </c>
      <c r="F59" s="27">
        <v>22359.79</v>
      </c>
      <c r="H59" s="26"/>
      <c r="I59" s="26"/>
      <c r="J59" s="27">
        <f>+J58*0.16</f>
        <v>0</v>
      </c>
      <c r="K59" s="75"/>
      <c r="L59" s="74"/>
      <c r="M59" s="75"/>
    </row>
    <row r="60" spans="1:13" ht="15" hidden="1" outlineLevel="1" x14ac:dyDescent="0.25">
      <c r="A60" s="57"/>
      <c r="B60" s="57"/>
      <c r="C60" t="s">
        <v>436</v>
      </c>
      <c r="D60" s="19">
        <v>42636</v>
      </c>
      <c r="E60" t="s">
        <v>1369</v>
      </c>
      <c r="F60" s="27">
        <v>31562.94</v>
      </c>
      <c r="H60" s="26"/>
      <c r="I60" s="26"/>
      <c r="J60" s="27"/>
      <c r="K60" s="75"/>
      <c r="L60" s="74"/>
      <c r="M60" s="75"/>
    </row>
    <row r="61" spans="1:13" ht="15" collapsed="1" x14ac:dyDescent="0.25">
      <c r="A61" s="18" t="s">
        <v>1285</v>
      </c>
      <c r="B61" s="18" t="s">
        <v>1243</v>
      </c>
      <c r="G61" s="38">
        <f>SUM(F62:F63)</f>
        <v>6101.6</v>
      </c>
      <c r="H61" s="26">
        <f>G61/1.16*0.16</f>
        <v>841.60000000000014</v>
      </c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1370</v>
      </c>
      <c r="D62" s="19">
        <v>42630</v>
      </c>
      <c r="E62">
        <v>989</v>
      </c>
      <c r="F62" s="27">
        <v>1392</v>
      </c>
      <c r="H62" s="26"/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1371</v>
      </c>
      <c r="D63" s="19">
        <v>42636</v>
      </c>
      <c r="E63">
        <v>997</v>
      </c>
      <c r="F63" s="27">
        <v>4709.6000000000004</v>
      </c>
      <c r="H63" s="26"/>
      <c r="I63" s="26"/>
      <c r="J63" s="27"/>
      <c r="K63" s="75"/>
      <c r="L63" s="74"/>
      <c r="M63" s="75"/>
    </row>
    <row r="64" spans="1:13" ht="15" collapsed="1" x14ac:dyDescent="0.25">
      <c r="A64" s="18" t="s">
        <v>296</v>
      </c>
      <c r="B64" s="18" t="s">
        <v>297</v>
      </c>
      <c r="D64" s="19"/>
      <c r="F64" s="27"/>
      <c r="G64" s="21">
        <f>+SUM(F65:F67)</f>
        <v>4755.99</v>
      </c>
      <c r="H64" s="26">
        <f>G64/1.16*0.16</f>
        <v>655.99862068965524</v>
      </c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1372</v>
      </c>
      <c r="D65" s="19">
        <v>42620</v>
      </c>
      <c r="E65">
        <v>805</v>
      </c>
      <c r="F65" s="27">
        <v>1405.92</v>
      </c>
      <c r="G65" s="21"/>
      <c r="H65" s="26"/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1373</v>
      </c>
      <c r="D66" s="19">
        <v>42632</v>
      </c>
      <c r="E66">
        <v>30</v>
      </c>
      <c r="F66">
        <v>700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1374</v>
      </c>
      <c r="D67" s="19">
        <v>42634</v>
      </c>
      <c r="E67">
        <v>862</v>
      </c>
      <c r="F67" s="27">
        <v>2650.07</v>
      </c>
      <c r="G67" s="21"/>
      <c r="H67" s="26"/>
      <c r="I67" s="26"/>
      <c r="J67" s="27"/>
      <c r="K67" s="75"/>
      <c r="L67" s="74"/>
      <c r="M67" s="75"/>
    </row>
    <row r="68" spans="1:13" collapsed="1" x14ac:dyDescent="0.2">
      <c r="A68" s="58" t="s">
        <v>84</v>
      </c>
      <c r="B68" s="18" t="s">
        <v>85</v>
      </c>
      <c r="C68" s="5"/>
      <c r="D68" s="36"/>
      <c r="E68" s="45"/>
      <c r="F68" s="6"/>
      <c r="G68" s="52">
        <f>+SUM(F69:F71)</f>
        <v>237588.72</v>
      </c>
      <c r="H68" s="26">
        <f>G68/1.16*0.16</f>
        <v>32770.857931034487</v>
      </c>
      <c r="I68" s="26"/>
      <c r="J68" s="27"/>
      <c r="K68" s="7"/>
      <c r="L68" s="28"/>
    </row>
    <row r="69" spans="1:13" hidden="1" outlineLevel="1" x14ac:dyDescent="0.2">
      <c r="A69" s="59"/>
      <c r="B69" s="2"/>
      <c r="C69" s="5"/>
      <c r="D69" s="36"/>
      <c r="E69" s="45"/>
      <c r="F69" s="6"/>
      <c r="G69" s="52"/>
      <c r="H69" s="26"/>
      <c r="I69" s="26"/>
      <c r="J69" s="27"/>
      <c r="K69" s="7"/>
      <c r="L69" s="28"/>
    </row>
    <row r="70" spans="1:13" hidden="1" outlineLevel="1" x14ac:dyDescent="0.2">
      <c r="A70" s="59"/>
      <c r="B70" s="2"/>
      <c r="C70" t="s">
        <v>388</v>
      </c>
      <c r="D70" s="19">
        <v>42412</v>
      </c>
      <c r="E70" t="s">
        <v>389</v>
      </c>
      <c r="F70" s="27">
        <v>241933.04</v>
      </c>
      <c r="G70" s="52"/>
      <c r="H70" s="26"/>
      <c r="I70" s="26"/>
      <c r="J70" s="27"/>
      <c r="K70" s="7"/>
      <c r="L70" s="28"/>
    </row>
    <row r="71" spans="1:13" hidden="1" outlineLevel="1" x14ac:dyDescent="0.2">
      <c r="A71" s="59"/>
      <c r="B71" s="2"/>
      <c r="C71" t="s">
        <v>390</v>
      </c>
      <c r="D71" s="19">
        <v>42426</v>
      </c>
      <c r="E71" t="s">
        <v>391</v>
      </c>
      <c r="F71" s="27">
        <v>-4344.32</v>
      </c>
      <c r="G71" s="52"/>
      <c r="H71" s="26"/>
      <c r="I71" s="26"/>
      <c r="J71" s="27"/>
      <c r="K71" s="7"/>
      <c r="L71" s="28"/>
    </row>
    <row r="72" spans="1:13" ht="15" collapsed="1" x14ac:dyDescent="0.25">
      <c r="A72" s="58" t="s">
        <v>87</v>
      </c>
      <c r="B72" s="18" t="s">
        <v>88</v>
      </c>
      <c r="C72" s="75"/>
      <c r="D72" s="74"/>
      <c r="E72" s="19"/>
      <c r="F72"/>
      <c r="G72" s="52">
        <f>+SUM(F73)</f>
        <v>5434.18</v>
      </c>
      <c r="H72" s="26">
        <f>G72/1.16*0.16</f>
        <v>749.54206896551739</v>
      </c>
      <c r="I72" s="26"/>
      <c r="J72" s="27"/>
      <c r="K72" s="7"/>
      <c r="L72" s="28"/>
    </row>
    <row r="73" spans="1:13" hidden="1" outlineLevel="1" x14ac:dyDescent="0.2">
      <c r="A73" s="10"/>
      <c r="B73" s="10"/>
      <c r="C73" t="s">
        <v>677</v>
      </c>
      <c r="D73" s="19">
        <v>42636</v>
      </c>
      <c r="E73" t="s">
        <v>1375</v>
      </c>
      <c r="F73" s="27">
        <v>5434.18</v>
      </c>
      <c r="G73" s="60"/>
      <c r="H73" s="26"/>
      <c r="I73" s="26"/>
      <c r="J73" s="27"/>
      <c r="K73" s="7"/>
      <c r="L73" s="28"/>
    </row>
    <row r="74" spans="1:13" collapsed="1" x14ac:dyDescent="0.2">
      <c r="A74" s="58" t="s">
        <v>1093</v>
      </c>
      <c r="B74" s="18" t="s">
        <v>1094</v>
      </c>
      <c r="D74" s="19"/>
      <c r="F74" s="27"/>
      <c r="G74" s="52">
        <f>+SUM(F75:F76)</f>
        <v>9280</v>
      </c>
      <c r="H74" s="26"/>
      <c r="I74" s="26"/>
      <c r="J74" s="27"/>
      <c r="K74" s="7"/>
      <c r="L74" s="28"/>
    </row>
    <row r="75" spans="1:13" hidden="1" outlineLevel="1" x14ac:dyDescent="0.2">
      <c r="A75" s="10"/>
      <c r="B75" s="10"/>
      <c r="C75" t="s">
        <v>1376</v>
      </c>
      <c r="D75" s="19">
        <v>42619</v>
      </c>
      <c r="E75" t="s">
        <v>1377</v>
      </c>
      <c r="F75" s="27">
        <v>9280</v>
      </c>
      <c r="G75" s="60"/>
      <c r="H75" s="26"/>
      <c r="I75" s="26"/>
      <c r="J75" s="27"/>
      <c r="K75" s="7"/>
      <c r="L75" s="28"/>
    </row>
    <row r="76" spans="1:13" hidden="1" outlineLevel="1" x14ac:dyDescent="0.2">
      <c r="A76" s="10"/>
      <c r="B76" s="10"/>
      <c r="D76" s="19"/>
      <c r="F76" s="27"/>
      <c r="G76" s="60"/>
      <c r="H76" s="26"/>
      <c r="I76" s="26"/>
      <c r="J76" s="27"/>
      <c r="K76" s="7"/>
      <c r="L76" s="28"/>
    </row>
    <row r="77" spans="1:13" collapsed="1" x14ac:dyDescent="0.2">
      <c r="A77" s="18" t="s">
        <v>346</v>
      </c>
      <c r="B77" s="18" t="s">
        <v>92</v>
      </c>
      <c r="C77" s="5"/>
      <c r="D77" s="36"/>
      <c r="F77"/>
      <c r="G77" s="21">
        <f>SUM(F78:F78)</f>
        <v>29000</v>
      </c>
      <c r="H77" s="26">
        <f>G77/1.16*0.16</f>
        <v>4000</v>
      </c>
      <c r="I77" s="26"/>
      <c r="K77" s="7"/>
      <c r="L77" s="28"/>
    </row>
    <row r="78" spans="1:13" ht="15" hidden="1" outlineLevel="1" x14ac:dyDescent="0.25">
      <c r="A78" s="10"/>
      <c r="B78" s="10"/>
      <c r="C78" s="75" t="s">
        <v>93</v>
      </c>
      <c r="D78" s="74">
        <v>42369</v>
      </c>
      <c r="E78" s="36" t="s">
        <v>94</v>
      </c>
      <c r="F78" s="37">
        <v>29000</v>
      </c>
      <c r="G78" s="41"/>
      <c r="H78" s="62"/>
      <c r="I78" s="62"/>
      <c r="K78" s="7"/>
      <c r="L78" s="28"/>
    </row>
    <row r="79" spans="1:13" collapsed="1" x14ac:dyDescent="0.2">
      <c r="A79" s="18" t="s">
        <v>1099</v>
      </c>
      <c r="B79" s="18" t="s">
        <v>1100</v>
      </c>
      <c r="G79" s="52">
        <f>+SUM(F80:F81)</f>
        <v>1291</v>
      </c>
      <c r="H79" s="52"/>
      <c r="I79" s="62"/>
      <c r="K79" s="7"/>
      <c r="L79" s="28"/>
    </row>
    <row r="80" spans="1:13" hidden="1" outlineLevel="1" x14ac:dyDescent="0.2">
      <c r="A80" s="10"/>
      <c r="B80" s="10"/>
      <c r="C80" t="s">
        <v>1101</v>
      </c>
      <c r="D80" s="19">
        <v>42573</v>
      </c>
      <c r="E80">
        <v>279948</v>
      </c>
      <c r="F80">
        <v>700</v>
      </c>
      <c r="H80" s="62"/>
      <c r="I80" s="62"/>
      <c r="K80" s="7"/>
      <c r="L80" s="28"/>
    </row>
    <row r="81" spans="1:12" hidden="1" outlineLevel="1" x14ac:dyDescent="0.2">
      <c r="A81" s="10"/>
      <c r="B81" s="10"/>
      <c r="C81" t="s">
        <v>1102</v>
      </c>
      <c r="D81" s="19">
        <v>42574</v>
      </c>
      <c r="E81">
        <v>279972</v>
      </c>
      <c r="F81">
        <v>591</v>
      </c>
      <c r="H81" s="62"/>
      <c r="I81" s="62"/>
      <c r="K81" s="7"/>
      <c r="L81" s="28"/>
    </row>
    <row r="82" spans="1:12" ht="15" collapsed="1" x14ac:dyDescent="0.25">
      <c r="A82" s="18" t="s">
        <v>95</v>
      </c>
      <c r="B82" s="18" t="s">
        <v>96</v>
      </c>
      <c r="C82" s="5"/>
      <c r="D82" s="36"/>
      <c r="E82" s="74"/>
      <c r="F82" s="75"/>
      <c r="G82" s="21">
        <f>SUM(F83:F84)</f>
        <v>2760.8</v>
      </c>
      <c r="H82" s="26">
        <f>G82/1.16*0.16</f>
        <v>380.80000000000007</v>
      </c>
      <c r="I82" s="26"/>
      <c r="J82" s="27"/>
      <c r="K82" s="7"/>
      <c r="L82" s="28"/>
    </row>
    <row r="83" spans="1:12" ht="15" hidden="1" outlineLevel="1" x14ac:dyDescent="0.25">
      <c r="A83" s="10"/>
      <c r="B83" s="10"/>
      <c r="C83" s="5" t="s">
        <v>97</v>
      </c>
      <c r="D83" s="36">
        <v>41029</v>
      </c>
      <c r="E83" s="74" t="s">
        <v>98</v>
      </c>
      <c r="F83" s="75">
        <v>1380.4</v>
      </c>
      <c r="G83" s="22"/>
      <c r="H83" s="26"/>
      <c r="I83" s="26"/>
      <c r="J83" s="27"/>
      <c r="K83" s="7"/>
      <c r="L83" s="28"/>
    </row>
    <row r="84" spans="1:12" ht="15" hidden="1" outlineLevel="1" x14ac:dyDescent="0.25">
      <c r="A84" s="5"/>
      <c r="B84" s="5"/>
      <c r="C84" s="5" t="s">
        <v>99</v>
      </c>
      <c r="D84" s="36">
        <v>41060</v>
      </c>
      <c r="E84" s="74" t="s">
        <v>100</v>
      </c>
      <c r="F84" s="75">
        <v>1380.4</v>
      </c>
      <c r="G84" s="41"/>
      <c r="H84" s="26"/>
      <c r="I84" s="26"/>
      <c r="J84" s="27"/>
      <c r="K84" s="7"/>
      <c r="L84" s="28"/>
    </row>
    <row r="85" spans="1:12" ht="15" collapsed="1" x14ac:dyDescent="0.25">
      <c r="A85" s="44" t="s">
        <v>101</v>
      </c>
      <c r="B85" s="44" t="s">
        <v>102</v>
      </c>
      <c r="C85" s="29"/>
      <c r="D85" s="30"/>
      <c r="E85" s="74"/>
      <c r="F85" s="75"/>
      <c r="G85" s="21">
        <f>SUM(F86:F96)+0.12</f>
        <v>11831.560000000001</v>
      </c>
      <c r="H85" s="26">
        <f>G85/1.16*0.16</f>
        <v>1631.9393103448278</v>
      </c>
      <c r="I85" s="26"/>
      <c r="J85" s="27"/>
      <c r="K85" s="7"/>
      <c r="L85" s="28"/>
    </row>
    <row r="86" spans="1:12" hidden="1" outlineLevel="1" x14ac:dyDescent="0.2">
      <c r="A86" s="10"/>
      <c r="B86" s="10"/>
      <c r="C86" s="10"/>
      <c r="D86" s="36">
        <v>40317</v>
      </c>
      <c r="E86" s="45" t="s">
        <v>103</v>
      </c>
      <c r="F86" s="13">
        <v>2608.88</v>
      </c>
      <c r="G86" s="21"/>
      <c r="H86" s="26"/>
      <c r="I86" s="26"/>
      <c r="J86" s="27"/>
      <c r="K86" s="7"/>
      <c r="L86" s="28"/>
    </row>
    <row r="87" spans="1:12" hidden="1" outlineLevel="1" x14ac:dyDescent="0.2">
      <c r="A87" s="10"/>
      <c r="B87" s="10"/>
      <c r="C87" s="10"/>
      <c r="D87" s="36">
        <v>40350</v>
      </c>
      <c r="E87" s="45" t="s">
        <v>104</v>
      </c>
      <c r="F87" s="13">
        <v>2894.36</v>
      </c>
      <c r="G87" s="21"/>
      <c r="H87" s="26"/>
      <c r="I87" s="26"/>
      <c r="J87" s="27"/>
      <c r="K87" s="7"/>
      <c r="L87" s="28"/>
    </row>
    <row r="88" spans="1:12" hidden="1" outlineLevel="1" x14ac:dyDescent="0.2">
      <c r="A88" s="10"/>
      <c r="B88" s="10"/>
      <c r="D88" s="19"/>
      <c r="E88" s="31" t="s">
        <v>105</v>
      </c>
      <c r="F88" s="20">
        <f>6001.98-F86-F87</f>
        <v>498.73999999999933</v>
      </c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D89" t="s">
        <v>788</v>
      </c>
      <c r="F89" s="20">
        <v>-232</v>
      </c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C90" t="s">
        <v>1378</v>
      </c>
      <c r="D90" s="19">
        <v>42620</v>
      </c>
      <c r="E90">
        <v>24629</v>
      </c>
      <c r="F90" s="27">
        <v>1727.09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C91" t="s">
        <v>1379</v>
      </c>
      <c r="D91" s="19">
        <v>42620</v>
      </c>
      <c r="E91">
        <v>24630</v>
      </c>
      <c r="F91">
        <v>574.04999999999995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1048</v>
      </c>
      <c r="D92" s="19">
        <v>42620</v>
      </c>
      <c r="E92">
        <v>24632</v>
      </c>
      <c r="F92" s="27">
        <v>1412.46</v>
      </c>
      <c r="G92"/>
    </row>
    <row r="93" spans="1:12" hidden="1" outlineLevel="1" x14ac:dyDescent="0.2">
      <c r="A93" s="10"/>
      <c r="B93" s="10"/>
      <c r="C93" t="s">
        <v>1380</v>
      </c>
      <c r="D93" s="19">
        <v>42620</v>
      </c>
      <c r="E93">
        <v>24639</v>
      </c>
      <c r="F93">
        <v>546.83000000000004</v>
      </c>
      <c r="G93"/>
    </row>
    <row r="94" spans="1:12" hidden="1" outlineLevel="1" x14ac:dyDescent="0.2">
      <c r="A94" s="10"/>
      <c r="B94" s="10"/>
      <c r="C94" t="s">
        <v>1381</v>
      </c>
      <c r="D94" s="19">
        <v>42620</v>
      </c>
      <c r="E94">
        <v>24672</v>
      </c>
      <c r="F94">
        <v>892</v>
      </c>
      <c r="G94"/>
    </row>
    <row r="95" spans="1:12" hidden="1" outlineLevel="1" x14ac:dyDescent="0.2">
      <c r="A95" s="10"/>
      <c r="B95" s="10"/>
      <c r="C95" t="s">
        <v>1382</v>
      </c>
      <c r="D95" s="19">
        <v>42623</v>
      </c>
      <c r="E95">
        <v>24634</v>
      </c>
      <c r="F95">
        <v>259.04000000000002</v>
      </c>
      <c r="G95"/>
    </row>
    <row r="96" spans="1:12" hidden="1" outlineLevel="1" x14ac:dyDescent="0.2">
      <c r="A96" s="10"/>
      <c r="B96" s="10"/>
      <c r="C96" t="s">
        <v>1383</v>
      </c>
      <c r="D96" s="19">
        <v>42641</v>
      </c>
      <c r="E96">
        <v>24988</v>
      </c>
      <c r="F96">
        <v>649.99</v>
      </c>
      <c r="G96"/>
    </row>
    <row r="97" spans="1:12" collapsed="1" x14ac:dyDescent="0.2">
      <c r="A97" s="18" t="s">
        <v>112</v>
      </c>
      <c r="B97" s="18" t="s">
        <v>113</v>
      </c>
      <c r="C97" s="5"/>
      <c r="D97" s="36"/>
      <c r="E97" s="45"/>
      <c r="F97" s="6"/>
      <c r="G97" s="21">
        <f>SUM(F98:F101)</f>
        <v>10454.290000000001</v>
      </c>
      <c r="H97" s="26">
        <f>G97/1.16*0.16</f>
        <v>1441.9710344827588</v>
      </c>
      <c r="I97" s="26"/>
      <c r="J97" s="27"/>
      <c r="K97" s="57"/>
      <c r="L97" s="57"/>
    </row>
    <row r="98" spans="1:12" ht="13.5" hidden="1" customHeight="1" outlineLevel="1" x14ac:dyDescent="0.2">
      <c r="A98" s="5"/>
      <c r="B98" s="5"/>
      <c r="C98" t="s">
        <v>115</v>
      </c>
      <c r="D98" s="19">
        <v>42004</v>
      </c>
      <c r="E98" t="s">
        <v>116</v>
      </c>
      <c r="F98" s="20">
        <v>1411.25</v>
      </c>
      <c r="G98" s="41"/>
      <c r="H98" s="66"/>
      <c r="I98" s="66"/>
    </row>
    <row r="99" spans="1:12" hidden="1" outlineLevel="1" x14ac:dyDescent="0.2">
      <c r="A99" s="5"/>
      <c r="B99" s="5"/>
      <c r="C99" t="s">
        <v>117</v>
      </c>
      <c r="D99" s="19">
        <v>42004</v>
      </c>
      <c r="E99" t="s">
        <v>118</v>
      </c>
      <c r="F99" s="20">
        <v>2309.33</v>
      </c>
      <c r="G99" s="41"/>
      <c r="H99" s="66"/>
      <c r="I99" s="66"/>
      <c r="J99" s="27"/>
      <c r="K99" s="7"/>
      <c r="L99" s="28"/>
    </row>
    <row r="100" spans="1:12" hidden="1" outlineLevel="1" x14ac:dyDescent="0.2">
      <c r="A100" s="5"/>
      <c r="B100" s="5"/>
      <c r="D100" s="19"/>
      <c r="E100" t="s">
        <v>105</v>
      </c>
      <c r="F100" s="20">
        <v>361.04</v>
      </c>
      <c r="G100" s="41"/>
      <c r="H100" s="66"/>
      <c r="I100" s="66"/>
      <c r="J100" s="27"/>
      <c r="K100" s="7"/>
      <c r="L100" s="28"/>
    </row>
    <row r="101" spans="1:12" hidden="1" outlineLevel="1" x14ac:dyDescent="0.2">
      <c r="A101" s="5"/>
      <c r="B101" s="5"/>
      <c r="C101" t="s">
        <v>1384</v>
      </c>
      <c r="D101" s="19">
        <v>42634</v>
      </c>
      <c r="E101" t="s">
        <v>1385</v>
      </c>
      <c r="F101" s="27">
        <v>6372.67</v>
      </c>
      <c r="G101" s="41"/>
      <c r="H101" s="66"/>
      <c r="I101" s="66"/>
      <c r="J101" s="27"/>
      <c r="K101" s="7"/>
      <c r="L101" s="28"/>
    </row>
    <row r="102" spans="1:12" collapsed="1" x14ac:dyDescent="0.2">
      <c r="A102" s="18" t="s">
        <v>123</v>
      </c>
      <c r="B102" s="18" t="s">
        <v>124</v>
      </c>
      <c r="C102" s="5"/>
      <c r="D102" s="36"/>
      <c r="E102" s="37"/>
      <c r="F102" s="6"/>
      <c r="G102" s="21">
        <f>SUM(F103:F103)</f>
        <v>1378.07</v>
      </c>
      <c r="H102" s="26">
        <f>G102/1.16*0.16</f>
        <v>190.0786206896552</v>
      </c>
      <c r="I102" s="26"/>
    </row>
    <row r="103" spans="1:12" ht="15" hidden="1" outlineLevel="1" x14ac:dyDescent="0.25">
      <c r="A103" s="10"/>
      <c r="B103" s="10"/>
      <c r="C103" s="75" t="s">
        <v>125</v>
      </c>
      <c r="D103" s="74">
        <v>42291</v>
      </c>
      <c r="E103" s="75"/>
      <c r="F103" s="20">
        <v>1378.07</v>
      </c>
      <c r="G103" s="22"/>
      <c r="H103" s="26"/>
    </row>
    <row r="104" spans="1:12" collapsed="1" x14ac:dyDescent="0.2">
      <c r="A104" s="18" t="s">
        <v>456</v>
      </c>
      <c r="B104" s="18" t="s">
        <v>457</v>
      </c>
      <c r="D104" s="19"/>
      <c r="F104"/>
      <c r="G104" s="21">
        <f>SUM(F105:F106)</f>
        <v>270.12</v>
      </c>
      <c r="H104" s="26">
        <f>G104/1.16*0.16</f>
        <v>37.257931034482766</v>
      </c>
      <c r="I104" s="26"/>
      <c r="J104" s="27"/>
      <c r="K104" s="7"/>
      <c r="L104" s="28"/>
    </row>
    <row r="105" spans="1:12" hidden="1" outlineLevel="1" x14ac:dyDescent="0.2">
      <c r="A105" s="57"/>
      <c r="B105" s="57"/>
      <c r="C105" t="s">
        <v>991</v>
      </c>
      <c r="D105" s="19">
        <v>42544</v>
      </c>
      <c r="E105" t="s">
        <v>992</v>
      </c>
      <c r="F105">
        <v>270.12</v>
      </c>
      <c r="I105" s="26"/>
      <c r="J105" s="27"/>
      <c r="K105" s="7"/>
      <c r="L105" s="28"/>
    </row>
    <row r="106" spans="1:12" hidden="1" outlineLevel="1" x14ac:dyDescent="0.2">
      <c r="A106" s="57"/>
      <c r="B106" s="57"/>
      <c r="D106" s="19"/>
      <c r="F106"/>
      <c r="I106" s="26"/>
      <c r="J106" s="27"/>
      <c r="K106" s="7"/>
      <c r="L106" s="28"/>
    </row>
    <row r="107" spans="1:12" collapsed="1" x14ac:dyDescent="0.2">
      <c r="A107" s="18" t="s">
        <v>525</v>
      </c>
      <c r="B107" s="18" t="s">
        <v>526</v>
      </c>
      <c r="D107" s="19"/>
      <c r="F107"/>
      <c r="G107" s="21">
        <f>SUM(F108)</f>
        <v>-12600</v>
      </c>
      <c r="H107" s="26">
        <f>G107/1.16*0.16</f>
        <v>-1737.9310344827588</v>
      </c>
      <c r="I107" s="26" t="s">
        <v>2076</v>
      </c>
      <c r="J107" s="27"/>
      <c r="K107" s="7"/>
      <c r="L107" s="28"/>
    </row>
    <row r="108" spans="1:12" hidden="1" outlineLevel="1" x14ac:dyDescent="0.2">
      <c r="A108" s="10"/>
      <c r="B108" s="10"/>
      <c r="C108" t="s">
        <v>527</v>
      </c>
      <c r="D108" s="19">
        <v>42458</v>
      </c>
      <c r="E108" t="s">
        <v>528</v>
      </c>
      <c r="F108" s="27">
        <v>-12600</v>
      </c>
      <c r="I108" s="26"/>
      <c r="J108" s="27"/>
      <c r="K108" s="7"/>
      <c r="L108" s="28"/>
    </row>
    <row r="109" spans="1:12" collapsed="1" x14ac:dyDescent="0.2">
      <c r="A109" s="18" t="s">
        <v>347</v>
      </c>
      <c r="B109" s="18" t="s">
        <v>348</v>
      </c>
      <c r="F109" s="27" t="s">
        <v>529</v>
      </c>
      <c r="G109" s="52">
        <f>+SUM(F110:F111)</f>
        <v>1833.96</v>
      </c>
      <c r="H109" s="26">
        <f t="shared" ref="H109:H111" si="2">G109/1.16*0.16</f>
        <v>252.96000000000004</v>
      </c>
      <c r="I109" s="26"/>
      <c r="J109" s="27"/>
      <c r="K109" s="7"/>
      <c r="L109" s="28"/>
    </row>
    <row r="110" spans="1:12" s="64" customFormat="1" ht="15" hidden="1" outlineLevel="1" x14ac:dyDescent="0.25">
      <c r="A110" s="57"/>
      <c r="B110" s="57"/>
      <c r="C110" s="177" t="s">
        <v>1618</v>
      </c>
      <c r="D110" s="178">
        <v>42503</v>
      </c>
      <c r="E110" s="177" t="s">
        <v>1619</v>
      </c>
      <c r="F110" s="177">
        <v>313.19999999999993</v>
      </c>
      <c r="G110" s="52"/>
      <c r="H110" s="26"/>
      <c r="I110" s="99" t="s">
        <v>1620</v>
      </c>
      <c r="J110" s="68"/>
      <c r="K110" s="7"/>
      <c r="L110" s="60"/>
    </row>
    <row r="111" spans="1:12" hidden="1" outlineLevel="1" x14ac:dyDescent="0.2">
      <c r="A111" s="10"/>
      <c r="B111" s="10"/>
      <c r="C111" t="s">
        <v>1386</v>
      </c>
      <c r="D111" s="19">
        <v>42643</v>
      </c>
      <c r="E111" t="s">
        <v>1387</v>
      </c>
      <c r="F111" s="27">
        <v>1520.76</v>
      </c>
      <c r="G111" s="22"/>
      <c r="H111" s="26">
        <f t="shared" si="2"/>
        <v>0</v>
      </c>
      <c r="I111" s="26"/>
    </row>
    <row r="112" spans="1:12" collapsed="1" x14ac:dyDescent="0.2">
      <c r="A112" s="18" t="s">
        <v>1286</v>
      </c>
      <c r="B112" s="18" t="s">
        <v>1259</v>
      </c>
      <c r="G112" s="52">
        <f>+SUM(F113:F113)</f>
        <v>6380</v>
      </c>
      <c r="H112" s="26">
        <f t="shared" ref="H112" si="3">G112/1.16*0.16</f>
        <v>880</v>
      </c>
      <c r="I112" s="26"/>
      <c r="J112" s="27"/>
      <c r="K112" s="7"/>
      <c r="L112" s="28"/>
    </row>
    <row r="113" spans="1:12" hidden="1" outlineLevel="1" x14ac:dyDescent="0.2">
      <c r="C113" t="s">
        <v>271</v>
      </c>
      <c r="D113" s="19">
        <v>42642</v>
      </c>
      <c r="E113">
        <v>121</v>
      </c>
      <c r="F113" s="27">
        <v>6380</v>
      </c>
      <c r="I113" s="26"/>
      <c r="J113" s="27"/>
      <c r="K113" s="7"/>
      <c r="L113" s="28"/>
    </row>
    <row r="114" spans="1:12" collapsed="1" x14ac:dyDescent="0.2">
      <c r="A114" s="18" t="s">
        <v>303</v>
      </c>
      <c r="B114" s="18" t="s">
        <v>304</v>
      </c>
      <c r="D114" s="19"/>
      <c r="F114" s="27"/>
      <c r="G114" s="21">
        <f>SUM(F115:F120)</f>
        <v>10904</v>
      </c>
      <c r="H114" s="26">
        <f>G114/1.16*0.16</f>
        <v>1504</v>
      </c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1264</v>
      </c>
      <c r="D115" s="19">
        <v>42592</v>
      </c>
      <c r="E115" t="s">
        <v>1265</v>
      </c>
      <c r="F115" s="27">
        <v>-4060</v>
      </c>
      <c r="G115" s="22"/>
      <c r="I115" s="99" t="s">
        <v>1621</v>
      </c>
      <c r="J115" s="27"/>
      <c r="K115" s="7"/>
      <c r="L115" s="28"/>
    </row>
    <row r="116" spans="1:12" hidden="1" outlineLevel="1" x14ac:dyDescent="0.2">
      <c r="A116" s="57"/>
      <c r="B116" s="57"/>
      <c r="C116" t="s">
        <v>1388</v>
      </c>
      <c r="D116" s="19">
        <v>42636</v>
      </c>
      <c r="E116" t="s">
        <v>1389</v>
      </c>
      <c r="F116" s="27">
        <v>1392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1390</v>
      </c>
      <c r="D117" s="19">
        <v>42640</v>
      </c>
      <c r="E117" t="s">
        <v>1391</v>
      </c>
      <c r="F117" s="181">
        <v>1160</v>
      </c>
      <c r="G117" s="22"/>
      <c r="H117" s="26"/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839</v>
      </c>
      <c r="D118" s="19">
        <v>42640</v>
      </c>
      <c r="E118" t="s">
        <v>1392</v>
      </c>
      <c r="F118" s="27">
        <v>1392</v>
      </c>
      <c r="G118" s="22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1393</v>
      </c>
      <c r="D119" s="19">
        <v>42642</v>
      </c>
      <c r="E119" t="s">
        <v>1394</v>
      </c>
      <c r="F119" s="27">
        <v>2784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1395</v>
      </c>
      <c r="D120" s="19">
        <v>42643</v>
      </c>
      <c r="E120" t="s">
        <v>1396</v>
      </c>
      <c r="F120" s="27">
        <v>8236</v>
      </c>
      <c r="G120" s="22"/>
      <c r="H120" s="26"/>
      <c r="I120" s="26"/>
      <c r="J120" s="27"/>
      <c r="K120" s="7"/>
      <c r="L120" s="28"/>
    </row>
    <row r="121" spans="1:12" collapsed="1" x14ac:dyDescent="0.2">
      <c r="A121" s="18" t="s">
        <v>126</v>
      </c>
      <c r="B121" s="18" t="s">
        <v>127</v>
      </c>
      <c r="D121" s="19"/>
      <c r="E121" s="45"/>
      <c r="F121" s="6"/>
      <c r="G121" s="21">
        <f>SUM(F122:F123)</f>
        <v>8535.33</v>
      </c>
      <c r="H121" s="26">
        <f>G121/1.16*0.16</f>
        <v>1177.2868965517243</v>
      </c>
      <c r="I121" s="26"/>
      <c r="J121" s="27"/>
      <c r="K121" s="7"/>
      <c r="L121" s="28"/>
    </row>
    <row r="122" spans="1:12" hidden="1" outlineLevel="1" x14ac:dyDescent="0.2">
      <c r="A122" s="10"/>
      <c r="B122" s="10"/>
      <c r="C122" t="s">
        <v>1205</v>
      </c>
      <c r="D122" s="19">
        <v>42578</v>
      </c>
      <c r="E122" t="s">
        <v>1204</v>
      </c>
      <c r="F122" s="20">
        <v>9.33</v>
      </c>
      <c r="G122" s="22"/>
      <c r="H122" s="26"/>
      <c r="I122" s="26"/>
      <c r="J122" s="27"/>
      <c r="K122" s="7"/>
      <c r="L122" s="28"/>
    </row>
    <row r="123" spans="1:12" hidden="1" outlineLevel="1" x14ac:dyDescent="0.2">
      <c r="A123" s="10"/>
      <c r="B123" s="10"/>
      <c r="C123" t="s">
        <v>1397</v>
      </c>
      <c r="D123" s="19">
        <v>42643</v>
      </c>
      <c r="E123" t="s">
        <v>1398</v>
      </c>
      <c r="F123" s="27">
        <v>8526</v>
      </c>
      <c r="G123" s="22"/>
      <c r="H123" s="26"/>
      <c r="I123" s="26"/>
      <c r="J123" s="27"/>
      <c r="K123" s="7"/>
      <c r="L123" s="28"/>
    </row>
    <row r="124" spans="1:12" collapsed="1" x14ac:dyDescent="0.2">
      <c r="A124" s="18" t="s">
        <v>130</v>
      </c>
      <c r="B124" s="18" t="s">
        <v>131</v>
      </c>
      <c r="C124" s="5"/>
      <c r="D124" s="36"/>
      <c r="E124" s="45"/>
      <c r="F124" s="6"/>
      <c r="G124" s="21">
        <v>3991.08</v>
      </c>
      <c r="H124" s="26">
        <f>G124/1.16*0.16</f>
        <v>550.4937931034483</v>
      </c>
      <c r="I124" s="21"/>
      <c r="J124" s="27"/>
      <c r="K124" s="7"/>
      <c r="L124" s="28"/>
    </row>
    <row r="125" spans="1:12" hidden="1" outlineLevel="1" x14ac:dyDescent="0.2">
      <c r="A125" s="57"/>
      <c r="B125" s="57"/>
      <c r="D125" s="19"/>
      <c r="F125" s="33">
        <v>4229.08</v>
      </c>
      <c r="G125" s="21"/>
      <c r="H125" s="26"/>
      <c r="I125" s="26"/>
      <c r="J125" s="27"/>
      <c r="K125" s="7"/>
      <c r="L125" s="28"/>
    </row>
    <row r="126" spans="1:12" collapsed="1" x14ac:dyDescent="0.2">
      <c r="A126" s="18" t="s">
        <v>554</v>
      </c>
      <c r="B126" s="18" t="s">
        <v>555</v>
      </c>
      <c r="C126" s="64"/>
      <c r="D126" s="92"/>
      <c r="E126" s="64"/>
      <c r="F126" s="33"/>
      <c r="G126" s="21">
        <f>SUM(F127:F127)</f>
        <v>4391.7700000000004</v>
      </c>
      <c r="H126" s="26">
        <f>G126/1.16*0.16</f>
        <v>605.76137931034498</v>
      </c>
      <c r="I126" s="26"/>
      <c r="J126" s="27"/>
      <c r="K126" s="7"/>
      <c r="L126" s="28"/>
    </row>
    <row r="127" spans="1:12" hidden="1" outlineLevel="1" x14ac:dyDescent="0.2">
      <c r="A127" s="57"/>
      <c r="B127" s="57"/>
      <c r="C127" t="s">
        <v>1399</v>
      </c>
      <c r="D127" s="19">
        <v>42634</v>
      </c>
      <c r="E127" t="s">
        <v>1400</v>
      </c>
      <c r="F127" s="27">
        <v>4391.7700000000004</v>
      </c>
      <c r="G127" s="67"/>
      <c r="H127" s="26"/>
      <c r="I127" s="26"/>
      <c r="J127" s="27"/>
      <c r="K127" s="7"/>
      <c r="L127" s="28"/>
    </row>
    <row r="128" spans="1:12" collapsed="1" x14ac:dyDescent="0.2">
      <c r="A128" s="18" t="s">
        <v>140</v>
      </c>
      <c r="B128" s="18" t="s">
        <v>141</v>
      </c>
      <c r="C128" s="5"/>
      <c r="D128" s="36"/>
      <c r="E128" s="45"/>
      <c r="F128" s="6"/>
      <c r="G128" s="21">
        <f>SUM(F129:F131)</f>
        <v>6770</v>
      </c>
      <c r="H128" s="26">
        <f>G128/1.16*0.16</f>
        <v>933.79310344827593</v>
      </c>
      <c r="I128" s="26"/>
      <c r="K128" s="7"/>
      <c r="L128" s="28"/>
    </row>
    <row r="129" spans="1:12" hidden="1" outlineLevel="1" x14ac:dyDescent="0.2">
      <c r="A129" s="57"/>
      <c r="B129" s="57"/>
      <c r="C129" t="s">
        <v>988</v>
      </c>
      <c r="D129" s="19">
        <v>42623</v>
      </c>
      <c r="E129">
        <v>14694</v>
      </c>
      <c r="F129" s="27">
        <v>2670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1401</v>
      </c>
      <c r="D130" s="19">
        <v>42630</v>
      </c>
      <c r="E130">
        <v>14750</v>
      </c>
      <c r="F130" s="27">
        <v>2050</v>
      </c>
      <c r="G130" s="21"/>
      <c r="H130" s="26"/>
      <c r="I130" s="26"/>
      <c r="K130" s="7"/>
      <c r="L130" s="28"/>
    </row>
    <row r="131" spans="1:12" hidden="1" outlineLevel="1" x14ac:dyDescent="0.2">
      <c r="A131" s="57"/>
      <c r="B131" s="57"/>
      <c r="C131" t="s">
        <v>1402</v>
      </c>
      <c r="D131" s="19">
        <v>42630</v>
      </c>
      <c r="E131">
        <v>14762</v>
      </c>
      <c r="F131" s="27">
        <v>2050</v>
      </c>
      <c r="G131" s="21"/>
      <c r="H131" s="26"/>
      <c r="I131" s="26"/>
      <c r="K131" s="7"/>
      <c r="L131" s="28"/>
    </row>
    <row r="132" spans="1:12" collapsed="1" x14ac:dyDescent="0.2">
      <c r="A132" s="18" t="s">
        <v>143</v>
      </c>
      <c r="B132" s="18" t="s">
        <v>144</v>
      </c>
      <c r="G132" s="21">
        <f>SUM(F133:F143)</f>
        <v>43734</v>
      </c>
      <c r="H132" s="26">
        <f>G132/1.16*0.16</f>
        <v>6032.2758620689656</v>
      </c>
      <c r="I132" s="26"/>
      <c r="K132" s="7"/>
      <c r="L132" s="28"/>
    </row>
    <row r="133" spans="1:12" hidden="1" outlineLevel="1" x14ac:dyDescent="0.2">
      <c r="A133" s="10"/>
      <c r="B133" s="10"/>
      <c r="D133" s="19"/>
      <c r="E133" t="s">
        <v>105</v>
      </c>
      <c r="F133" s="20">
        <v>-810</v>
      </c>
      <c r="G133" s="21"/>
      <c r="H133" s="26"/>
      <c r="I133" s="26"/>
      <c r="K133" s="7"/>
      <c r="L133" s="28"/>
    </row>
    <row r="134" spans="1:12" ht="15" hidden="1" outlineLevel="1" x14ac:dyDescent="0.25">
      <c r="A134" s="10"/>
      <c r="B134" s="10"/>
      <c r="C134" s="75" t="s">
        <v>145</v>
      </c>
      <c r="D134" s="74">
        <v>42172</v>
      </c>
      <c r="E134" s="75">
        <v>163</v>
      </c>
      <c r="F134" s="73">
        <v>3944</v>
      </c>
      <c r="G134" s="21"/>
      <c r="H134" s="26"/>
      <c r="I134" s="26"/>
    </row>
    <row r="135" spans="1:12" hidden="1" outlineLevel="1" x14ac:dyDescent="0.2">
      <c r="A135" s="10"/>
      <c r="B135" s="10"/>
      <c r="C135" t="s">
        <v>874</v>
      </c>
      <c r="D135" s="19">
        <v>42503</v>
      </c>
      <c r="E135">
        <v>400</v>
      </c>
      <c r="F135" s="27">
        <v>1508</v>
      </c>
      <c r="G135" s="21"/>
      <c r="H135" s="26"/>
      <c r="I135" s="26"/>
    </row>
    <row r="136" spans="1:12" hidden="1" outlineLevel="1" x14ac:dyDescent="0.2">
      <c r="A136" s="10"/>
      <c r="B136" s="10"/>
      <c r="C136" s="64" t="s">
        <v>1003</v>
      </c>
      <c r="D136" s="92">
        <v>42527</v>
      </c>
      <c r="E136" s="64">
        <v>415</v>
      </c>
      <c r="F136" s="68">
        <v>4408</v>
      </c>
      <c r="G136" s="21"/>
      <c r="H136" s="26"/>
      <c r="I136" s="26"/>
    </row>
    <row r="137" spans="1:12" hidden="1" outlineLevel="1" x14ac:dyDescent="0.2">
      <c r="A137" s="10"/>
      <c r="B137" s="10"/>
      <c r="C137" t="s">
        <v>336</v>
      </c>
      <c r="D137" s="19">
        <v>42611</v>
      </c>
      <c r="E137">
        <v>478</v>
      </c>
      <c r="F137" s="27">
        <v>3364</v>
      </c>
      <c r="G137" s="21"/>
      <c r="H137" s="26"/>
      <c r="I137" s="26"/>
    </row>
    <row r="138" spans="1:12" hidden="1" outlineLevel="1" x14ac:dyDescent="0.2">
      <c r="A138" s="10"/>
      <c r="B138" s="10"/>
      <c r="C138" t="s">
        <v>1403</v>
      </c>
      <c r="D138" s="19">
        <v>42623</v>
      </c>
      <c r="E138">
        <v>494</v>
      </c>
      <c r="F138" s="27">
        <v>8352</v>
      </c>
      <c r="G138" s="21"/>
      <c r="H138" s="26"/>
      <c r="I138" s="26"/>
    </row>
    <row r="139" spans="1:12" hidden="1" outlineLevel="1" x14ac:dyDescent="0.2">
      <c r="A139" s="10"/>
      <c r="B139" s="10"/>
      <c r="C139" t="s">
        <v>899</v>
      </c>
      <c r="D139" s="19">
        <v>42636</v>
      </c>
      <c r="E139">
        <v>501</v>
      </c>
      <c r="F139" s="27">
        <v>4640</v>
      </c>
      <c r="G139" s="21"/>
      <c r="H139" s="26"/>
      <c r="I139" s="26"/>
    </row>
    <row r="140" spans="1:12" hidden="1" outlineLevel="1" x14ac:dyDescent="0.2">
      <c r="A140" s="10"/>
      <c r="B140" s="10"/>
      <c r="C140" t="s">
        <v>1404</v>
      </c>
      <c r="D140" s="19">
        <v>42637</v>
      </c>
      <c r="E140">
        <v>502</v>
      </c>
      <c r="F140" s="27">
        <v>1508</v>
      </c>
      <c r="G140" s="21"/>
      <c r="H140" s="26"/>
      <c r="I140" s="26"/>
    </row>
    <row r="141" spans="1:12" hidden="1" outlineLevel="1" x14ac:dyDescent="0.2">
      <c r="A141" s="10"/>
      <c r="B141" s="10"/>
      <c r="C141" t="s">
        <v>1405</v>
      </c>
      <c r="D141" s="19">
        <v>42640</v>
      </c>
      <c r="E141">
        <v>89</v>
      </c>
      <c r="F141" s="27">
        <v>4060</v>
      </c>
      <c r="G141" s="21"/>
      <c r="H141" s="26"/>
      <c r="I141" s="26"/>
    </row>
    <row r="142" spans="1:12" hidden="1" outlineLevel="1" x14ac:dyDescent="0.2">
      <c r="A142" s="10"/>
      <c r="B142" s="10"/>
      <c r="C142" t="s">
        <v>1406</v>
      </c>
      <c r="D142" s="19">
        <v>42642</v>
      </c>
      <c r="E142">
        <v>500</v>
      </c>
      <c r="F142" s="27">
        <v>9280</v>
      </c>
      <c r="G142" s="21"/>
      <c r="H142" s="26"/>
      <c r="I142" s="26"/>
    </row>
    <row r="143" spans="1:12" hidden="1" outlineLevel="1" x14ac:dyDescent="0.2">
      <c r="A143" s="10"/>
      <c r="B143" s="10"/>
      <c r="C143" t="s">
        <v>1407</v>
      </c>
      <c r="D143" s="19">
        <v>42643</v>
      </c>
      <c r="E143">
        <v>506</v>
      </c>
      <c r="F143" s="27">
        <v>3480</v>
      </c>
      <c r="G143" s="21"/>
      <c r="H143" s="26"/>
      <c r="I143" s="26"/>
    </row>
    <row r="144" spans="1:12" collapsed="1" x14ac:dyDescent="0.2">
      <c r="A144" s="18" t="s">
        <v>164</v>
      </c>
      <c r="B144" s="18" t="s">
        <v>165</v>
      </c>
      <c r="C144" s="5"/>
      <c r="D144" s="36"/>
      <c r="E144" s="37"/>
      <c r="F144" s="6"/>
      <c r="G144" s="21">
        <f>SUM(F145:F145)</f>
        <v>348</v>
      </c>
      <c r="H144" s="26">
        <f>G144/1.16*0.16</f>
        <v>48</v>
      </c>
      <c r="I144" s="26"/>
    </row>
    <row r="145" spans="1:12" hidden="1" outlineLevel="1" x14ac:dyDescent="0.2">
      <c r="A145" s="57"/>
      <c r="B145" s="57"/>
      <c r="C145" t="s">
        <v>1006</v>
      </c>
      <c r="D145" s="19">
        <v>42545</v>
      </c>
      <c r="E145">
        <v>3829082</v>
      </c>
      <c r="F145">
        <v>348</v>
      </c>
      <c r="G145" s="21"/>
      <c r="H145" s="26"/>
      <c r="I145" s="26"/>
    </row>
    <row r="146" spans="1:12" ht="15" collapsed="1" x14ac:dyDescent="0.25">
      <c r="A146" s="18" t="s">
        <v>169</v>
      </c>
      <c r="B146" s="18" t="s">
        <v>170</v>
      </c>
      <c r="C146" s="5"/>
      <c r="D146" s="36"/>
      <c r="E146" s="37"/>
      <c r="F146" s="6"/>
      <c r="G146" s="21">
        <f>SUM(F147:F149)</f>
        <v>5686.0599999999995</v>
      </c>
      <c r="H146" s="26">
        <f>G146/1.16*0.16</f>
        <v>784.28413793103448</v>
      </c>
      <c r="I146" s="26"/>
      <c r="J146" s="75"/>
      <c r="K146" s="74"/>
      <c r="L146" s="75"/>
    </row>
    <row r="147" spans="1:12" ht="13.5" hidden="1" customHeight="1" outlineLevel="1" x14ac:dyDescent="0.2">
      <c r="A147" s="10"/>
      <c r="B147" s="10"/>
      <c r="C147" t="s">
        <v>171</v>
      </c>
      <c r="D147" s="19">
        <v>42271</v>
      </c>
      <c r="E147" t="s">
        <v>172</v>
      </c>
      <c r="F147" s="20">
        <f>5800-3132+1510.06</f>
        <v>4178.0599999999995</v>
      </c>
      <c r="G147" s="68"/>
      <c r="H147" s="26"/>
      <c r="I147" s="26"/>
      <c r="K147" s="7"/>
      <c r="L147" s="28"/>
    </row>
    <row r="148" spans="1:12" ht="13.5" hidden="1" customHeight="1" outlineLevel="1" x14ac:dyDescent="0.25">
      <c r="A148" s="10"/>
      <c r="B148" s="10"/>
      <c r="C148" s="75" t="s">
        <v>173</v>
      </c>
      <c r="D148" s="74">
        <v>42308</v>
      </c>
      <c r="E148" s="75" t="s">
        <v>174</v>
      </c>
      <c r="F148" s="20">
        <f>4408-1160</f>
        <v>3248</v>
      </c>
      <c r="G148" s="54"/>
      <c r="H148" s="26"/>
      <c r="I148" s="26"/>
      <c r="K148" s="7"/>
      <c r="L148" s="28"/>
    </row>
    <row r="149" spans="1:12" ht="13.5" hidden="1" customHeight="1" outlineLevel="1" x14ac:dyDescent="0.2">
      <c r="A149" s="10"/>
      <c r="B149" s="10"/>
      <c r="C149" t="s">
        <v>1126</v>
      </c>
      <c r="D149" s="19">
        <v>42565</v>
      </c>
      <c r="E149" t="s">
        <v>1127</v>
      </c>
      <c r="F149" s="27">
        <v>-1740</v>
      </c>
      <c r="G149" s="54"/>
      <c r="H149" s="26"/>
      <c r="I149" s="26" t="s">
        <v>1128</v>
      </c>
      <c r="K149" s="7"/>
      <c r="L149" s="28"/>
    </row>
    <row r="150" spans="1:12" ht="13.5" customHeight="1" collapsed="1" x14ac:dyDescent="0.2">
      <c r="A150" s="18" t="s">
        <v>175</v>
      </c>
      <c r="B150" s="18" t="s">
        <v>176</v>
      </c>
      <c r="C150" s="5"/>
      <c r="D150" s="36"/>
      <c r="E150" s="37"/>
      <c r="F150" s="6"/>
      <c r="G150" s="21">
        <f>SUM(F151)</f>
        <v>1160</v>
      </c>
      <c r="H150" s="26">
        <f>G150/1.16*0.16</f>
        <v>160.00000000000003</v>
      </c>
      <c r="I150" s="26"/>
      <c r="K150" s="7"/>
      <c r="L150" s="28"/>
    </row>
    <row r="151" spans="1:12" ht="15" hidden="1" outlineLevel="1" x14ac:dyDescent="0.25">
      <c r="A151" s="10"/>
      <c r="B151" s="10"/>
      <c r="C151" s="75" t="s">
        <v>177</v>
      </c>
      <c r="D151" s="74">
        <v>42353</v>
      </c>
      <c r="E151" s="75">
        <v>290</v>
      </c>
      <c r="F151" s="20">
        <v>1160</v>
      </c>
      <c r="G151" s="21"/>
      <c r="H151" s="26"/>
      <c r="I151" s="26"/>
      <c r="K151" s="7"/>
      <c r="L151" s="28"/>
    </row>
    <row r="152" spans="1:12" ht="15" collapsed="1" x14ac:dyDescent="0.25">
      <c r="A152" s="18" t="s">
        <v>431</v>
      </c>
      <c r="B152" s="18" t="s">
        <v>432</v>
      </c>
      <c r="C152" s="75"/>
      <c r="D152" s="74"/>
      <c r="E152" s="75"/>
      <c r="G152" s="21">
        <f>SUM(F153:F162)</f>
        <v>2080.02</v>
      </c>
      <c r="H152" s="26">
        <f>G152/1.16*0.16</f>
        <v>286.8993103448276</v>
      </c>
      <c r="I152" s="26"/>
      <c r="K152" s="7"/>
      <c r="L152" s="28"/>
    </row>
    <row r="153" spans="1:12" hidden="1" outlineLevel="1" x14ac:dyDescent="0.2">
      <c r="A153" s="57"/>
      <c r="B153" s="57"/>
      <c r="C153" t="s">
        <v>885</v>
      </c>
      <c r="D153" s="19">
        <v>42510</v>
      </c>
      <c r="E153">
        <v>619</v>
      </c>
      <c r="F153">
        <v>347.99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886</v>
      </c>
      <c r="D154" s="19">
        <v>42510</v>
      </c>
      <c r="E154">
        <v>620</v>
      </c>
      <c r="F154">
        <v>347.99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1008</v>
      </c>
      <c r="D155" s="19">
        <v>42542</v>
      </c>
      <c r="E155">
        <v>681</v>
      </c>
      <c r="F155">
        <v>350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377</v>
      </c>
      <c r="D156" s="19">
        <v>42542</v>
      </c>
      <c r="E156">
        <v>651</v>
      </c>
      <c r="F156">
        <v>350.56</v>
      </c>
      <c r="G156" s="21"/>
      <c r="H156" s="26"/>
      <c r="I156" s="26"/>
      <c r="K156" s="7"/>
      <c r="L156" s="28"/>
    </row>
    <row r="157" spans="1:12" hidden="1" outlineLevel="1" x14ac:dyDescent="0.2">
      <c r="A157" s="57"/>
      <c r="B157" s="57"/>
      <c r="C157" t="s">
        <v>1009</v>
      </c>
      <c r="D157" s="19">
        <v>42551</v>
      </c>
      <c r="E157" t="s">
        <v>1010</v>
      </c>
      <c r="F157">
        <v>-362.5</v>
      </c>
      <c r="G157" s="21"/>
      <c r="H157" s="26"/>
      <c r="I157" s="26"/>
      <c r="K157" s="7"/>
      <c r="L157" s="28"/>
    </row>
    <row r="158" spans="1:12" hidden="1" outlineLevel="1" x14ac:dyDescent="0.2">
      <c r="A158" s="57"/>
      <c r="B158" s="57"/>
      <c r="C158" t="s">
        <v>1011</v>
      </c>
      <c r="D158" s="19">
        <v>42551</v>
      </c>
      <c r="E158" t="s">
        <v>1012</v>
      </c>
      <c r="F158">
        <v>-363.08</v>
      </c>
      <c r="G158" s="21"/>
      <c r="H158" s="26"/>
      <c r="I158" s="26"/>
      <c r="K158" s="7"/>
      <c r="L158" s="28"/>
    </row>
    <row r="159" spans="1:12" hidden="1" outlineLevel="1" x14ac:dyDescent="0.2">
      <c r="A159" s="57"/>
      <c r="B159" s="57"/>
      <c r="C159" t="s">
        <v>1129</v>
      </c>
      <c r="D159" s="19">
        <v>42573</v>
      </c>
      <c r="E159">
        <v>748</v>
      </c>
      <c r="F159">
        <v>348</v>
      </c>
      <c r="G159" s="21"/>
      <c r="H159" s="26"/>
      <c r="I159" s="26"/>
      <c r="K159" s="7"/>
      <c r="L159" s="28"/>
    </row>
    <row r="160" spans="1:12" hidden="1" outlineLevel="1" x14ac:dyDescent="0.2">
      <c r="A160" s="57"/>
      <c r="B160" s="57"/>
      <c r="C160" t="s">
        <v>1130</v>
      </c>
      <c r="D160" s="19">
        <v>42573</v>
      </c>
      <c r="E160">
        <v>749</v>
      </c>
      <c r="F160">
        <v>362.5</v>
      </c>
      <c r="G160" s="21"/>
      <c r="H160" s="26"/>
      <c r="I160" s="26"/>
      <c r="K160" s="7"/>
      <c r="L160" s="28"/>
    </row>
    <row r="161" spans="1:12" hidden="1" outlineLevel="1" x14ac:dyDescent="0.2">
      <c r="A161" s="10"/>
      <c r="B161" s="10"/>
      <c r="C161" t="s">
        <v>1131</v>
      </c>
      <c r="D161" s="19">
        <v>42581</v>
      </c>
      <c r="E161">
        <v>652</v>
      </c>
      <c r="F161">
        <v>350.56</v>
      </c>
      <c r="G161" s="21"/>
      <c r="H161" s="26"/>
      <c r="I161" s="26"/>
      <c r="K161" s="7"/>
      <c r="L161" s="28"/>
    </row>
    <row r="162" spans="1:12" hidden="1" outlineLevel="1" x14ac:dyDescent="0.2">
      <c r="A162" s="10"/>
      <c r="B162" s="10"/>
      <c r="C162" t="s">
        <v>1281</v>
      </c>
      <c r="D162" s="19">
        <v>42591</v>
      </c>
      <c r="F162">
        <v>348</v>
      </c>
      <c r="G162" s="21"/>
      <c r="H162" s="26"/>
      <c r="I162" s="26"/>
      <c r="K162" s="7"/>
      <c r="L162" s="28"/>
    </row>
    <row r="163" spans="1:12" collapsed="1" x14ac:dyDescent="0.2">
      <c r="A163" s="18" t="s">
        <v>178</v>
      </c>
      <c r="B163" s="18" t="s">
        <v>179</v>
      </c>
      <c r="C163" s="5"/>
      <c r="D163" s="36"/>
      <c r="E163" s="37"/>
      <c r="F163" s="6"/>
      <c r="G163" s="21">
        <f>SUM(F164:F164)</f>
        <v>2500.0100000000002</v>
      </c>
      <c r="H163" s="26">
        <f>G163/1.16*0.16</f>
        <v>344.82896551724144</v>
      </c>
      <c r="I163" s="26"/>
      <c r="K163" s="7"/>
      <c r="L163" s="28"/>
    </row>
    <row r="164" spans="1:12" ht="17.25" hidden="1" customHeight="1" outlineLevel="1" x14ac:dyDescent="0.25">
      <c r="A164" s="10"/>
      <c r="B164" s="10"/>
      <c r="C164" s="75" t="s">
        <v>93</v>
      </c>
      <c r="D164" s="74">
        <v>42369</v>
      </c>
      <c r="E164" s="75" t="s">
        <v>94</v>
      </c>
      <c r="F164" s="73">
        <v>2500.0100000000002</v>
      </c>
      <c r="G164" s="54"/>
      <c r="H164" s="26">
        <f>G164/1.16*0.16</f>
        <v>0</v>
      </c>
      <c r="I164" s="26"/>
      <c r="K164" s="7"/>
      <c r="L164" s="28"/>
    </row>
    <row r="165" spans="1:12" collapsed="1" x14ac:dyDescent="0.2">
      <c r="A165" s="18" t="s">
        <v>185</v>
      </c>
      <c r="B165" s="18" t="s">
        <v>186</v>
      </c>
      <c r="C165" s="5"/>
      <c r="D165" s="36"/>
      <c r="E165" s="37"/>
      <c r="F165" s="6"/>
      <c r="G165" s="21">
        <f>SUM(F166:F166)</f>
        <v>1725</v>
      </c>
      <c r="H165" s="26">
        <f>G165/1.16*0.16</f>
        <v>237.93103448275863</v>
      </c>
      <c r="I165" s="26"/>
      <c r="K165" s="7"/>
      <c r="L165" s="28"/>
    </row>
    <row r="166" spans="1:12" hidden="1" outlineLevel="1" x14ac:dyDescent="0.2">
      <c r="A166" s="10"/>
      <c r="B166" s="10"/>
      <c r="C166" s="5" t="s">
        <v>187</v>
      </c>
      <c r="D166" s="36">
        <v>41486</v>
      </c>
      <c r="E166" s="37">
        <v>8858</v>
      </c>
      <c r="F166" s="6">
        <v>1725</v>
      </c>
      <c r="G166" s="54"/>
      <c r="H166" s="26"/>
      <c r="I166" s="26"/>
      <c r="K166" s="7"/>
      <c r="L166" s="28"/>
    </row>
    <row r="167" spans="1:12" collapsed="1" x14ac:dyDescent="0.2">
      <c r="A167" s="18" t="s">
        <v>211</v>
      </c>
      <c r="B167" s="18" t="s">
        <v>212</v>
      </c>
      <c r="C167" s="5"/>
      <c r="D167" s="36"/>
      <c r="E167" s="37"/>
      <c r="G167" s="21">
        <f>SUM(F168:F172)</f>
        <v>-12760</v>
      </c>
      <c r="H167" s="26">
        <f t="shared" ref="H167" si="4">G167/1.16*0.16</f>
        <v>-1760</v>
      </c>
      <c r="I167" s="26" t="s">
        <v>2079</v>
      </c>
      <c r="K167" s="7"/>
      <c r="L167" s="28"/>
    </row>
    <row r="168" spans="1:12" s="64" customFormat="1" hidden="1" outlineLevel="1" x14ac:dyDescent="0.2">
      <c r="A168" s="57"/>
      <c r="B168" s="57"/>
      <c r="C168" t="s">
        <v>213</v>
      </c>
      <c r="D168" s="19">
        <v>42068</v>
      </c>
      <c r="E168" t="s">
        <v>214</v>
      </c>
      <c r="F168" s="20">
        <v>464</v>
      </c>
      <c r="G168" s="21"/>
      <c r="H168" s="26"/>
      <c r="I168" s="26"/>
      <c r="K168" s="7"/>
      <c r="L168" s="60"/>
    </row>
    <row r="169" spans="1:12" s="64" customFormat="1" hidden="1" outlineLevel="1" x14ac:dyDescent="0.2">
      <c r="A169" s="57"/>
      <c r="B169" s="57"/>
      <c r="C169" t="s">
        <v>215</v>
      </c>
      <c r="D169" s="19">
        <v>42172</v>
      </c>
      <c r="E169" t="s">
        <v>216</v>
      </c>
      <c r="F169" s="20">
        <v>4408</v>
      </c>
      <c r="G169" s="21"/>
      <c r="H169" s="26"/>
      <c r="I169" s="26"/>
      <c r="K169" s="7"/>
      <c r="L169" s="60"/>
    </row>
    <row r="170" spans="1:12" s="64" customFormat="1" hidden="1" outlineLevel="1" x14ac:dyDescent="0.2">
      <c r="A170" s="57"/>
      <c r="B170" s="57"/>
      <c r="C170" t="s">
        <v>217</v>
      </c>
      <c r="D170" s="19">
        <v>42247</v>
      </c>
      <c r="E170" t="s">
        <v>218</v>
      </c>
      <c r="F170" s="20">
        <v>4408</v>
      </c>
      <c r="G170" s="21"/>
      <c r="H170" s="26"/>
      <c r="I170" s="26"/>
      <c r="K170" s="7"/>
      <c r="L170" s="60"/>
    </row>
    <row r="171" spans="1:12" s="64" customFormat="1" hidden="1" outlineLevel="1" x14ac:dyDescent="0.2">
      <c r="A171" s="57"/>
      <c r="B171" s="57"/>
      <c r="C171" t="s">
        <v>219</v>
      </c>
      <c r="D171" s="19">
        <v>42247</v>
      </c>
      <c r="E171" t="s">
        <v>220</v>
      </c>
      <c r="F171" s="20">
        <v>4408</v>
      </c>
      <c r="G171" s="21"/>
      <c r="H171" s="26"/>
      <c r="I171" s="26"/>
      <c r="K171" s="7"/>
      <c r="L171" s="60"/>
    </row>
    <row r="172" spans="1:12" s="64" customFormat="1" hidden="1" outlineLevel="1" x14ac:dyDescent="0.2">
      <c r="A172" s="57"/>
      <c r="B172" s="57"/>
      <c r="C172" t="s">
        <v>734</v>
      </c>
      <c r="D172" s="19">
        <v>42487</v>
      </c>
      <c r="E172" t="s">
        <v>391</v>
      </c>
      <c r="F172" s="27">
        <v>-26448</v>
      </c>
      <c r="G172" s="21"/>
      <c r="H172" s="26"/>
      <c r="I172" s="96" t="s">
        <v>735</v>
      </c>
      <c r="K172" s="7"/>
      <c r="L172" s="60"/>
    </row>
    <row r="173" spans="1:12" collapsed="1" x14ac:dyDescent="0.2">
      <c r="A173" s="18" t="s">
        <v>221</v>
      </c>
      <c r="B173" s="18" t="s">
        <v>222</v>
      </c>
      <c r="C173" s="5"/>
      <c r="D173" s="36"/>
      <c r="E173" s="37"/>
      <c r="F173" s="6"/>
      <c r="G173" s="21">
        <f>SUM(F174)</f>
        <v>11470.9</v>
      </c>
      <c r="H173" s="26">
        <f>G173/1.16*0.16</f>
        <v>1582.1931034482759</v>
      </c>
      <c r="I173" s="26"/>
    </row>
    <row r="174" spans="1:12" hidden="1" outlineLevel="1" x14ac:dyDescent="0.2">
      <c r="A174" s="10"/>
      <c r="B174" s="10"/>
      <c r="C174" t="s">
        <v>223</v>
      </c>
      <c r="D174" s="69">
        <v>41864</v>
      </c>
      <c r="E174" s="70" t="s">
        <v>224</v>
      </c>
      <c r="F174" s="20">
        <v>11470.9</v>
      </c>
      <c r="G174" s="21"/>
      <c r="H174" s="26"/>
      <c r="I174" s="26"/>
    </row>
    <row r="175" spans="1:12" hidden="1" outlineLevel="1" x14ac:dyDescent="0.2">
      <c r="A175" s="10"/>
      <c r="B175" s="10"/>
      <c r="C175" t="s">
        <v>529</v>
      </c>
      <c r="D175" s="69"/>
      <c r="E175" s="70"/>
      <c r="G175" s="21"/>
      <c r="H175" s="26"/>
      <c r="I175" s="26"/>
    </row>
    <row r="176" spans="1:12" collapsed="1" x14ac:dyDescent="0.2">
      <c r="A176" s="18" t="s">
        <v>589</v>
      </c>
      <c r="B176" s="18" t="s">
        <v>590</v>
      </c>
      <c r="D176" s="69"/>
      <c r="E176" s="70"/>
      <c r="G176" s="21">
        <f>SUM(F177:F177)</f>
        <v>10440</v>
      </c>
      <c r="H176" s="26">
        <f>G176/1.16*0.16</f>
        <v>1440</v>
      </c>
      <c r="I176" s="26"/>
    </row>
    <row r="177" spans="1:19" hidden="1" outlineLevel="1" x14ac:dyDescent="0.2">
      <c r="A177" s="10"/>
      <c r="B177" s="10"/>
      <c r="C177" t="s">
        <v>591</v>
      </c>
      <c r="D177" s="19">
        <v>42438</v>
      </c>
      <c r="E177" t="s">
        <v>592</v>
      </c>
      <c r="F177" s="27">
        <v>10440</v>
      </c>
      <c r="G177" s="21"/>
      <c r="H177" s="26"/>
      <c r="I177" s="26"/>
    </row>
    <row r="178" spans="1:19" collapsed="1" x14ac:dyDescent="0.2">
      <c r="A178" s="18" t="s">
        <v>225</v>
      </c>
      <c r="B178" s="18" t="s">
        <v>226</v>
      </c>
      <c r="D178" s="19"/>
      <c r="G178" s="21">
        <f>SUM(F179:F179)</f>
        <v>11020</v>
      </c>
      <c r="H178" s="26">
        <f>G178/1.16*0.16</f>
        <v>1520</v>
      </c>
      <c r="I178" s="26"/>
    </row>
    <row r="179" spans="1:19" hidden="1" outlineLevel="1" x14ac:dyDescent="0.2">
      <c r="A179" s="10"/>
      <c r="B179" s="10"/>
      <c r="C179" t="s">
        <v>227</v>
      </c>
      <c r="D179" s="19">
        <v>42101</v>
      </c>
      <c r="E179">
        <v>60</v>
      </c>
      <c r="F179" s="20">
        <v>11020</v>
      </c>
      <c r="G179" s="21"/>
      <c r="H179" s="26"/>
      <c r="I179" s="26"/>
      <c r="K179" s="10"/>
      <c r="L179" s="10"/>
      <c r="N179" s="19"/>
      <c r="P179" s="27"/>
      <c r="Q179" s="21"/>
      <c r="R179" s="26"/>
      <c r="S179" s="26"/>
    </row>
    <row r="180" spans="1:19" collapsed="1" x14ac:dyDescent="0.2">
      <c r="A180" s="18" t="s">
        <v>342</v>
      </c>
      <c r="B180" s="18" t="s">
        <v>343</v>
      </c>
      <c r="D180" s="19"/>
      <c r="G180" s="21">
        <v>-71.3</v>
      </c>
      <c r="H180" s="26">
        <f>G180/1.16*0.16</f>
        <v>-9.8344827586206893</v>
      </c>
      <c r="I180" t="s">
        <v>2089</v>
      </c>
      <c r="K180" s="7"/>
      <c r="L180" s="28"/>
    </row>
    <row r="181" spans="1:19" hidden="1" outlineLevel="1" x14ac:dyDescent="0.2">
      <c r="A181" s="10"/>
      <c r="B181" s="10"/>
      <c r="C181" t="s">
        <v>595</v>
      </c>
      <c r="D181" s="19">
        <v>42460</v>
      </c>
      <c r="E181" t="s">
        <v>596</v>
      </c>
      <c r="F181" s="27">
        <v>-2889.56</v>
      </c>
      <c r="G181" s="21"/>
      <c r="H181" s="26"/>
      <c r="K181" s="7"/>
      <c r="L181" s="28"/>
    </row>
    <row r="182" spans="1:19" hidden="1" outlineLevel="1" x14ac:dyDescent="0.2">
      <c r="A182" s="10"/>
      <c r="B182" s="10"/>
      <c r="C182" t="s">
        <v>739</v>
      </c>
      <c r="D182" s="19">
        <v>42487</v>
      </c>
      <c r="E182" t="s">
        <v>740</v>
      </c>
      <c r="F182" s="27">
        <v>-2889.56</v>
      </c>
      <c r="G182" s="21"/>
      <c r="H182" s="26"/>
      <c r="K182" s="7"/>
      <c r="L182" s="28"/>
    </row>
    <row r="183" spans="1:19" hidden="1" outlineLevel="1" x14ac:dyDescent="0.2">
      <c r="A183" s="10"/>
      <c r="B183" s="10"/>
      <c r="C183" t="s">
        <v>1292</v>
      </c>
      <c r="D183" s="19">
        <v>42592</v>
      </c>
      <c r="E183" t="s">
        <v>1293</v>
      </c>
      <c r="F183" s="27">
        <v>-986</v>
      </c>
      <c r="G183" s="21"/>
      <c r="H183" s="26"/>
      <c r="I183" s="26"/>
      <c r="K183" s="7"/>
      <c r="L183" s="28"/>
    </row>
    <row r="184" spans="1:19" hidden="1" outlineLevel="1" x14ac:dyDescent="0.2">
      <c r="A184" s="10"/>
      <c r="B184" s="10"/>
      <c r="C184" t="s">
        <v>1408</v>
      </c>
      <c r="D184" s="19">
        <v>42634</v>
      </c>
      <c r="E184">
        <v>2080</v>
      </c>
      <c r="F184" s="27">
        <v>1867.6</v>
      </c>
      <c r="H184" s="26"/>
      <c r="I184" t="s">
        <v>1294</v>
      </c>
      <c r="K184" s="7"/>
      <c r="L184" s="28"/>
    </row>
    <row r="185" spans="1:19" hidden="1" outlineLevel="1" x14ac:dyDescent="0.2">
      <c r="A185" s="10"/>
      <c r="B185" s="10"/>
      <c r="C185" t="s">
        <v>1409</v>
      </c>
      <c r="D185" s="19">
        <v>42634</v>
      </c>
      <c r="E185">
        <v>2094</v>
      </c>
      <c r="F185" s="27">
        <v>3990.4</v>
      </c>
      <c r="H185" s="26"/>
      <c r="I185" s="26"/>
      <c r="K185" s="7"/>
      <c r="L185" s="28"/>
    </row>
    <row r="186" spans="1:19" hidden="1" outlineLevel="1" x14ac:dyDescent="0.2">
      <c r="A186" s="10"/>
      <c r="B186" s="10"/>
      <c r="C186" t="s">
        <v>1410</v>
      </c>
      <c r="D186" s="19">
        <v>42634</v>
      </c>
      <c r="E186">
        <v>2095</v>
      </c>
      <c r="F186">
        <v>835.2</v>
      </c>
      <c r="H186" s="26"/>
      <c r="I186" s="26" t="s">
        <v>741</v>
      </c>
    </row>
    <row r="187" spans="1:19" collapsed="1" x14ac:dyDescent="0.2">
      <c r="A187" s="18" t="s">
        <v>228</v>
      </c>
      <c r="B187" s="18" t="s">
        <v>229</v>
      </c>
      <c r="G187" s="21">
        <f>SUM(F188:F190)</f>
        <v>16617</v>
      </c>
      <c r="H187" s="26">
        <f>G187/1.16*0.16</f>
        <v>2292.0000000000005</v>
      </c>
      <c r="I187" s="26"/>
    </row>
    <row r="188" spans="1:19" hidden="1" outlineLevel="1" x14ac:dyDescent="0.2">
      <c r="A188" s="10"/>
      <c r="B188" s="10"/>
      <c r="C188" t="s">
        <v>845</v>
      </c>
      <c r="D188" s="19">
        <v>42623</v>
      </c>
      <c r="E188">
        <v>159</v>
      </c>
      <c r="F188" s="27">
        <v>5562.2</v>
      </c>
      <c r="G188" s="21"/>
      <c r="H188" s="26"/>
      <c r="I188" s="26"/>
    </row>
    <row r="189" spans="1:19" hidden="1" outlineLevel="1" x14ac:dyDescent="0.2">
      <c r="A189" s="10"/>
      <c r="B189" s="10"/>
      <c r="C189" t="s">
        <v>1411</v>
      </c>
      <c r="D189" s="19">
        <v>42623</v>
      </c>
      <c r="E189">
        <v>161</v>
      </c>
      <c r="F189" s="27">
        <v>5776.8</v>
      </c>
      <c r="G189" s="21"/>
      <c r="H189" s="26"/>
      <c r="I189" s="26"/>
    </row>
    <row r="190" spans="1:19" hidden="1" outlineLevel="1" x14ac:dyDescent="0.2">
      <c r="A190" s="10"/>
      <c r="B190" s="10"/>
      <c r="C190" t="s">
        <v>1412</v>
      </c>
      <c r="D190" s="19">
        <v>42626</v>
      </c>
      <c r="E190">
        <v>162</v>
      </c>
      <c r="F190" s="27">
        <v>5278</v>
      </c>
      <c r="G190" s="21"/>
      <c r="H190" s="26"/>
      <c r="I190" s="26"/>
    </row>
    <row r="191" spans="1:19" collapsed="1" x14ac:dyDescent="0.2">
      <c r="A191" s="18" t="s">
        <v>236</v>
      </c>
      <c r="B191" s="18" t="s">
        <v>237</v>
      </c>
      <c r="C191" s="5"/>
      <c r="D191" s="53"/>
      <c r="E191" s="5"/>
      <c r="F191" s="6"/>
      <c r="G191" s="21">
        <f>SUM(F192:F193)</f>
        <v>5220</v>
      </c>
      <c r="H191" s="26">
        <f>G191/1.16*0.16</f>
        <v>720</v>
      </c>
      <c r="I191" s="26"/>
    </row>
    <row r="192" spans="1:19" s="64" customFormat="1" hidden="1" outlineLevel="1" x14ac:dyDescent="0.2">
      <c r="A192" s="57"/>
      <c r="B192" s="57"/>
      <c r="C192" t="s">
        <v>1413</v>
      </c>
      <c r="D192" s="19">
        <v>42641</v>
      </c>
      <c r="E192" t="s">
        <v>1414</v>
      </c>
      <c r="F192" s="27">
        <v>2610</v>
      </c>
      <c r="G192" s="21"/>
      <c r="H192" s="26"/>
      <c r="I192" s="26"/>
    </row>
    <row r="193" spans="1:9" hidden="1" outlineLevel="1" x14ac:dyDescent="0.2">
      <c r="A193" s="10"/>
      <c r="B193" s="10"/>
      <c r="C193" t="s">
        <v>1415</v>
      </c>
      <c r="D193" s="19">
        <v>42641</v>
      </c>
      <c r="E193" t="s">
        <v>1416</v>
      </c>
      <c r="F193" s="27">
        <v>2610</v>
      </c>
      <c r="G193" s="21"/>
    </row>
    <row r="194" spans="1:9" collapsed="1" x14ac:dyDescent="0.2">
      <c r="A194" s="18" t="s">
        <v>240</v>
      </c>
      <c r="B194" s="18" t="s">
        <v>241</v>
      </c>
      <c r="C194" s="5"/>
      <c r="D194" s="53"/>
      <c r="E194" s="5"/>
      <c r="F194" s="6"/>
      <c r="G194" s="21">
        <f>SUM(F195:F195)</f>
        <v>5848</v>
      </c>
      <c r="H194" s="26">
        <f>G194/1.16*0.16</f>
        <v>806.62068965517244</v>
      </c>
      <c r="I194" s="26"/>
    </row>
    <row r="195" spans="1:9" hidden="1" outlineLevel="1" x14ac:dyDescent="0.2">
      <c r="C195" t="s">
        <v>713</v>
      </c>
      <c r="D195" s="19">
        <v>42642</v>
      </c>
      <c r="E195">
        <v>22673806</v>
      </c>
      <c r="F195" s="27">
        <v>5848</v>
      </c>
    </row>
    <row r="196" spans="1:9" collapsed="1" x14ac:dyDescent="0.2">
      <c r="A196" s="18" t="s">
        <v>743</v>
      </c>
      <c r="B196" s="18" t="s">
        <v>744</v>
      </c>
      <c r="D196" s="19"/>
      <c r="F196" s="27"/>
      <c r="G196" s="21">
        <f>SUM(F197)</f>
        <v>1099.7</v>
      </c>
      <c r="H196" s="26">
        <f>G196/1.16*0.16</f>
        <v>151.68275862068967</v>
      </c>
    </row>
    <row r="197" spans="1:9" hidden="1" outlineLevel="1" x14ac:dyDescent="0.2">
      <c r="C197" t="s">
        <v>745</v>
      </c>
      <c r="D197" s="19">
        <v>42473</v>
      </c>
      <c r="E197">
        <v>33015</v>
      </c>
      <c r="F197" s="27">
        <v>1099.7</v>
      </c>
    </row>
    <row r="198" spans="1:9" collapsed="1" x14ac:dyDescent="0.2">
      <c r="A198" s="18" t="s">
        <v>605</v>
      </c>
      <c r="B198" s="18" t="s">
        <v>603</v>
      </c>
      <c r="D198" s="19"/>
      <c r="F198" s="27"/>
      <c r="G198" s="21">
        <f>SUM(F199:F200)</f>
        <v>10496</v>
      </c>
      <c r="H198" s="26">
        <f>G198/1.16*0.16</f>
        <v>1447.7241379310344</v>
      </c>
    </row>
    <row r="199" spans="1:9" hidden="1" outlineLevel="1" x14ac:dyDescent="0.2">
      <c r="C199" t="s">
        <v>1417</v>
      </c>
      <c r="D199" s="19">
        <v>42620</v>
      </c>
      <c r="E199">
        <v>1295</v>
      </c>
      <c r="F199">
        <v>696</v>
      </c>
    </row>
    <row r="200" spans="1:9" hidden="1" outlineLevel="1" x14ac:dyDescent="0.2">
      <c r="C200" t="s">
        <v>1214</v>
      </c>
      <c r="D200" s="19">
        <v>42643</v>
      </c>
      <c r="E200" t="s">
        <v>1418</v>
      </c>
      <c r="F200" s="27">
        <v>9800</v>
      </c>
    </row>
    <row r="201" spans="1:9" collapsed="1" x14ac:dyDescent="0.2">
      <c r="A201" s="18" t="s">
        <v>247</v>
      </c>
      <c r="B201" s="18" t="s">
        <v>248</v>
      </c>
      <c r="C201" s="5"/>
      <c r="D201" s="53"/>
      <c r="E201" s="5"/>
      <c r="F201" s="6"/>
      <c r="G201" s="21">
        <f>SUM(F202:F204)</f>
        <v>37468</v>
      </c>
      <c r="H201" s="26">
        <f>G201/1.16*0.16</f>
        <v>5168.0000000000009</v>
      </c>
      <c r="I201" s="26"/>
    </row>
    <row r="202" spans="1:9" hidden="1" outlineLevel="1" x14ac:dyDescent="0.2">
      <c r="C202" t="s">
        <v>1419</v>
      </c>
      <c r="D202" s="19">
        <v>42620</v>
      </c>
      <c r="E202">
        <v>419</v>
      </c>
      <c r="F202" s="27">
        <v>19488</v>
      </c>
    </row>
    <row r="203" spans="1:9" hidden="1" outlineLevel="1" x14ac:dyDescent="0.2">
      <c r="C203" t="s">
        <v>1420</v>
      </c>
      <c r="D203" s="19">
        <v>42634</v>
      </c>
      <c r="E203">
        <v>432</v>
      </c>
      <c r="F203" s="27">
        <v>8120</v>
      </c>
    </row>
    <row r="204" spans="1:9" hidden="1" outlineLevel="1" x14ac:dyDescent="0.2">
      <c r="C204" t="s">
        <v>1421</v>
      </c>
      <c r="D204" s="19">
        <v>42641</v>
      </c>
      <c r="E204">
        <v>447</v>
      </c>
      <c r="F204" s="27">
        <v>9860</v>
      </c>
    </row>
    <row r="205" spans="1:9" collapsed="1" x14ac:dyDescent="0.2">
      <c r="A205" s="18" t="s">
        <v>775</v>
      </c>
      <c r="B205" s="18" t="s">
        <v>776</v>
      </c>
      <c r="D205" s="19"/>
      <c r="F205" s="27"/>
      <c r="G205" s="21">
        <f>SUM(F206:F208)</f>
        <v>1424.27</v>
      </c>
      <c r="H205" s="26">
        <f>G205/1.16*0.16</f>
        <v>196.45103448275862</v>
      </c>
    </row>
    <row r="206" spans="1:9" hidden="1" outlineLevel="1" x14ac:dyDescent="0.2">
      <c r="D206" s="19"/>
      <c r="F206" s="27"/>
      <c r="G206" s="27"/>
    </row>
    <row r="207" spans="1:9" hidden="1" outlineLevel="1" x14ac:dyDescent="0.2">
      <c r="C207" t="s">
        <v>924</v>
      </c>
      <c r="D207" s="19">
        <v>42510</v>
      </c>
      <c r="E207" t="s">
        <v>925</v>
      </c>
      <c r="F207" s="27">
        <v>1784.27</v>
      </c>
      <c r="I207" t="s">
        <v>780</v>
      </c>
    </row>
    <row r="208" spans="1:9" hidden="1" outlineLevel="1" x14ac:dyDescent="0.2">
      <c r="C208" t="s">
        <v>928</v>
      </c>
      <c r="D208" s="19">
        <v>42503</v>
      </c>
      <c r="E208" t="s">
        <v>929</v>
      </c>
      <c r="F208" s="68">
        <v>-360</v>
      </c>
      <c r="I208" t="s">
        <v>930</v>
      </c>
    </row>
    <row r="209" spans="1:8" collapsed="1" x14ac:dyDescent="0.2">
      <c r="A209" s="18" t="s">
        <v>931</v>
      </c>
      <c r="B209" s="18" t="s">
        <v>932</v>
      </c>
      <c r="D209" s="19"/>
      <c r="F209" s="27"/>
      <c r="G209" s="21">
        <f>SUM(F210)</f>
        <v>-1000</v>
      </c>
      <c r="H209" s="26">
        <f>G209/1.16*0.16</f>
        <v>-137.93103448275863</v>
      </c>
    </row>
    <row r="210" spans="1:8" hidden="1" outlineLevel="1" x14ac:dyDescent="0.2">
      <c r="C210" t="s">
        <v>933</v>
      </c>
      <c r="D210" s="19">
        <v>42515</v>
      </c>
      <c r="E210" t="s">
        <v>934</v>
      </c>
      <c r="F210" s="27">
        <v>-1000</v>
      </c>
    </row>
    <row r="211" spans="1:8" collapsed="1" x14ac:dyDescent="0.2">
      <c r="A211" s="18" t="s">
        <v>939</v>
      </c>
      <c r="B211" s="18" t="s">
        <v>935</v>
      </c>
      <c r="D211" s="19"/>
      <c r="F211" s="27"/>
      <c r="G211" s="21">
        <f>SUM(F212:F222)</f>
        <v>727053.03</v>
      </c>
      <c r="H211" s="26">
        <f>G211/1.16*0.16</f>
        <v>100283.17655172416</v>
      </c>
    </row>
    <row r="212" spans="1:8" hidden="1" outlineLevel="1" x14ac:dyDescent="0.2">
      <c r="C212" t="s">
        <v>392</v>
      </c>
      <c r="D212" s="19">
        <v>42429</v>
      </c>
      <c r="E212" t="s">
        <v>393</v>
      </c>
      <c r="F212" s="27">
        <v>80000</v>
      </c>
    </row>
    <row r="213" spans="1:8" hidden="1" outlineLevel="1" x14ac:dyDescent="0.2">
      <c r="C213" t="s">
        <v>392</v>
      </c>
      <c r="D213" s="19">
        <v>42460</v>
      </c>
      <c r="E213" t="s">
        <v>393</v>
      </c>
      <c r="F213" s="27">
        <v>80000</v>
      </c>
    </row>
    <row r="214" spans="1:8" hidden="1" outlineLevel="1" x14ac:dyDescent="0.2">
      <c r="C214" t="s">
        <v>392</v>
      </c>
      <c r="D214" s="19">
        <v>42490</v>
      </c>
      <c r="E214" t="s">
        <v>393</v>
      </c>
      <c r="F214" s="27">
        <v>80000</v>
      </c>
    </row>
    <row r="215" spans="1:8" hidden="1" outlineLevel="1" x14ac:dyDescent="0.2">
      <c r="C215" t="s">
        <v>392</v>
      </c>
      <c r="D215" s="19">
        <v>42521</v>
      </c>
      <c r="E215" t="s">
        <v>393</v>
      </c>
      <c r="F215" s="27">
        <v>80000</v>
      </c>
    </row>
    <row r="216" spans="1:8" hidden="1" outlineLevel="1" x14ac:dyDescent="0.2">
      <c r="C216" t="s">
        <v>392</v>
      </c>
      <c r="D216" s="19">
        <v>42551</v>
      </c>
      <c r="E216" t="s">
        <v>393</v>
      </c>
      <c r="F216" s="27">
        <v>80000</v>
      </c>
    </row>
    <row r="217" spans="1:8" hidden="1" outlineLevel="1" x14ac:dyDescent="0.2">
      <c r="C217" t="s">
        <v>392</v>
      </c>
      <c r="D217" s="19">
        <v>42582</v>
      </c>
      <c r="E217" t="s">
        <v>1153</v>
      </c>
      <c r="F217" s="27">
        <v>80000</v>
      </c>
    </row>
    <row r="218" spans="1:8" hidden="1" outlineLevel="1" x14ac:dyDescent="0.2">
      <c r="C218" t="s">
        <v>942</v>
      </c>
      <c r="D218" s="19">
        <v>42608</v>
      </c>
      <c r="E218" t="s">
        <v>1302</v>
      </c>
      <c r="F218" s="27">
        <v>6628.56</v>
      </c>
    </row>
    <row r="219" spans="1:8" hidden="1" outlineLevel="1" x14ac:dyDescent="0.2">
      <c r="C219" t="s">
        <v>392</v>
      </c>
      <c r="D219" s="19">
        <v>42613</v>
      </c>
      <c r="E219" t="s">
        <v>1153</v>
      </c>
      <c r="F219" s="27">
        <v>80000</v>
      </c>
    </row>
    <row r="220" spans="1:8" hidden="1" outlineLevel="1" x14ac:dyDescent="0.2">
      <c r="C220" t="s">
        <v>815</v>
      </c>
      <c r="D220" s="19">
        <v>42613</v>
      </c>
      <c r="E220" t="s">
        <v>1153</v>
      </c>
      <c r="F220" s="27">
        <v>80000</v>
      </c>
    </row>
    <row r="221" spans="1:8" hidden="1" outlineLevel="1" x14ac:dyDescent="0.2">
      <c r="C221" t="s">
        <v>392</v>
      </c>
      <c r="D221" s="19">
        <v>42643</v>
      </c>
      <c r="E221" t="s">
        <v>1153</v>
      </c>
      <c r="F221" s="27">
        <v>80000</v>
      </c>
    </row>
    <row r="222" spans="1:8" hidden="1" outlineLevel="1" x14ac:dyDescent="0.2">
      <c r="C222" t="s">
        <v>1422</v>
      </c>
      <c r="D222" s="19">
        <v>42643</v>
      </c>
      <c r="E222" t="s">
        <v>1423</v>
      </c>
      <c r="F222">
        <v>424.47</v>
      </c>
    </row>
    <row r="223" spans="1:8" collapsed="1" x14ac:dyDescent="0.2">
      <c r="A223" s="18" t="s">
        <v>1154</v>
      </c>
      <c r="B223" s="18" t="s">
        <v>1155</v>
      </c>
      <c r="D223" s="19"/>
      <c r="F223" s="27"/>
      <c r="G223" s="21">
        <f>SUM(F224:F230)</f>
        <v>3016</v>
      </c>
      <c r="H223" s="26">
        <f>G223/1.16*0.16</f>
        <v>416</v>
      </c>
    </row>
    <row r="224" spans="1:8" ht="12.75" hidden="1" customHeight="1" outlineLevel="1" x14ac:dyDescent="0.2">
      <c r="A224" s="57"/>
      <c r="B224" s="57"/>
      <c r="C224" t="s">
        <v>1315</v>
      </c>
      <c r="D224" s="19">
        <v>42613</v>
      </c>
      <c r="E224" t="s">
        <v>1316</v>
      </c>
      <c r="F224">
        <v>406</v>
      </c>
      <c r="G224" s="21"/>
      <c r="H224" s="26"/>
    </row>
    <row r="225" spans="1:8" ht="12.75" hidden="1" customHeight="1" outlineLevel="1" x14ac:dyDescent="0.2">
      <c r="A225" s="57"/>
      <c r="B225" s="57"/>
      <c r="C225" t="s">
        <v>1424</v>
      </c>
      <c r="D225" s="19">
        <v>42623</v>
      </c>
      <c r="E225" t="s">
        <v>1425</v>
      </c>
      <c r="F225">
        <v>580</v>
      </c>
      <c r="G225" s="21"/>
      <c r="H225" s="26"/>
    </row>
    <row r="226" spans="1:8" ht="12.75" hidden="1" customHeight="1" outlineLevel="1" x14ac:dyDescent="0.2">
      <c r="A226" s="57"/>
      <c r="B226" s="57"/>
      <c r="C226" t="s">
        <v>1426</v>
      </c>
      <c r="D226" s="19">
        <v>42625</v>
      </c>
      <c r="E226" t="s">
        <v>1427</v>
      </c>
      <c r="F226">
        <v>406</v>
      </c>
      <c r="G226" s="21"/>
      <c r="H226" s="26"/>
    </row>
    <row r="227" spans="1:8" ht="12.75" hidden="1" customHeight="1" outlineLevel="1" x14ac:dyDescent="0.2">
      <c r="A227" s="57"/>
      <c r="B227" s="57"/>
      <c r="C227" t="s">
        <v>1428</v>
      </c>
      <c r="D227" s="19">
        <v>42627</v>
      </c>
      <c r="E227" t="s">
        <v>1429</v>
      </c>
      <c r="F227">
        <v>406</v>
      </c>
      <c r="G227" s="21"/>
      <c r="H227" s="26"/>
    </row>
    <row r="228" spans="1:8" ht="12.75" hidden="1" customHeight="1" outlineLevel="1" x14ac:dyDescent="0.2">
      <c r="A228" s="57"/>
      <c r="B228" s="57"/>
      <c r="C228" t="s">
        <v>1430</v>
      </c>
      <c r="D228" s="19">
        <v>42639</v>
      </c>
      <c r="E228" t="s">
        <v>1431</v>
      </c>
      <c r="F228">
        <v>406</v>
      </c>
      <c r="G228" s="21"/>
      <c r="H228" s="26"/>
    </row>
    <row r="229" spans="1:8" ht="12.75" hidden="1" customHeight="1" outlineLevel="1" x14ac:dyDescent="0.2">
      <c r="A229" s="57"/>
      <c r="B229" s="57"/>
      <c r="C229" t="s">
        <v>733</v>
      </c>
      <c r="D229" s="19">
        <v>42639</v>
      </c>
      <c r="E229" t="s">
        <v>1432</v>
      </c>
      <c r="F229">
        <v>406</v>
      </c>
      <c r="G229" s="21"/>
      <c r="H229" s="26"/>
    </row>
    <row r="230" spans="1:8" ht="12.75" hidden="1" customHeight="1" outlineLevel="1" x14ac:dyDescent="0.2">
      <c r="A230" s="57"/>
      <c r="B230" s="57"/>
      <c r="C230" t="s">
        <v>532</v>
      </c>
      <c r="D230" s="19">
        <v>42640</v>
      </c>
      <c r="E230" t="s">
        <v>1433</v>
      </c>
      <c r="F230">
        <v>406</v>
      </c>
      <c r="G230" s="21"/>
      <c r="H230" s="26"/>
    </row>
    <row r="231" spans="1:8" collapsed="1" x14ac:dyDescent="0.2">
      <c r="A231" s="18" t="s">
        <v>1183</v>
      </c>
      <c r="B231" s="18" t="s">
        <v>1184</v>
      </c>
      <c r="D231" s="19"/>
      <c r="F231"/>
      <c r="G231" s="21">
        <f>SUM(F232)</f>
        <v>406</v>
      </c>
      <c r="H231" s="26">
        <f>G231/1.16*0.16</f>
        <v>56</v>
      </c>
    </row>
    <row r="232" spans="1:8" hidden="1" outlineLevel="1" x14ac:dyDescent="0.2">
      <c r="C232" t="s">
        <v>1185</v>
      </c>
      <c r="D232" s="19">
        <v>42572</v>
      </c>
      <c r="E232" t="s">
        <v>1186</v>
      </c>
      <c r="F232">
        <v>406</v>
      </c>
    </row>
    <row r="233" spans="1:8" collapsed="1" x14ac:dyDescent="0.2">
      <c r="A233" s="18" t="s">
        <v>1317</v>
      </c>
      <c r="B233" s="18" t="s">
        <v>1318</v>
      </c>
      <c r="G233" s="21">
        <f>SUM(F234:F240)</f>
        <v>6612</v>
      </c>
      <c r="H233" s="26">
        <f>G233/1.16*0.16</f>
        <v>912</v>
      </c>
    </row>
    <row r="234" spans="1:8" hidden="1" outlineLevel="1" x14ac:dyDescent="0.2">
      <c r="C234" t="s">
        <v>1434</v>
      </c>
      <c r="D234" s="19">
        <v>42622</v>
      </c>
      <c r="E234" t="s">
        <v>1435</v>
      </c>
      <c r="F234" s="27">
        <v>1276</v>
      </c>
    </row>
    <row r="235" spans="1:8" hidden="1" outlineLevel="1" x14ac:dyDescent="0.2">
      <c r="C235" t="s">
        <v>1442</v>
      </c>
      <c r="D235" s="19">
        <v>42637</v>
      </c>
      <c r="E235" t="s">
        <v>1443</v>
      </c>
      <c r="F235">
        <v>232</v>
      </c>
    </row>
    <row r="236" spans="1:8" hidden="1" outlineLevel="1" x14ac:dyDescent="0.2">
      <c r="C236" t="s">
        <v>299</v>
      </c>
      <c r="D236" s="19">
        <v>42639</v>
      </c>
      <c r="E236" t="s">
        <v>1436</v>
      </c>
      <c r="F236" s="27">
        <v>1044</v>
      </c>
    </row>
    <row r="237" spans="1:8" hidden="1" outlineLevel="1" x14ac:dyDescent="0.2">
      <c r="C237" t="s">
        <v>1437</v>
      </c>
      <c r="D237" s="19">
        <v>42641</v>
      </c>
      <c r="E237" t="s">
        <v>1438</v>
      </c>
      <c r="F237" s="27">
        <v>1044</v>
      </c>
    </row>
    <row r="238" spans="1:8" hidden="1" outlineLevel="1" x14ac:dyDescent="0.2">
      <c r="C238" t="s">
        <v>24</v>
      </c>
      <c r="D238" s="19">
        <v>42643</v>
      </c>
      <c r="E238" t="s">
        <v>1439</v>
      </c>
      <c r="F238" s="27">
        <v>1276</v>
      </c>
    </row>
    <row r="239" spans="1:8" hidden="1" outlineLevel="1" x14ac:dyDescent="0.2">
      <c r="C239" t="s">
        <v>1440</v>
      </c>
      <c r="D239" s="19">
        <v>42643</v>
      </c>
      <c r="E239" t="s">
        <v>1441</v>
      </c>
      <c r="F239" s="27">
        <v>1276</v>
      </c>
    </row>
    <row r="240" spans="1:8" hidden="1" outlineLevel="1" x14ac:dyDescent="0.2">
      <c r="C240" t="s">
        <v>1444</v>
      </c>
      <c r="D240" s="19">
        <v>42643</v>
      </c>
      <c r="E240" t="s">
        <v>1445</v>
      </c>
      <c r="F240">
        <v>464</v>
      </c>
    </row>
    <row r="241" spans="1:8" collapsed="1" x14ac:dyDescent="0.2">
      <c r="A241" s="18" t="s">
        <v>1323</v>
      </c>
      <c r="B241" s="18" t="s">
        <v>1324</v>
      </c>
      <c r="G241" s="21">
        <v>1618.26</v>
      </c>
      <c r="H241" s="26">
        <f>G241/1.16*0.16</f>
        <v>223.208275862069</v>
      </c>
    </row>
    <row r="242" spans="1:8" hidden="1" outlineLevel="1" x14ac:dyDescent="0.2">
      <c r="A242" s="57"/>
      <c r="B242" s="57"/>
      <c r="F242" s="20">
        <v>1691.26</v>
      </c>
    </row>
    <row r="243" spans="1:8" collapsed="1" x14ac:dyDescent="0.2">
      <c r="A243" s="18" t="s">
        <v>1325</v>
      </c>
      <c r="B243" s="18" t="s">
        <v>1326</v>
      </c>
      <c r="G243" s="21">
        <f>SUM(F244)</f>
        <v>8107.99</v>
      </c>
      <c r="H243" s="26">
        <f>G243/1.16*0.16</f>
        <v>1118.3434482758621</v>
      </c>
    </row>
    <row r="244" spans="1:8" hidden="1" outlineLevel="1" x14ac:dyDescent="0.2">
      <c r="A244" s="57"/>
      <c r="B244" s="57"/>
      <c r="C244" t="s">
        <v>1327</v>
      </c>
      <c r="D244" s="19">
        <v>42597</v>
      </c>
      <c r="E244" t="s">
        <v>1328</v>
      </c>
      <c r="F244" s="27">
        <v>8107.99</v>
      </c>
    </row>
    <row r="245" spans="1:8" collapsed="1" x14ac:dyDescent="0.2">
      <c r="A245" s="18" t="s">
        <v>1330</v>
      </c>
      <c r="B245" s="18" t="s">
        <v>1331</v>
      </c>
      <c r="G245" s="21">
        <f>SUM(F246)</f>
        <v>5139.99</v>
      </c>
      <c r="H245" s="26">
        <f>G245/1.16*0.16</f>
        <v>708.96413793103454</v>
      </c>
    </row>
    <row r="246" spans="1:8" hidden="1" outlineLevel="1" x14ac:dyDescent="0.2">
      <c r="A246" s="57"/>
      <c r="B246" s="57"/>
      <c r="C246" t="s">
        <v>1447</v>
      </c>
      <c r="D246" s="19">
        <v>42642</v>
      </c>
      <c r="E246">
        <v>83</v>
      </c>
      <c r="F246" s="27">
        <v>5139.99</v>
      </c>
    </row>
    <row r="247" spans="1:8" collapsed="1" x14ac:dyDescent="0.2">
      <c r="A247" s="18" t="s">
        <v>1335</v>
      </c>
      <c r="B247" s="18" t="s">
        <v>1336</v>
      </c>
      <c r="D247" s="19"/>
      <c r="F247" s="27"/>
      <c r="G247" s="21">
        <f>SUM(F248:F249)</f>
        <v>6360.2800000000007</v>
      </c>
      <c r="H247" s="26">
        <f>G247/1.16*0.16</f>
        <v>877.2800000000002</v>
      </c>
    </row>
    <row r="248" spans="1:8" ht="13.5" hidden="1" customHeight="1" outlineLevel="1" x14ac:dyDescent="0.2">
      <c r="C248" t="s">
        <v>1448</v>
      </c>
      <c r="D248" s="19">
        <v>42623</v>
      </c>
      <c r="E248" t="s">
        <v>1449</v>
      </c>
      <c r="F248" s="27">
        <v>3045.23</v>
      </c>
    </row>
    <row r="249" spans="1:8" hidden="1" outlineLevel="1" x14ac:dyDescent="0.2">
      <c r="C249" t="s">
        <v>1450</v>
      </c>
      <c r="D249" s="19">
        <v>42636</v>
      </c>
      <c r="E249" t="s">
        <v>1451</v>
      </c>
      <c r="F249" s="27">
        <v>3315.05</v>
      </c>
    </row>
    <row r="250" spans="1:8" collapsed="1" x14ac:dyDescent="0.2">
      <c r="A250" s="18" t="s">
        <v>1452</v>
      </c>
      <c r="B250" s="18" t="s">
        <v>1453</v>
      </c>
      <c r="D250" s="19"/>
      <c r="F250" s="27"/>
      <c r="G250" s="21">
        <f>SUM(F251:F253)</f>
        <v>19140</v>
      </c>
      <c r="H250" s="26">
        <f>G250/1.16*0.16</f>
        <v>2640</v>
      </c>
    </row>
    <row r="251" spans="1:8" hidden="1" outlineLevel="1" x14ac:dyDescent="0.2">
      <c r="C251" t="s">
        <v>1454</v>
      </c>
      <c r="D251" s="19">
        <v>42636</v>
      </c>
      <c r="E251" t="s">
        <v>1455</v>
      </c>
      <c r="F251" s="27">
        <v>11600</v>
      </c>
    </row>
    <row r="252" spans="1:8" hidden="1" outlineLevel="1" x14ac:dyDescent="0.2">
      <c r="C252" t="s">
        <v>1456</v>
      </c>
      <c r="D252" s="19">
        <v>42639</v>
      </c>
      <c r="E252" t="s">
        <v>1457</v>
      </c>
      <c r="F252" s="27">
        <v>4060</v>
      </c>
    </row>
    <row r="253" spans="1:8" ht="12" hidden="1" customHeight="1" outlineLevel="1" x14ac:dyDescent="0.2">
      <c r="C253" t="s">
        <v>1458</v>
      </c>
      <c r="D253" s="19">
        <v>42642</v>
      </c>
      <c r="E253" t="s">
        <v>1459</v>
      </c>
      <c r="F253" s="27">
        <v>3480</v>
      </c>
    </row>
    <row r="254" spans="1:8" collapsed="1" x14ac:dyDescent="0.2">
      <c r="A254" s="18" t="s">
        <v>1460</v>
      </c>
      <c r="B254" s="18" t="s">
        <v>1461</v>
      </c>
      <c r="D254" s="19"/>
      <c r="F254" s="27"/>
      <c r="G254" s="21">
        <f>SUM(F255)</f>
        <v>4732.8</v>
      </c>
      <c r="H254" s="26">
        <f>G254/1.16*0.16</f>
        <v>652.80000000000007</v>
      </c>
    </row>
    <row r="255" spans="1:8" hidden="1" outlineLevel="1" x14ac:dyDescent="0.2">
      <c r="A255" s="235"/>
      <c r="B255" s="235"/>
      <c r="C255" t="s">
        <v>1462</v>
      </c>
      <c r="D255" s="19">
        <v>42634</v>
      </c>
      <c r="E255" t="s">
        <v>1400</v>
      </c>
      <c r="F255" s="27">
        <v>4732.8</v>
      </c>
    </row>
    <row r="256" spans="1:8" collapsed="1" x14ac:dyDescent="0.2">
      <c r="A256" s="234" t="s">
        <v>1463</v>
      </c>
      <c r="B256" s="234" t="s">
        <v>1464</v>
      </c>
      <c r="D256" s="19"/>
      <c r="F256" s="27"/>
      <c r="G256" s="21">
        <f>SUM(F257)</f>
        <v>195895.92</v>
      </c>
      <c r="H256" s="26"/>
    </row>
    <row r="257" spans="1:8" hidden="1" outlineLevel="1" x14ac:dyDescent="0.2">
      <c r="A257" s="57"/>
      <c r="B257" s="57"/>
      <c r="C257" t="s">
        <v>1465</v>
      </c>
      <c r="D257" s="19">
        <v>42640</v>
      </c>
      <c r="E257" t="s">
        <v>1466</v>
      </c>
      <c r="F257" s="27">
        <v>195895.92</v>
      </c>
    </row>
    <row r="258" spans="1:8" collapsed="1" x14ac:dyDescent="0.2">
      <c r="A258" s="18" t="s">
        <v>1467</v>
      </c>
      <c r="B258" s="18" t="s">
        <v>1468</v>
      </c>
      <c r="D258" s="19"/>
      <c r="F258" s="27"/>
      <c r="G258" s="21">
        <f>SUM(F259)</f>
        <v>330000</v>
      </c>
      <c r="H258" s="26">
        <f>G258/1.16*0.16</f>
        <v>45517.241379310348</v>
      </c>
    </row>
    <row r="259" spans="1:8" hidden="1" outlineLevel="1" x14ac:dyDescent="0.2">
      <c r="A259" s="57"/>
      <c r="B259" s="57"/>
      <c r="C259" t="s">
        <v>635</v>
      </c>
      <c r="D259" s="19">
        <v>42643</v>
      </c>
      <c r="E259" t="s">
        <v>1469</v>
      </c>
      <c r="F259" s="27">
        <v>330000</v>
      </c>
    </row>
    <row r="260" spans="1:8" collapsed="1" x14ac:dyDescent="0.2">
      <c r="A260" s="18" t="s">
        <v>1470</v>
      </c>
      <c r="B260" s="18" t="s">
        <v>1471</v>
      </c>
      <c r="D260" s="19"/>
      <c r="F260" s="27"/>
      <c r="G260" s="21">
        <f>SUM(F261)</f>
        <v>11298.01</v>
      </c>
      <c r="H260" s="26">
        <f>G260/1.16*0.16</f>
        <v>1558.3462068965518</v>
      </c>
    </row>
    <row r="261" spans="1:8" hidden="1" outlineLevel="1" x14ac:dyDescent="0.2">
      <c r="C261" t="s">
        <v>1472</v>
      </c>
      <c r="D261" s="19">
        <v>42643</v>
      </c>
      <c r="E261" t="s">
        <v>1473</v>
      </c>
      <c r="F261" s="27">
        <v>11298.01</v>
      </c>
    </row>
    <row r="262" spans="1:8" collapsed="1" x14ac:dyDescent="0.2">
      <c r="D262" s="19"/>
      <c r="F262" s="27"/>
    </row>
    <row r="263" spans="1:8" x14ac:dyDescent="0.2">
      <c r="D263" s="19"/>
      <c r="F263" s="27"/>
    </row>
    <row r="264" spans="1:8" x14ac:dyDescent="0.2">
      <c r="D264" s="19"/>
      <c r="F264" s="27"/>
    </row>
    <row r="265" spans="1:8" x14ac:dyDescent="0.2">
      <c r="E265" s="71" t="s">
        <v>254</v>
      </c>
      <c r="G265" s="72">
        <f>+SUM(G8:G261)</f>
        <v>1774551.62</v>
      </c>
    </row>
    <row r="266" spans="1:8" x14ac:dyDescent="0.2">
      <c r="E266" s="71" t="s">
        <v>255</v>
      </c>
      <c r="G266" s="72">
        <v>1774550.97</v>
      </c>
    </row>
    <row r="267" spans="1:8" x14ac:dyDescent="0.2">
      <c r="E267" s="71" t="s">
        <v>256</v>
      </c>
      <c r="G267" s="72">
        <f>+G265-G266</f>
        <v>0.65000000013969839</v>
      </c>
    </row>
    <row r="269" spans="1:8" x14ac:dyDescent="0.2">
      <c r="F269" s="85" t="s">
        <v>2227</v>
      </c>
      <c r="G269" s="68">
        <f>+G256+G48+G39+G32</f>
        <v>203395.92</v>
      </c>
    </row>
    <row r="270" spans="1:8" x14ac:dyDescent="0.2">
      <c r="F270" s="85" t="s">
        <v>2228</v>
      </c>
      <c r="G270" s="68">
        <f>+G266-G269</f>
        <v>1571155.05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topLeftCell="A225" zoomScaleNormal="100" workbookViewId="0">
      <selection activeCell="G264" sqref="G26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59"/>
      <c r="E1" s="5"/>
      <c r="F1" s="6"/>
      <c r="G1" s="7"/>
      <c r="H1" s="159"/>
      <c r="I1" s="159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59"/>
      <c r="I2" s="159"/>
      <c r="K2" s="7"/>
      <c r="L2" s="5"/>
    </row>
    <row r="3" spans="1:12" x14ac:dyDescent="0.2">
      <c r="A3" s="1"/>
      <c r="B3" s="2"/>
      <c r="C3" s="9" t="s">
        <v>1478</v>
      </c>
      <c r="D3" s="8"/>
      <c r="E3" s="5"/>
      <c r="F3" s="6"/>
      <c r="G3" s="7"/>
      <c r="H3" s="159"/>
      <c r="I3" s="159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59"/>
      <c r="I4" s="159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59"/>
      <c r="I5" s="159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59"/>
      <c r="I6" s="159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59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59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SUM(F10:F18)</f>
        <v>7467.3099999999995</v>
      </c>
      <c r="H9" s="26">
        <f t="shared" ref="H9" si="0">G9/1.16*0.16</f>
        <v>1029.9737931034483</v>
      </c>
      <c r="I9" s="159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159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159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159"/>
      <c r="K12" s="7"/>
      <c r="L12" s="5"/>
    </row>
    <row r="13" spans="1:12" hidden="1" outlineLevel="1" x14ac:dyDescent="0.2">
      <c r="A13" s="57"/>
      <c r="B13" s="57"/>
      <c r="C13" t="s">
        <v>1211</v>
      </c>
      <c r="D13" s="19">
        <v>42612</v>
      </c>
      <c r="E13" t="s">
        <v>1212</v>
      </c>
      <c r="F13">
        <v>-252.5</v>
      </c>
      <c r="G13" s="21"/>
      <c r="H13" s="26"/>
      <c r="I13" s="159"/>
      <c r="K13" s="7"/>
      <c r="L13" s="5"/>
    </row>
    <row r="14" spans="1:12" hidden="1" outlineLevel="1" x14ac:dyDescent="0.2">
      <c r="A14" s="5"/>
      <c r="B14" s="5"/>
      <c r="C14" t="s">
        <v>1479</v>
      </c>
      <c r="D14" s="19">
        <v>42647</v>
      </c>
      <c r="E14">
        <v>6204825</v>
      </c>
      <c r="F14" s="27">
        <v>1589.7</v>
      </c>
      <c r="G14" s="22"/>
      <c r="H14" s="26"/>
      <c r="I14" s="159"/>
      <c r="K14" s="7"/>
      <c r="L14" s="5"/>
    </row>
    <row r="15" spans="1:12" hidden="1" outlineLevel="1" x14ac:dyDescent="0.2">
      <c r="A15" s="5"/>
      <c r="B15" s="5"/>
      <c r="C15" t="s">
        <v>1480</v>
      </c>
      <c r="D15" s="19">
        <v>42647</v>
      </c>
      <c r="E15">
        <v>6204824</v>
      </c>
      <c r="F15">
        <v>348</v>
      </c>
      <c r="G15" s="22"/>
      <c r="H15" s="26"/>
      <c r="I15" s="159"/>
      <c r="K15" s="7"/>
      <c r="L15" s="5"/>
    </row>
    <row r="16" spans="1:12" hidden="1" outlineLevel="1" x14ac:dyDescent="0.2">
      <c r="A16" s="5"/>
      <c r="B16" s="5"/>
      <c r="C16" t="s">
        <v>1017</v>
      </c>
      <c r="D16" s="19">
        <v>42655</v>
      </c>
      <c r="E16">
        <v>6225514</v>
      </c>
      <c r="F16">
        <v>859.4</v>
      </c>
      <c r="G16" s="22"/>
      <c r="H16" s="26"/>
      <c r="I16" s="159"/>
      <c r="K16" s="7"/>
      <c r="L16" s="5"/>
    </row>
    <row r="17" spans="1:12" hidden="1" outlineLevel="1" x14ac:dyDescent="0.2">
      <c r="A17" s="5"/>
      <c r="B17" s="5"/>
      <c r="C17" t="s">
        <v>546</v>
      </c>
      <c r="D17" s="19">
        <v>42671</v>
      </c>
      <c r="E17">
        <v>6249233</v>
      </c>
      <c r="F17" s="27">
        <v>1599</v>
      </c>
      <c r="G17" s="22"/>
      <c r="H17" s="26"/>
      <c r="I17" s="159"/>
      <c r="K17" s="7"/>
      <c r="L17" s="5"/>
    </row>
    <row r="18" spans="1:12" hidden="1" outlineLevel="1" x14ac:dyDescent="0.2">
      <c r="A18" s="5"/>
      <c r="B18" s="5"/>
      <c r="C18" t="s">
        <v>1481</v>
      </c>
      <c r="D18" s="19">
        <v>42671</v>
      </c>
      <c r="E18">
        <v>6252359</v>
      </c>
      <c r="F18" s="27">
        <v>1527</v>
      </c>
      <c r="G18" s="22"/>
      <c r="H18" s="26"/>
      <c r="I18" s="159"/>
      <c r="K18" s="7"/>
      <c r="L18" s="5"/>
    </row>
    <row r="19" spans="1:12" collapsed="1" x14ac:dyDescent="0.2">
      <c r="A19" s="18" t="s">
        <v>19</v>
      </c>
      <c r="B19" s="18" t="s">
        <v>20</v>
      </c>
      <c r="D19" s="19"/>
      <c r="G19" s="21">
        <f>SUM(F20:F20)</f>
        <v>9709.2000000000007</v>
      </c>
      <c r="H19" s="26">
        <f t="shared" ref="H19:H21" si="1">G19/1.16*0.16</f>
        <v>1339.2000000000003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1482</v>
      </c>
      <c r="D20" s="19">
        <v>42655</v>
      </c>
      <c r="E20">
        <v>3639</v>
      </c>
      <c r="F20" s="27">
        <v>9709.2000000000007</v>
      </c>
      <c r="G20" s="22"/>
      <c r="H20" s="26"/>
      <c r="I20" s="26"/>
      <c r="J20" s="27"/>
      <c r="K20" s="7"/>
      <c r="L20" s="28"/>
    </row>
    <row r="21" spans="1:12" collapsed="1" x14ac:dyDescent="0.2">
      <c r="A21" s="18" t="s">
        <v>643</v>
      </c>
      <c r="B21" s="18" t="s">
        <v>262</v>
      </c>
      <c r="D21" s="19"/>
      <c r="G21" s="21">
        <f>SUM(F22:F23)</f>
        <v>7911.2</v>
      </c>
      <c r="H21" s="26">
        <f t="shared" si="1"/>
        <v>1091.2</v>
      </c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1388</v>
      </c>
      <c r="D22" s="19">
        <v>42664</v>
      </c>
      <c r="E22">
        <v>331167956</v>
      </c>
      <c r="F22" s="27">
        <v>7911.2</v>
      </c>
      <c r="G22" s="22"/>
      <c r="H22" s="22"/>
      <c r="I22" s="26"/>
      <c r="J22" s="27"/>
      <c r="K22" s="7"/>
      <c r="L22" s="28"/>
    </row>
    <row r="23" spans="1:12" hidden="1" outlineLevel="1" x14ac:dyDescent="0.2">
      <c r="A23" s="5"/>
      <c r="B23" s="5"/>
      <c r="D23" s="19"/>
      <c r="F23" s="27"/>
      <c r="G23" s="22"/>
      <c r="H23" s="22"/>
      <c r="I23" s="26"/>
      <c r="J23" s="27"/>
      <c r="K23" s="7"/>
      <c r="L23" s="28"/>
    </row>
    <row r="24" spans="1:12" collapsed="1" x14ac:dyDescent="0.2">
      <c r="A24" s="18" t="s">
        <v>25</v>
      </c>
      <c r="B24" s="18" t="s">
        <v>26</v>
      </c>
      <c r="C24" s="29"/>
      <c r="D24" s="30"/>
      <c r="E24" s="31"/>
      <c r="F24" s="32"/>
      <c r="G24" s="21">
        <f>SUM(F25:F25)-0.04</f>
        <v>203763.63</v>
      </c>
      <c r="H24" s="26">
        <f>G24/1.16*0.16</f>
        <v>28105.32827586207</v>
      </c>
      <c r="I24" s="26"/>
      <c r="J24" s="27"/>
      <c r="K24" s="7"/>
      <c r="L24" s="28"/>
    </row>
    <row r="25" spans="1:12" ht="12" hidden="1" customHeight="1" outlineLevel="1" x14ac:dyDescent="0.2">
      <c r="A25" s="2"/>
      <c r="B25" s="2"/>
      <c r="C25" t="s">
        <v>1483</v>
      </c>
      <c r="D25" s="19">
        <v>42674</v>
      </c>
      <c r="E25" t="s">
        <v>1484</v>
      </c>
      <c r="F25" s="27">
        <v>203763.67</v>
      </c>
      <c r="G25" s="34"/>
      <c r="H25" s="26"/>
      <c r="J25" s="19"/>
      <c r="L25" s="27"/>
    </row>
    <row r="26" spans="1:12" ht="15" customHeight="1" collapsed="1" x14ac:dyDescent="0.25">
      <c r="A26" s="18" t="s">
        <v>268</v>
      </c>
      <c r="B26" s="18" t="s">
        <v>269</v>
      </c>
      <c r="C26" s="75"/>
      <c r="D26" s="74"/>
      <c r="E26" s="75"/>
      <c r="F26" s="73"/>
      <c r="G26" s="21">
        <f>SUM(F27:F27)</f>
        <v>2777.62</v>
      </c>
      <c r="H26" s="26">
        <f>G26/1.16*0.16</f>
        <v>383.12</v>
      </c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1485</v>
      </c>
      <c r="D27" s="19">
        <v>42674</v>
      </c>
      <c r="E27" t="s">
        <v>1486</v>
      </c>
      <c r="F27" s="27">
        <v>2777.62</v>
      </c>
      <c r="G27" s="34"/>
      <c r="H27" s="26"/>
      <c r="I27" s="26"/>
      <c r="J27" s="27"/>
      <c r="K27" s="7"/>
      <c r="L27" s="28"/>
    </row>
    <row r="28" spans="1:12" collapsed="1" x14ac:dyDescent="0.2">
      <c r="A28" s="35" t="s">
        <v>33</v>
      </c>
      <c r="B28" s="35" t="s">
        <v>34</v>
      </c>
      <c r="C28" s="5"/>
      <c r="D28" s="36"/>
      <c r="E28" s="37"/>
      <c r="F28" s="6"/>
      <c r="G28" s="38">
        <f>SUM(F29)</f>
        <v>-1200</v>
      </c>
      <c r="H28" s="26">
        <f>G28/1.16*0.16</f>
        <v>-165.51724137931038</v>
      </c>
      <c r="I28" s="26"/>
      <c r="J28" s="27"/>
      <c r="K28" s="7"/>
      <c r="L28" s="28"/>
    </row>
    <row r="29" spans="1:12" ht="15" hidden="1" outlineLevel="1" x14ac:dyDescent="0.25">
      <c r="A29" s="39"/>
      <c r="B29" s="39"/>
      <c r="C29" s="40" t="s">
        <v>35</v>
      </c>
      <c r="D29" s="74">
        <v>42385</v>
      </c>
      <c r="E29" s="40" t="s">
        <v>36</v>
      </c>
      <c r="F29" s="33">
        <v>-1200</v>
      </c>
      <c r="G29" s="41"/>
      <c r="H29" s="42" t="s">
        <v>37</v>
      </c>
      <c r="I29" s="26"/>
      <c r="J29" s="42"/>
      <c r="K29" s="7"/>
      <c r="L29" s="28"/>
    </row>
    <row r="30" spans="1:12" collapsed="1" x14ac:dyDescent="0.2">
      <c r="A30" s="44" t="s">
        <v>44</v>
      </c>
      <c r="B30" s="233" t="s">
        <v>45</v>
      </c>
      <c r="C30" s="5"/>
      <c r="D30" s="36"/>
      <c r="E30" s="45"/>
      <c r="F30" s="6"/>
      <c r="G30" s="38">
        <f>SUM(F31:F32)</f>
        <v>2000</v>
      </c>
      <c r="H30" s="26"/>
      <c r="I30" s="42"/>
      <c r="J30" s="42"/>
      <c r="K30" s="7"/>
      <c r="L30" s="28"/>
    </row>
    <row r="31" spans="1:12" ht="15" hidden="1" outlineLevel="1" x14ac:dyDescent="0.25">
      <c r="A31" s="46"/>
      <c r="B31" s="46"/>
      <c r="C31" s="75" t="s">
        <v>47</v>
      </c>
      <c r="D31" s="74">
        <v>42062</v>
      </c>
      <c r="E31" s="75">
        <v>1874</v>
      </c>
      <c r="F31" s="73">
        <v>1000</v>
      </c>
      <c r="G31" s="38"/>
      <c r="I31" s="42"/>
      <c r="J31" s="42"/>
      <c r="K31" s="7"/>
      <c r="L31" s="28"/>
    </row>
    <row r="32" spans="1:12" ht="15" hidden="1" outlineLevel="1" x14ac:dyDescent="0.25">
      <c r="A32" s="46"/>
      <c r="B32" s="46"/>
      <c r="C32" s="75" t="s">
        <v>48</v>
      </c>
      <c r="D32" s="74">
        <v>42067</v>
      </c>
      <c r="E32" s="75">
        <v>1939</v>
      </c>
      <c r="F32" s="73">
        <v>1000</v>
      </c>
      <c r="G32" s="38"/>
      <c r="H32" s="26"/>
      <c r="I32" s="42"/>
      <c r="J32" s="42"/>
      <c r="K32" s="7"/>
      <c r="L32" s="28"/>
    </row>
    <row r="33" spans="1:12" collapsed="1" x14ac:dyDescent="0.2">
      <c r="A33" s="44" t="s">
        <v>1474</v>
      </c>
      <c r="B33" s="44" t="s">
        <v>1475</v>
      </c>
      <c r="G33" s="38">
        <f>SUM(F34:F34)</f>
        <v>3442.17</v>
      </c>
      <c r="H33" s="26">
        <f>G33/1.16*0.16</f>
        <v>474.78206896551734</v>
      </c>
      <c r="I33" s="26"/>
      <c r="K33" s="7"/>
      <c r="L33" s="28"/>
    </row>
    <row r="34" spans="1:12" hidden="1" outlineLevel="1" x14ac:dyDescent="0.2">
      <c r="C34" t="s">
        <v>1476</v>
      </c>
      <c r="D34" s="19">
        <v>42634</v>
      </c>
      <c r="E34" t="s">
        <v>1477</v>
      </c>
      <c r="F34" s="27">
        <v>3442.17</v>
      </c>
      <c r="L34" s="28"/>
    </row>
    <row r="35" spans="1:12" s="86" customFormat="1" ht="16.5" customHeight="1" collapsed="1" x14ac:dyDescent="0.2">
      <c r="A35" s="18" t="s">
        <v>1487</v>
      </c>
      <c r="B35" s="18" t="s">
        <v>1488</v>
      </c>
      <c r="C35" s="83"/>
      <c r="D35" s="84"/>
      <c r="E35" s="83"/>
      <c r="F35" s="85"/>
      <c r="G35" s="38">
        <f>SUM(F36:F36)</f>
        <v>80.010000000000005</v>
      </c>
      <c r="H35" s="26">
        <f>G35/1.16*0.16</f>
        <v>11.035862068965519</v>
      </c>
      <c r="I35" s="51"/>
      <c r="J35" s="88"/>
      <c r="K35" s="7"/>
      <c r="L35" s="87"/>
    </row>
    <row r="36" spans="1:12" s="86" customFormat="1" ht="16.5" hidden="1" customHeight="1" outlineLevel="1" x14ac:dyDescent="0.2">
      <c r="A36" s="57"/>
      <c r="B36" s="57"/>
      <c r="C36" t="s">
        <v>1489</v>
      </c>
      <c r="D36" s="19">
        <v>42661</v>
      </c>
      <c r="E36">
        <v>139994</v>
      </c>
      <c r="F36">
        <v>80.010000000000005</v>
      </c>
      <c r="G36" s="50"/>
      <c r="H36" s="50"/>
      <c r="I36" s="51"/>
      <c r="J36" s="88"/>
      <c r="K36" s="7"/>
      <c r="L36" s="87"/>
    </row>
    <row r="37" spans="1:12" s="86" customFormat="1" ht="16.5" customHeight="1" collapsed="1" x14ac:dyDescent="0.2">
      <c r="A37" s="18" t="s">
        <v>1490</v>
      </c>
      <c r="B37" s="18" t="s">
        <v>1491</v>
      </c>
      <c r="C37"/>
      <c r="D37" s="19"/>
      <c r="E37"/>
      <c r="F37"/>
      <c r="G37" s="38">
        <f>SUM(F38:F38)</f>
        <v>1172.67</v>
      </c>
      <c r="H37" s="26">
        <f>G37/1.16*0.16</f>
        <v>161.74758620689659</v>
      </c>
      <c r="I37" s="51"/>
      <c r="J37" s="88"/>
      <c r="K37" s="7"/>
      <c r="L37" s="87"/>
    </row>
    <row r="38" spans="1:12" s="86" customFormat="1" ht="16.5" hidden="1" customHeight="1" outlineLevel="1" x14ac:dyDescent="0.2">
      <c r="A38" s="57"/>
      <c r="B38" s="57"/>
      <c r="C38" t="s">
        <v>1492</v>
      </c>
      <c r="D38" s="19">
        <v>42674</v>
      </c>
      <c r="E38" t="s">
        <v>1493</v>
      </c>
      <c r="F38" s="27">
        <v>1172.67</v>
      </c>
      <c r="G38" s="50"/>
      <c r="H38" s="50"/>
      <c r="I38" s="51"/>
      <c r="J38" s="88"/>
      <c r="K38" s="7"/>
      <c r="L38" s="87"/>
    </row>
    <row r="39" spans="1:12" collapsed="1" x14ac:dyDescent="0.2">
      <c r="A39" s="18" t="s">
        <v>54</v>
      </c>
      <c r="B39" s="18" t="s">
        <v>55</v>
      </c>
      <c r="C39" s="5"/>
      <c r="D39" s="36"/>
      <c r="E39" s="45"/>
      <c r="F39" s="6"/>
      <c r="G39" s="52">
        <f>SUM(F40:F42)</f>
        <v>44145.279999999999</v>
      </c>
      <c r="H39" s="26">
        <f>G39/1.16*0.16</f>
        <v>6089.0041379310342</v>
      </c>
      <c r="I39" s="26"/>
      <c r="K39" s="7"/>
      <c r="L39" s="28"/>
    </row>
    <row r="40" spans="1:12" hidden="1" outlineLevel="1" x14ac:dyDescent="0.2">
      <c r="A40" s="2"/>
      <c r="B40" s="2"/>
      <c r="C40" s="53" t="s">
        <v>56</v>
      </c>
      <c r="D40" s="36">
        <v>41529</v>
      </c>
      <c r="E40" s="34" t="s">
        <v>57</v>
      </c>
      <c r="F40" s="6">
        <v>15137</v>
      </c>
      <c r="G40" s="50"/>
      <c r="H40" s="50" t="s">
        <v>58</v>
      </c>
      <c r="I40" s="26"/>
      <c r="K40" s="7"/>
      <c r="L40" s="28"/>
    </row>
    <row r="41" spans="1:12" hidden="1" outlineLevel="1" x14ac:dyDescent="0.2">
      <c r="A41" s="2"/>
      <c r="B41" s="2"/>
      <c r="C41" t="s">
        <v>1213</v>
      </c>
      <c r="D41" s="19">
        <v>42655</v>
      </c>
      <c r="E41" t="s">
        <v>1494</v>
      </c>
      <c r="F41" s="27">
        <v>13871.28</v>
      </c>
      <c r="G41" s="50"/>
      <c r="H41" s="26"/>
      <c r="I41" s="26"/>
      <c r="K41" s="7"/>
      <c r="L41" s="28"/>
    </row>
    <row r="42" spans="1:12" hidden="1" outlineLevel="1" x14ac:dyDescent="0.2">
      <c r="A42" s="2"/>
      <c r="B42" s="2"/>
      <c r="C42" t="s">
        <v>1495</v>
      </c>
      <c r="D42" s="19">
        <v>42671</v>
      </c>
      <c r="E42" t="s">
        <v>1496</v>
      </c>
      <c r="F42" s="27">
        <v>15137</v>
      </c>
      <c r="G42" s="50"/>
      <c r="H42" s="26"/>
      <c r="I42" s="26"/>
      <c r="K42" s="7"/>
      <c r="L42" s="28"/>
    </row>
    <row r="43" spans="1:12" collapsed="1" x14ac:dyDescent="0.2">
      <c r="A43" s="18" t="s">
        <v>67</v>
      </c>
      <c r="B43" s="234" t="s">
        <v>68</v>
      </c>
      <c r="C43" s="5"/>
      <c r="D43" s="36"/>
      <c r="E43" s="37"/>
      <c r="F43" s="6"/>
      <c r="G43" s="38">
        <f>SUM(F44:F48)</f>
        <v>5000</v>
      </c>
      <c r="H43" s="26"/>
      <c r="I43" s="26"/>
      <c r="K43" s="7"/>
      <c r="L43" s="28"/>
    </row>
    <row r="44" spans="1:12" ht="15" hidden="1" customHeight="1" outlineLevel="1" x14ac:dyDescent="0.25">
      <c r="A44" s="2"/>
      <c r="B44" s="2"/>
      <c r="C44" s="75" t="s">
        <v>69</v>
      </c>
      <c r="D44" s="74">
        <v>42034</v>
      </c>
      <c r="E44" s="75">
        <v>1801</v>
      </c>
      <c r="F44" s="73">
        <v>1000</v>
      </c>
      <c r="G44" s="54"/>
      <c r="H44" s="54"/>
      <c r="I44" s="26"/>
      <c r="K44" s="7"/>
      <c r="L44" s="28"/>
    </row>
    <row r="45" spans="1:12" ht="15" hidden="1" customHeight="1" outlineLevel="1" x14ac:dyDescent="0.25">
      <c r="A45" s="2"/>
      <c r="B45" s="2"/>
      <c r="C45" s="75" t="s">
        <v>70</v>
      </c>
      <c r="D45" s="74">
        <v>42034</v>
      </c>
      <c r="E45" s="75">
        <v>1801</v>
      </c>
      <c r="F45" s="73">
        <v>1000</v>
      </c>
      <c r="G45" s="54"/>
      <c r="H45" s="26"/>
      <c r="I45" s="26"/>
      <c r="K45" s="7"/>
      <c r="L45" s="28"/>
    </row>
    <row r="46" spans="1:12" ht="15" hidden="1" customHeight="1" outlineLevel="1" x14ac:dyDescent="0.25">
      <c r="A46" s="2"/>
      <c r="B46" s="2"/>
      <c r="C46" s="75" t="s">
        <v>71</v>
      </c>
      <c r="D46" s="74">
        <v>42062</v>
      </c>
      <c r="E46" s="75">
        <v>1874</v>
      </c>
      <c r="F46" s="73">
        <v>1000</v>
      </c>
      <c r="G46" s="54"/>
      <c r="H46" s="26"/>
      <c r="I46" s="26"/>
      <c r="K46" s="7"/>
      <c r="L46" s="28"/>
    </row>
    <row r="47" spans="1:12" ht="15" hidden="1" customHeight="1" outlineLevel="1" x14ac:dyDescent="0.25">
      <c r="A47" s="2"/>
      <c r="B47" s="2"/>
      <c r="C47" s="75" t="s">
        <v>72</v>
      </c>
      <c r="D47" s="74">
        <v>42215</v>
      </c>
      <c r="E47" s="75">
        <v>2226</v>
      </c>
      <c r="F47" s="73">
        <v>1000</v>
      </c>
      <c r="G47" s="54"/>
      <c r="H47" s="26"/>
      <c r="I47" s="26"/>
      <c r="K47" s="7"/>
      <c r="L47" s="28"/>
    </row>
    <row r="48" spans="1:12" ht="15" hidden="1" customHeight="1" outlineLevel="1" x14ac:dyDescent="0.2">
      <c r="A48" s="2"/>
      <c r="B48" s="2"/>
      <c r="C48" t="s">
        <v>815</v>
      </c>
      <c r="D48" s="19">
        <v>42505</v>
      </c>
      <c r="E48" t="s">
        <v>816</v>
      </c>
      <c r="F48" s="27">
        <v>1000</v>
      </c>
      <c r="G48" s="54"/>
      <c r="H48" s="26"/>
      <c r="I48" s="26"/>
      <c r="K48" s="7"/>
      <c r="L48" s="28"/>
    </row>
    <row r="49" spans="1:13" collapsed="1" x14ac:dyDescent="0.2">
      <c r="A49" s="18" t="s">
        <v>76</v>
      </c>
      <c r="B49" s="234" t="s">
        <v>77</v>
      </c>
      <c r="C49" s="55"/>
      <c r="D49" s="30"/>
      <c r="E49" s="56"/>
      <c r="F49" s="32"/>
      <c r="G49" s="38">
        <f>SUM(F50:F51)</f>
        <v>1000</v>
      </c>
      <c r="H49" s="26"/>
      <c r="I49" s="26"/>
      <c r="K49" s="7"/>
      <c r="L49" s="28"/>
    </row>
    <row r="50" spans="1:13" hidden="1" outlineLevel="1" x14ac:dyDescent="0.2">
      <c r="A50" s="2"/>
      <c r="B50" s="10"/>
      <c r="C50" t="s">
        <v>820</v>
      </c>
      <c r="D50" s="19">
        <v>42517</v>
      </c>
      <c r="E50" t="s">
        <v>821</v>
      </c>
      <c r="F50">
        <v>500</v>
      </c>
      <c r="G50" s="38"/>
      <c r="H50" s="26"/>
      <c r="I50" s="26"/>
      <c r="K50" s="7"/>
      <c r="L50" s="28"/>
    </row>
    <row r="51" spans="1:13" hidden="1" outlineLevel="1" x14ac:dyDescent="0.2">
      <c r="A51" s="2"/>
      <c r="B51" s="10"/>
      <c r="C51" t="s">
        <v>1497</v>
      </c>
      <c r="D51" s="19">
        <v>42647</v>
      </c>
      <c r="E51" t="s">
        <v>1498</v>
      </c>
      <c r="F51">
        <v>500</v>
      </c>
      <c r="G51" s="38"/>
      <c r="H51" s="26"/>
      <c r="I51" s="26"/>
      <c r="K51" s="7"/>
      <c r="L51" s="28"/>
    </row>
    <row r="52" spans="1:13" collapsed="1" x14ac:dyDescent="0.2">
      <c r="A52" s="18" t="s">
        <v>664</v>
      </c>
      <c r="B52" s="18" t="s">
        <v>665</v>
      </c>
      <c r="G52" s="38">
        <f>SUM(F53:F53)</f>
        <v>13791.69</v>
      </c>
      <c r="H52" s="26">
        <f>G52/1.16*0.16</f>
        <v>1902.3020689655175</v>
      </c>
      <c r="I52" s="26"/>
      <c r="K52" s="7"/>
      <c r="L52" s="28"/>
    </row>
    <row r="53" spans="1:13" hidden="1" outlineLevel="1" x14ac:dyDescent="0.2">
      <c r="A53" s="57"/>
      <c r="B53" s="57"/>
      <c r="C53" t="s">
        <v>1499</v>
      </c>
      <c r="D53" s="19">
        <v>42657</v>
      </c>
      <c r="E53" t="s">
        <v>1500</v>
      </c>
      <c r="F53" s="27">
        <v>13791.69</v>
      </c>
      <c r="G53" s="38"/>
      <c r="H53" s="26"/>
      <c r="I53" s="26"/>
      <c r="K53" s="7"/>
      <c r="L53" s="28"/>
    </row>
    <row r="54" spans="1:13" collapsed="1" x14ac:dyDescent="0.2">
      <c r="A54" s="18" t="s">
        <v>946</v>
      </c>
      <c r="B54" s="18" t="s">
        <v>947</v>
      </c>
      <c r="D54" s="19"/>
      <c r="F54" s="27"/>
      <c r="G54" s="38">
        <f>SUM(F55:F56)</f>
        <v>8980</v>
      </c>
      <c r="H54" s="26">
        <f>G54/1.16*0.16</f>
        <v>1238.6206896551726</v>
      </c>
      <c r="I54" s="26"/>
      <c r="K54" s="7"/>
      <c r="L54" s="28"/>
    </row>
    <row r="55" spans="1:13" hidden="1" outlineLevel="1" x14ac:dyDescent="0.2">
      <c r="A55" s="2"/>
      <c r="B55" s="10"/>
      <c r="C55" t="s">
        <v>1501</v>
      </c>
      <c r="D55" s="19">
        <v>42647</v>
      </c>
      <c r="E55">
        <v>968</v>
      </c>
      <c r="F55" s="27">
        <v>4340</v>
      </c>
      <c r="G55" s="38"/>
      <c r="H55" s="26"/>
      <c r="I55" s="26"/>
      <c r="K55" s="7"/>
      <c r="L55" s="28"/>
    </row>
    <row r="56" spans="1:13" hidden="1" outlineLevel="1" x14ac:dyDescent="0.2">
      <c r="A56" s="2"/>
      <c r="B56" s="10"/>
      <c r="C56" t="s">
        <v>1502</v>
      </c>
      <c r="D56" s="19">
        <v>42647</v>
      </c>
      <c r="E56" t="s">
        <v>1503</v>
      </c>
      <c r="F56" s="27">
        <v>4640</v>
      </c>
      <c r="G56" s="38"/>
      <c r="H56" s="26"/>
      <c r="I56" s="26"/>
      <c r="K56" s="7"/>
      <c r="L56" s="28"/>
    </row>
    <row r="57" spans="1:13" ht="15" collapsed="1" x14ac:dyDescent="0.25">
      <c r="A57" s="18" t="s">
        <v>80</v>
      </c>
      <c r="B57" s="18" t="s">
        <v>81</v>
      </c>
      <c r="C57" s="5"/>
      <c r="D57" s="36"/>
      <c r="E57" s="45"/>
      <c r="F57" s="6"/>
      <c r="G57" s="21">
        <f>SUM(F58:F59)</f>
        <v>57957.8</v>
      </c>
      <c r="H57" s="26">
        <f>G57/1.16*0.16</f>
        <v>7994.179310344829</v>
      </c>
      <c r="I57" s="26"/>
      <c r="J57" s="27"/>
      <c r="K57" s="75"/>
      <c r="L57" s="74"/>
      <c r="M57" s="75"/>
    </row>
    <row r="58" spans="1:13" ht="15" hidden="1" outlineLevel="1" x14ac:dyDescent="0.25">
      <c r="A58" s="57"/>
      <c r="B58" s="57"/>
      <c r="C58" t="s">
        <v>267</v>
      </c>
      <c r="D58" s="19">
        <v>42671</v>
      </c>
      <c r="E58" t="s">
        <v>1504</v>
      </c>
      <c r="F58" s="27">
        <v>28663.3</v>
      </c>
      <c r="H58" s="26"/>
      <c r="I58" s="26"/>
      <c r="J58" s="27">
        <f>+J57*0.16</f>
        <v>0</v>
      </c>
      <c r="K58" s="75"/>
      <c r="L58" s="74"/>
      <c r="M58" s="75"/>
    </row>
    <row r="59" spans="1:13" ht="15" hidden="1" outlineLevel="1" x14ac:dyDescent="0.25">
      <c r="A59" s="57"/>
      <c r="B59" s="57"/>
      <c r="C59" t="s">
        <v>89</v>
      </c>
      <c r="D59" s="19">
        <v>42671</v>
      </c>
      <c r="E59" t="s">
        <v>1505</v>
      </c>
      <c r="F59" s="27">
        <v>29294.5</v>
      </c>
      <c r="H59" s="26"/>
      <c r="I59" s="26"/>
      <c r="J59" s="27"/>
      <c r="K59" s="75"/>
      <c r="L59" s="74"/>
      <c r="M59" s="75"/>
    </row>
    <row r="60" spans="1:13" ht="15" collapsed="1" x14ac:dyDescent="0.25">
      <c r="A60" s="18" t="s">
        <v>1285</v>
      </c>
      <c r="B60" s="18" t="s">
        <v>1243</v>
      </c>
      <c r="G60" s="38">
        <f>SUM(F61:F61)</f>
        <v>2366.4</v>
      </c>
      <c r="H60" s="26">
        <f>G60/1.16*0.16</f>
        <v>326.40000000000003</v>
      </c>
      <c r="I60" s="26"/>
      <c r="J60" s="27"/>
      <c r="K60" s="75"/>
      <c r="L60" s="74"/>
      <c r="M60" s="75"/>
    </row>
    <row r="61" spans="1:13" ht="15" hidden="1" outlineLevel="1" x14ac:dyDescent="0.25">
      <c r="A61" s="57"/>
      <c r="B61" s="57"/>
      <c r="C61" t="s">
        <v>1506</v>
      </c>
      <c r="D61" s="19">
        <v>42668</v>
      </c>
      <c r="E61">
        <v>1011</v>
      </c>
      <c r="F61" s="27">
        <v>2366.4</v>
      </c>
      <c r="H61" s="26"/>
      <c r="I61" s="26"/>
      <c r="J61" s="27"/>
      <c r="K61" s="75"/>
      <c r="L61" s="74"/>
      <c r="M61" s="75"/>
    </row>
    <row r="62" spans="1:13" ht="15" collapsed="1" x14ac:dyDescent="0.25">
      <c r="A62" s="18" t="s">
        <v>296</v>
      </c>
      <c r="B62" s="18" t="s">
        <v>297</v>
      </c>
      <c r="D62" s="19"/>
      <c r="F62" s="27"/>
      <c r="G62" s="21">
        <f>+SUM(F63:F65)</f>
        <v>8700</v>
      </c>
      <c r="H62" s="26">
        <f>G62/1.16*0.16</f>
        <v>1200.0000000000002</v>
      </c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1507</v>
      </c>
      <c r="D63" s="19">
        <v>42649</v>
      </c>
      <c r="E63">
        <v>911</v>
      </c>
      <c r="F63" s="27">
        <v>2900</v>
      </c>
      <c r="G63" s="21"/>
      <c r="H63" s="26"/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1508</v>
      </c>
      <c r="D64" s="19">
        <v>42663</v>
      </c>
      <c r="E64">
        <v>967</v>
      </c>
      <c r="F64" s="27">
        <v>2800</v>
      </c>
      <c r="G64" s="21"/>
      <c r="H64" s="26"/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1509</v>
      </c>
      <c r="D65" s="19">
        <v>42671</v>
      </c>
      <c r="E65">
        <v>993</v>
      </c>
      <c r="F65" s="27">
        <v>3000</v>
      </c>
      <c r="G65" s="21"/>
      <c r="H65" s="26"/>
      <c r="I65" s="26"/>
      <c r="J65" s="27"/>
      <c r="K65" s="75"/>
      <c r="L65" s="74"/>
      <c r="M65" s="75"/>
    </row>
    <row r="66" spans="1:13" collapsed="1" x14ac:dyDescent="0.2">
      <c r="A66" s="58" t="s">
        <v>84</v>
      </c>
      <c r="B66" s="18" t="s">
        <v>85</v>
      </c>
      <c r="C66" s="5"/>
      <c r="D66" s="36"/>
      <c r="E66" s="45"/>
      <c r="F66" s="6"/>
      <c r="G66" s="52">
        <f>+SUM(F67:F67)</f>
        <v>237588.75</v>
      </c>
      <c r="H66" s="26">
        <f>G66/1.16*0.16</f>
        <v>32770.862068965522</v>
      </c>
      <c r="I66" s="26"/>
      <c r="J66" s="27"/>
      <c r="K66" s="7"/>
      <c r="L66" s="28"/>
    </row>
    <row r="67" spans="1:13" hidden="1" outlineLevel="1" x14ac:dyDescent="0.2">
      <c r="A67" s="59"/>
      <c r="B67" s="2"/>
      <c r="C67" t="s">
        <v>388</v>
      </c>
      <c r="D67" s="19">
        <v>42412</v>
      </c>
      <c r="E67" t="s">
        <v>389</v>
      </c>
      <c r="F67" s="27">
        <v>237588.75</v>
      </c>
      <c r="G67" s="52"/>
      <c r="H67" s="26"/>
      <c r="I67" s="26"/>
      <c r="J67" s="27"/>
      <c r="K67" s="7"/>
      <c r="L67" s="28"/>
    </row>
    <row r="68" spans="1:13" collapsed="1" x14ac:dyDescent="0.2">
      <c r="A68" s="58" t="s">
        <v>1093</v>
      </c>
      <c r="B68" s="18" t="s">
        <v>1094</v>
      </c>
      <c r="D68" s="19"/>
      <c r="F68" s="27"/>
      <c r="G68" s="52">
        <f>+SUM(F69:F69)</f>
        <v>18096</v>
      </c>
      <c r="H68" s="26"/>
      <c r="I68" s="26"/>
      <c r="J68" s="27"/>
      <c r="K68" s="7"/>
      <c r="L68" s="28"/>
    </row>
    <row r="69" spans="1:13" hidden="1" outlineLevel="1" x14ac:dyDescent="0.2">
      <c r="A69" s="10"/>
      <c r="B69" s="10"/>
      <c r="C69" t="s">
        <v>1371</v>
      </c>
      <c r="D69" s="19">
        <v>42665</v>
      </c>
      <c r="E69" t="s">
        <v>1510</v>
      </c>
      <c r="F69" s="27">
        <v>18096</v>
      </c>
      <c r="G69" s="60"/>
      <c r="H69" s="26"/>
      <c r="I69" s="26"/>
      <c r="J69" s="27"/>
      <c r="K69" s="7"/>
      <c r="L69" s="28"/>
    </row>
    <row r="70" spans="1:13" collapsed="1" x14ac:dyDescent="0.2">
      <c r="A70" s="18" t="s">
        <v>346</v>
      </c>
      <c r="B70" s="18" t="s">
        <v>92</v>
      </c>
      <c r="C70" s="5"/>
      <c r="D70" s="36"/>
      <c r="F70"/>
      <c r="G70" s="21">
        <f>SUM(F71:F71)</f>
        <v>29000</v>
      </c>
      <c r="H70" s="26">
        <f>G70/1.16*0.16</f>
        <v>4000</v>
      </c>
      <c r="I70" s="26"/>
      <c r="K70" s="7"/>
      <c r="L70" s="28"/>
    </row>
    <row r="71" spans="1:13" ht="15" hidden="1" outlineLevel="1" x14ac:dyDescent="0.25">
      <c r="A71" s="10"/>
      <c r="B71" s="10"/>
      <c r="C71" s="75" t="s">
        <v>93</v>
      </c>
      <c r="D71" s="74">
        <v>42369</v>
      </c>
      <c r="E71" s="36" t="s">
        <v>94</v>
      </c>
      <c r="F71" s="37">
        <v>29000</v>
      </c>
      <c r="G71" s="41"/>
      <c r="H71" s="62"/>
      <c r="I71" s="62"/>
      <c r="K71" s="7"/>
      <c r="L71" s="28"/>
    </row>
    <row r="72" spans="1:13" collapsed="1" x14ac:dyDescent="0.2">
      <c r="A72" s="18" t="s">
        <v>1099</v>
      </c>
      <c r="B72" s="18" t="s">
        <v>1100</v>
      </c>
      <c r="G72" s="52">
        <f>+SUM(F73:F74)</f>
        <v>1291</v>
      </c>
      <c r="H72" s="52"/>
      <c r="I72" s="62"/>
      <c r="K72" s="7"/>
      <c r="L72" s="28"/>
    </row>
    <row r="73" spans="1:13" hidden="1" outlineLevel="1" x14ac:dyDescent="0.2">
      <c r="A73" s="10"/>
      <c r="B73" s="10"/>
      <c r="C73" t="s">
        <v>1101</v>
      </c>
      <c r="D73" s="19">
        <v>42573</v>
      </c>
      <c r="E73">
        <v>279948</v>
      </c>
      <c r="F73">
        <v>700</v>
      </c>
      <c r="H73" s="62"/>
      <c r="I73" s="62"/>
      <c r="K73" s="7"/>
      <c r="L73" s="28"/>
    </row>
    <row r="74" spans="1:13" hidden="1" outlineLevel="1" x14ac:dyDescent="0.2">
      <c r="A74" s="10"/>
      <c r="B74" s="10"/>
      <c r="C74" t="s">
        <v>1102</v>
      </c>
      <c r="D74" s="19">
        <v>42574</v>
      </c>
      <c r="E74">
        <v>279972</v>
      </c>
      <c r="F74">
        <v>591</v>
      </c>
      <c r="H74" s="62"/>
      <c r="I74" s="62"/>
      <c r="K74" s="7"/>
      <c r="L74" s="28"/>
    </row>
    <row r="75" spans="1:13" ht="15" collapsed="1" x14ac:dyDescent="0.25">
      <c r="A75" s="18" t="s">
        <v>95</v>
      </c>
      <c r="B75" s="18" t="s">
        <v>96</v>
      </c>
      <c r="C75" s="5"/>
      <c r="D75" s="36"/>
      <c r="E75" s="74"/>
      <c r="F75" s="75"/>
      <c r="G75" s="21">
        <f>SUM(F76:F77)</f>
        <v>2760.8</v>
      </c>
      <c r="H75" s="26">
        <f>G75/1.16*0.16</f>
        <v>380.80000000000007</v>
      </c>
      <c r="I75" s="26"/>
      <c r="J75" s="27"/>
      <c r="K75" s="7"/>
      <c r="L75" s="28"/>
    </row>
    <row r="76" spans="1:13" ht="15" hidden="1" outlineLevel="1" x14ac:dyDescent="0.25">
      <c r="A76" s="10"/>
      <c r="B76" s="10"/>
      <c r="C76" s="5" t="s">
        <v>97</v>
      </c>
      <c r="D76" s="36">
        <v>41029</v>
      </c>
      <c r="E76" s="74" t="s">
        <v>98</v>
      </c>
      <c r="F76" s="75">
        <v>1380.4</v>
      </c>
      <c r="G76" s="22"/>
      <c r="H76" s="26"/>
      <c r="I76" s="26"/>
      <c r="J76" s="27"/>
      <c r="K76" s="7"/>
      <c r="L76" s="28"/>
    </row>
    <row r="77" spans="1:13" ht="15" hidden="1" outlineLevel="1" x14ac:dyDescent="0.25">
      <c r="A77" s="5"/>
      <c r="B77" s="5"/>
      <c r="C77" s="5" t="s">
        <v>99</v>
      </c>
      <c r="D77" s="36">
        <v>41060</v>
      </c>
      <c r="E77" s="74" t="s">
        <v>100</v>
      </c>
      <c r="F77" s="75">
        <v>1380.4</v>
      </c>
      <c r="G77" s="41"/>
      <c r="H77" s="26"/>
      <c r="I77" s="26"/>
      <c r="J77" s="27"/>
      <c r="K77" s="7"/>
      <c r="L77" s="28"/>
    </row>
    <row r="78" spans="1:13" ht="15" collapsed="1" x14ac:dyDescent="0.25">
      <c r="A78" s="44" t="s">
        <v>101</v>
      </c>
      <c r="B78" s="44" t="s">
        <v>102</v>
      </c>
      <c r="C78" s="29"/>
      <c r="D78" s="30"/>
      <c r="E78" s="74"/>
      <c r="F78" s="75"/>
      <c r="G78" s="21">
        <f>SUM(F79:F89)+0.12</f>
        <v>11777.129999999997</v>
      </c>
      <c r="H78" s="26">
        <f>G78/1.16*0.16</f>
        <v>1624.4317241379308</v>
      </c>
      <c r="I78" s="26"/>
      <c r="J78" s="27"/>
      <c r="K78" s="7"/>
      <c r="L78" s="28"/>
    </row>
    <row r="79" spans="1:13" hidden="1" outlineLevel="1" x14ac:dyDescent="0.2">
      <c r="A79" s="10"/>
      <c r="B79" s="10"/>
      <c r="C79" s="10"/>
      <c r="D79" s="36">
        <v>40317</v>
      </c>
      <c r="E79" s="45" t="s">
        <v>103</v>
      </c>
      <c r="F79" s="13">
        <v>2608.88</v>
      </c>
      <c r="G79" s="21"/>
      <c r="H79" s="26"/>
      <c r="I79" s="26"/>
      <c r="J79" s="27"/>
      <c r="K79" s="7"/>
      <c r="L79" s="28"/>
    </row>
    <row r="80" spans="1:13" hidden="1" outlineLevel="1" x14ac:dyDescent="0.2">
      <c r="A80" s="10"/>
      <c r="B80" s="10"/>
      <c r="C80" s="10"/>
      <c r="D80" s="36">
        <v>40350</v>
      </c>
      <c r="E80" s="45" t="s">
        <v>104</v>
      </c>
      <c r="F80" s="13">
        <v>2894.36</v>
      </c>
      <c r="G80" s="21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D81" s="19"/>
      <c r="E81" s="31" t="s">
        <v>105</v>
      </c>
      <c r="F81" s="20">
        <f>6001.98-F79-F80</f>
        <v>498.73999999999933</v>
      </c>
      <c r="H81" s="26"/>
      <c r="I81" s="26"/>
      <c r="J81" s="27"/>
      <c r="K81" s="7"/>
      <c r="L81" s="28"/>
    </row>
    <row r="82" spans="1:12" hidden="1" outlineLevel="1" x14ac:dyDescent="0.2">
      <c r="A82" s="10"/>
      <c r="B82" s="10"/>
      <c r="D82" t="s">
        <v>788</v>
      </c>
      <c r="F82" s="20">
        <v>-232</v>
      </c>
      <c r="H82" s="26"/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1511</v>
      </c>
      <c r="D83" s="19">
        <v>42647</v>
      </c>
      <c r="E83">
        <v>25095</v>
      </c>
      <c r="F83" s="27">
        <v>2384.46</v>
      </c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1512</v>
      </c>
      <c r="D84" s="19">
        <v>42647</v>
      </c>
      <c r="E84">
        <v>25098</v>
      </c>
      <c r="F84">
        <v>505.84</v>
      </c>
      <c r="H84" s="26"/>
      <c r="I84" s="26"/>
      <c r="J84" s="27"/>
      <c r="K84" s="7"/>
      <c r="L84" s="28"/>
    </row>
    <row r="85" spans="1:12" hidden="1" outlineLevel="1" x14ac:dyDescent="0.2">
      <c r="A85" s="10"/>
      <c r="B85" s="10"/>
      <c r="C85" t="s">
        <v>1513</v>
      </c>
      <c r="D85" s="19">
        <v>42647</v>
      </c>
      <c r="E85">
        <v>25096</v>
      </c>
      <c r="F85">
        <v>974.02</v>
      </c>
      <c r="G85"/>
    </row>
    <row r="86" spans="1:12" hidden="1" outlineLevel="1" x14ac:dyDescent="0.2">
      <c r="A86" s="10"/>
      <c r="B86" s="10"/>
      <c r="C86" t="s">
        <v>1514</v>
      </c>
      <c r="D86" s="19">
        <v>42647</v>
      </c>
      <c r="E86">
        <v>25097</v>
      </c>
      <c r="F86">
        <v>626.54999999999995</v>
      </c>
      <c r="G86"/>
    </row>
    <row r="87" spans="1:12" hidden="1" outlineLevel="1" x14ac:dyDescent="0.2">
      <c r="A87" s="10"/>
      <c r="B87" s="10"/>
      <c r="C87" t="s">
        <v>1515</v>
      </c>
      <c r="D87" s="19">
        <v>42657</v>
      </c>
      <c r="E87">
        <v>25263</v>
      </c>
      <c r="F87">
        <v>253.38</v>
      </c>
      <c r="G87"/>
    </row>
    <row r="88" spans="1:12" hidden="1" outlineLevel="1" x14ac:dyDescent="0.2">
      <c r="A88" s="10"/>
      <c r="B88" s="10"/>
      <c r="C88" t="s">
        <v>696</v>
      </c>
      <c r="D88" s="19">
        <v>42660</v>
      </c>
      <c r="E88" t="s">
        <v>1516</v>
      </c>
      <c r="F88">
        <v>542.79999999999995</v>
      </c>
      <c r="G88"/>
    </row>
    <row r="89" spans="1:12" hidden="1" outlineLevel="1" x14ac:dyDescent="0.2">
      <c r="A89" s="10"/>
      <c r="B89" s="10"/>
      <c r="C89" t="s">
        <v>1517</v>
      </c>
      <c r="D89" s="19">
        <v>42671</v>
      </c>
      <c r="E89">
        <v>25323</v>
      </c>
      <c r="F89">
        <v>719.98</v>
      </c>
      <c r="G89"/>
    </row>
    <row r="90" spans="1:12" collapsed="1" x14ac:dyDescent="0.2">
      <c r="A90" s="44" t="s">
        <v>516</v>
      </c>
      <c r="B90" s="44" t="s">
        <v>517</v>
      </c>
      <c r="G90" s="21">
        <f>SUM(F91:F95)</f>
        <v>8086.95</v>
      </c>
      <c r="H90" s="26">
        <f>G90/1.16*0.16</f>
        <v>1115.4413793103449</v>
      </c>
    </row>
    <row r="91" spans="1:12" hidden="1" outlineLevel="1" x14ac:dyDescent="0.2">
      <c r="A91" s="10"/>
      <c r="B91" s="10"/>
      <c r="C91" t="s">
        <v>1518</v>
      </c>
      <c r="D91" s="19">
        <v>42654</v>
      </c>
      <c r="E91">
        <v>16795</v>
      </c>
      <c r="F91" s="27">
        <v>1319.5</v>
      </c>
      <c r="G91"/>
    </row>
    <row r="92" spans="1:12" ht="13.5" hidden="1" customHeight="1" outlineLevel="1" x14ac:dyDescent="0.2">
      <c r="A92" s="10"/>
      <c r="B92" s="10"/>
      <c r="C92" t="s">
        <v>1519</v>
      </c>
      <c r="D92" s="19">
        <v>42655</v>
      </c>
      <c r="E92">
        <v>16822</v>
      </c>
      <c r="F92" s="27">
        <v>1818.88</v>
      </c>
      <c r="G92"/>
    </row>
    <row r="93" spans="1:12" ht="13.5" hidden="1" customHeight="1" outlineLevel="1" x14ac:dyDescent="0.2">
      <c r="A93" s="10"/>
      <c r="B93" s="10"/>
      <c r="C93" t="s">
        <v>1520</v>
      </c>
      <c r="D93" s="19">
        <v>42664</v>
      </c>
      <c r="E93">
        <v>16877</v>
      </c>
      <c r="F93" s="27">
        <v>1213.94</v>
      </c>
      <c r="G93"/>
    </row>
    <row r="94" spans="1:12" ht="13.5" hidden="1" customHeight="1" outlineLevel="1" x14ac:dyDescent="0.2">
      <c r="A94" s="10"/>
      <c r="B94" s="10"/>
      <c r="C94" t="s">
        <v>1249</v>
      </c>
      <c r="D94" s="19">
        <v>42664</v>
      </c>
      <c r="E94">
        <v>16896</v>
      </c>
      <c r="F94" s="27">
        <v>3011.95</v>
      </c>
      <c r="G94"/>
    </row>
    <row r="95" spans="1:12" ht="13.5" hidden="1" customHeight="1" outlineLevel="1" x14ac:dyDescent="0.2">
      <c r="A95" s="10"/>
      <c r="B95" s="10"/>
      <c r="C95" t="s">
        <v>1193</v>
      </c>
      <c r="D95" s="19">
        <v>42671</v>
      </c>
      <c r="E95">
        <v>16955</v>
      </c>
      <c r="F95">
        <v>722.68</v>
      </c>
      <c r="G95"/>
    </row>
    <row r="96" spans="1:12" collapsed="1" x14ac:dyDescent="0.2">
      <c r="A96" s="18" t="s">
        <v>112</v>
      </c>
      <c r="B96" s="18" t="s">
        <v>113</v>
      </c>
      <c r="C96" s="5"/>
      <c r="D96" s="36"/>
      <c r="E96" s="45"/>
      <c r="F96" s="6"/>
      <c r="G96" s="21">
        <f>SUM(F97:F100)</f>
        <v>11081.619999999999</v>
      </c>
      <c r="H96" s="26">
        <f>G96/1.16*0.16</f>
        <v>1528.4993103448276</v>
      </c>
      <c r="I96" s="26"/>
      <c r="J96" s="27"/>
      <c r="K96" s="57"/>
      <c r="L96" s="57"/>
    </row>
    <row r="97" spans="1:12" ht="13.5" hidden="1" customHeight="1" outlineLevel="1" x14ac:dyDescent="0.2">
      <c r="A97" s="5"/>
      <c r="B97" s="5"/>
      <c r="C97" t="s">
        <v>115</v>
      </c>
      <c r="D97" s="19">
        <v>42004</v>
      </c>
      <c r="E97" t="s">
        <v>116</v>
      </c>
      <c r="F97" s="20">
        <v>1411.25</v>
      </c>
      <c r="G97" s="41"/>
      <c r="H97" s="66"/>
      <c r="I97" s="66"/>
    </row>
    <row r="98" spans="1:12" hidden="1" outlineLevel="1" x14ac:dyDescent="0.2">
      <c r="A98" s="5"/>
      <c r="B98" s="5"/>
      <c r="C98" t="s">
        <v>117</v>
      </c>
      <c r="D98" s="19">
        <v>42004</v>
      </c>
      <c r="E98" t="s">
        <v>118</v>
      </c>
      <c r="F98" s="20">
        <v>2309.33</v>
      </c>
      <c r="G98" s="41"/>
      <c r="H98" s="66"/>
      <c r="I98" s="66"/>
      <c r="J98" s="27"/>
      <c r="K98" s="7"/>
      <c r="L98" s="28"/>
    </row>
    <row r="99" spans="1:12" hidden="1" outlineLevel="1" x14ac:dyDescent="0.2">
      <c r="A99" s="5"/>
      <c r="B99" s="5"/>
      <c r="D99" s="19"/>
      <c r="E99" t="s">
        <v>105</v>
      </c>
      <c r="F99" s="20">
        <v>361.04</v>
      </c>
      <c r="G99" s="41"/>
      <c r="H99" s="66"/>
      <c r="I99" s="66"/>
      <c r="J99" s="27"/>
      <c r="K99" s="7"/>
      <c r="L99" s="28"/>
    </row>
    <row r="100" spans="1:12" hidden="1" outlineLevel="1" x14ac:dyDescent="0.2">
      <c r="A100" s="5"/>
      <c r="B100" s="5"/>
      <c r="C100" t="s">
        <v>1521</v>
      </c>
      <c r="D100" s="19">
        <v>42667</v>
      </c>
      <c r="E100" t="s">
        <v>1522</v>
      </c>
      <c r="F100" s="27">
        <v>7000</v>
      </c>
      <c r="G100" s="41"/>
      <c r="H100" s="66"/>
      <c r="I100" s="66"/>
      <c r="J100" s="27"/>
      <c r="K100" s="7"/>
      <c r="L100" s="28"/>
    </row>
    <row r="101" spans="1:12" collapsed="1" x14ac:dyDescent="0.2">
      <c r="A101" s="18" t="s">
        <v>123</v>
      </c>
      <c r="B101" s="18" t="s">
        <v>124</v>
      </c>
      <c r="C101" s="5"/>
      <c r="D101" s="36"/>
      <c r="E101" s="37"/>
      <c r="F101" s="6"/>
      <c r="G101" s="21">
        <f>SUM(F102:F102)</f>
        <v>1378.07</v>
      </c>
      <c r="H101" s="26">
        <f>G101/1.16*0.16</f>
        <v>190.0786206896552</v>
      </c>
      <c r="I101" s="26"/>
    </row>
    <row r="102" spans="1:12" ht="15" hidden="1" outlineLevel="1" x14ac:dyDescent="0.25">
      <c r="A102" s="10"/>
      <c r="B102" s="10"/>
      <c r="C102" s="75" t="s">
        <v>125</v>
      </c>
      <c r="D102" s="74">
        <v>42291</v>
      </c>
      <c r="E102" s="75"/>
      <c r="F102" s="20">
        <v>1378.07</v>
      </c>
      <c r="G102" s="22"/>
      <c r="H102" s="26"/>
    </row>
    <row r="103" spans="1:12" collapsed="1" x14ac:dyDescent="0.2">
      <c r="A103" s="18" t="s">
        <v>456</v>
      </c>
      <c r="B103" s="18" t="s">
        <v>457</v>
      </c>
      <c r="D103" s="19"/>
      <c r="F103"/>
      <c r="G103" s="21">
        <f>SUM(F104:F105)</f>
        <v>270.12</v>
      </c>
      <c r="H103" s="26">
        <f>G103/1.16*0.16</f>
        <v>37.257931034482766</v>
      </c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991</v>
      </c>
      <c r="D104" s="19">
        <v>42544</v>
      </c>
      <c r="E104" t="s">
        <v>992</v>
      </c>
      <c r="F104">
        <v>270.12</v>
      </c>
      <c r="I104" s="26"/>
      <c r="J104" s="27"/>
      <c r="K104" s="7"/>
      <c r="L104" s="28"/>
    </row>
    <row r="105" spans="1:12" hidden="1" outlineLevel="1" x14ac:dyDescent="0.2">
      <c r="A105" s="57"/>
      <c r="B105" s="57"/>
      <c r="D105" s="19"/>
      <c r="F105"/>
      <c r="I105" s="26"/>
      <c r="J105" s="27"/>
      <c r="K105" s="7"/>
      <c r="L105" s="28"/>
    </row>
    <row r="106" spans="1:12" collapsed="1" x14ac:dyDescent="0.2">
      <c r="A106" s="18" t="s">
        <v>525</v>
      </c>
      <c r="B106" s="18" t="s">
        <v>526</v>
      </c>
      <c r="D106" s="19"/>
      <c r="F106"/>
      <c r="G106" s="21">
        <f>SUM(F107)</f>
        <v>-12600</v>
      </c>
      <c r="H106" s="26">
        <f>G106/1.16*0.16</f>
        <v>-1737.9310344827588</v>
      </c>
      <c r="I106" s="26" t="s">
        <v>2076</v>
      </c>
      <c r="J106" s="27"/>
      <c r="K106" s="7"/>
      <c r="L106" s="28"/>
    </row>
    <row r="107" spans="1:12" hidden="1" outlineLevel="1" x14ac:dyDescent="0.2">
      <c r="A107" s="10"/>
      <c r="B107" s="10"/>
      <c r="C107" t="s">
        <v>527</v>
      </c>
      <c r="D107" s="19">
        <v>42458</v>
      </c>
      <c r="E107" t="s">
        <v>528</v>
      </c>
      <c r="F107" s="27">
        <v>-12600</v>
      </c>
      <c r="I107" s="99" t="s">
        <v>1622</v>
      </c>
      <c r="J107" s="27"/>
      <c r="K107" s="7"/>
      <c r="L107" s="28"/>
    </row>
    <row r="108" spans="1:12" collapsed="1" x14ac:dyDescent="0.2">
      <c r="A108" s="18" t="s">
        <v>347</v>
      </c>
      <c r="B108" s="18" t="s">
        <v>348</v>
      </c>
      <c r="F108" s="27" t="s">
        <v>529</v>
      </c>
      <c r="G108" s="52">
        <f>+SUM(F109:F110)</f>
        <v>2314.1999999999998</v>
      </c>
      <c r="H108" s="26">
        <f t="shared" ref="H108:H110" si="2">G108/1.16*0.16</f>
        <v>319.2</v>
      </c>
      <c r="I108" s="26"/>
      <c r="J108" s="27"/>
      <c r="K108" s="7"/>
      <c r="L108" s="28"/>
    </row>
    <row r="109" spans="1:12" s="64" customFormat="1" ht="15" hidden="1" outlineLevel="1" x14ac:dyDescent="0.25">
      <c r="A109" s="57"/>
      <c r="B109" s="57"/>
      <c r="C109" s="175" t="s">
        <v>1618</v>
      </c>
      <c r="D109" s="176">
        <v>42503</v>
      </c>
      <c r="E109" s="175" t="s">
        <v>1619</v>
      </c>
      <c r="F109" s="177">
        <v>313.19999999999993</v>
      </c>
      <c r="G109" s="52"/>
      <c r="H109" s="26"/>
      <c r="I109" s="99" t="s">
        <v>1620</v>
      </c>
      <c r="J109" s="68"/>
      <c r="K109" s="7"/>
      <c r="L109" s="60"/>
    </row>
    <row r="110" spans="1:12" hidden="1" outlineLevel="1" x14ac:dyDescent="0.2">
      <c r="A110" s="10"/>
      <c r="B110" s="10"/>
      <c r="C110" t="s">
        <v>1523</v>
      </c>
      <c r="D110" s="19">
        <v>42673</v>
      </c>
      <c r="E110" t="s">
        <v>1524</v>
      </c>
      <c r="F110" s="27">
        <v>2001</v>
      </c>
      <c r="G110" s="22"/>
      <c r="H110" s="26">
        <f t="shared" si="2"/>
        <v>0</v>
      </c>
      <c r="I110" s="26"/>
    </row>
    <row r="111" spans="1:12" collapsed="1" x14ac:dyDescent="0.2">
      <c r="A111" s="18" t="s">
        <v>303</v>
      </c>
      <c r="B111" s="18" t="s">
        <v>304</v>
      </c>
      <c r="D111" s="19"/>
      <c r="F111" s="27"/>
      <c r="G111" s="21">
        <f>SUM(F112:F119)</f>
        <v>29348</v>
      </c>
      <c r="H111" s="26">
        <f>G111/1.16*0.16</f>
        <v>4048</v>
      </c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1525</v>
      </c>
      <c r="D112" s="19">
        <v>42668</v>
      </c>
      <c r="E112" t="s">
        <v>1526</v>
      </c>
      <c r="F112" s="27">
        <v>2668</v>
      </c>
      <c r="G112" s="22"/>
      <c r="H112" s="26"/>
      <c r="I112" s="26" t="s">
        <v>1287</v>
      </c>
      <c r="J112" s="27"/>
      <c r="K112" s="7"/>
      <c r="L112" s="28"/>
    </row>
    <row r="113" spans="1:12" hidden="1" outlineLevel="1" x14ac:dyDescent="0.2">
      <c r="A113" s="57"/>
      <c r="B113" s="57"/>
      <c r="C113" t="s">
        <v>82</v>
      </c>
      <c r="D113" s="19">
        <v>42671</v>
      </c>
      <c r="E113" t="s">
        <v>1527</v>
      </c>
      <c r="F113" s="27">
        <v>10440</v>
      </c>
      <c r="G113" s="22"/>
      <c r="H113" s="26"/>
      <c r="I113" s="26"/>
      <c r="J113" s="27"/>
      <c r="K113" s="7"/>
      <c r="L113" s="28"/>
    </row>
    <row r="114" spans="1:12" hidden="1" outlineLevel="1" x14ac:dyDescent="0.2">
      <c r="A114" s="57"/>
      <c r="B114" s="57"/>
      <c r="C114" t="s">
        <v>1528</v>
      </c>
      <c r="D114" s="19">
        <v>42671</v>
      </c>
      <c r="E114" t="s">
        <v>1529</v>
      </c>
      <c r="F114" s="27">
        <v>9280</v>
      </c>
      <c r="G114" s="22"/>
      <c r="H114" s="26"/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1530</v>
      </c>
      <c r="D115" s="19">
        <v>42671</v>
      </c>
      <c r="E115" t="s">
        <v>1531</v>
      </c>
      <c r="F115" s="27">
        <v>3248</v>
      </c>
      <c r="G115" s="22"/>
      <c r="H115" s="26"/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1532</v>
      </c>
      <c r="D116" s="19">
        <v>42672</v>
      </c>
      <c r="E116" t="s">
        <v>1533</v>
      </c>
      <c r="F116">
        <v>812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194</v>
      </c>
      <c r="D117" s="19">
        <v>42674</v>
      </c>
      <c r="E117" t="s">
        <v>1534</v>
      </c>
      <c r="F117" s="27">
        <v>2900</v>
      </c>
      <c r="G117" s="22"/>
      <c r="H117" s="26"/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1264</v>
      </c>
      <c r="D118" s="19">
        <v>42592</v>
      </c>
      <c r="E118" t="s">
        <v>1265</v>
      </c>
      <c r="F118" s="27">
        <v>-4060</v>
      </c>
      <c r="G118" s="22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1659</v>
      </c>
      <c r="D119" s="19">
        <v>42672</v>
      </c>
      <c r="E119" t="s">
        <v>1660</v>
      </c>
      <c r="F119" s="27">
        <v>4060</v>
      </c>
      <c r="G119" s="22"/>
      <c r="H119" s="26"/>
      <c r="I119" s="26"/>
      <c r="J119" s="27"/>
      <c r="K119" s="7"/>
      <c r="L119" s="28"/>
    </row>
    <row r="120" spans="1:12" collapsed="1" x14ac:dyDescent="0.2">
      <c r="A120" s="18" t="s">
        <v>126</v>
      </c>
      <c r="B120" s="18" t="s">
        <v>127</v>
      </c>
      <c r="D120" s="19"/>
      <c r="E120" s="45"/>
      <c r="F120" s="6"/>
      <c r="G120" s="21">
        <f>SUM(F121:F122)</f>
        <v>8535.33</v>
      </c>
      <c r="H120" s="26">
        <f>G120/1.16*0.16</f>
        <v>1177.2868965517243</v>
      </c>
      <c r="I120" s="26"/>
      <c r="J120" s="27"/>
      <c r="K120" s="7"/>
      <c r="L120" s="28"/>
    </row>
    <row r="121" spans="1:12" hidden="1" outlineLevel="1" x14ac:dyDescent="0.2">
      <c r="A121" s="10"/>
      <c r="B121" s="10"/>
      <c r="C121" t="s">
        <v>1205</v>
      </c>
      <c r="D121" s="19">
        <v>42578</v>
      </c>
      <c r="E121" t="s">
        <v>1204</v>
      </c>
      <c r="F121" s="20">
        <v>9.33</v>
      </c>
      <c r="G121" s="22"/>
      <c r="H121" s="26"/>
      <c r="I121" s="26"/>
      <c r="J121" s="27"/>
      <c r="K121" s="7"/>
      <c r="L121" s="28"/>
    </row>
    <row r="122" spans="1:12" hidden="1" outlineLevel="1" x14ac:dyDescent="0.2">
      <c r="A122" s="10"/>
      <c r="B122" s="10"/>
      <c r="C122" t="s">
        <v>1535</v>
      </c>
      <c r="D122" s="19">
        <v>42673</v>
      </c>
      <c r="E122" t="s">
        <v>1536</v>
      </c>
      <c r="F122" s="27">
        <v>8526</v>
      </c>
      <c r="G122" s="22"/>
      <c r="H122" s="26"/>
      <c r="I122" s="26"/>
      <c r="J122" s="27"/>
      <c r="K122" s="7"/>
      <c r="L122" s="28"/>
    </row>
    <row r="123" spans="1:12" collapsed="1" x14ac:dyDescent="0.2">
      <c r="A123" s="18" t="s">
        <v>130</v>
      </c>
      <c r="B123" s="18" t="s">
        <v>131</v>
      </c>
      <c r="C123" s="5"/>
      <c r="D123" s="36"/>
      <c r="E123" s="45"/>
      <c r="F123" s="6"/>
      <c r="G123" s="21">
        <v>3991.08</v>
      </c>
      <c r="H123" s="26">
        <f>G123/1.16*0.16</f>
        <v>550.4937931034483</v>
      </c>
      <c r="I123" s="21"/>
      <c r="J123" s="27"/>
      <c r="K123" s="7"/>
      <c r="L123" s="28"/>
    </row>
    <row r="124" spans="1:12" hidden="1" outlineLevel="1" x14ac:dyDescent="0.2">
      <c r="A124" s="57"/>
      <c r="B124" s="57"/>
      <c r="D124" s="19"/>
      <c r="F124" s="33">
        <v>4229.08</v>
      </c>
      <c r="G124" s="21"/>
      <c r="H124" s="26"/>
      <c r="I124" s="26"/>
      <c r="J124" s="27"/>
      <c r="K124" s="7"/>
      <c r="L124" s="28"/>
    </row>
    <row r="125" spans="1:12" collapsed="1" x14ac:dyDescent="0.2">
      <c r="A125" s="18" t="s">
        <v>554</v>
      </c>
      <c r="B125" s="18" t="s">
        <v>555</v>
      </c>
      <c r="C125" s="64"/>
      <c r="D125" s="92"/>
      <c r="E125" s="64"/>
      <c r="F125" s="33"/>
      <c r="G125" s="21">
        <f>SUM(F126:F126)</f>
        <v>4391.7700000000004</v>
      </c>
      <c r="H125" s="26">
        <f>G125/1.16*0.16</f>
        <v>605.76137931034498</v>
      </c>
      <c r="I125" s="26"/>
      <c r="J125" s="27"/>
      <c r="K125" s="7"/>
      <c r="L125" s="28"/>
    </row>
    <row r="126" spans="1:12" hidden="1" outlineLevel="1" x14ac:dyDescent="0.2">
      <c r="A126" s="57"/>
      <c r="B126" s="57"/>
      <c r="C126" t="s">
        <v>2090</v>
      </c>
      <c r="D126" s="19">
        <v>43039</v>
      </c>
      <c r="E126">
        <v>14892</v>
      </c>
      <c r="F126" s="27">
        <v>4391.7700000000004</v>
      </c>
      <c r="G126" s="67"/>
      <c r="H126" s="26"/>
      <c r="I126" s="26"/>
      <c r="J126" s="27"/>
      <c r="K126" s="7"/>
      <c r="L126" s="28"/>
    </row>
    <row r="127" spans="1:12" collapsed="1" x14ac:dyDescent="0.2">
      <c r="A127" s="18" t="s">
        <v>140</v>
      </c>
      <c r="B127" s="18" t="s">
        <v>141</v>
      </c>
      <c r="C127" s="5"/>
      <c r="D127" s="36"/>
      <c r="E127" s="45"/>
      <c r="F127" s="6"/>
      <c r="G127" s="21">
        <f>SUM(F128:F130)</f>
        <v>7646</v>
      </c>
      <c r="H127" s="26">
        <f>G127/1.16*0.16</f>
        <v>1054.6206896551726</v>
      </c>
      <c r="I127" s="26"/>
      <c r="K127" s="7"/>
      <c r="L127" s="28"/>
    </row>
    <row r="128" spans="1:12" hidden="1" outlineLevel="1" x14ac:dyDescent="0.2">
      <c r="A128" s="57"/>
      <c r="B128" s="57"/>
      <c r="C128" t="s">
        <v>1537</v>
      </c>
      <c r="D128" s="19">
        <v>42655</v>
      </c>
      <c r="E128">
        <v>15122</v>
      </c>
      <c r="F128" s="27">
        <v>1826</v>
      </c>
      <c r="G128" s="21"/>
      <c r="H128" s="26"/>
      <c r="I128" s="26"/>
      <c r="K128" s="7"/>
      <c r="L128" s="28"/>
    </row>
    <row r="129" spans="1:12" hidden="1" outlineLevel="1" x14ac:dyDescent="0.2">
      <c r="A129" s="57"/>
      <c r="B129" s="57"/>
      <c r="C129" t="s">
        <v>1538</v>
      </c>
      <c r="D129" s="19">
        <v>42661</v>
      </c>
      <c r="E129">
        <v>15224</v>
      </c>
      <c r="F129" s="27">
        <v>2998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1189</v>
      </c>
      <c r="D130" s="19">
        <v>42669</v>
      </c>
      <c r="E130">
        <v>15351</v>
      </c>
      <c r="F130" s="27">
        <v>2822</v>
      </c>
      <c r="G130" s="21"/>
      <c r="H130" s="26"/>
      <c r="I130" s="26"/>
      <c r="K130" s="7"/>
      <c r="L130" s="28"/>
    </row>
    <row r="131" spans="1:12" collapsed="1" x14ac:dyDescent="0.2">
      <c r="A131" s="18" t="s">
        <v>143</v>
      </c>
      <c r="B131" s="18" t="s">
        <v>144</v>
      </c>
      <c r="G131" s="21">
        <f>SUM(F132:F147)</f>
        <v>57770</v>
      </c>
      <c r="H131" s="26">
        <f>G131/1.16*0.16</f>
        <v>7968.2758620689656</v>
      </c>
      <c r="I131" s="26"/>
      <c r="K131" s="7"/>
      <c r="L131" s="28"/>
    </row>
    <row r="132" spans="1:12" hidden="1" outlineLevel="1" x14ac:dyDescent="0.2">
      <c r="A132" s="10"/>
      <c r="B132" s="10"/>
      <c r="D132" s="19"/>
      <c r="E132" t="s">
        <v>105</v>
      </c>
      <c r="F132" s="20">
        <v>-810</v>
      </c>
      <c r="G132" s="21"/>
      <c r="H132" s="26"/>
      <c r="I132" s="26"/>
      <c r="K132" s="7"/>
      <c r="L132" s="28"/>
    </row>
    <row r="133" spans="1:12" ht="15" hidden="1" outlineLevel="1" x14ac:dyDescent="0.25">
      <c r="A133" s="10"/>
      <c r="B133" s="10"/>
      <c r="C133" s="75" t="s">
        <v>145</v>
      </c>
      <c r="D133" s="74">
        <v>42172</v>
      </c>
      <c r="E133" s="75">
        <v>163</v>
      </c>
      <c r="F133" s="73">
        <v>3944</v>
      </c>
      <c r="G133" s="21"/>
      <c r="H133" s="26"/>
      <c r="I133" s="26"/>
    </row>
    <row r="134" spans="1:12" hidden="1" outlineLevel="1" x14ac:dyDescent="0.2">
      <c r="A134" s="10"/>
      <c r="B134" s="10"/>
      <c r="C134" t="s">
        <v>874</v>
      </c>
      <c r="D134" s="19">
        <v>42503</v>
      </c>
      <c r="E134">
        <v>400</v>
      </c>
      <c r="F134" s="27">
        <v>1508</v>
      </c>
      <c r="G134" s="21"/>
      <c r="H134" s="26"/>
      <c r="I134" s="26"/>
    </row>
    <row r="135" spans="1:12" hidden="1" outlineLevel="1" x14ac:dyDescent="0.2">
      <c r="A135" s="10"/>
      <c r="B135" s="10"/>
      <c r="C135" s="64" t="s">
        <v>1003</v>
      </c>
      <c r="D135" s="92">
        <v>42527</v>
      </c>
      <c r="E135" s="64">
        <v>415</v>
      </c>
      <c r="F135" s="68">
        <v>4408</v>
      </c>
      <c r="G135" s="21"/>
      <c r="H135" s="26"/>
      <c r="I135" s="26"/>
    </row>
    <row r="136" spans="1:12" hidden="1" outlineLevel="1" x14ac:dyDescent="0.2">
      <c r="A136" s="10"/>
      <c r="B136" s="10"/>
      <c r="C136" t="s">
        <v>336</v>
      </c>
      <c r="D136" s="19">
        <v>42611</v>
      </c>
      <c r="E136">
        <v>478</v>
      </c>
      <c r="F136" s="27">
        <v>3364</v>
      </c>
      <c r="G136" s="21"/>
      <c r="H136" s="26"/>
      <c r="I136" s="26"/>
    </row>
    <row r="137" spans="1:12" hidden="1" outlineLevel="1" x14ac:dyDescent="0.2">
      <c r="A137" s="10"/>
      <c r="C137" t="s">
        <v>1547</v>
      </c>
      <c r="D137" s="19"/>
      <c r="F137" s="27">
        <v>-2900</v>
      </c>
      <c r="G137" s="21"/>
      <c r="H137" s="26"/>
      <c r="I137" s="26"/>
    </row>
    <row r="138" spans="1:12" hidden="1" outlineLevel="1" x14ac:dyDescent="0.2">
      <c r="A138" s="10"/>
      <c r="B138" s="10"/>
      <c r="C138" t="s">
        <v>1539</v>
      </c>
      <c r="D138" s="19">
        <v>42657</v>
      </c>
      <c r="E138">
        <v>521</v>
      </c>
      <c r="F138" s="27">
        <v>3480</v>
      </c>
      <c r="G138" s="21"/>
      <c r="H138" s="26"/>
      <c r="I138" s="26"/>
    </row>
    <row r="139" spans="1:12" hidden="1" outlineLevel="1" x14ac:dyDescent="0.2">
      <c r="A139" s="10"/>
      <c r="B139" s="10"/>
      <c r="C139" t="s">
        <v>1540</v>
      </c>
      <c r="D139" s="19">
        <v>42657</v>
      </c>
      <c r="E139">
        <v>453</v>
      </c>
      <c r="F139" s="27">
        <v>12760</v>
      </c>
      <c r="G139" s="21"/>
      <c r="H139" s="26"/>
      <c r="I139" s="26"/>
    </row>
    <row r="140" spans="1:12" hidden="1" outlineLevel="1" x14ac:dyDescent="0.2">
      <c r="A140" s="10"/>
      <c r="B140" s="10"/>
      <c r="C140" t="s">
        <v>1541</v>
      </c>
      <c r="D140" s="19">
        <v>42664</v>
      </c>
      <c r="E140">
        <v>517</v>
      </c>
      <c r="F140" s="27">
        <v>1392</v>
      </c>
      <c r="G140" s="21"/>
      <c r="H140" s="26"/>
      <c r="I140" s="26"/>
    </row>
    <row r="141" spans="1:12" hidden="1" outlineLevel="1" x14ac:dyDescent="0.2">
      <c r="A141" s="10"/>
      <c r="B141" s="10"/>
      <c r="C141" t="s">
        <v>1542</v>
      </c>
      <c r="D141" s="19">
        <v>42665</v>
      </c>
      <c r="E141">
        <v>509</v>
      </c>
      <c r="F141" s="27">
        <v>2204</v>
      </c>
      <c r="G141" s="21"/>
      <c r="H141" s="26"/>
      <c r="I141" s="26"/>
    </row>
    <row r="142" spans="1:12" hidden="1" outlineLevel="1" x14ac:dyDescent="0.2">
      <c r="A142" s="10"/>
      <c r="B142" s="10"/>
      <c r="C142" t="s">
        <v>1543</v>
      </c>
      <c r="D142" s="19">
        <v>42667</v>
      </c>
      <c r="E142">
        <v>525</v>
      </c>
      <c r="F142" s="27">
        <v>3480</v>
      </c>
      <c r="G142" s="21"/>
      <c r="H142" s="26"/>
      <c r="I142" s="26"/>
    </row>
    <row r="143" spans="1:12" hidden="1" outlineLevel="1" x14ac:dyDescent="0.2">
      <c r="A143" s="10"/>
      <c r="B143" s="10"/>
      <c r="C143" t="s">
        <v>1544</v>
      </c>
      <c r="D143" s="19">
        <v>42669</v>
      </c>
      <c r="E143">
        <v>526</v>
      </c>
      <c r="F143" s="27">
        <v>4060</v>
      </c>
      <c r="G143" s="21"/>
      <c r="H143" s="26"/>
      <c r="I143" s="26"/>
    </row>
    <row r="144" spans="1:12" hidden="1" outlineLevel="1" x14ac:dyDescent="0.2">
      <c r="A144" s="10"/>
      <c r="B144" s="10"/>
      <c r="C144" t="s">
        <v>345</v>
      </c>
      <c r="D144" s="19">
        <v>42671</v>
      </c>
      <c r="E144">
        <v>531</v>
      </c>
      <c r="F144" s="27">
        <v>4640</v>
      </c>
      <c r="G144" s="21"/>
      <c r="H144" s="26"/>
      <c r="I144" s="26"/>
      <c r="K144" s="7"/>
      <c r="L144" s="28"/>
    </row>
    <row r="145" spans="1:12" hidden="1" outlineLevel="1" x14ac:dyDescent="0.2">
      <c r="A145" s="10"/>
      <c r="B145" s="10"/>
      <c r="C145" t="s">
        <v>1545</v>
      </c>
      <c r="D145" s="19">
        <v>42674</v>
      </c>
      <c r="E145">
        <v>537</v>
      </c>
      <c r="F145" s="27">
        <v>4060</v>
      </c>
      <c r="G145" s="21"/>
      <c r="H145" s="26"/>
      <c r="I145" s="26"/>
      <c r="K145" s="7"/>
      <c r="L145" s="28"/>
    </row>
    <row r="146" spans="1:12" hidden="1" outlineLevel="1" x14ac:dyDescent="0.2">
      <c r="A146" s="10"/>
      <c r="B146" s="10"/>
      <c r="C146" t="s">
        <v>24</v>
      </c>
      <c r="D146" s="19">
        <v>42674</v>
      </c>
      <c r="E146">
        <v>536</v>
      </c>
      <c r="F146" s="27">
        <v>3480</v>
      </c>
      <c r="G146" s="21"/>
      <c r="H146" s="26"/>
      <c r="I146" s="26"/>
      <c r="K146" s="7"/>
      <c r="L146" s="28"/>
    </row>
    <row r="147" spans="1:12" hidden="1" outlineLevel="1" x14ac:dyDescent="0.2">
      <c r="A147" s="10"/>
      <c r="B147" s="10"/>
      <c r="C147" t="s">
        <v>1546</v>
      </c>
      <c r="D147" s="19">
        <v>42674</v>
      </c>
      <c r="E147">
        <v>535</v>
      </c>
      <c r="F147" s="27">
        <v>8700</v>
      </c>
      <c r="G147" s="21"/>
      <c r="H147" s="26"/>
      <c r="I147" s="26"/>
      <c r="K147" s="7"/>
      <c r="L147" s="28"/>
    </row>
    <row r="148" spans="1:12" collapsed="1" x14ac:dyDescent="0.2">
      <c r="A148" s="18" t="s">
        <v>164</v>
      </c>
      <c r="B148" s="18" t="s">
        <v>165</v>
      </c>
      <c r="C148" s="5"/>
      <c r="D148" s="36"/>
      <c r="E148" s="37"/>
      <c r="F148" s="6"/>
      <c r="G148" s="21">
        <f>SUM(F149:F150)</f>
        <v>3828</v>
      </c>
      <c r="H148" s="26">
        <f>G148/1.16*0.16</f>
        <v>528.00000000000011</v>
      </c>
      <c r="I148" s="26"/>
    </row>
    <row r="149" spans="1:12" hidden="1" outlineLevel="1" x14ac:dyDescent="0.2">
      <c r="A149" s="57"/>
      <c r="B149" s="57"/>
      <c r="C149" t="s">
        <v>1006</v>
      </c>
      <c r="D149" s="19">
        <v>42545</v>
      </c>
      <c r="E149">
        <v>3829082</v>
      </c>
      <c r="F149">
        <v>348</v>
      </c>
      <c r="G149" s="21"/>
      <c r="H149" s="26"/>
      <c r="I149" s="26"/>
    </row>
    <row r="150" spans="1:12" ht="13.5" hidden="1" customHeight="1" outlineLevel="1" x14ac:dyDescent="0.2">
      <c r="A150" s="10"/>
      <c r="B150" s="10"/>
      <c r="C150" t="s">
        <v>771</v>
      </c>
      <c r="D150" s="19">
        <v>42669</v>
      </c>
      <c r="E150">
        <v>4020193</v>
      </c>
      <c r="F150" s="27">
        <v>3480</v>
      </c>
      <c r="G150" s="21"/>
      <c r="H150" s="26"/>
      <c r="I150" s="26"/>
    </row>
    <row r="151" spans="1:12" ht="15" collapsed="1" x14ac:dyDescent="0.25">
      <c r="A151" s="18" t="s">
        <v>169</v>
      </c>
      <c r="B151" s="18" t="s">
        <v>170</v>
      </c>
      <c r="C151" s="5"/>
      <c r="D151" s="36"/>
      <c r="E151" s="37"/>
      <c r="F151" s="6"/>
      <c r="G151" s="21">
        <f>SUM(F152:F154)</f>
        <v>5686.0599999999995</v>
      </c>
      <c r="H151" s="26">
        <f>G151/1.16*0.16</f>
        <v>784.28413793103448</v>
      </c>
      <c r="I151" s="26"/>
      <c r="J151" s="75"/>
      <c r="K151" s="74"/>
      <c r="L151" s="75"/>
    </row>
    <row r="152" spans="1:12" ht="13.5" hidden="1" customHeight="1" outlineLevel="1" x14ac:dyDescent="0.2">
      <c r="A152" s="10"/>
      <c r="B152" s="10"/>
      <c r="C152" t="s">
        <v>171</v>
      </c>
      <c r="D152" s="19">
        <v>42271</v>
      </c>
      <c r="E152" t="s">
        <v>172</v>
      </c>
      <c r="F152" s="20">
        <f>5800-3132+1510.06</f>
        <v>4178.0599999999995</v>
      </c>
      <c r="G152" s="68"/>
      <c r="H152" s="26"/>
      <c r="I152" s="26"/>
      <c r="K152" s="7"/>
      <c r="L152" s="28"/>
    </row>
    <row r="153" spans="1:12" ht="13.5" hidden="1" customHeight="1" outlineLevel="1" x14ac:dyDescent="0.25">
      <c r="A153" s="10"/>
      <c r="B153" s="10"/>
      <c r="C153" s="75" t="s">
        <v>173</v>
      </c>
      <c r="D153" s="74">
        <v>42308</v>
      </c>
      <c r="E153" s="75" t="s">
        <v>174</v>
      </c>
      <c r="F153" s="20">
        <f>4408-1160</f>
        <v>3248</v>
      </c>
      <c r="G153" s="54"/>
      <c r="H153" s="26"/>
      <c r="I153" s="26"/>
      <c r="K153" s="7"/>
      <c r="L153" s="28"/>
    </row>
    <row r="154" spans="1:12" ht="13.5" hidden="1" customHeight="1" outlineLevel="1" x14ac:dyDescent="0.2">
      <c r="A154" s="10"/>
      <c r="B154" s="10"/>
      <c r="C154" t="s">
        <v>1126</v>
      </c>
      <c r="D154" s="19">
        <v>42565</v>
      </c>
      <c r="E154" t="s">
        <v>1127</v>
      </c>
      <c r="F154" s="27">
        <v>-1740</v>
      </c>
      <c r="G154" s="54"/>
      <c r="H154" s="26"/>
      <c r="I154" s="99" t="s">
        <v>1624</v>
      </c>
      <c r="K154" s="7"/>
      <c r="L154" s="28"/>
    </row>
    <row r="155" spans="1:12" ht="13.5" customHeight="1" collapsed="1" x14ac:dyDescent="0.2">
      <c r="A155" s="18" t="s">
        <v>175</v>
      </c>
      <c r="B155" s="18" t="s">
        <v>176</v>
      </c>
      <c r="C155" s="5"/>
      <c r="D155" s="36"/>
      <c r="E155" s="37"/>
      <c r="F155" s="6"/>
      <c r="G155" s="21">
        <f>SUM(F156)</f>
        <v>1160</v>
      </c>
      <c r="H155" s="26">
        <f>G155/1.16*0.16</f>
        <v>160.00000000000003</v>
      </c>
      <c r="I155" s="26"/>
      <c r="K155" s="7"/>
      <c r="L155" s="28"/>
    </row>
    <row r="156" spans="1:12" ht="15" hidden="1" outlineLevel="1" x14ac:dyDescent="0.25">
      <c r="A156" s="10"/>
      <c r="B156" s="10"/>
      <c r="C156" s="75" t="s">
        <v>177</v>
      </c>
      <c r="D156" s="74">
        <v>42353</v>
      </c>
      <c r="E156" s="75">
        <v>290</v>
      </c>
      <c r="F156" s="20">
        <v>1160</v>
      </c>
      <c r="G156" s="21"/>
      <c r="H156" s="26"/>
      <c r="I156" s="26"/>
      <c r="K156" s="7"/>
      <c r="L156" s="28"/>
    </row>
    <row r="157" spans="1:12" ht="15" collapsed="1" x14ac:dyDescent="0.25">
      <c r="A157" s="18" t="s">
        <v>431</v>
      </c>
      <c r="B157" s="18" t="s">
        <v>432</v>
      </c>
      <c r="C157" s="75"/>
      <c r="D157" s="74"/>
      <c r="E157" s="75"/>
      <c r="G157" s="21">
        <f>SUM(F158:F165)</f>
        <v>2080.02</v>
      </c>
      <c r="H157" s="26">
        <f>G157/1.16*0.16</f>
        <v>286.8993103448276</v>
      </c>
      <c r="I157" s="26"/>
      <c r="K157" s="7"/>
      <c r="L157" s="28"/>
    </row>
    <row r="158" spans="1:12" hidden="1" outlineLevel="1" x14ac:dyDescent="0.2">
      <c r="A158" s="57"/>
      <c r="B158" s="57"/>
      <c r="C158" t="s">
        <v>885</v>
      </c>
      <c r="D158" s="19">
        <v>42510</v>
      </c>
      <c r="E158">
        <v>619</v>
      </c>
      <c r="F158">
        <v>347.99</v>
      </c>
      <c r="G158" s="21"/>
      <c r="H158" s="26"/>
      <c r="I158" s="26"/>
      <c r="K158" s="7"/>
      <c r="L158" s="28"/>
    </row>
    <row r="159" spans="1:12" hidden="1" outlineLevel="1" x14ac:dyDescent="0.2">
      <c r="A159" s="57"/>
      <c r="B159" s="57"/>
      <c r="C159" t="s">
        <v>886</v>
      </c>
      <c r="D159" s="19">
        <v>42510</v>
      </c>
      <c r="E159">
        <v>620</v>
      </c>
      <c r="F159">
        <v>347.99</v>
      </c>
      <c r="G159" s="21"/>
      <c r="H159" s="26"/>
      <c r="I159" s="26"/>
      <c r="K159" s="7"/>
      <c r="L159" s="28"/>
    </row>
    <row r="160" spans="1:12" hidden="1" outlineLevel="1" x14ac:dyDescent="0.2">
      <c r="A160" s="57"/>
      <c r="B160" s="57"/>
      <c r="C160" t="s">
        <v>1008</v>
      </c>
      <c r="D160" s="19">
        <v>42542</v>
      </c>
      <c r="E160">
        <v>681</v>
      </c>
      <c r="F160">
        <v>350</v>
      </c>
      <c r="G160" s="21"/>
      <c r="H160" s="26"/>
      <c r="I160" s="26"/>
      <c r="K160" s="7"/>
      <c r="L160" s="28"/>
    </row>
    <row r="161" spans="1:13" hidden="1" outlineLevel="1" x14ac:dyDescent="0.2">
      <c r="A161" s="57"/>
      <c r="B161" s="57"/>
      <c r="C161" t="s">
        <v>377</v>
      </c>
      <c r="D161" s="19">
        <v>42542</v>
      </c>
      <c r="E161">
        <v>651</v>
      </c>
      <c r="F161">
        <v>350.56</v>
      </c>
      <c r="G161" s="21"/>
      <c r="H161" s="26"/>
      <c r="I161" s="26"/>
      <c r="K161" s="7"/>
      <c r="L161" s="28"/>
    </row>
    <row r="162" spans="1:13" hidden="1" outlineLevel="1" x14ac:dyDescent="0.2">
      <c r="A162" s="57"/>
      <c r="B162" s="57"/>
      <c r="C162" t="s">
        <v>1011</v>
      </c>
      <c r="D162" s="19">
        <v>42551</v>
      </c>
      <c r="E162" t="s">
        <v>1012</v>
      </c>
      <c r="F162">
        <v>-363.08</v>
      </c>
      <c r="G162" s="21"/>
      <c r="H162" s="26"/>
      <c r="I162" s="26"/>
      <c r="K162" s="7"/>
      <c r="L162" s="28"/>
    </row>
    <row r="163" spans="1:13" hidden="1" outlineLevel="1" x14ac:dyDescent="0.2">
      <c r="A163" s="57"/>
      <c r="B163" s="57"/>
      <c r="C163" t="s">
        <v>1129</v>
      </c>
      <c r="D163" s="19">
        <v>42573</v>
      </c>
      <c r="E163">
        <v>748</v>
      </c>
      <c r="F163">
        <v>348</v>
      </c>
      <c r="G163" s="21"/>
      <c r="H163" s="26"/>
      <c r="I163" s="26"/>
      <c r="K163" s="7"/>
      <c r="L163" s="28"/>
    </row>
    <row r="164" spans="1:13" hidden="1" outlineLevel="1" x14ac:dyDescent="0.2">
      <c r="A164" s="57"/>
      <c r="B164" s="57"/>
      <c r="C164" t="s">
        <v>1131</v>
      </c>
      <c r="D164" s="19">
        <v>42581</v>
      </c>
      <c r="E164">
        <v>652</v>
      </c>
      <c r="F164">
        <v>350.56</v>
      </c>
      <c r="G164" s="21"/>
      <c r="H164" s="26"/>
      <c r="I164" s="26"/>
      <c r="K164" s="7"/>
      <c r="L164" s="28"/>
    </row>
    <row r="165" spans="1:13" hidden="1" outlineLevel="1" x14ac:dyDescent="0.2">
      <c r="A165" s="57"/>
      <c r="B165" s="57"/>
      <c r="C165" t="s">
        <v>1281</v>
      </c>
      <c r="D165" s="19">
        <v>42591</v>
      </c>
      <c r="F165">
        <v>348</v>
      </c>
      <c r="G165" s="21"/>
      <c r="H165" s="26"/>
      <c r="I165" s="26"/>
      <c r="K165" s="7"/>
      <c r="L165" s="28"/>
    </row>
    <row r="166" spans="1:13" collapsed="1" x14ac:dyDescent="0.2">
      <c r="A166" s="18" t="s">
        <v>178</v>
      </c>
      <c r="B166" s="18" t="s">
        <v>179</v>
      </c>
      <c r="C166" s="5"/>
      <c r="D166" s="36"/>
      <c r="E166" s="37"/>
      <c r="F166" s="6"/>
      <c r="G166" s="21">
        <f>SUM(F167:F167)</f>
        <v>2500.0100000000002</v>
      </c>
      <c r="H166" s="26">
        <f>G166/1.16*0.16</f>
        <v>344.82896551724144</v>
      </c>
      <c r="I166" s="26"/>
      <c r="K166" s="7"/>
      <c r="L166" s="28"/>
    </row>
    <row r="167" spans="1:13" ht="17.25" hidden="1" customHeight="1" outlineLevel="1" x14ac:dyDescent="0.25">
      <c r="A167" s="10"/>
      <c r="B167" s="10"/>
      <c r="C167" s="75" t="s">
        <v>93</v>
      </c>
      <c r="D167" s="74">
        <v>42369</v>
      </c>
      <c r="E167" s="75" t="s">
        <v>94</v>
      </c>
      <c r="F167" s="73">
        <v>2500.0100000000002</v>
      </c>
      <c r="G167" s="54"/>
      <c r="H167" s="26">
        <f>G167/1.16*0.16</f>
        <v>0</v>
      </c>
      <c r="I167" s="26"/>
      <c r="K167" s="7"/>
      <c r="L167" s="28"/>
    </row>
    <row r="168" spans="1:13" collapsed="1" x14ac:dyDescent="0.2">
      <c r="A168" s="18" t="s">
        <v>185</v>
      </c>
      <c r="B168" s="18" t="s">
        <v>186</v>
      </c>
      <c r="C168" s="5"/>
      <c r="D168" s="36"/>
      <c r="E168" s="37"/>
      <c r="F168" s="6"/>
      <c r="G168" s="21">
        <f>SUM(F169:F169)</f>
        <v>1725</v>
      </c>
      <c r="H168" s="26">
        <f>G168/1.16*0.16</f>
        <v>237.93103448275863</v>
      </c>
      <c r="I168" s="26"/>
      <c r="K168" s="7"/>
      <c r="L168" s="28"/>
    </row>
    <row r="169" spans="1:13" hidden="1" outlineLevel="1" x14ac:dyDescent="0.2">
      <c r="A169" s="10"/>
      <c r="B169" s="10"/>
      <c r="C169" s="5" t="s">
        <v>187</v>
      </c>
      <c r="D169" s="36">
        <v>41486</v>
      </c>
      <c r="E169" s="37">
        <v>8858</v>
      </c>
      <c r="F169" s="6">
        <v>1725</v>
      </c>
      <c r="G169" s="54"/>
      <c r="H169" s="26"/>
      <c r="I169" s="26"/>
      <c r="K169" s="7"/>
      <c r="L169" s="28"/>
    </row>
    <row r="170" spans="1:13" collapsed="1" x14ac:dyDescent="0.2">
      <c r="A170" s="18" t="s">
        <v>1139</v>
      </c>
      <c r="B170" s="18" t="s">
        <v>1140</v>
      </c>
      <c r="G170" s="21">
        <f>SUM(F171)</f>
        <v>4899</v>
      </c>
      <c r="H170" s="26">
        <f>G170/1.16*0.16</f>
        <v>675.72413793103453</v>
      </c>
      <c r="I170" s="26"/>
      <c r="K170" s="19"/>
      <c r="M170" s="27"/>
    </row>
    <row r="171" spans="1:13" hidden="1" outlineLevel="1" x14ac:dyDescent="0.2">
      <c r="A171" s="10"/>
      <c r="B171" s="10"/>
      <c r="C171" t="s">
        <v>1548</v>
      </c>
      <c r="D171" s="19">
        <v>42668</v>
      </c>
      <c r="E171" t="s">
        <v>1549</v>
      </c>
      <c r="F171" s="27">
        <v>4899</v>
      </c>
      <c r="G171" s="54"/>
      <c r="H171" s="26"/>
      <c r="I171" s="26"/>
      <c r="K171" s="19"/>
      <c r="M171" s="27"/>
    </row>
    <row r="172" spans="1:13" collapsed="1" x14ac:dyDescent="0.2">
      <c r="A172" s="18" t="s">
        <v>211</v>
      </c>
      <c r="B172" s="18" t="s">
        <v>212</v>
      </c>
      <c r="C172" s="5"/>
      <c r="D172" s="36"/>
      <c r="E172" s="37"/>
      <c r="G172" s="21">
        <f>SUM(F173:F177)</f>
        <v>-12760</v>
      </c>
      <c r="H172" s="26">
        <f t="shared" ref="H172" si="3">G172/1.16*0.16</f>
        <v>-1760</v>
      </c>
      <c r="I172" s="96" t="s">
        <v>2079</v>
      </c>
      <c r="K172" s="7"/>
      <c r="L172" s="28"/>
    </row>
    <row r="173" spans="1:13" s="64" customFormat="1" hidden="1" outlineLevel="1" x14ac:dyDescent="0.2">
      <c r="A173" s="57"/>
      <c r="B173" s="57"/>
      <c r="C173" t="s">
        <v>213</v>
      </c>
      <c r="D173" s="19">
        <v>42068</v>
      </c>
      <c r="E173" t="s">
        <v>214</v>
      </c>
      <c r="F173" s="20">
        <v>464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215</v>
      </c>
      <c r="D174" s="19">
        <v>42172</v>
      </c>
      <c r="E174" t="s">
        <v>216</v>
      </c>
      <c r="F174" s="20">
        <v>4408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217</v>
      </c>
      <c r="D175" s="19">
        <v>42247</v>
      </c>
      <c r="E175" t="s">
        <v>218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219</v>
      </c>
      <c r="D176" s="19">
        <v>42247</v>
      </c>
      <c r="E176" t="s">
        <v>220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734</v>
      </c>
      <c r="D177" s="19">
        <v>42487</v>
      </c>
      <c r="E177" t="s">
        <v>391</v>
      </c>
      <c r="F177" s="27">
        <v>-26448</v>
      </c>
      <c r="G177" s="21"/>
      <c r="H177" s="26"/>
      <c r="I177" s="96" t="s">
        <v>735</v>
      </c>
      <c r="K177" s="7"/>
      <c r="L177" s="60"/>
    </row>
    <row r="178" spans="1:19" collapsed="1" x14ac:dyDescent="0.2">
      <c r="A178" s="18" t="s">
        <v>221</v>
      </c>
      <c r="B178" s="18" t="s">
        <v>222</v>
      </c>
      <c r="C178" s="5"/>
      <c r="D178" s="36"/>
      <c r="E178" s="37"/>
      <c r="F178" s="6"/>
      <c r="G178" s="21">
        <f>SUM(F179)</f>
        <v>11470.9</v>
      </c>
      <c r="H178" s="26">
        <f>G178/1.16*0.16</f>
        <v>1582.1931034482759</v>
      </c>
      <c r="I178" s="26"/>
    </row>
    <row r="179" spans="1:19" hidden="1" outlineLevel="1" x14ac:dyDescent="0.2">
      <c r="A179" s="10"/>
      <c r="B179" s="10"/>
      <c r="C179" t="s">
        <v>223</v>
      </c>
      <c r="D179" s="69">
        <v>41864</v>
      </c>
      <c r="E179" s="70" t="s">
        <v>224</v>
      </c>
      <c r="F179" s="20">
        <v>11470.9</v>
      </c>
      <c r="G179" s="21"/>
      <c r="H179" s="26"/>
      <c r="I179" s="26"/>
    </row>
    <row r="180" spans="1:19" collapsed="1" x14ac:dyDescent="0.2">
      <c r="A180" s="18" t="s">
        <v>589</v>
      </c>
      <c r="B180" s="18" t="s">
        <v>590</v>
      </c>
      <c r="D180" s="69"/>
      <c r="E180" s="70"/>
      <c r="G180" s="21">
        <f>SUM(F181:F181)</f>
        <v>10440</v>
      </c>
      <c r="H180" s="26">
        <f>G180/1.16*0.16</f>
        <v>1440</v>
      </c>
      <c r="I180" s="26"/>
    </row>
    <row r="181" spans="1:19" hidden="1" outlineLevel="1" x14ac:dyDescent="0.2">
      <c r="A181" s="10"/>
      <c r="B181" s="10"/>
      <c r="C181" t="s">
        <v>591</v>
      </c>
      <c r="D181" s="19">
        <v>42438</v>
      </c>
      <c r="E181" t="s">
        <v>592</v>
      </c>
      <c r="F181" s="27">
        <v>10440</v>
      </c>
      <c r="G181" s="21"/>
      <c r="H181" s="26"/>
      <c r="I181" s="26"/>
    </row>
    <row r="182" spans="1:19" collapsed="1" x14ac:dyDescent="0.2">
      <c r="A182" s="18" t="s">
        <v>225</v>
      </c>
      <c r="B182" s="18" t="s">
        <v>226</v>
      </c>
      <c r="D182" s="19"/>
      <c r="G182" s="21">
        <f>SUM(F183:F183)</f>
        <v>11020</v>
      </c>
      <c r="H182" s="26">
        <f>G182/1.16*0.16</f>
        <v>1520</v>
      </c>
      <c r="I182" s="26"/>
    </row>
    <row r="183" spans="1:19" hidden="1" outlineLevel="1" x14ac:dyDescent="0.2">
      <c r="A183" s="10"/>
      <c r="B183" s="10"/>
      <c r="C183" t="s">
        <v>227</v>
      </c>
      <c r="D183" s="19">
        <v>42101</v>
      </c>
      <c r="E183">
        <v>60</v>
      </c>
      <c r="F183" s="20">
        <v>11020</v>
      </c>
      <c r="G183" s="21"/>
      <c r="H183" s="26">
        <f>G183/1.16*0.16</f>
        <v>0</v>
      </c>
      <c r="I183" s="26"/>
      <c r="K183" s="10"/>
      <c r="L183" s="10"/>
      <c r="N183" s="19"/>
      <c r="P183" s="27"/>
      <c r="Q183" s="21"/>
      <c r="R183" s="26"/>
      <c r="S183" s="26"/>
    </row>
    <row r="184" spans="1:19" collapsed="1" x14ac:dyDescent="0.2">
      <c r="A184" s="18" t="s">
        <v>342</v>
      </c>
      <c r="B184" s="18" t="s">
        <v>343</v>
      </c>
      <c r="D184" s="19"/>
      <c r="G184" s="21">
        <f>+SUM(F185:F189)</f>
        <v>-3352.4</v>
      </c>
      <c r="H184" s="26">
        <f>G184/1.16*0.16</f>
        <v>-462.40000000000009</v>
      </c>
      <c r="I184" t="s">
        <v>2089</v>
      </c>
      <c r="K184" s="7"/>
      <c r="L184" s="28"/>
    </row>
    <row r="185" spans="1:19" hidden="1" outlineLevel="1" x14ac:dyDescent="0.2">
      <c r="A185" s="10"/>
      <c r="B185" s="10"/>
      <c r="C185" t="s">
        <v>595</v>
      </c>
      <c r="D185" s="19">
        <v>42460</v>
      </c>
      <c r="E185" t="s">
        <v>596</v>
      </c>
      <c r="F185" s="27">
        <v>-2889.56</v>
      </c>
      <c r="G185" s="21"/>
      <c r="H185" s="26"/>
      <c r="K185" s="7"/>
      <c r="L185" s="28"/>
    </row>
    <row r="186" spans="1:19" hidden="1" outlineLevel="1" x14ac:dyDescent="0.2">
      <c r="A186" s="10"/>
      <c r="B186" s="10"/>
      <c r="C186" t="s">
        <v>739</v>
      </c>
      <c r="D186" s="19">
        <v>42487</v>
      </c>
      <c r="E186" t="s">
        <v>740</v>
      </c>
      <c r="F186" s="27">
        <v>-2889.56</v>
      </c>
      <c r="G186" s="21"/>
      <c r="H186" s="26"/>
      <c r="K186" s="7"/>
      <c r="L186" s="28"/>
    </row>
    <row r="187" spans="1:19" hidden="1" outlineLevel="1" x14ac:dyDescent="0.2">
      <c r="A187" s="10"/>
      <c r="B187" s="10"/>
      <c r="C187" t="s">
        <v>1292</v>
      </c>
      <c r="D187" s="19">
        <v>42592</v>
      </c>
      <c r="E187" t="s">
        <v>1293</v>
      </c>
      <c r="F187" s="27">
        <v>-986</v>
      </c>
      <c r="G187" s="21"/>
      <c r="H187" s="26"/>
      <c r="I187" s="26"/>
      <c r="K187" s="7"/>
      <c r="L187" s="28"/>
    </row>
    <row r="188" spans="1:19" hidden="1" outlineLevel="1" x14ac:dyDescent="0.2">
      <c r="A188" s="10"/>
      <c r="B188" s="10"/>
      <c r="C188" t="s">
        <v>1550</v>
      </c>
      <c r="D188" s="19">
        <v>42671</v>
      </c>
      <c r="E188">
        <v>2200</v>
      </c>
      <c r="F188">
        <v>754</v>
      </c>
      <c r="H188" s="26"/>
      <c r="I188" t="s">
        <v>1294</v>
      </c>
      <c r="K188" s="7"/>
      <c r="L188" s="28"/>
    </row>
    <row r="189" spans="1:19" hidden="1" outlineLevel="1" x14ac:dyDescent="0.2">
      <c r="A189" s="10"/>
      <c r="B189" s="10"/>
      <c r="C189" t="s">
        <v>109</v>
      </c>
      <c r="D189" s="19">
        <v>42671</v>
      </c>
      <c r="E189">
        <v>2243</v>
      </c>
      <c r="F189" s="27">
        <v>2658.72</v>
      </c>
      <c r="H189" s="26"/>
      <c r="I189" s="26"/>
      <c r="K189" s="7"/>
      <c r="L189" s="28"/>
    </row>
    <row r="190" spans="1:19" collapsed="1" x14ac:dyDescent="0.2">
      <c r="A190" s="18" t="s">
        <v>240</v>
      </c>
      <c r="B190" s="18" t="s">
        <v>241</v>
      </c>
      <c r="C190" s="5"/>
      <c r="D190" s="53"/>
      <c r="E190" s="5"/>
      <c r="F190" s="6"/>
      <c r="G190" s="21">
        <f>SUM(F191:F191)</f>
        <v>5848</v>
      </c>
      <c r="H190" s="26">
        <f>G190/1.16*0.16</f>
        <v>806.62068965517244</v>
      </c>
      <c r="I190" s="26"/>
    </row>
    <row r="191" spans="1:19" hidden="1" outlineLevel="1" x14ac:dyDescent="0.2">
      <c r="C191" t="s">
        <v>1551</v>
      </c>
      <c r="D191" s="19">
        <v>42673</v>
      </c>
      <c r="E191">
        <v>24003925</v>
      </c>
      <c r="F191" s="27">
        <v>5848</v>
      </c>
    </row>
    <row r="192" spans="1:19" collapsed="1" x14ac:dyDescent="0.2">
      <c r="A192" s="18" t="s">
        <v>743</v>
      </c>
      <c r="B192" s="18" t="s">
        <v>744</v>
      </c>
      <c r="D192" s="19"/>
      <c r="F192" s="27"/>
      <c r="G192" s="21">
        <f>SUM(F193)</f>
        <v>1099.7</v>
      </c>
      <c r="H192" s="26">
        <f>G192/1.16*0.16</f>
        <v>151.68275862068967</v>
      </c>
    </row>
    <row r="193" spans="1:9" hidden="1" outlineLevel="1" x14ac:dyDescent="0.2">
      <c r="C193" t="s">
        <v>745</v>
      </c>
      <c r="D193" s="19">
        <v>42473</v>
      </c>
      <c r="E193">
        <v>33015</v>
      </c>
      <c r="F193" s="27">
        <v>1099.7</v>
      </c>
    </row>
    <row r="194" spans="1:9" hidden="1" outlineLevel="1" x14ac:dyDescent="0.2">
      <c r="C194" t="s">
        <v>529</v>
      </c>
      <c r="D194" s="19"/>
      <c r="F194" s="27"/>
    </row>
    <row r="195" spans="1:9" collapsed="1" x14ac:dyDescent="0.2">
      <c r="A195" s="18" t="s">
        <v>605</v>
      </c>
      <c r="B195" s="18" t="s">
        <v>603</v>
      </c>
      <c r="D195" s="19"/>
      <c r="F195" s="27"/>
      <c r="G195" s="21">
        <f>SUM(F196:F196)</f>
        <v>1735</v>
      </c>
      <c r="H195" s="26">
        <f>G195/1.16*0.16</f>
        <v>239.31034482758625</v>
      </c>
    </row>
    <row r="196" spans="1:9" hidden="1" outlineLevel="1" x14ac:dyDescent="0.2">
      <c r="C196" t="s">
        <v>1552</v>
      </c>
      <c r="D196" s="19">
        <v>42657</v>
      </c>
      <c r="E196">
        <v>1350</v>
      </c>
      <c r="F196" s="27">
        <v>1735</v>
      </c>
    </row>
    <row r="197" spans="1:9" collapsed="1" x14ac:dyDescent="0.2">
      <c r="A197" s="18" t="s">
        <v>247</v>
      </c>
      <c r="B197" s="18" t="s">
        <v>248</v>
      </c>
      <c r="C197" s="5"/>
      <c r="D197" s="53"/>
      <c r="E197" s="5"/>
      <c r="F197" s="6"/>
      <c r="G197" s="21">
        <f>SUM(F198:F198)</f>
        <v>27260</v>
      </c>
      <c r="H197" s="26">
        <f>G197/1.16*0.16</f>
        <v>3760</v>
      </c>
      <c r="I197" s="26"/>
    </row>
    <row r="198" spans="1:9" hidden="1" outlineLevel="1" x14ac:dyDescent="0.2">
      <c r="C198" t="s">
        <v>1553</v>
      </c>
      <c r="D198" s="19">
        <v>42657</v>
      </c>
      <c r="E198">
        <v>458</v>
      </c>
      <c r="F198" s="27">
        <v>27260</v>
      </c>
    </row>
    <row r="199" spans="1:9" collapsed="1" x14ac:dyDescent="0.2">
      <c r="A199" s="18" t="s">
        <v>355</v>
      </c>
      <c r="B199" s="18" t="s">
        <v>353</v>
      </c>
      <c r="G199" s="21">
        <f>SUM(F200)</f>
        <v>27842.32</v>
      </c>
      <c r="H199" s="26">
        <f>G199/1.16*0.16</f>
        <v>3840.32</v>
      </c>
    </row>
    <row r="200" spans="1:9" hidden="1" outlineLevel="1" x14ac:dyDescent="0.2">
      <c r="C200" t="s">
        <v>1554</v>
      </c>
      <c r="D200" s="19">
        <v>42647</v>
      </c>
      <c r="E200">
        <v>1048</v>
      </c>
      <c r="F200" s="27">
        <v>27842.32</v>
      </c>
    </row>
    <row r="201" spans="1:9" hidden="1" outlineLevel="1" x14ac:dyDescent="0.2">
      <c r="D201" s="19"/>
      <c r="F201" s="27"/>
    </row>
    <row r="202" spans="1:9" collapsed="1" x14ac:dyDescent="0.2">
      <c r="A202" s="18" t="s">
        <v>931</v>
      </c>
      <c r="B202" s="18" t="s">
        <v>932</v>
      </c>
      <c r="D202" s="19"/>
      <c r="F202" s="27"/>
      <c r="G202" s="21">
        <f>SUM(F203)</f>
        <v>-1000</v>
      </c>
      <c r="H202" s="26">
        <f>G202/1.16*0.16</f>
        <v>-137.93103448275863</v>
      </c>
      <c r="I202" t="s">
        <v>2084</v>
      </c>
    </row>
    <row r="203" spans="1:9" hidden="1" outlineLevel="1" x14ac:dyDescent="0.2">
      <c r="C203" t="s">
        <v>933</v>
      </c>
      <c r="D203" s="19">
        <v>42515</v>
      </c>
      <c r="E203" t="s">
        <v>934</v>
      </c>
      <c r="F203" s="27">
        <v>-1000</v>
      </c>
    </row>
    <row r="204" spans="1:9" collapsed="1" x14ac:dyDescent="0.2">
      <c r="A204" s="18" t="s">
        <v>939</v>
      </c>
      <c r="B204" s="18" t="s">
        <v>935</v>
      </c>
      <c r="D204" s="19"/>
      <c r="F204" s="27"/>
      <c r="G204" s="21">
        <f>SUM(F205:F217)</f>
        <v>850960.4800000001</v>
      </c>
      <c r="H204" s="26">
        <f>G204/1.16*0.16</f>
        <v>117373.85931034485</v>
      </c>
    </row>
    <row r="205" spans="1:9" hidden="1" outlineLevel="1" x14ac:dyDescent="0.2">
      <c r="C205" t="s">
        <v>392</v>
      </c>
      <c r="D205" s="19">
        <v>42429</v>
      </c>
      <c r="E205" t="s">
        <v>393</v>
      </c>
      <c r="F205" s="27">
        <v>80000</v>
      </c>
    </row>
    <row r="206" spans="1:9" hidden="1" outlineLevel="1" x14ac:dyDescent="0.2">
      <c r="C206" t="s">
        <v>392</v>
      </c>
      <c r="D206" s="19">
        <v>42460</v>
      </c>
      <c r="E206" t="s">
        <v>393</v>
      </c>
      <c r="F206" s="27">
        <v>80000</v>
      </c>
    </row>
    <row r="207" spans="1:9" hidden="1" outlineLevel="1" x14ac:dyDescent="0.2">
      <c r="C207" t="s">
        <v>392</v>
      </c>
      <c r="D207" s="19">
        <v>42490</v>
      </c>
      <c r="E207" t="s">
        <v>393</v>
      </c>
      <c r="F207" s="27">
        <v>80000</v>
      </c>
    </row>
    <row r="208" spans="1:9" hidden="1" outlineLevel="1" x14ac:dyDescent="0.2">
      <c r="C208" t="s">
        <v>392</v>
      </c>
      <c r="D208" s="19">
        <v>42521</v>
      </c>
      <c r="E208" t="s">
        <v>393</v>
      </c>
      <c r="F208" s="27">
        <v>80000</v>
      </c>
    </row>
    <row r="209" spans="1:8" hidden="1" outlineLevel="1" x14ac:dyDescent="0.2">
      <c r="C209" t="s">
        <v>392</v>
      </c>
      <c r="D209" s="19">
        <v>42551</v>
      </c>
      <c r="E209" t="s">
        <v>393</v>
      </c>
      <c r="F209" s="27">
        <v>80000</v>
      </c>
    </row>
    <row r="210" spans="1:8" hidden="1" outlineLevel="1" x14ac:dyDescent="0.2">
      <c r="C210" t="s">
        <v>392</v>
      </c>
      <c r="D210" s="19">
        <v>42582</v>
      </c>
      <c r="E210" t="s">
        <v>1153</v>
      </c>
      <c r="F210" s="27">
        <v>80000</v>
      </c>
    </row>
    <row r="211" spans="1:8" hidden="1" outlineLevel="1" x14ac:dyDescent="0.2">
      <c r="C211" t="s">
        <v>942</v>
      </c>
      <c r="D211" s="19">
        <v>42608</v>
      </c>
      <c r="E211" t="s">
        <v>1302</v>
      </c>
      <c r="F211" s="27">
        <v>6628.56</v>
      </c>
    </row>
    <row r="212" spans="1:8" hidden="1" outlineLevel="1" x14ac:dyDescent="0.2">
      <c r="C212" t="s">
        <v>392</v>
      </c>
      <c r="D212" s="19">
        <v>42613</v>
      </c>
      <c r="E212" t="s">
        <v>1153</v>
      </c>
      <c r="F212" s="27">
        <v>80000</v>
      </c>
    </row>
    <row r="213" spans="1:8" hidden="1" outlineLevel="1" x14ac:dyDescent="0.2">
      <c r="C213" t="s">
        <v>815</v>
      </c>
      <c r="D213" s="19">
        <v>42613</v>
      </c>
      <c r="E213" t="s">
        <v>1153</v>
      </c>
      <c r="F213" s="27">
        <v>80000</v>
      </c>
    </row>
    <row r="214" spans="1:8" hidden="1" outlineLevel="1" x14ac:dyDescent="0.2">
      <c r="C214" t="s">
        <v>392</v>
      </c>
      <c r="D214" s="19">
        <v>42643</v>
      </c>
      <c r="E214" t="s">
        <v>1153</v>
      </c>
      <c r="F214" s="27">
        <v>80000</v>
      </c>
    </row>
    <row r="215" spans="1:8" hidden="1" outlineLevel="1" x14ac:dyDescent="0.2">
      <c r="C215" t="s">
        <v>1555</v>
      </c>
      <c r="D215" s="19">
        <v>42644</v>
      </c>
      <c r="E215" t="s">
        <v>393</v>
      </c>
      <c r="F215" s="27">
        <v>80000</v>
      </c>
    </row>
    <row r="216" spans="1:8" hidden="1" outlineLevel="1" x14ac:dyDescent="0.2">
      <c r="C216" t="s">
        <v>1556</v>
      </c>
      <c r="D216" s="19">
        <v>42674</v>
      </c>
      <c r="E216" t="s">
        <v>1557</v>
      </c>
      <c r="F216" s="27">
        <v>39106.120000000003</v>
      </c>
    </row>
    <row r="217" spans="1:8" hidden="1" outlineLevel="1" x14ac:dyDescent="0.2">
      <c r="C217" t="s">
        <v>1558</v>
      </c>
      <c r="D217" s="19">
        <v>42674</v>
      </c>
      <c r="E217" t="s">
        <v>1559</v>
      </c>
      <c r="F217" s="27">
        <v>5225.8</v>
      </c>
    </row>
    <row r="218" spans="1:8" ht="11.25" customHeight="1" collapsed="1" x14ac:dyDescent="0.2">
      <c r="A218" s="18" t="s">
        <v>1154</v>
      </c>
      <c r="B218" s="18" t="s">
        <v>1155</v>
      </c>
      <c r="D218" s="19"/>
      <c r="F218" s="27"/>
      <c r="G218" s="21">
        <f>SUM(F219:F222)</f>
        <v>1624</v>
      </c>
      <c r="H218" s="26">
        <f>G218/1.16*0.16</f>
        <v>224</v>
      </c>
    </row>
    <row r="219" spans="1:8" ht="11.25" hidden="1" customHeight="1" outlineLevel="1" x14ac:dyDescent="0.2">
      <c r="A219" s="57"/>
      <c r="B219" s="57"/>
      <c r="C219" t="s">
        <v>532</v>
      </c>
      <c r="D219" s="19">
        <v>42640</v>
      </c>
      <c r="E219" t="s">
        <v>1433</v>
      </c>
      <c r="F219">
        <v>406</v>
      </c>
      <c r="G219" s="21"/>
      <c r="H219" s="26"/>
    </row>
    <row r="220" spans="1:8" ht="11.25" hidden="1" customHeight="1" outlineLevel="1" x14ac:dyDescent="0.2">
      <c r="A220" s="57"/>
      <c r="B220" s="57"/>
      <c r="C220" t="s">
        <v>334</v>
      </c>
      <c r="D220" s="19">
        <v>42662</v>
      </c>
      <c r="E220" t="s">
        <v>1560</v>
      </c>
      <c r="F220">
        <v>406</v>
      </c>
      <c r="G220" s="21"/>
      <c r="H220" s="26"/>
    </row>
    <row r="221" spans="1:8" ht="11.25" hidden="1" customHeight="1" outlineLevel="1" x14ac:dyDescent="0.2">
      <c r="A221" s="57"/>
      <c r="B221" s="57"/>
      <c r="C221" t="s">
        <v>1561</v>
      </c>
      <c r="D221" s="19">
        <v>42669</v>
      </c>
      <c r="E221" t="s">
        <v>1562</v>
      </c>
      <c r="F221">
        <v>406</v>
      </c>
      <c r="G221" s="21"/>
      <c r="H221" s="26"/>
    </row>
    <row r="222" spans="1:8" ht="11.25" hidden="1" customHeight="1" outlineLevel="1" x14ac:dyDescent="0.2">
      <c r="A222" s="57"/>
      <c r="B222" s="57"/>
      <c r="C222" t="s">
        <v>1563</v>
      </c>
      <c r="D222" s="19">
        <v>42671</v>
      </c>
      <c r="E222" t="s">
        <v>1564</v>
      </c>
      <c r="F222">
        <v>406</v>
      </c>
      <c r="G222" s="21"/>
      <c r="H222" s="26"/>
    </row>
    <row r="223" spans="1:8" ht="11.25" customHeight="1" collapsed="1" x14ac:dyDescent="0.2">
      <c r="A223" s="18" t="s">
        <v>1183</v>
      </c>
      <c r="B223" s="18" t="s">
        <v>1184</v>
      </c>
      <c r="D223" s="19"/>
      <c r="F223"/>
      <c r="G223" s="21">
        <f>SUM(F224)</f>
        <v>406</v>
      </c>
      <c r="H223" s="26">
        <f>G223/1.16*0.16</f>
        <v>56</v>
      </c>
    </row>
    <row r="224" spans="1:8" ht="11.25" hidden="1" customHeight="1" outlineLevel="1" x14ac:dyDescent="0.2">
      <c r="C224" t="s">
        <v>1185</v>
      </c>
      <c r="D224" s="19">
        <v>42572</v>
      </c>
      <c r="E224" t="s">
        <v>1186</v>
      </c>
      <c r="F224">
        <v>406</v>
      </c>
    </row>
    <row r="225" spans="1:8" collapsed="1" x14ac:dyDescent="0.2">
      <c r="A225" s="18" t="s">
        <v>1317</v>
      </c>
      <c r="B225" s="18" t="s">
        <v>1318</v>
      </c>
      <c r="G225" s="21">
        <f>SUM(F226:F236)</f>
        <v>10208</v>
      </c>
      <c r="H225" s="26">
        <f>G225/1.16*0.16</f>
        <v>1408</v>
      </c>
    </row>
    <row r="226" spans="1:8" hidden="1" outlineLevel="1" x14ac:dyDescent="0.2">
      <c r="C226" t="s">
        <v>1442</v>
      </c>
      <c r="D226" s="19">
        <v>42637</v>
      </c>
      <c r="E226" t="s">
        <v>1443</v>
      </c>
      <c r="F226">
        <v>232</v>
      </c>
    </row>
    <row r="227" spans="1:8" hidden="1" outlineLevel="1" x14ac:dyDescent="0.2">
      <c r="C227" t="s">
        <v>1565</v>
      </c>
      <c r="D227" s="19">
        <v>42649</v>
      </c>
      <c r="E227" t="s">
        <v>1566</v>
      </c>
      <c r="F227" s="27">
        <v>1044</v>
      </c>
    </row>
    <row r="228" spans="1:8" hidden="1" outlineLevel="1" x14ac:dyDescent="0.2">
      <c r="C228" t="s">
        <v>1219</v>
      </c>
      <c r="D228" s="19">
        <v>42656</v>
      </c>
      <c r="E228" t="s">
        <v>1567</v>
      </c>
      <c r="F228" s="27">
        <v>1044</v>
      </c>
    </row>
    <row r="229" spans="1:8" hidden="1" outlineLevel="1" x14ac:dyDescent="0.2">
      <c r="C229" t="s">
        <v>595</v>
      </c>
      <c r="D229" s="19">
        <v>42671</v>
      </c>
      <c r="E229">
        <v>1007</v>
      </c>
      <c r="F229">
        <v>348</v>
      </c>
    </row>
    <row r="230" spans="1:8" hidden="1" outlineLevel="1" x14ac:dyDescent="0.2">
      <c r="C230" t="s">
        <v>1568</v>
      </c>
      <c r="D230" s="19">
        <v>42671</v>
      </c>
      <c r="E230">
        <v>1008</v>
      </c>
      <c r="F230">
        <v>580</v>
      </c>
    </row>
    <row r="231" spans="1:8" hidden="1" outlineLevel="1" x14ac:dyDescent="0.2">
      <c r="C231" t="s">
        <v>1569</v>
      </c>
      <c r="D231" s="19">
        <v>42671</v>
      </c>
      <c r="E231">
        <v>1009</v>
      </c>
      <c r="F231" s="27">
        <v>1044</v>
      </c>
    </row>
    <row r="232" spans="1:8" hidden="1" outlineLevel="1" x14ac:dyDescent="0.2">
      <c r="C232" t="s">
        <v>784</v>
      </c>
      <c r="D232" s="19">
        <v>42672</v>
      </c>
      <c r="E232">
        <v>1005</v>
      </c>
      <c r="F232" s="27">
        <v>1276</v>
      </c>
    </row>
    <row r="233" spans="1:8" hidden="1" outlineLevel="1" x14ac:dyDescent="0.2">
      <c r="C233" t="s">
        <v>190</v>
      </c>
      <c r="D233" s="19">
        <v>42672</v>
      </c>
      <c r="E233">
        <v>1006</v>
      </c>
      <c r="F233" s="27">
        <v>1044</v>
      </c>
    </row>
    <row r="234" spans="1:8" hidden="1" outlineLevel="1" x14ac:dyDescent="0.2">
      <c r="C234" t="s">
        <v>1570</v>
      </c>
      <c r="D234" s="19">
        <v>42674</v>
      </c>
      <c r="E234">
        <v>1013</v>
      </c>
      <c r="F234" s="27">
        <v>1276</v>
      </c>
    </row>
    <row r="235" spans="1:8" hidden="1" outlineLevel="1" x14ac:dyDescent="0.2">
      <c r="C235" t="s">
        <v>1571</v>
      </c>
      <c r="D235" s="19">
        <v>42674</v>
      </c>
      <c r="E235">
        <v>1014</v>
      </c>
      <c r="F235" s="27">
        <v>1044</v>
      </c>
    </row>
    <row r="236" spans="1:8" hidden="1" outlineLevel="1" x14ac:dyDescent="0.2">
      <c r="C236" t="s">
        <v>658</v>
      </c>
      <c r="D236" s="19">
        <v>42674</v>
      </c>
      <c r="E236">
        <v>1012</v>
      </c>
      <c r="F236" s="27">
        <v>1276</v>
      </c>
    </row>
    <row r="237" spans="1:8" collapsed="1" x14ac:dyDescent="0.2">
      <c r="A237" s="18" t="s">
        <v>1323</v>
      </c>
      <c r="B237" s="18" t="s">
        <v>1324</v>
      </c>
      <c r="G237" s="21">
        <v>1526.2</v>
      </c>
      <c r="H237" s="26">
        <f>G237/1.16*0.16</f>
        <v>210.51034482758624</v>
      </c>
    </row>
    <row r="238" spans="1:8" hidden="1" outlineLevel="1" x14ac:dyDescent="0.2">
      <c r="A238" s="57"/>
      <c r="B238" s="57"/>
    </row>
    <row r="239" spans="1:8" collapsed="1" x14ac:dyDescent="0.2">
      <c r="A239" s="18" t="s">
        <v>1325</v>
      </c>
      <c r="B239" s="18" t="s">
        <v>1326</v>
      </c>
      <c r="G239" s="21">
        <f>SUM(F240)</f>
        <v>8107.99</v>
      </c>
      <c r="H239" s="26">
        <f>G239/1.16*0.16</f>
        <v>1118.3434482758621</v>
      </c>
    </row>
    <row r="240" spans="1:8" hidden="1" outlineLevel="1" x14ac:dyDescent="0.2">
      <c r="A240" s="57"/>
      <c r="B240" s="57"/>
      <c r="C240" t="s">
        <v>1327</v>
      </c>
      <c r="D240" s="19">
        <v>42597</v>
      </c>
      <c r="E240" t="s">
        <v>1328</v>
      </c>
      <c r="F240" s="27">
        <v>8107.99</v>
      </c>
    </row>
    <row r="241" spans="1:8" collapsed="1" x14ac:dyDescent="0.2">
      <c r="A241" s="18" t="s">
        <v>1335</v>
      </c>
      <c r="B241" s="18" t="s">
        <v>1336</v>
      </c>
      <c r="D241" s="19"/>
      <c r="F241" s="27"/>
      <c r="G241" s="21">
        <f>SUM(F242:F243)</f>
        <v>5820.65</v>
      </c>
      <c r="H241" s="26">
        <f>G241/1.16*0.16</f>
        <v>802.84827586206904</v>
      </c>
    </row>
    <row r="242" spans="1:8" ht="13.5" hidden="1" customHeight="1" outlineLevel="1" x14ac:dyDescent="0.2">
      <c r="C242" t="s">
        <v>1572</v>
      </c>
      <c r="D242" s="19">
        <v>42655</v>
      </c>
      <c r="E242" t="s">
        <v>1573</v>
      </c>
      <c r="F242" s="27">
        <v>2505.6</v>
      </c>
    </row>
    <row r="243" spans="1:8" hidden="1" outlineLevel="1" x14ac:dyDescent="0.2">
      <c r="C243" t="s">
        <v>1574</v>
      </c>
      <c r="D243" s="19">
        <v>42671</v>
      </c>
      <c r="E243">
        <v>57</v>
      </c>
      <c r="F243" s="27">
        <v>3315.05</v>
      </c>
    </row>
    <row r="244" spans="1:8" collapsed="1" x14ac:dyDescent="0.2">
      <c r="A244" s="18" t="s">
        <v>1452</v>
      </c>
      <c r="B244" s="18" t="s">
        <v>1453</v>
      </c>
      <c r="D244" s="19"/>
      <c r="F244" s="27"/>
      <c r="G244" s="21">
        <f>SUM(F245:F250)</f>
        <v>17864</v>
      </c>
      <c r="H244" s="26">
        <f>G244/1.16*0.16</f>
        <v>2464.0000000000005</v>
      </c>
    </row>
    <row r="245" spans="1:8" hidden="1" outlineLevel="1" x14ac:dyDescent="0.2">
      <c r="C245" t="s">
        <v>1575</v>
      </c>
      <c r="D245" s="19">
        <v>42665</v>
      </c>
      <c r="E245" t="s">
        <v>1576</v>
      </c>
      <c r="F245" s="27">
        <v>1160</v>
      </c>
    </row>
    <row r="246" spans="1:8" hidden="1" outlineLevel="1" x14ac:dyDescent="0.2">
      <c r="C246" t="s">
        <v>1577</v>
      </c>
      <c r="D246" s="19">
        <v>42668</v>
      </c>
      <c r="E246" t="s">
        <v>1578</v>
      </c>
      <c r="F246" s="27">
        <v>2320</v>
      </c>
    </row>
    <row r="247" spans="1:8" hidden="1" outlineLevel="1" x14ac:dyDescent="0.2">
      <c r="C247" t="s">
        <v>1421</v>
      </c>
      <c r="D247" s="19">
        <v>42669</v>
      </c>
      <c r="E247" t="s">
        <v>1579</v>
      </c>
      <c r="F247" s="27">
        <v>2320</v>
      </c>
    </row>
    <row r="248" spans="1:8" hidden="1" outlineLevel="1" x14ac:dyDescent="0.2">
      <c r="C248" t="s">
        <v>1580</v>
      </c>
      <c r="D248" s="19">
        <v>42671</v>
      </c>
      <c r="E248" t="s">
        <v>1581</v>
      </c>
      <c r="F248" s="27">
        <v>4640</v>
      </c>
    </row>
    <row r="249" spans="1:8" hidden="1" outlineLevel="1" x14ac:dyDescent="0.2">
      <c r="C249" t="s">
        <v>1447</v>
      </c>
      <c r="D249" s="19">
        <v>42671</v>
      </c>
      <c r="E249" t="s">
        <v>1582</v>
      </c>
      <c r="F249" s="27">
        <v>3364</v>
      </c>
    </row>
    <row r="250" spans="1:8" hidden="1" outlineLevel="1" x14ac:dyDescent="0.2">
      <c r="C250" t="s">
        <v>1583</v>
      </c>
      <c r="D250" s="19">
        <v>42674</v>
      </c>
      <c r="E250" t="s">
        <v>1584</v>
      </c>
      <c r="F250" s="27">
        <v>4060</v>
      </c>
    </row>
    <row r="251" spans="1:8" collapsed="1" x14ac:dyDescent="0.2">
      <c r="A251" s="18" t="s">
        <v>1585</v>
      </c>
      <c r="B251" s="18" t="s">
        <v>1586</v>
      </c>
      <c r="D251" s="19"/>
      <c r="F251" s="27"/>
      <c r="G251" s="21">
        <f>SUM(F252:F257)</f>
        <v>12850</v>
      </c>
      <c r="H251" s="26">
        <f>G251/1.16*0.16</f>
        <v>1772.4137931034484</v>
      </c>
    </row>
    <row r="252" spans="1:8" hidden="1" outlineLevel="1" x14ac:dyDescent="0.2">
      <c r="C252" t="s">
        <v>1587</v>
      </c>
      <c r="D252" s="19">
        <v>42647</v>
      </c>
      <c r="E252" t="s">
        <v>1588</v>
      </c>
      <c r="F252" s="27">
        <v>1700</v>
      </c>
    </row>
    <row r="253" spans="1:8" hidden="1" outlineLevel="1" x14ac:dyDescent="0.2">
      <c r="C253" t="s">
        <v>1589</v>
      </c>
      <c r="D253" s="19">
        <v>42647</v>
      </c>
      <c r="E253" t="s">
        <v>1590</v>
      </c>
      <c r="F253">
        <v>850</v>
      </c>
    </row>
    <row r="254" spans="1:8" hidden="1" outlineLevel="1" x14ac:dyDescent="0.2">
      <c r="C254" t="s">
        <v>1591</v>
      </c>
      <c r="D254" s="19">
        <v>42648</v>
      </c>
      <c r="E254" t="s">
        <v>1592</v>
      </c>
      <c r="F254" s="27">
        <v>1100</v>
      </c>
    </row>
    <row r="255" spans="1:8" hidden="1" outlineLevel="1" x14ac:dyDescent="0.2">
      <c r="C255" t="s">
        <v>1593</v>
      </c>
      <c r="D255" s="19">
        <v>42656</v>
      </c>
      <c r="E255" t="s">
        <v>1594</v>
      </c>
      <c r="F255">
        <v>600</v>
      </c>
    </row>
    <row r="256" spans="1:8" hidden="1" outlineLevel="1" x14ac:dyDescent="0.2">
      <c r="C256" t="s">
        <v>1595</v>
      </c>
      <c r="D256" s="19">
        <v>42656</v>
      </c>
      <c r="E256" t="s">
        <v>1596</v>
      </c>
      <c r="F256" s="27">
        <v>2800</v>
      </c>
    </row>
    <row r="257" spans="1:9" hidden="1" outlineLevel="1" x14ac:dyDescent="0.2">
      <c r="C257" t="s">
        <v>1597</v>
      </c>
      <c r="D257" s="19">
        <v>42656</v>
      </c>
      <c r="E257" t="s">
        <v>1598</v>
      </c>
      <c r="F257" s="27">
        <v>5800</v>
      </c>
    </row>
    <row r="258" spans="1:9" collapsed="1" x14ac:dyDescent="0.2">
      <c r="A258" s="18" t="s">
        <v>1599</v>
      </c>
      <c r="B258" s="18" t="s">
        <v>1600</v>
      </c>
      <c r="D258" s="19"/>
      <c r="F258" s="27"/>
      <c r="G258" s="21">
        <f>SUM(F259)</f>
        <v>-16487.43</v>
      </c>
      <c r="H258" s="26">
        <f>G258/1.16*0.16</f>
        <v>-2274.1282758620691</v>
      </c>
    </row>
    <row r="259" spans="1:9" hidden="1" outlineLevel="1" x14ac:dyDescent="0.2">
      <c r="C259" t="s">
        <v>591</v>
      </c>
      <c r="D259" s="19">
        <v>42650</v>
      </c>
      <c r="E259" t="s">
        <v>1601</v>
      </c>
      <c r="F259" s="27">
        <v>-16487.43</v>
      </c>
      <c r="I259" t="s">
        <v>2091</v>
      </c>
    </row>
    <row r="260" spans="1:9" collapsed="1" x14ac:dyDescent="0.2">
      <c r="A260" s="18" t="s">
        <v>1602</v>
      </c>
      <c r="B260" s="18" t="s">
        <v>1603</v>
      </c>
      <c r="D260" s="19"/>
      <c r="F260" s="27"/>
      <c r="G260" s="21">
        <f>SUM(F261)</f>
        <v>280000</v>
      </c>
      <c r="H260" s="26">
        <f>G260/1.16*0.16</f>
        <v>38620.689655172413</v>
      </c>
    </row>
    <row r="261" spans="1:9" hidden="1" outlineLevel="1" x14ac:dyDescent="0.2">
      <c r="C261" t="s">
        <v>1604</v>
      </c>
      <c r="D261" s="19">
        <v>42674</v>
      </c>
      <c r="E261" t="s">
        <v>1605</v>
      </c>
      <c r="F261" s="27">
        <v>280000</v>
      </c>
    </row>
    <row r="262" spans="1:9" collapsed="1" x14ac:dyDescent="0.2">
      <c r="A262" s="234" t="s">
        <v>1606</v>
      </c>
      <c r="B262" s="234" t="s">
        <v>1607</v>
      </c>
      <c r="D262" s="19"/>
      <c r="F262" s="27"/>
      <c r="G262" s="21">
        <f>SUM(F263)</f>
        <v>170000</v>
      </c>
      <c r="H262" s="26"/>
    </row>
    <row r="263" spans="1:9" hidden="1" outlineLevel="1" x14ac:dyDescent="0.2">
      <c r="C263" t="s">
        <v>1608</v>
      </c>
      <c r="D263" s="19">
        <v>42668</v>
      </c>
      <c r="E263" t="s">
        <v>1609</v>
      </c>
      <c r="F263" s="27">
        <v>170000</v>
      </c>
    </row>
    <row r="264" spans="1:9" collapsed="1" x14ac:dyDescent="0.2">
      <c r="A264" s="18" t="s">
        <v>1610</v>
      </c>
      <c r="B264" s="18" t="s">
        <v>1611</v>
      </c>
      <c r="D264" s="19"/>
      <c r="F264" s="27"/>
      <c r="G264" s="21">
        <f>SUM(F265:F266)</f>
        <v>138607.29999999999</v>
      </c>
      <c r="H264" s="26">
        <f>G264/1.16*0.16</f>
        <v>19118.248275862068</v>
      </c>
    </row>
    <row r="265" spans="1:9" hidden="1" outlineLevel="1" x14ac:dyDescent="0.2">
      <c r="C265" t="s">
        <v>1612</v>
      </c>
      <c r="D265" s="19">
        <v>42673</v>
      </c>
      <c r="E265">
        <v>225</v>
      </c>
      <c r="F265" s="27">
        <v>67526.94</v>
      </c>
    </row>
    <row r="266" spans="1:9" hidden="1" outlineLevel="1" x14ac:dyDescent="0.2">
      <c r="C266" t="s">
        <v>1613</v>
      </c>
      <c r="D266" s="19">
        <v>42674</v>
      </c>
      <c r="E266">
        <v>245</v>
      </c>
      <c r="F266" s="27">
        <v>71080.36</v>
      </c>
    </row>
    <row r="267" spans="1:9" collapsed="1" x14ac:dyDescent="0.2">
      <c r="D267" s="19"/>
      <c r="F267" s="27"/>
    </row>
    <row r="268" spans="1:9" x14ac:dyDescent="0.2">
      <c r="E268" s="71" t="s">
        <v>254</v>
      </c>
      <c r="G268" s="72">
        <f>+SUM(G8:G264)</f>
        <v>2063623.34</v>
      </c>
    </row>
    <row r="269" spans="1:9" x14ac:dyDescent="0.2">
      <c r="E269" s="71" t="s">
        <v>255</v>
      </c>
      <c r="G269" s="72">
        <v>2063623.74</v>
      </c>
    </row>
    <row r="270" spans="1:9" x14ac:dyDescent="0.2">
      <c r="E270" s="71" t="s">
        <v>256</v>
      </c>
      <c r="G270" s="72">
        <f>+G268-G269</f>
        <v>-0.39999999990686774</v>
      </c>
    </row>
    <row r="273" spans="6:7" x14ac:dyDescent="0.2">
      <c r="F273" s="85" t="s">
        <v>2227</v>
      </c>
      <c r="G273" s="68">
        <f>+G262+G49+G43+G30</f>
        <v>178000</v>
      </c>
    </row>
    <row r="274" spans="6:7" x14ac:dyDescent="0.2">
      <c r="F274" s="85" t="s">
        <v>2228</v>
      </c>
      <c r="G274" s="68">
        <f>+G269-G273</f>
        <v>1885623.74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7"/>
  <sheetViews>
    <sheetView topLeftCell="A166" zoomScaleNormal="100" workbookViewId="0">
      <selection activeCell="G214" sqref="G21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3.28515625" style="64" bestFit="1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62"/>
      <c r="E1" s="5"/>
      <c r="F1" s="6"/>
      <c r="G1" s="7"/>
      <c r="H1" s="162"/>
      <c r="I1" s="162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62"/>
      <c r="I2" s="162"/>
      <c r="K2" s="7"/>
      <c r="L2" s="5"/>
    </row>
    <row r="3" spans="1:12" x14ac:dyDescent="0.2">
      <c r="A3" s="1"/>
      <c r="B3" s="2"/>
      <c r="C3" s="9" t="s">
        <v>1625</v>
      </c>
      <c r="D3" s="8"/>
      <c r="E3" s="5"/>
      <c r="F3" s="6"/>
      <c r="G3" s="7"/>
      <c r="H3" s="162"/>
      <c r="I3" s="162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62"/>
      <c r="I4" s="162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62"/>
      <c r="I5" s="162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62"/>
      <c r="I6" s="162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62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62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SUM(F10:F19)</f>
        <v>12034.91</v>
      </c>
      <c r="H9" s="26">
        <f t="shared" ref="H9" si="0">G9/1.16*0.16</f>
        <v>1659.9875862068966</v>
      </c>
      <c r="I9" s="162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162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162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162"/>
      <c r="K12" s="7"/>
      <c r="L12" s="5"/>
    </row>
    <row r="13" spans="1:12" hidden="1" outlineLevel="1" x14ac:dyDescent="0.2">
      <c r="A13" s="57"/>
      <c r="B13" s="57"/>
      <c r="C13" t="s">
        <v>1211</v>
      </c>
      <c r="D13" s="19">
        <v>42612</v>
      </c>
      <c r="E13" t="s">
        <v>1212</v>
      </c>
      <c r="F13">
        <v>-252.5</v>
      </c>
      <c r="G13" s="21"/>
      <c r="H13" s="26"/>
      <c r="I13" s="162"/>
      <c r="K13" s="7"/>
      <c r="L13" s="5"/>
    </row>
    <row r="14" spans="1:12" hidden="1" outlineLevel="1" x14ac:dyDescent="0.2">
      <c r="A14" s="5"/>
      <c r="B14" s="5"/>
      <c r="D14" s="19"/>
      <c r="F14" s="27">
        <v>-2036</v>
      </c>
      <c r="G14" s="22"/>
      <c r="H14" s="26" t="s">
        <v>1626</v>
      </c>
      <c r="I14" s="162"/>
      <c r="K14" s="7"/>
      <c r="L14" s="5"/>
    </row>
    <row r="15" spans="1:12" hidden="1" outlineLevel="1" x14ac:dyDescent="0.2">
      <c r="A15" s="5"/>
      <c r="B15" s="5"/>
      <c r="C15" t="s">
        <v>1627</v>
      </c>
      <c r="D15" s="19">
        <v>42682</v>
      </c>
      <c r="E15">
        <v>6293661</v>
      </c>
      <c r="F15" s="27">
        <v>1111.5</v>
      </c>
      <c r="G15" s="22"/>
      <c r="H15" s="26"/>
      <c r="I15" s="162"/>
      <c r="K15" s="7"/>
      <c r="L15" s="5"/>
    </row>
    <row r="16" spans="1:12" hidden="1" outlineLevel="1" x14ac:dyDescent="0.2">
      <c r="A16" s="5"/>
      <c r="B16" s="5"/>
      <c r="C16" t="s">
        <v>442</v>
      </c>
      <c r="D16" s="19">
        <v>42691</v>
      </c>
      <c r="E16" t="s">
        <v>1628</v>
      </c>
      <c r="F16" s="27">
        <v>1802.3</v>
      </c>
      <c r="G16" s="22"/>
      <c r="H16" s="26"/>
      <c r="I16" s="162"/>
      <c r="K16" s="7"/>
      <c r="L16" s="5"/>
    </row>
    <row r="17" spans="1:12" hidden="1" outlineLevel="1" x14ac:dyDescent="0.2">
      <c r="A17" s="5"/>
      <c r="B17" s="5"/>
      <c r="C17" t="s">
        <v>1629</v>
      </c>
      <c r="D17" s="19">
        <v>42691</v>
      </c>
      <c r="E17" t="s">
        <v>1630</v>
      </c>
      <c r="F17">
        <v>440</v>
      </c>
      <c r="G17" s="22"/>
      <c r="H17" s="26"/>
      <c r="I17" s="162"/>
      <c r="K17" s="7"/>
      <c r="L17" s="5"/>
    </row>
    <row r="18" spans="1:12" hidden="1" outlineLevel="1" x14ac:dyDescent="0.2">
      <c r="A18" s="5"/>
      <c r="B18" s="5"/>
      <c r="C18" t="s">
        <v>1631</v>
      </c>
      <c r="D18" s="19">
        <v>42696</v>
      </c>
      <c r="E18">
        <v>6336874</v>
      </c>
      <c r="F18" s="27">
        <v>5473.9</v>
      </c>
      <c r="G18" s="22"/>
      <c r="H18" s="26"/>
      <c r="I18" s="162"/>
      <c r="K18" s="7"/>
      <c r="L18" s="5"/>
    </row>
    <row r="19" spans="1:12" hidden="1" outlineLevel="1" x14ac:dyDescent="0.2">
      <c r="A19" s="5"/>
      <c r="B19" s="5"/>
      <c r="C19" t="s">
        <v>1632</v>
      </c>
      <c r="D19" s="19">
        <v>42700</v>
      </c>
      <c r="E19">
        <v>6345715</v>
      </c>
      <c r="F19" s="27">
        <v>3699</v>
      </c>
      <c r="G19" s="22"/>
      <c r="H19" s="26"/>
      <c r="I19" s="162"/>
      <c r="K19" s="7"/>
      <c r="L19" s="5"/>
    </row>
    <row r="20" spans="1:12" collapsed="1" x14ac:dyDescent="0.2">
      <c r="A20" s="18" t="s">
        <v>643</v>
      </c>
      <c r="B20" s="18" t="s">
        <v>262</v>
      </c>
      <c r="D20" s="19"/>
      <c r="G20" s="21">
        <f>SUM(F21:F22)</f>
        <v>3955.6</v>
      </c>
      <c r="H20" s="26">
        <f t="shared" ref="H20" si="1">G20/1.16*0.16</f>
        <v>545.6</v>
      </c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1633</v>
      </c>
      <c r="D21" s="19">
        <v>42700</v>
      </c>
      <c r="E21">
        <v>1</v>
      </c>
      <c r="F21" s="27">
        <v>3955.6</v>
      </c>
      <c r="G21" s="22"/>
      <c r="H21" s="22"/>
      <c r="I21" s="26"/>
      <c r="J21" s="27"/>
      <c r="K21" s="7"/>
      <c r="L21" s="28"/>
    </row>
    <row r="22" spans="1:12" hidden="1" outlineLevel="1" x14ac:dyDescent="0.2">
      <c r="A22" s="5"/>
      <c r="B22" s="5"/>
      <c r="D22" s="19"/>
      <c r="F22" s="27"/>
      <c r="G22" s="22"/>
      <c r="H22" s="22"/>
      <c r="I22" s="26"/>
      <c r="J22" s="27"/>
      <c r="K22" s="7"/>
      <c r="L22" s="28"/>
    </row>
    <row r="23" spans="1:12" collapsed="1" x14ac:dyDescent="0.2">
      <c r="A23" s="18" t="s">
        <v>25</v>
      </c>
      <c r="B23" s="18" t="s">
        <v>26</v>
      </c>
      <c r="C23" s="29"/>
      <c r="D23" s="30"/>
      <c r="E23" s="31"/>
      <c r="F23" s="32"/>
      <c r="G23" s="21">
        <f>SUM(F24:F25)-0.04</f>
        <v>628610.87</v>
      </c>
      <c r="H23" s="26">
        <f>G23/1.16*0.16</f>
        <v>86704.947586206908</v>
      </c>
      <c r="I23" s="26"/>
      <c r="J23" s="27"/>
      <c r="K23" s="7"/>
      <c r="L23" s="28"/>
    </row>
    <row r="24" spans="1:12" hidden="1" outlineLevel="1" x14ac:dyDescent="0.2">
      <c r="A24" s="2"/>
      <c r="B24" s="2"/>
      <c r="C24" t="s">
        <v>1634</v>
      </c>
      <c r="D24" s="19">
        <v>42704</v>
      </c>
      <c r="E24" t="s">
        <v>1635</v>
      </c>
      <c r="F24" s="27">
        <v>434451.76</v>
      </c>
      <c r="G24" s="34"/>
      <c r="H24" s="99"/>
    </row>
    <row r="25" spans="1:12" ht="12" hidden="1" customHeight="1" outlineLevel="1" x14ac:dyDescent="0.2">
      <c r="A25" s="2"/>
      <c r="B25" s="2"/>
      <c r="C25" t="s">
        <v>1636</v>
      </c>
      <c r="D25" s="19">
        <v>42704</v>
      </c>
      <c r="E25" t="s">
        <v>1637</v>
      </c>
      <c r="F25" s="27">
        <v>194159.15</v>
      </c>
      <c r="G25" s="34"/>
      <c r="H25" s="26"/>
      <c r="J25" s="19"/>
      <c r="L25" s="27"/>
    </row>
    <row r="26" spans="1:12" collapsed="1" x14ac:dyDescent="0.2">
      <c r="A26" s="18" t="s">
        <v>1051</v>
      </c>
      <c r="B26" s="18" t="s">
        <v>1052</v>
      </c>
      <c r="D26" s="19"/>
      <c r="F26" s="27"/>
      <c r="G26" s="21">
        <f>SUM(F27)</f>
        <v>16550.8</v>
      </c>
      <c r="H26" s="26">
        <f>G26/1.16*0.16</f>
        <v>2282.8689655172416</v>
      </c>
      <c r="J26" s="19"/>
      <c r="L26" s="27"/>
    </row>
    <row r="27" spans="1:12" hidden="1" outlineLevel="1" x14ac:dyDescent="0.2">
      <c r="A27" s="2"/>
      <c r="B27" s="2"/>
      <c r="C27" t="s">
        <v>1638</v>
      </c>
      <c r="D27" s="19">
        <v>42704</v>
      </c>
      <c r="E27">
        <v>1253887</v>
      </c>
      <c r="F27" s="27">
        <v>16550.8</v>
      </c>
      <c r="G27" s="34"/>
      <c r="H27" s="26"/>
      <c r="J27" s="19"/>
      <c r="L27" s="27"/>
    </row>
    <row r="28" spans="1:12" ht="15" customHeight="1" collapsed="1" x14ac:dyDescent="0.25">
      <c r="A28" s="18" t="s">
        <v>268</v>
      </c>
      <c r="B28" s="18" t="s">
        <v>269</v>
      </c>
      <c r="C28" s="75"/>
      <c r="D28" s="74"/>
      <c r="E28" s="75"/>
      <c r="F28" s="73"/>
      <c r="G28" s="21">
        <f>SUM(F29:F30)</f>
        <v>15783.84</v>
      </c>
      <c r="H28" s="26">
        <f>G28/1.16*0.16</f>
        <v>2177.0813793103448</v>
      </c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538</v>
      </c>
      <c r="D29" s="19">
        <v>42699</v>
      </c>
      <c r="E29" t="s">
        <v>1639</v>
      </c>
      <c r="F29" s="27">
        <v>12990.84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C30" t="s">
        <v>544</v>
      </c>
      <c r="D30" s="19">
        <v>42700</v>
      </c>
      <c r="E30" t="s">
        <v>1640</v>
      </c>
      <c r="F30" s="27">
        <v>2793</v>
      </c>
      <c r="G30" s="34"/>
      <c r="H30" s="26"/>
      <c r="I30" s="26"/>
      <c r="J30" s="27"/>
      <c r="K30" s="7"/>
      <c r="L30" s="28"/>
    </row>
    <row r="31" spans="1:12" collapsed="1" x14ac:dyDescent="0.2">
      <c r="A31" s="35" t="s">
        <v>33</v>
      </c>
      <c r="B31" s="35" t="s">
        <v>34</v>
      </c>
      <c r="C31" s="5"/>
      <c r="D31" s="36"/>
      <c r="E31" s="37"/>
      <c r="F31" s="6"/>
      <c r="G31" s="38">
        <f>SUM(F32)</f>
        <v>-1200</v>
      </c>
      <c r="H31" s="26">
        <f>G31/1.16*0.16</f>
        <v>-165.51724137931038</v>
      </c>
      <c r="I31" s="26"/>
      <c r="J31" s="27"/>
      <c r="K31" s="7"/>
      <c r="L31" s="28"/>
    </row>
    <row r="32" spans="1:12" ht="15" hidden="1" outlineLevel="1" x14ac:dyDescent="0.25">
      <c r="A32" s="39"/>
      <c r="B32" s="39"/>
      <c r="C32" s="40" t="s">
        <v>35</v>
      </c>
      <c r="D32" s="74">
        <v>42385</v>
      </c>
      <c r="E32" s="40" t="s">
        <v>36</v>
      </c>
      <c r="F32" s="33">
        <v>-1200</v>
      </c>
      <c r="G32" s="41"/>
      <c r="H32" s="42" t="s">
        <v>37</v>
      </c>
      <c r="I32" s="26"/>
      <c r="J32" s="42"/>
      <c r="K32" s="7"/>
      <c r="L32" s="28"/>
    </row>
    <row r="33" spans="1:13" s="86" customFormat="1" ht="16.5" customHeight="1" collapsed="1" x14ac:dyDescent="0.2">
      <c r="A33" s="18" t="s">
        <v>1490</v>
      </c>
      <c r="B33" s="18" t="s">
        <v>1491</v>
      </c>
      <c r="C33"/>
      <c r="D33" s="19"/>
      <c r="E33"/>
      <c r="F33"/>
      <c r="G33" s="38">
        <f>SUM(F34:F34)</f>
        <v>4660.21</v>
      </c>
      <c r="H33" s="26">
        <f>G33/1.16*0.16</f>
        <v>642.78758620689666</v>
      </c>
      <c r="I33" s="51"/>
      <c r="J33" s="88"/>
      <c r="K33" s="7"/>
      <c r="L33" s="87"/>
    </row>
    <row r="34" spans="1:13" s="86" customFormat="1" ht="16.5" hidden="1" customHeight="1" outlineLevel="1" x14ac:dyDescent="0.2">
      <c r="A34" s="57"/>
      <c r="B34" s="57"/>
      <c r="C34" t="s">
        <v>1641</v>
      </c>
      <c r="D34" s="19">
        <v>42703</v>
      </c>
      <c r="E34">
        <v>211848859</v>
      </c>
      <c r="F34" s="27">
        <v>4660.21</v>
      </c>
      <c r="G34" s="50"/>
      <c r="H34" s="50"/>
      <c r="I34" s="51"/>
      <c r="J34" s="88"/>
      <c r="K34" s="7"/>
      <c r="L34" s="87"/>
    </row>
    <row r="35" spans="1:13" collapsed="1" x14ac:dyDescent="0.2">
      <c r="A35" s="18" t="s">
        <v>54</v>
      </c>
      <c r="B35" s="18" t="s">
        <v>55</v>
      </c>
      <c r="C35" s="5"/>
      <c r="D35" s="36"/>
      <c r="E35" s="45"/>
      <c r="F35" s="6"/>
      <c r="G35" s="52">
        <f>SUM(F36:F36)</f>
        <v>10864.56</v>
      </c>
      <c r="H35" s="26">
        <f>G35/1.16*0.16</f>
        <v>1498.56</v>
      </c>
      <c r="I35" s="26"/>
      <c r="K35" s="7"/>
      <c r="L35" s="28"/>
    </row>
    <row r="36" spans="1:13" hidden="1" outlineLevel="1" x14ac:dyDescent="0.2">
      <c r="A36" s="2"/>
      <c r="B36" s="2"/>
      <c r="C36" t="s">
        <v>1642</v>
      </c>
      <c r="D36" s="19">
        <v>42685</v>
      </c>
      <c r="E36" t="s">
        <v>1643</v>
      </c>
      <c r="F36" s="27">
        <v>10864.56</v>
      </c>
      <c r="G36" s="50"/>
      <c r="H36" s="26"/>
      <c r="I36" s="26"/>
      <c r="K36" s="7"/>
      <c r="L36" s="28"/>
    </row>
    <row r="37" spans="1:13" hidden="1" outlineLevel="1" x14ac:dyDescent="0.2">
      <c r="A37" s="18" t="s">
        <v>76</v>
      </c>
      <c r="B37" s="18" t="s">
        <v>77</v>
      </c>
      <c r="C37" s="55"/>
      <c r="D37" s="30"/>
      <c r="E37" s="56"/>
      <c r="F37" s="32"/>
      <c r="G37" s="38">
        <f>SUM(F38:F38)</f>
        <v>500</v>
      </c>
      <c r="H37" s="26">
        <f>G37/1.16*0.16</f>
        <v>68.965517241379317</v>
      </c>
      <c r="I37" s="26"/>
      <c r="K37" s="7"/>
      <c r="L37" s="28"/>
    </row>
    <row r="38" spans="1:13" hidden="1" outlineLevel="1" x14ac:dyDescent="0.2">
      <c r="A38" s="2"/>
      <c r="B38" s="10"/>
      <c r="C38" t="s">
        <v>820</v>
      </c>
      <c r="D38" s="19">
        <v>42517</v>
      </c>
      <c r="E38" t="s">
        <v>821</v>
      </c>
      <c r="F38">
        <v>500</v>
      </c>
      <c r="G38" s="38"/>
      <c r="H38" s="26"/>
      <c r="I38" s="26"/>
      <c r="K38" s="7"/>
      <c r="L38" s="28"/>
    </row>
    <row r="39" spans="1:13" collapsed="1" x14ac:dyDescent="0.2">
      <c r="A39" s="18" t="s">
        <v>67</v>
      </c>
      <c r="B39" s="234" t="s">
        <v>2219</v>
      </c>
      <c r="C39" s="55"/>
      <c r="D39" s="30"/>
      <c r="E39" s="56"/>
      <c r="F39" s="32"/>
      <c r="G39" s="38">
        <f>SUM(F40:F40)</f>
        <v>232</v>
      </c>
      <c r="H39" s="26"/>
      <c r="I39" s="26"/>
      <c r="K39" s="7"/>
      <c r="L39" s="28"/>
    </row>
    <row r="40" spans="1:13" hidden="1" outlineLevel="1" x14ac:dyDescent="0.2">
      <c r="A40" s="2"/>
      <c r="B40" s="10"/>
      <c r="C40" t="s">
        <v>820</v>
      </c>
      <c r="D40" s="19">
        <v>42517</v>
      </c>
      <c r="E40" t="s">
        <v>821</v>
      </c>
      <c r="F40">
        <v>232</v>
      </c>
      <c r="G40" s="38"/>
      <c r="H40" s="26"/>
      <c r="I40" s="26"/>
      <c r="K40" s="7"/>
      <c r="L40" s="28"/>
    </row>
    <row r="41" spans="1:13" collapsed="1" x14ac:dyDescent="0.2">
      <c r="A41" s="18" t="s">
        <v>664</v>
      </c>
      <c r="B41" s="18" t="s">
        <v>665</v>
      </c>
      <c r="G41" s="38">
        <f>SUM(F42:F42)</f>
        <v>13791.69</v>
      </c>
      <c r="H41" s="26">
        <f>G41/1.16*0.16</f>
        <v>1902.3020689655175</v>
      </c>
      <c r="I41" s="26"/>
      <c r="K41" s="7"/>
      <c r="L41" s="28"/>
    </row>
    <row r="42" spans="1:13" hidden="1" outlineLevel="1" x14ac:dyDescent="0.2">
      <c r="A42" s="57"/>
      <c r="B42" s="57"/>
      <c r="C42" t="s">
        <v>1499</v>
      </c>
      <c r="D42" s="19">
        <v>42657</v>
      </c>
      <c r="E42" t="s">
        <v>1500</v>
      </c>
      <c r="F42" s="27">
        <v>13791.69</v>
      </c>
      <c r="G42" s="38"/>
      <c r="H42" s="26"/>
      <c r="I42" s="26"/>
      <c r="K42" s="7"/>
      <c r="L42" s="28"/>
    </row>
    <row r="43" spans="1:13" ht="15" collapsed="1" x14ac:dyDescent="0.25">
      <c r="A43" s="18" t="s">
        <v>80</v>
      </c>
      <c r="B43" s="18" t="s">
        <v>81</v>
      </c>
      <c r="C43" s="5"/>
      <c r="D43" s="36"/>
      <c r="E43" s="45"/>
      <c r="F43" s="6"/>
      <c r="G43" s="21">
        <f>SUM(F44:F45)</f>
        <v>72395.899999999994</v>
      </c>
      <c r="H43" s="26">
        <f>G43/1.16*0.16</f>
        <v>9985.6413793103438</v>
      </c>
      <c r="I43" s="26"/>
      <c r="J43" s="27"/>
      <c r="K43" s="75"/>
      <c r="L43" s="74"/>
      <c r="M43" s="75"/>
    </row>
    <row r="44" spans="1:13" ht="15" hidden="1" outlineLevel="1" x14ac:dyDescent="0.25">
      <c r="A44" s="57"/>
      <c r="B44" s="57"/>
      <c r="C44" t="s">
        <v>1645</v>
      </c>
      <c r="D44" s="19">
        <v>42696</v>
      </c>
      <c r="E44" t="s">
        <v>1646</v>
      </c>
      <c r="F44" s="27">
        <v>30244.400000000001</v>
      </c>
      <c r="H44" s="26"/>
      <c r="I44" s="26"/>
      <c r="J44" s="27">
        <f>+J43*0.16</f>
        <v>0</v>
      </c>
      <c r="K44" s="75"/>
      <c r="L44" s="74"/>
      <c r="M44" s="75"/>
    </row>
    <row r="45" spans="1:13" ht="15" hidden="1" outlineLevel="1" x14ac:dyDescent="0.25">
      <c r="A45" s="57"/>
      <c r="B45" s="57"/>
      <c r="C45" t="s">
        <v>642</v>
      </c>
      <c r="D45" s="19">
        <v>42702</v>
      </c>
      <c r="E45" t="s">
        <v>1647</v>
      </c>
      <c r="F45" s="27">
        <v>42151.5</v>
      </c>
      <c r="H45" s="26"/>
      <c r="I45" s="26"/>
      <c r="J45" s="27"/>
      <c r="K45" s="75"/>
      <c r="L45" s="74"/>
      <c r="M45" s="75"/>
    </row>
    <row r="46" spans="1:13" ht="15" collapsed="1" x14ac:dyDescent="0.25">
      <c r="A46" s="18" t="s">
        <v>296</v>
      </c>
      <c r="B46" s="18" t="s">
        <v>297</v>
      </c>
      <c r="D46" s="19"/>
      <c r="F46" s="27"/>
      <c r="G46" s="21">
        <f>+SUM(F47:F49)</f>
        <v>4200</v>
      </c>
      <c r="H46" s="26">
        <f>G46/1.16*0.16</f>
        <v>579.31034482758628</v>
      </c>
      <c r="I46" s="26"/>
      <c r="J46" s="27"/>
      <c r="K46" s="75"/>
      <c r="L46" s="74"/>
      <c r="M46" s="75"/>
    </row>
    <row r="47" spans="1:13" ht="15" hidden="1" outlineLevel="1" x14ac:dyDescent="0.25">
      <c r="A47" s="57"/>
      <c r="B47" s="57"/>
      <c r="C47" t="s">
        <v>1648</v>
      </c>
      <c r="D47" s="19">
        <v>42683</v>
      </c>
      <c r="E47">
        <v>1047</v>
      </c>
      <c r="F47">
        <v>600</v>
      </c>
      <c r="G47" s="21"/>
      <c r="H47" s="26"/>
      <c r="I47" s="26"/>
      <c r="J47" s="27"/>
      <c r="K47" s="75"/>
      <c r="L47" s="74"/>
      <c r="M47" s="75"/>
    </row>
    <row r="48" spans="1:13" ht="15" hidden="1" outlineLevel="1" x14ac:dyDescent="0.25">
      <c r="A48" s="57"/>
      <c r="B48" s="57"/>
      <c r="C48" t="s">
        <v>1649</v>
      </c>
      <c r="D48" s="19">
        <v>42690</v>
      </c>
      <c r="E48">
        <v>1073</v>
      </c>
      <c r="F48" s="27">
        <v>2300</v>
      </c>
      <c r="G48" s="21"/>
      <c r="H48" s="26"/>
      <c r="I48" s="26"/>
      <c r="J48" s="27"/>
      <c r="K48" s="75"/>
      <c r="L48" s="74"/>
      <c r="M48" s="75"/>
    </row>
    <row r="49" spans="1:13" ht="15" hidden="1" outlineLevel="1" x14ac:dyDescent="0.25">
      <c r="A49" s="57"/>
      <c r="B49" s="57"/>
      <c r="C49" t="s">
        <v>1650</v>
      </c>
      <c r="D49" s="19">
        <v>42704</v>
      </c>
      <c r="E49">
        <v>1118</v>
      </c>
      <c r="F49" s="27">
        <v>1300</v>
      </c>
      <c r="G49" s="21"/>
      <c r="H49" s="26"/>
      <c r="I49" s="26"/>
      <c r="J49" s="27"/>
      <c r="K49" s="75"/>
      <c r="L49" s="74"/>
      <c r="M49" s="75"/>
    </row>
    <row r="50" spans="1:13" collapsed="1" x14ac:dyDescent="0.2">
      <c r="A50" s="58" t="s">
        <v>84</v>
      </c>
      <c r="B50" s="18" t="s">
        <v>85</v>
      </c>
      <c r="C50" s="5"/>
      <c r="D50" s="36"/>
      <c r="E50" s="45"/>
      <c r="F50" s="6"/>
      <c r="G50" s="52">
        <f>+SUM(F51:F52)</f>
        <v>237588.72</v>
      </c>
      <c r="H50" s="26">
        <f>G50/1.16*0.16</f>
        <v>32770.857931034487</v>
      </c>
      <c r="I50" s="26"/>
      <c r="J50" s="27"/>
      <c r="K50" s="7"/>
      <c r="L50" s="28"/>
    </row>
    <row r="51" spans="1:13" hidden="1" outlineLevel="1" x14ac:dyDescent="0.2">
      <c r="A51" s="59"/>
      <c r="B51" s="2"/>
      <c r="C51" t="s">
        <v>388</v>
      </c>
      <c r="D51" s="19">
        <v>42412</v>
      </c>
      <c r="E51" t="s">
        <v>389</v>
      </c>
      <c r="F51" s="27">
        <v>241933.04</v>
      </c>
      <c r="G51" s="52"/>
      <c r="H51" s="26"/>
      <c r="I51" s="26"/>
      <c r="J51" s="27"/>
      <c r="K51" s="7"/>
      <c r="L51" s="28"/>
    </row>
    <row r="52" spans="1:13" hidden="1" outlineLevel="1" x14ac:dyDescent="0.2">
      <c r="A52" s="59"/>
      <c r="B52" s="2"/>
      <c r="C52" t="s">
        <v>390</v>
      </c>
      <c r="D52" s="19">
        <v>42426</v>
      </c>
      <c r="E52" t="s">
        <v>391</v>
      </c>
      <c r="F52" s="27">
        <v>-4344.32</v>
      </c>
      <c r="G52" s="52"/>
      <c r="H52" s="26"/>
      <c r="I52" s="26" t="s">
        <v>1623</v>
      </c>
      <c r="J52" s="27"/>
      <c r="K52" s="7"/>
      <c r="L52" s="28"/>
    </row>
    <row r="53" spans="1:13" collapsed="1" x14ac:dyDescent="0.2">
      <c r="A53" s="58" t="s">
        <v>1093</v>
      </c>
      <c r="B53" s="18" t="s">
        <v>1094</v>
      </c>
      <c r="D53" s="19"/>
      <c r="F53" s="27"/>
      <c r="G53" s="52">
        <f>+SUM(F54:F55)</f>
        <v>16240</v>
      </c>
      <c r="H53" s="26"/>
      <c r="I53" s="26"/>
      <c r="J53" s="27"/>
      <c r="K53" s="7"/>
      <c r="L53" s="28"/>
    </row>
    <row r="54" spans="1:13" hidden="1" outlineLevel="1" x14ac:dyDescent="0.2">
      <c r="A54" s="10"/>
      <c r="B54" s="10"/>
      <c r="C54" t="s">
        <v>1651</v>
      </c>
      <c r="D54" s="19">
        <v>42700</v>
      </c>
      <c r="E54" t="s">
        <v>1652</v>
      </c>
      <c r="F54" s="27">
        <v>6960</v>
      </c>
      <c r="G54" s="60"/>
      <c r="H54" s="26"/>
      <c r="I54" s="26"/>
      <c r="J54" s="27"/>
      <c r="K54" s="7"/>
      <c r="L54" s="28"/>
    </row>
    <row r="55" spans="1:13" hidden="1" outlineLevel="1" x14ac:dyDescent="0.2">
      <c r="A55" s="10"/>
      <c r="B55" s="10"/>
      <c r="C55" t="s">
        <v>1653</v>
      </c>
      <c r="D55" s="19">
        <v>42704</v>
      </c>
      <c r="E55" t="s">
        <v>1654</v>
      </c>
      <c r="F55" s="27">
        <v>9280</v>
      </c>
      <c r="G55" s="60"/>
      <c r="H55" s="26"/>
      <c r="I55" s="26"/>
      <c r="J55" s="27"/>
      <c r="K55" s="7"/>
      <c r="L55" s="28"/>
    </row>
    <row r="56" spans="1:13" collapsed="1" x14ac:dyDescent="0.2">
      <c r="A56" s="44" t="s">
        <v>516</v>
      </c>
      <c r="B56" s="44" t="s">
        <v>517</v>
      </c>
      <c r="G56" s="21">
        <f>SUM(F57:F62)</f>
        <v>8553.8500000000022</v>
      </c>
      <c r="H56" s="26">
        <f>G56/1.16*0.16</f>
        <v>1179.8413793103452</v>
      </c>
    </row>
    <row r="57" spans="1:13" hidden="1" outlineLevel="1" x14ac:dyDescent="0.2">
      <c r="A57" s="10"/>
      <c r="B57" s="10"/>
      <c r="C57" t="s">
        <v>1277</v>
      </c>
      <c r="D57" s="19">
        <v>42697</v>
      </c>
      <c r="E57">
        <v>16994</v>
      </c>
      <c r="F57" s="27">
        <v>3011.95</v>
      </c>
      <c r="G57"/>
    </row>
    <row r="58" spans="1:13" ht="13.5" hidden="1" customHeight="1" outlineLevel="1" x14ac:dyDescent="0.2">
      <c r="A58" s="10"/>
      <c r="B58" s="10"/>
      <c r="C58" t="s">
        <v>1004</v>
      </c>
      <c r="D58" s="19">
        <v>42698</v>
      </c>
      <c r="E58">
        <v>17135</v>
      </c>
      <c r="F58" s="27">
        <v>1177.4000000000001</v>
      </c>
      <c r="G58"/>
    </row>
    <row r="59" spans="1:13" ht="13.5" hidden="1" customHeight="1" outlineLevel="1" x14ac:dyDescent="0.2">
      <c r="A59" s="10"/>
      <c r="B59" s="10"/>
      <c r="C59" t="s">
        <v>1655</v>
      </c>
      <c r="D59" s="19">
        <v>42700</v>
      </c>
      <c r="E59">
        <v>17072</v>
      </c>
      <c r="F59" s="27">
        <v>1213.94</v>
      </c>
      <c r="G59"/>
    </row>
    <row r="60" spans="1:13" ht="13.5" hidden="1" customHeight="1" outlineLevel="1" x14ac:dyDescent="0.2">
      <c r="A60" s="10"/>
      <c r="B60" s="10"/>
      <c r="C60" t="s">
        <v>73</v>
      </c>
      <c r="D60" s="19">
        <v>42700</v>
      </c>
      <c r="E60">
        <v>17048</v>
      </c>
      <c r="F60">
        <v>722.68</v>
      </c>
      <c r="G60"/>
    </row>
    <row r="61" spans="1:13" ht="13.5" hidden="1" customHeight="1" outlineLevel="1" x14ac:dyDescent="0.2">
      <c r="A61" s="10"/>
      <c r="B61" s="10"/>
      <c r="C61" t="s">
        <v>1151</v>
      </c>
      <c r="D61" s="19">
        <v>42700</v>
      </c>
      <c r="E61">
        <v>17115</v>
      </c>
      <c r="F61" s="27">
        <v>1213.94</v>
      </c>
      <c r="G61"/>
    </row>
    <row r="62" spans="1:13" ht="13.5" hidden="1" customHeight="1" outlineLevel="1" x14ac:dyDescent="0.2">
      <c r="A62" s="10"/>
      <c r="B62" s="10"/>
      <c r="C62" t="s">
        <v>1656</v>
      </c>
      <c r="D62" s="19">
        <v>42700</v>
      </c>
      <c r="E62">
        <v>17143</v>
      </c>
      <c r="F62" s="27">
        <v>1213.94</v>
      </c>
      <c r="G62"/>
    </row>
    <row r="63" spans="1:13" collapsed="1" x14ac:dyDescent="0.2">
      <c r="A63" s="18" t="s">
        <v>112</v>
      </c>
      <c r="B63" s="18" t="s">
        <v>113</v>
      </c>
      <c r="C63" s="5"/>
      <c r="D63" s="36"/>
      <c r="E63" s="45"/>
      <c r="F63" s="6"/>
      <c r="G63" s="21">
        <f>SUM(F64:F64)</f>
        <v>6360.6</v>
      </c>
      <c r="H63" s="26">
        <f>G63/1.16*0.16</f>
        <v>877.32413793103467</v>
      </c>
      <c r="I63" s="26"/>
      <c r="J63" s="27"/>
      <c r="K63" s="57"/>
      <c r="L63" s="57"/>
    </row>
    <row r="64" spans="1:13" hidden="1" outlineLevel="1" x14ac:dyDescent="0.2">
      <c r="A64" s="5"/>
      <c r="B64" s="5"/>
      <c r="C64" t="s">
        <v>1657</v>
      </c>
      <c r="D64" s="19">
        <v>42697</v>
      </c>
      <c r="E64" t="s">
        <v>1658</v>
      </c>
      <c r="F64" s="27">
        <v>6360.6</v>
      </c>
      <c r="G64" s="41"/>
      <c r="H64" s="66"/>
      <c r="I64" s="66"/>
      <c r="J64" s="27"/>
      <c r="K64" s="7"/>
      <c r="L64" s="28"/>
    </row>
    <row r="65" spans="1:12" collapsed="1" x14ac:dyDescent="0.2">
      <c r="A65" s="18" t="s">
        <v>456</v>
      </c>
      <c r="B65" s="18" t="s">
        <v>457</v>
      </c>
      <c r="D65" s="19"/>
      <c r="F65"/>
      <c r="G65" s="21">
        <f>SUM(F66:F66)</f>
        <v>270.12</v>
      </c>
      <c r="H65" s="26">
        <f>G65/1.16*0.16</f>
        <v>37.257931034482766</v>
      </c>
      <c r="I65" s="26"/>
      <c r="J65" s="27"/>
      <c r="K65" s="7"/>
      <c r="L65" s="28"/>
    </row>
    <row r="66" spans="1:12" hidden="1" outlineLevel="1" x14ac:dyDescent="0.2">
      <c r="A66" s="57"/>
      <c r="B66" s="57"/>
      <c r="C66" t="s">
        <v>991</v>
      </c>
      <c r="D66" s="19">
        <v>42544</v>
      </c>
      <c r="E66" t="s">
        <v>992</v>
      </c>
      <c r="F66">
        <v>270.12</v>
      </c>
      <c r="I66" s="26"/>
      <c r="J66" s="27"/>
      <c r="K66" s="7"/>
      <c r="L66" s="28"/>
    </row>
    <row r="67" spans="1:12" collapsed="1" x14ac:dyDescent="0.2">
      <c r="A67" s="18" t="s">
        <v>525</v>
      </c>
      <c r="B67" s="18" t="s">
        <v>526</v>
      </c>
      <c r="D67" s="19"/>
      <c r="F67"/>
      <c r="G67" s="21">
        <f>SUM(F68)</f>
        <v>-12600</v>
      </c>
      <c r="H67" s="26">
        <f>G67/1.16*0.16</f>
        <v>-1737.9310344827588</v>
      </c>
      <c r="I67" s="96" t="s">
        <v>2076</v>
      </c>
      <c r="J67" s="27"/>
      <c r="K67" s="7"/>
      <c r="L67" s="28"/>
    </row>
    <row r="68" spans="1:12" hidden="1" outlineLevel="1" x14ac:dyDescent="0.2">
      <c r="A68" s="10"/>
      <c r="B68" s="10"/>
      <c r="C68" t="s">
        <v>527</v>
      </c>
      <c r="D68" s="19">
        <v>42458</v>
      </c>
      <c r="E68" t="s">
        <v>528</v>
      </c>
      <c r="F68" s="27">
        <v>-12600</v>
      </c>
      <c r="I68" s="99"/>
      <c r="J68" s="27"/>
      <c r="K68" s="7"/>
      <c r="L68" s="28"/>
    </row>
    <row r="69" spans="1:12" collapsed="1" x14ac:dyDescent="0.2">
      <c r="A69" s="18" t="s">
        <v>347</v>
      </c>
      <c r="B69" s="18" t="s">
        <v>348</v>
      </c>
      <c r="F69" s="27" t="s">
        <v>529</v>
      </c>
      <c r="G69" s="52">
        <f>+SUM(F70:F71)</f>
        <v>2714.3999999999996</v>
      </c>
      <c r="H69" s="26">
        <f t="shared" ref="H69" si="2">G69/1.16*0.16</f>
        <v>374.40000000000003</v>
      </c>
      <c r="I69" s="26"/>
      <c r="J69" s="27"/>
      <c r="K69" s="7"/>
      <c r="L69" s="28"/>
    </row>
    <row r="70" spans="1:12" s="64" customFormat="1" ht="15" hidden="1" outlineLevel="1" x14ac:dyDescent="0.25">
      <c r="A70" s="57"/>
      <c r="B70" s="57"/>
      <c r="C70" s="177" t="s">
        <v>1618</v>
      </c>
      <c r="D70" s="178">
        <v>42503</v>
      </c>
      <c r="E70" s="177" t="s">
        <v>1619</v>
      </c>
      <c r="F70" s="177">
        <v>313.19999999999993</v>
      </c>
      <c r="G70" s="52"/>
      <c r="H70" s="26"/>
      <c r="I70" s="99" t="s">
        <v>1620</v>
      </c>
      <c r="J70" s="68"/>
      <c r="K70" s="7"/>
      <c r="L70" s="60"/>
    </row>
    <row r="71" spans="1:12" hidden="1" outlineLevel="1" x14ac:dyDescent="0.2">
      <c r="A71" s="10"/>
      <c r="B71" s="10"/>
      <c r="C71" t="s">
        <v>2092</v>
      </c>
      <c r="D71" s="19">
        <v>43069</v>
      </c>
      <c r="E71">
        <v>16897</v>
      </c>
      <c r="F71" s="27">
        <v>2401.1999999999998</v>
      </c>
      <c r="G71" s="22"/>
      <c r="H71" s="26"/>
      <c r="I71" s="26"/>
    </row>
    <row r="72" spans="1:12" collapsed="1" x14ac:dyDescent="0.2">
      <c r="A72" s="18" t="s">
        <v>303</v>
      </c>
      <c r="B72" s="18" t="s">
        <v>304</v>
      </c>
      <c r="D72" s="19"/>
      <c r="F72" s="27"/>
      <c r="G72" s="21">
        <f>SUM(F73:F81)</f>
        <v>48836</v>
      </c>
      <c r="H72" s="26">
        <f>G72/1.16*0.16</f>
        <v>6736</v>
      </c>
      <c r="I72" s="26"/>
      <c r="J72" s="27"/>
      <c r="K72" s="7"/>
      <c r="L72" s="28"/>
    </row>
    <row r="73" spans="1:12" hidden="1" outlineLevel="1" x14ac:dyDescent="0.2">
      <c r="A73" s="57"/>
      <c r="B73" s="57"/>
      <c r="C73" t="s">
        <v>1264</v>
      </c>
      <c r="D73" s="19">
        <v>42592</v>
      </c>
      <c r="E73" t="s">
        <v>1265</v>
      </c>
      <c r="F73" s="27">
        <v>-4060</v>
      </c>
      <c r="G73" s="22"/>
      <c r="H73" s="26"/>
      <c r="I73" s="26" t="s">
        <v>1287</v>
      </c>
      <c r="J73" s="27"/>
      <c r="K73" s="7"/>
      <c r="L73" s="28"/>
    </row>
    <row r="74" spans="1:12" hidden="1" outlineLevel="1" x14ac:dyDescent="0.2">
      <c r="A74" s="57"/>
      <c r="B74" s="57"/>
      <c r="C74" t="s">
        <v>1544</v>
      </c>
      <c r="D74" s="19">
        <v>42699</v>
      </c>
      <c r="E74" t="s">
        <v>1661</v>
      </c>
      <c r="F74" s="27">
        <v>5568</v>
      </c>
      <c r="G74" s="22"/>
      <c r="H74" s="26"/>
      <c r="I74" s="26"/>
      <c r="J74" s="27"/>
      <c r="K74" s="7"/>
      <c r="L74" s="28"/>
    </row>
    <row r="75" spans="1:12" hidden="1" outlineLevel="1" x14ac:dyDescent="0.2">
      <c r="A75" s="57"/>
      <c r="B75" s="57"/>
      <c r="C75" t="s">
        <v>926</v>
      </c>
      <c r="D75" s="19">
        <v>42702</v>
      </c>
      <c r="E75" t="s">
        <v>1662</v>
      </c>
      <c r="F75" s="27">
        <v>7540</v>
      </c>
      <c r="G75" s="22"/>
      <c r="H75" s="26"/>
      <c r="I75" s="26"/>
      <c r="J75" s="27"/>
      <c r="K75" s="7"/>
      <c r="L75" s="28"/>
    </row>
    <row r="76" spans="1:12" hidden="1" outlineLevel="1" x14ac:dyDescent="0.2">
      <c r="A76" s="57"/>
      <c r="B76" s="57"/>
      <c r="C76" t="s">
        <v>1663</v>
      </c>
      <c r="D76" s="19">
        <v>42702</v>
      </c>
      <c r="E76" t="s">
        <v>1664</v>
      </c>
      <c r="F76" s="27">
        <v>6728</v>
      </c>
      <c r="G76" s="22"/>
      <c r="H76" s="26"/>
      <c r="I76" s="26"/>
      <c r="J76" s="27"/>
      <c r="K76" s="7"/>
      <c r="L76" s="28"/>
    </row>
    <row r="77" spans="1:12" hidden="1" outlineLevel="1" x14ac:dyDescent="0.2">
      <c r="A77" s="57"/>
      <c r="B77" s="57"/>
      <c r="C77" t="s">
        <v>1659</v>
      </c>
      <c r="D77" s="19">
        <v>42702</v>
      </c>
      <c r="E77" t="s">
        <v>1665</v>
      </c>
      <c r="F77" s="27">
        <v>4640</v>
      </c>
      <c r="G77" s="22"/>
      <c r="H77" s="26"/>
      <c r="I77" s="26"/>
      <c r="J77" s="27"/>
      <c r="K77" s="7"/>
      <c r="L77" s="28"/>
    </row>
    <row r="78" spans="1:12" hidden="1" outlineLevel="1" x14ac:dyDescent="0.2">
      <c r="A78" s="57"/>
      <c r="B78" s="57"/>
      <c r="C78" t="s">
        <v>1666</v>
      </c>
      <c r="D78" s="19">
        <v>42702</v>
      </c>
      <c r="E78" t="s">
        <v>1667</v>
      </c>
      <c r="F78" s="27">
        <v>5220</v>
      </c>
      <c r="G78" s="22"/>
      <c r="H78" s="26"/>
      <c r="I78" s="26"/>
      <c r="J78" s="27"/>
      <c r="K78" s="7"/>
      <c r="L78" s="28"/>
    </row>
    <row r="79" spans="1:12" hidden="1" outlineLevel="1" x14ac:dyDescent="0.2">
      <c r="A79" s="57"/>
      <c r="B79" s="57"/>
      <c r="C79" t="s">
        <v>1668</v>
      </c>
      <c r="D79" s="19">
        <v>42702</v>
      </c>
      <c r="E79">
        <v>448</v>
      </c>
      <c r="F79" s="27">
        <v>2900</v>
      </c>
      <c r="G79" s="22"/>
      <c r="H79" s="26"/>
      <c r="I79" s="26"/>
      <c r="J79" s="27"/>
      <c r="K79" s="7"/>
      <c r="L79" s="28"/>
    </row>
    <row r="80" spans="1:12" hidden="1" outlineLevel="1" x14ac:dyDescent="0.2">
      <c r="A80" s="57"/>
      <c r="B80" s="57"/>
      <c r="C80" t="s">
        <v>1669</v>
      </c>
      <c r="D80" s="19">
        <v>42704</v>
      </c>
      <c r="E80" t="s">
        <v>1670</v>
      </c>
      <c r="F80" s="27">
        <v>7540</v>
      </c>
      <c r="G80" s="22"/>
      <c r="H80" s="26"/>
      <c r="I80" s="26"/>
      <c r="J80" s="27"/>
      <c r="K80" s="7"/>
      <c r="L80" s="28"/>
    </row>
    <row r="81" spans="1:12" hidden="1" outlineLevel="1" x14ac:dyDescent="0.2">
      <c r="A81" s="57"/>
      <c r="B81" s="57"/>
      <c r="C81" t="s">
        <v>1671</v>
      </c>
      <c r="D81" s="19">
        <v>42704</v>
      </c>
      <c r="E81" t="s">
        <v>1672</v>
      </c>
      <c r="F81" s="27">
        <v>12760</v>
      </c>
      <c r="G81" s="22"/>
      <c r="H81" s="26"/>
      <c r="I81" s="26"/>
      <c r="J81" s="27"/>
      <c r="K81" s="7"/>
      <c r="L81" s="28"/>
    </row>
    <row r="82" spans="1:12" collapsed="1" x14ac:dyDescent="0.2">
      <c r="A82" s="18" t="s">
        <v>126</v>
      </c>
      <c r="B82" s="18" t="s">
        <v>127</v>
      </c>
      <c r="D82" s="19"/>
      <c r="E82" s="45"/>
      <c r="F82" s="6"/>
      <c r="G82" s="21">
        <f>SUM(F83:F84)</f>
        <v>8535.33</v>
      </c>
      <c r="H82" s="26">
        <f>G82/1.16*0.16</f>
        <v>1177.2868965517243</v>
      </c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1205</v>
      </c>
      <c r="D83" s="19">
        <v>42578</v>
      </c>
      <c r="E83" t="s">
        <v>1204</v>
      </c>
      <c r="F83" s="20">
        <v>9.33</v>
      </c>
      <c r="G83" s="22"/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1535</v>
      </c>
      <c r="D84" s="19">
        <v>42673</v>
      </c>
      <c r="E84" t="s">
        <v>1536</v>
      </c>
      <c r="F84" s="27">
        <v>8526</v>
      </c>
      <c r="G84" s="22"/>
      <c r="H84" s="26"/>
      <c r="I84" s="26"/>
      <c r="J84" s="27"/>
      <c r="K84" s="7"/>
      <c r="L84" s="28"/>
    </row>
    <row r="85" spans="1:12" collapsed="1" x14ac:dyDescent="0.2">
      <c r="A85" s="18" t="s">
        <v>130</v>
      </c>
      <c r="B85" s="18" t="s">
        <v>131</v>
      </c>
      <c r="C85" s="5"/>
      <c r="D85" s="36"/>
      <c r="E85" s="45"/>
      <c r="F85" s="6"/>
      <c r="G85" s="21">
        <v>3991.08</v>
      </c>
      <c r="H85" s="26">
        <f>G85/1.16*0.16</f>
        <v>550.4937931034483</v>
      </c>
      <c r="I85" s="21"/>
      <c r="J85" s="27"/>
      <c r="K85" s="7"/>
      <c r="L85" s="28"/>
    </row>
    <row r="86" spans="1:12" hidden="1" outlineLevel="1" x14ac:dyDescent="0.2">
      <c r="A86" s="57"/>
      <c r="B86" s="57"/>
      <c r="D86" s="19"/>
      <c r="F86" s="33">
        <v>3991.08</v>
      </c>
      <c r="G86" s="21"/>
      <c r="H86" s="26"/>
      <c r="I86" s="26"/>
      <c r="J86" s="27"/>
      <c r="K86" s="7"/>
      <c r="L86" s="28"/>
    </row>
    <row r="87" spans="1:12" hidden="1" outlineLevel="1" x14ac:dyDescent="0.2">
      <c r="A87" s="18" t="s">
        <v>2220</v>
      </c>
      <c r="B87" s="18" t="s">
        <v>2221</v>
      </c>
      <c r="C87" s="5"/>
      <c r="D87" s="36"/>
      <c r="E87" s="45"/>
      <c r="F87" s="6"/>
      <c r="G87" s="21">
        <f>+F88</f>
        <v>4391.7700000000004</v>
      </c>
      <c r="H87" s="26">
        <f>G87/1.16*0.16</f>
        <v>605.76137931034498</v>
      </c>
      <c r="I87" s="26"/>
      <c r="J87" s="27"/>
      <c r="K87" s="7"/>
      <c r="L87" s="28"/>
    </row>
    <row r="88" spans="1:12" hidden="1" outlineLevel="1" x14ac:dyDescent="0.2">
      <c r="A88" s="57"/>
      <c r="B88" s="57"/>
      <c r="C88" t="s">
        <v>2222</v>
      </c>
      <c r="D88" s="19">
        <v>43038</v>
      </c>
      <c r="E88">
        <v>2020</v>
      </c>
      <c r="F88" s="33">
        <v>4391.7700000000004</v>
      </c>
      <c r="G88" s="21"/>
      <c r="H88" s="26"/>
      <c r="I88" s="26"/>
      <c r="J88" s="27"/>
      <c r="K88" s="7"/>
      <c r="L88" s="28"/>
    </row>
    <row r="89" spans="1:12" collapsed="1" x14ac:dyDescent="0.2">
      <c r="A89" s="18" t="s">
        <v>140</v>
      </c>
      <c r="B89" s="18" t="s">
        <v>141</v>
      </c>
      <c r="C89" s="5"/>
      <c r="D89" s="36"/>
      <c r="E89" s="45"/>
      <c r="F89" s="6"/>
      <c r="G89" s="21">
        <f>SUM(F90:F93)</f>
        <v>8824.4</v>
      </c>
      <c r="H89" s="26">
        <f>G89/1.16*0.16</f>
        <v>1217.1586206896552</v>
      </c>
      <c r="I89" s="26"/>
      <c r="K89" s="7"/>
      <c r="L89" s="28"/>
    </row>
    <row r="90" spans="1:12" hidden="1" outlineLevel="1" x14ac:dyDescent="0.2">
      <c r="A90" s="57"/>
      <c r="B90" s="57"/>
      <c r="C90" t="s">
        <v>1673</v>
      </c>
      <c r="D90" s="19">
        <v>42693</v>
      </c>
      <c r="E90">
        <v>15446</v>
      </c>
      <c r="F90" s="27">
        <v>3800.02</v>
      </c>
      <c r="G90" s="21"/>
      <c r="H90" s="26"/>
      <c r="I90" s="26"/>
      <c r="K90" s="7"/>
      <c r="L90" s="28"/>
    </row>
    <row r="91" spans="1:12" hidden="1" outlineLevel="1" x14ac:dyDescent="0.2">
      <c r="A91" s="57"/>
      <c r="B91" s="57"/>
      <c r="C91" t="s">
        <v>1674</v>
      </c>
      <c r="D91" s="19">
        <v>42697</v>
      </c>
      <c r="E91">
        <v>15571</v>
      </c>
      <c r="F91" s="27">
        <v>2670</v>
      </c>
      <c r="G91" s="21"/>
      <c r="H91" s="26"/>
      <c r="I91" s="26"/>
      <c r="K91" s="7"/>
      <c r="L91" s="28"/>
    </row>
    <row r="92" spans="1:12" hidden="1" outlineLevel="1" x14ac:dyDescent="0.2">
      <c r="A92" s="57"/>
      <c r="B92" s="57"/>
      <c r="C92" t="s">
        <v>1675</v>
      </c>
      <c r="D92" s="19">
        <v>42700</v>
      </c>
      <c r="E92">
        <v>15447</v>
      </c>
      <c r="F92" s="27">
        <v>2050</v>
      </c>
      <c r="G92" s="21"/>
      <c r="H92" s="26"/>
      <c r="I92" s="26"/>
      <c r="K92" s="7"/>
      <c r="L92" s="28"/>
    </row>
    <row r="93" spans="1:12" hidden="1" outlineLevel="1" x14ac:dyDescent="0.2">
      <c r="A93" s="57"/>
      <c r="B93" s="57"/>
      <c r="C93" t="s">
        <v>1379</v>
      </c>
      <c r="D93" s="19">
        <v>42679</v>
      </c>
      <c r="E93">
        <v>15448</v>
      </c>
      <c r="F93" s="27">
        <v>304.38</v>
      </c>
      <c r="G93" s="21"/>
      <c r="H93" s="26" t="s">
        <v>1676</v>
      </c>
      <c r="I93" s="26"/>
      <c r="K93" s="7"/>
      <c r="L93" s="28"/>
    </row>
    <row r="94" spans="1:12" collapsed="1" x14ac:dyDescent="0.2">
      <c r="A94" s="18" t="s">
        <v>143</v>
      </c>
      <c r="B94" s="18" t="s">
        <v>144</v>
      </c>
      <c r="G94" s="21">
        <f>SUM(F95:F108)</f>
        <v>34568</v>
      </c>
      <c r="H94" s="26">
        <f>G94/1.16*0.16</f>
        <v>4768.0000000000009</v>
      </c>
      <c r="I94" s="26"/>
      <c r="K94" s="7"/>
      <c r="L94" s="28"/>
    </row>
    <row r="95" spans="1:12" hidden="1" outlineLevel="1" x14ac:dyDescent="0.2">
      <c r="A95" s="10"/>
      <c r="B95" s="10"/>
      <c r="C95" t="s">
        <v>874</v>
      </c>
      <c r="D95" s="19">
        <v>42503</v>
      </c>
      <c r="E95">
        <v>400</v>
      </c>
      <c r="F95" s="27">
        <v>1508</v>
      </c>
      <c r="G95" s="21"/>
      <c r="H95" s="26"/>
      <c r="I95" s="26"/>
    </row>
    <row r="96" spans="1:12" hidden="1" outlineLevel="1" x14ac:dyDescent="0.2">
      <c r="A96" s="10"/>
      <c r="B96" s="10"/>
      <c r="C96" s="64" t="s">
        <v>1003</v>
      </c>
      <c r="D96" s="92">
        <v>42527</v>
      </c>
      <c r="E96" s="64">
        <v>415</v>
      </c>
      <c r="F96" s="68">
        <v>4408</v>
      </c>
      <c r="G96" s="21"/>
      <c r="H96" s="26"/>
      <c r="I96" s="26"/>
    </row>
    <row r="97" spans="1:12" hidden="1" outlineLevel="1" x14ac:dyDescent="0.2">
      <c r="A97" s="10"/>
      <c r="B97" s="10"/>
      <c r="C97" t="s">
        <v>336</v>
      </c>
      <c r="D97" s="19">
        <v>42611</v>
      </c>
      <c r="E97">
        <v>478</v>
      </c>
      <c r="F97" s="27">
        <v>3364</v>
      </c>
      <c r="G97" s="21"/>
      <c r="H97" s="26"/>
      <c r="I97" s="26"/>
    </row>
    <row r="98" spans="1:12" hidden="1" outlineLevel="1" x14ac:dyDescent="0.2">
      <c r="A98" s="10"/>
      <c r="C98" t="s">
        <v>1547</v>
      </c>
      <c r="D98" s="19"/>
      <c r="F98" s="27">
        <v>-2900</v>
      </c>
      <c r="G98" s="21"/>
      <c r="H98" s="26"/>
      <c r="I98" s="26"/>
    </row>
    <row r="99" spans="1:12" hidden="1" outlineLevel="1" x14ac:dyDescent="0.2">
      <c r="A99" s="10"/>
      <c r="B99" s="10"/>
      <c r="C99" t="s">
        <v>1677</v>
      </c>
      <c r="D99" s="19">
        <v>42697</v>
      </c>
      <c r="E99" t="s">
        <v>1678</v>
      </c>
      <c r="F99" s="27">
        <v>1392</v>
      </c>
      <c r="G99" s="21"/>
      <c r="H99" s="26"/>
      <c r="I99" s="26"/>
    </row>
    <row r="100" spans="1:12" hidden="1" outlineLevel="1" x14ac:dyDescent="0.2">
      <c r="A100" s="10"/>
      <c r="B100" s="10"/>
      <c r="C100" t="s">
        <v>1679</v>
      </c>
      <c r="D100" s="19">
        <v>42699</v>
      </c>
      <c r="E100">
        <v>554</v>
      </c>
      <c r="F100" s="27">
        <v>4060</v>
      </c>
      <c r="G100" s="21"/>
      <c r="H100" s="26"/>
      <c r="I100" s="26"/>
    </row>
    <row r="101" spans="1:12" hidden="1" outlineLevel="1" x14ac:dyDescent="0.2">
      <c r="A101" s="10"/>
      <c r="B101" s="10"/>
      <c r="C101" t="s">
        <v>1680</v>
      </c>
      <c r="D101" s="19">
        <v>42699</v>
      </c>
      <c r="E101">
        <v>547</v>
      </c>
      <c r="F101" s="27">
        <v>2320</v>
      </c>
      <c r="G101" s="21"/>
      <c r="H101" s="26"/>
      <c r="I101" s="26"/>
    </row>
    <row r="102" spans="1:12" hidden="1" outlineLevel="1" x14ac:dyDescent="0.2">
      <c r="A102" s="10"/>
      <c r="B102" s="10"/>
      <c r="C102" t="s">
        <v>109</v>
      </c>
      <c r="D102" s="19">
        <v>42700</v>
      </c>
      <c r="E102">
        <v>567</v>
      </c>
      <c r="F102" s="27">
        <v>2900</v>
      </c>
      <c r="G102" s="21"/>
      <c r="H102" s="26"/>
      <c r="I102" s="26"/>
    </row>
    <row r="103" spans="1:12" hidden="1" outlineLevel="1" x14ac:dyDescent="0.2">
      <c r="A103" s="10"/>
      <c r="B103" s="10"/>
      <c r="C103" t="s">
        <v>1050</v>
      </c>
      <c r="D103" s="19">
        <v>42702</v>
      </c>
      <c r="E103">
        <v>561</v>
      </c>
      <c r="F103" s="27">
        <v>2900</v>
      </c>
      <c r="G103" s="21"/>
      <c r="H103" s="26"/>
      <c r="I103" s="26"/>
    </row>
    <row r="104" spans="1:12" hidden="1" outlineLevel="1" x14ac:dyDescent="0.2">
      <c r="A104" s="10"/>
      <c r="B104" s="10"/>
      <c r="C104" t="s">
        <v>1681</v>
      </c>
      <c r="D104" s="19">
        <v>42702</v>
      </c>
      <c r="E104">
        <v>571</v>
      </c>
      <c r="F104" s="27">
        <v>2088</v>
      </c>
      <c r="G104" s="21"/>
      <c r="H104" s="26"/>
      <c r="I104" s="26"/>
    </row>
    <row r="105" spans="1:12" hidden="1" outlineLevel="1" x14ac:dyDescent="0.2">
      <c r="A105" s="10"/>
      <c r="B105" s="10"/>
      <c r="C105" t="s">
        <v>1682</v>
      </c>
      <c r="D105" s="19">
        <v>42703</v>
      </c>
      <c r="E105">
        <v>556</v>
      </c>
      <c r="F105" s="27">
        <v>2320</v>
      </c>
      <c r="G105" s="21"/>
      <c r="H105" s="26"/>
      <c r="I105" s="26"/>
    </row>
    <row r="106" spans="1:12" hidden="1" outlineLevel="1" x14ac:dyDescent="0.2">
      <c r="A106" s="10"/>
      <c r="B106" s="10"/>
      <c r="C106" t="s">
        <v>1683</v>
      </c>
      <c r="D106" s="19">
        <v>42703</v>
      </c>
      <c r="E106">
        <v>572</v>
      </c>
      <c r="F106" s="27">
        <v>1740</v>
      </c>
      <c r="G106" s="21"/>
      <c r="H106" s="26"/>
      <c r="I106" s="26"/>
    </row>
    <row r="107" spans="1:12" hidden="1" outlineLevel="1" x14ac:dyDescent="0.2">
      <c r="A107" s="10"/>
      <c r="B107" s="10"/>
      <c r="C107" t="s">
        <v>1684</v>
      </c>
      <c r="D107" s="19">
        <v>42704</v>
      </c>
      <c r="E107">
        <v>569</v>
      </c>
      <c r="F107" s="27">
        <v>4408</v>
      </c>
      <c r="G107" s="21"/>
      <c r="H107" s="26"/>
      <c r="I107" s="26"/>
    </row>
    <row r="108" spans="1:12" hidden="1" outlineLevel="1" x14ac:dyDescent="0.2">
      <c r="A108" s="10"/>
      <c r="B108" s="10"/>
      <c r="C108" t="s">
        <v>1685</v>
      </c>
      <c r="D108" s="19">
        <v>42704</v>
      </c>
      <c r="E108">
        <v>549</v>
      </c>
      <c r="F108" s="27">
        <v>4060</v>
      </c>
      <c r="G108" s="21"/>
      <c r="H108" s="26"/>
      <c r="I108" s="26"/>
      <c r="K108" s="7"/>
      <c r="L108" s="28"/>
    </row>
    <row r="109" spans="1:12" collapsed="1" x14ac:dyDescent="0.2">
      <c r="A109" s="18" t="s">
        <v>164</v>
      </c>
      <c r="B109" s="18" t="s">
        <v>165</v>
      </c>
      <c r="C109" s="5"/>
      <c r="D109" s="36"/>
      <c r="E109" s="37"/>
      <c r="F109" s="6"/>
      <c r="G109" s="21">
        <f>SUM(F110:F110)</f>
        <v>3828</v>
      </c>
      <c r="H109" s="26">
        <f>G109/1.16*0.16</f>
        <v>528.00000000000011</v>
      </c>
      <c r="I109" s="26"/>
    </row>
    <row r="110" spans="1:12" ht="17.25" hidden="1" customHeight="1" outlineLevel="1" x14ac:dyDescent="0.2">
      <c r="A110" s="57"/>
      <c r="B110" s="57"/>
      <c r="C110" t="s">
        <v>1006</v>
      </c>
      <c r="D110" s="19">
        <v>42545</v>
      </c>
      <c r="E110">
        <v>3829082</v>
      </c>
      <c r="F110">
        <v>3828</v>
      </c>
      <c r="G110" s="21"/>
      <c r="H110" s="26"/>
      <c r="I110" s="26"/>
    </row>
    <row r="111" spans="1:12" collapsed="1" x14ac:dyDescent="0.2">
      <c r="A111" s="18" t="s">
        <v>728</v>
      </c>
      <c r="B111" s="18" t="s">
        <v>729</v>
      </c>
      <c r="C111" s="5"/>
      <c r="D111" s="36"/>
      <c r="E111" s="37"/>
      <c r="F111" s="6"/>
      <c r="G111" s="21">
        <f>SUM(F112:F112)</f>
        <v>44800</v>
      </c>
      <c r="H111" s="26">
        <f>G111/1.16*0.16</f>
        <v>6179.3103448275861</v>
      </c>
      <c r="I111" s="26"/>
      <c r="K111" s="7"/>
      <c r="L111" s="28"/>
    </row>
    <row r="112" spans="1:12" hidden="1" outlineLevel="1" x14ac:dyDescent="0.2">
      <c r="A112" s="10"/>
      <c r="B112" s="10"/>
      <c r="C112" t="s">
        <v>1686</v>
      </c>
      <c r="D112" s="19">
        <v>42703</v>
      </c>
      <c r="E112">
        <v>377</v>
      </c>
      <c r="F112" s="27">
        <v>44800</v>
      </c>
      <c r="G112" s="54"/>
      <c r="H112" s="26"/>
      <c r="I112" s="26"/>
      <c r="K112" s="7"/>
      <c r="L112" s="28"/>
    </row>
    <row r="113" spans="1:12" ht="15" collapsed="1" x14ac:dyDescent="0.25">
      <c r="A113" s="18" t="s">
        <v>1687</v>
      </c>
      <c r="B113" s="18" t="s">
        <v>941</v>
      </c>
      <c r="D113" s="19"/>
      <c r="F113" s="27"/>
      <c r="G113" s="21">
        <f>SUM(F114:F115)</f>
        <v>4002</v>
      </c>
      <c r="H113" s="26">
        <f>G113/1.16*0.16</f>
        <v>552.00000000000011</v>
      </c>
      <c r="I113" s="26"/>
      <c r="J113" s="75"/>
      <c r="K113" s="74"/>
      <c r="L113" s="75"/>
    </row>
    <row r="114" spans="1:12" ht="15" hidden="1" outlineLevel="1" x14ac:dyDescent="0.25">
      <c r="A114" s="10"/>
      <c r="B114" s="10"/>
      <c r="C114" t="s">
        <v>1688</v>
      </c>
      <c r="D114" s="19">
        <v>42691</v>
      </c>
      <c r="E114">
        <v>79097</v>
      </c>
      <c r="F114" s="27">
        <v>2204</v>
      </c>
      <c r="G114" s="54"/>
      <c r="H114" s="26"/>
      <c r="I114" s="26"/>
      <c r="J114" s="75"/>
      <c r="K114" s="74"/>
      <c r="L114" s="75"/>
    </row>
    <row r="115" spans="1:12" ht="15" hidden="1" outlineLevel="1" x14ac:dyDescent="0.25">
      <c r="A115" s="10"/>
      <c r="B115" s="10"/>
      <c r="C115" t="s">
        <v>1689</v>
      </c>
      <c r="D115" s="19">
        <v>42691</v>
      </c>
      <c r="E115">
        <v>79098</v>
      </c>
      <c r="F115" s="27">
        <v>1798</v>
      </c>
      <c r="G115" s="54"/>
      <c r="H115" s="26"/>
      <c r="I115" s="26"/>
      <c r="J115" s="75"/>
      <c r="K115" s="74"/>
      <c r="L115" s="75"/>
    </row>
    <row r="116" spans="1:12" collapsed="1" x14ac:dyDescent="0.2">
      <c r="A116" s="18" t="s">
        <v>211</v>
      </c>
      <c r="B116" s="18" t="s">
        <v>212</v>
      </c>
      <c r="C116" s="5"/>
      <c r="D116" s="36"/>
      <c r="E116" s="37"/>
      <c r="G116" s="21">
        <f>SUM(F117:F121)</f>
        <v>-12760</v>
      </c>
      <c r="H116" s="26">
        <f t="shared" ref="H116" si="3">G116/1.16*0.16</f>
        <v>-1760</v>
      </c>
      <c r="I116" s="26" t="s">
        <v>2079</v>
      </c>
      <c r="K116" s="7"/>
      <c r="L116" s="28"/>
    </row>
    <row r="117" spans="1:12" s="64" customFormat="1" hidden="1" outlineLevel="1" x14ac:dyDescent="0.2">
      <c r="A117" s="57"/>
      <c r="B117" s="57"/>
      <c r="C117" t="s">
        <v>213</v>
      </c>
      <c r="D117" s="19">
        <v>42068</v>
      </c>
      <c r="E117" t="s">
        <v>214</v>
      </c>
      <c r="F117" s="20">
        <v>464</v>
      </c>
      <c r="G117" s="21"/>
      <c r="H117" s="26"/>
      <c r="I117" s="26"/>
      <c r="K117" s="7"/>
      <c r="L117" s="60"/>
    </row>
    <row r="118" spans="1:12" s="64" customFormat="1" hidden="1" outlineLevel="1" x14ac:dyDescent="0.2">
      <c r="A118" s="57"/>
      <c r="B118" s="57"/>
      <c r="C118" t="s">
        <v>215</v>
      </c>
      <c r="D118" s="19">
        <v>42172</v>
      </c>
      <c r="E118" t="s">
        <v>216</v>
      </c>
      <c r="F118" s="20">
        <v>4408</v>
      </c>
      <c r="G118" s="21"/>
      <c r="H118" s="26"/>
      <c r="I118" s="26"/>
      <c r="K118" s="7"/>
      <c r="L118" s="60"/>
    </row>
    <row r="119" spans="1:12" s="64" customFormat="1" hidden="1" outlineLevel="1" x14ac:dyDescent="0.2">
      <c r="A119" s="57"/>
      <c r="B119" s="57"/>
      <c r="C119" t="s">
        <v>217</v>
      </c>
      <c r="D119" s="19">
        <v>42247</v>
      </c>
      <c r="E119" t="s">
        <v>218</v>
      </c>
      <c r="F119" s="20">
        <v>4408</v>
      </c>
      <c r="G119" s="21"/>
      <c r="H119" s="26"/>
      <c r="I119" s="26"/>
      <c r="K119" s="7"/>
      <c r="L119" s="60"/>
    </row>
    <row r="120" spans="1:12" s="64" customFormat="1" hidden="1" outlineLevel="1" x14ac:dyDescent="0.2">
      <c r="A120" s="57"/>
      <c r="B120" s="57"/>
      <c r="C120" t="s">
        <v>219</v>
      </c>
      <c r="D120" s="19">
        <v>42247</v>
      </c>
      <c r="E120" t="s">
        <v>220</v>
      </c>
      <c r="F120" s="20">
        <v>4408</v>
      </c>
      <c r="G120" s="21"/>
      <c r="H120" s="26"/>
      <c r="I120" s="26"/>
      <c r="K120" s="7"/>
      <c r="L120" s="60"/>
    </row>
    <row r="121" spans="1:12" s="64" customFormat="1" hidden="1" outlineLevel="1" x14ac:dyDescent="0.2">
      <c r="A121" s="57"/>
      <c r="B121" s="57"/>
      <c r="C121" t="s">
        <v>734</v>
      </c>
      <c r="D121" s="19">
        <v>42487</v>
      </c>
      <c r="E121" t="s">
        <v>391</v>
      </c>
      <c r="F121" s="27">
        <v>-26448</v>
      </c>
      <c r="G121" s="21"/>
      <c r="H121" s="26"/>
      <c r="I121" s="96" t="s">
        <v>735</v>
      </c>
      <c r="K121" s="7"/>
      <c r="L121" s="60"/>
    </row>
    <row r="122" spans="1:12" collapsed="1" x14ac:dyDescent="0.2">
      <c r="A122" s="18" t="s">
        <v>342</v>
      </c>
      <c r="B122" s="18" t="s">
        <v>343</v>
      </c>
      <c r="D122" s="19"/>
      <c r="G122" s="21">
        <f>+SUM(F123:F126)</f>
        <v>-5964.72</v>
      </c>
      <c r="H122" s="26">
        <f>G122/1.16*0.16</f>
        <v>-822.72000000000014</v>
      </c>
      <c r="I122" t="s">
        <v>2089</v>
      </c>
      <c r="K122" s="7"/>
      <c r="L122" s="28"/>
    </row>
    <row r="123" spans="1:12" hidden="1" outlineLevel="1" x14ac:dyDescent="0.2">
      <c r="A123" s="10"/>
      <c r="B123" s="10"/>
      <c r="C123" t="s">
        <v>595</v>
      </c>
      <c r="D123" s="19">
        <v>42460</v>
      </c>
      <c r="E123" t="s">
        <v>596</v>
      </c>
      <c r="F123" s="27">
        <v>-2889.56</v>
      </c>
      <c r="G123" s="21"/>
      <c r="H123" s="26"/>
      <c r="K123" s="7"/>
      <c r="L123" s="28"/>
    </row>
    <row r="124" spans="1:12" hidden="1" outlineLevel="1" x14ac:dyDescent="0.2">
      <c r="A124" s="10"/>
      <c r="B124" s="10"/>
      <c r="C124" t="s">
        <v>739</v>
      </c>
      <c r="D124" s="19">
        <v>42487</v>
      </c>
      <c r="E124" t="s">
        <v>740</v>
      </c>
      <c r="F124" s="27">
        <v>-2889.56</v>
      </c>
      <c r="G124" s="21"/>
      <c r="H124" s="26"/>
      <c r="K124" s="7"/>
      <c r="L124" s="28"/>
    </row>
    <row r="125" spans="1:12" hidden="1" outlineLevel="1" x14ac:dyDescent="0.2">
      <c r="A125" s="10"/>
      <c r="B125" s="10"/>
      <c r="C125" t="s">
        <v>1292</v>
      </c>
      <c r="D125" s="19">
        <v>42592</v>
      </c>
      <c r="E125" t="s">
        <v>1293</v>
      </c>
      <c r="F125" s="27">
        <v>-986</v>
      </c>
      <c r="G125" s="21"/>
      <c r="H125" s="26"/>
      <c r="I125" s="26"/>
      <c r="K125" s="7"/>
      <c r="L125" s="28"/>
    </row>
    <row r="126" spans="1:12" hidden="1" outlineLevel="1" x14ac:dyDescent="0.2">
      <c r="A126" s="10"/>
      <c r="B126" s="10"/>
      <c r="C126" t="s">
        <v>1690</v>
      </c>
      <c r="D126" s="19">
        <v>42698</v>
      </c>
      <c r="E126">
        <v>2169</v>
      </c>
      <c r="F126">
        <v>800.4</v>
      </c>
      <c r="H126" s="26"/>
      <c r="I126" t="s">
        <v>1294</v>
      </c>
      <c r="K126" s="7"/>
      <c r="L126" s="28"/>
    </row>
    <row r="127" spans="1:12" collapsed="1" x14ac:dyDescent="0.2">
      <c r="A127" s="18" t="s">
        <v>240</v>
      </c>
      <c r="B127" s="18" t="s">
        <v>241</v>
      </c>
      <c r="C127" s="5"/>
      <c r="D127" s="53"/>
      <c r="E127" s="5"/>
      <c r="F127" s="6"/>
      <c r="G127" s="21">
        <f>SUM(F128:F128)</f>
        <v>5848</v>
      </c>
      <c r="H127" s="26">
        <f>G127/1.16*0.16</f>
        <v>806.62068965517244</v>
      </c>
      <c r="I127" s="26"/>
    </row>
    <row r="128" spans="1:12" hidden="1" outlineLevel="1" x14ac:dyDescent="0.2">
      <c r="C128" t="s">
        <v>1551</v>
      </c>
      <c r="D128" s="19">
        <v>42673</v>
      </c>
      <c r="E128">
        <v>24003925</v>
      </c>
      <c r="F128" s="27">
        <v>5848</v>
      </c>
    </row>
    <row r="129" spans="1:9" collapsed="1" x14ac:dyDescent="0.2">
      <c r="A129" s="18" t="s">
        <v>247</v>
      </c>
      <c r="B129" s="18" t="s">
        <v>248</v>
      </c>
      <c r="C129" s="5"/>
      <c r="D129" s="53"/>
      <c r="E129" s="5"/>
      <c r="F129" s="6"/>
      <c r="G129" s="21">
        <f>SUM(F130:F131)</f>
        <v>20532</v>
      </c>
      <c r="H129" s="26">
        <f>G129/1.16*0.16</f>
        <v>2832</v>
      </c>
      <c r="I129" s="26"/>
    </row>
    <row r="130" spans="1:9" hidden="1" outlineLevel="1" x14ac:dyDescent="0.2">
      <c r="C130" t="s">
        <v>1206</v>
      </c>
      <c r="D130" s="19">
        <v>42699</v>
      </c>
      <c r="E130">
        <v>503</v>
      </c>
      <c r="F130" s="27">
        <v>15080</v>
      </c>
    </row>
    <row r="131" spans="1:9" hidden="1" outlineLevel="1" x14ac:dyDescent="0.2">
      <c r="C131" t="s">
        <v>912</v>
      </c>
      <c r="D131" s="19">
        <v>42700</v>
      </c>
      <c r="E131">
        <v>517</v>
      </c>
      <c r="F131" s="27">
        <v>5452</v>
      </c>
    </row>
    <row r="132" spans="1:9" collapsed="1" x14ac:dyDescent="0.2">
      <c r="A132" s="18" t="s">
        <v>756</v>
      </c>
      <c r="B132" s="18" t="s">
        <v>757</v>
      </c>
      <c r="D132" s="19"/>
      <c r="F132" s="27"/>
      <c r="G132" s="21">
        <f>SUM(F133:F138)</f>
        <v>27202</v>
      </c>
      <c r="H132" s="26">
        <f>G132/1.16*0.16</f>
        <v>3752</v>
      </c>
    </row>
    <row r="133" spans="1:9" s="64" customFormat="1" hidden="1" outlineLevel="1" x14ac:dyDescent="0.2">
      <c r="A133" s="57"/>
      <c r="B133" s="57"/>
      <c r="C133" t="s">
        <v>954</v>
      </c>
      <c r="D133" s="19">
        <v>42699</v>
      </c>
      <c r="E133">
        <v>42</v>
      </c>
      <c r="F133" s="27">
        <v>2436</v>
      </c>
    </row>
    <row r="134" spans="1:9" s="64" customFormat="1" hidden="1" outlineLevel="1" x14ac:dyDescent="0.2">
      <c r="A134" s="57"/>
      <c r="B134" s="57"/>
      <c r="C134" t="s">
        <v>1691</v>
      </c>
      <c r="D134" s="19">
        <v>42702</v>
      </c>
      <c r="E134">
        <v>41</v>
      </c>
      <c r="F134" s="27">
        <v>1740</v>
      </c>
    </row>
    <row r="135" spans="1:9" s="64" customFormat="1" hidden="1" outlineLevel="1" x14ac:dyDescent="0.2">
      <c r="A135" s="57"/>
      <c r="B135" s="57"/>
      <c r="C135" t="s">
        <v>1692</v>
      </c>
      <c r="D135" s="19">
        <v>42702</v>
      </c>
      <c r="E135">
        <v>40</v>
      </c>
      <c r="F135" s="27">
        <v>1740</v>
      </c>
    </row>
    <row r="136" spans="1:9" s="64" customFormat="1" hidden="1" outlineLevel="1" x14ac:dyDescent="0.2">
      <c r="A136" s="57"/>
      <c r="B136" s="57"/>
      <c r="C136" t="s">
        <v>1532</v>
      </c>
      <c r="D136" s="19">
        <v>42702</v>
      </c>
      <c r="E136">
        <v>44</v>
      </c>
      <c r="F136" s="27">
        <v>3770</v>
      </c>
    </row>
    <row r="137" spans="1:9" s="64" customFormat="1" hidden="1" outlineLevel="1" x14ac:dyDescent="0.2">
      <c r="A137" s="57"/>
      <c r="B137" s="57"/>
      <c r="C137" t="s">
        <v>1693</v>
      </c>
      <c r="D137" s="19">
        <v>42702</v>
      </c>
      <c r="E137">
        <v>43</v>
      </c>
      <c r="F137" s="27">
        <v>4060</v>
      </c>
    </row>
    <row r="138" spans="1:9" s="64" customFormat="1" hidden="1" outlineLevel="1" x14ac:dyDescent="0.2">
      <c r="A138" s="57"/>
      <c r="B138" s="57"/>
      <c r="C138" t="s">
        <v>1694</v>
      </c>
      <c r="D138" s="19">
        <v>42702</v>
      </c>
      <c r="E138">
        <v>24</v>
      </c>
      <c r="F138" s="27">
        <v>13456</v>
      </c>
    </row>
    <row r="139" spans="1:9" collapsed="1" x14ac:dyDescent="0.2">
      <c r="A139" s="18" t="s">
        <v>931</v>
      </c>
      <c r="B139" s="18" t="s">
        <v>932</v>
      </c>
      <c r="D139" s="19"/>
      <c r="F139" s="27"/>
      <c r="G139" s="21">
        <f>SUM(F140)</f>
        <v>-1000</v>
      </c>
      <c r="H139" s="26">
        <f>G139/1.16*0.16</f>
        <v>-137.93103448275863</v>
      </c>
      <c r="I139" t="s">
        <v>2093</v>
      </c>
    </row>
    <row r="140" spans="1:9" hidden="1" outlineLevel="1" x14ac:dyDescent="0.2">
      <c r="C140" t="s">
        <v>933</v>
      </c>
      <c r="D140" s="19">
        <v>42515</v>
      </c>
      <c r="E140" t="s">
        <v>934</v>
      </c>
      <c r="F140" s="27">
        <v>-1000</v>
      </c>
    </row>
    <row r="141" spans="1:9" collapsed="1" x14ac:dyDescent="0.2">
      <c r="A141" s="18" t="s">
        <v>939</v>
      </c>
      <c r="B141" s="18" t="s">
        <v>935</v>
      </c>
      <c r="D141" s="19"/>
      <c r="F141" s="27"/>
      <c r="G141" s="21">
        <f>SUM(F142:F155)</f>
        <v>1575753.55</v>
      </c>
      <c r="H141" s="26">
        <f>G141/1.16*0.16</f>
        <v>217345.31724137932</v>
      </c>
    </row>
    <row r="142" spans="1:9" hidden="1" outlineLevel="1" x14ac:dyDescent="0.2">
      <c r="C142" t="s">
        <v>392</v>
      </c>
      <c r="D142" s="19">
        <v>42429</v>
      </c>
      <c r="E142" t="s">
        <v>393</v>
      </c>
      <c r="F142" s="27">
        <v>80000</v>
      </c>
    </row>
    <row r="143" spans="1:9" hidden="1" outlineLevel="1" x14ac:dyDescent="0.2">
      <c r="C143" t="s">
        <v>392</v>
      </c>
      <c r="D143" s="19">
        <v>42460</v>
      </c>
      <c r="E143" t="s">
        <v>393</v>
      </c>
      <c r="F143" s="27">
        <v>80000</v>
      </c>
    </row>
    <row r="144" spans="1:9" hidden="1" outlineLevel="1" x14ac:dyDescent="0.2">
      <c r="C144" t="s">
        <v>392</v>
      </c>
      <c r="D144" s="19">
        <v>42490</v>
      </c>
      <c r="E144" t="s">
        <v>393</v>
      </c>
      <c r="F144" s="27">
        <v>80000</v>
      </c>
    </row>
    <row r="145" spans="1:8" hidden="1" outlineLevel="1" x14ac:dyDescent="0.2">
      <c r="C145" t="s">
        <v>392</v>
      </c>
      <c r="D145" s="19">
        <v>42521</v>
      </c>
      <c r="E145" t="s">
        <v>393</v>
      </c>
      <c r="F145" s="27">
        <v>80000</v>
      </c>
    </row>
    <row r="146" spans="1:8" hidden="1" outlineLevel="1" x14ac:dyDescent="0.2">
      <c r="C146" t="s">
        <v>392</v>
      </c>
      <c r="D146" s="19">
        <v>42551</v>
      </c>
      <c r="E146" t="s">
        <v>393</v>
      </c>
      <c r="F146" s="27">
        <v>80000</v>
      </c>
    </row>
    <row r="147" spans="1:8" hidden="1" outlineLevel="1" x14ac:dyDescent="0.2">
      <c r="C147" t="s">
        <v>392</v>
      </c>
      <c r="D147" s="19">
        <v>42582</v>
      </c>
      <c r="E147" t="s">
        <v>1153</v>
      </c>
      <c r="F147" s="27">
        <v>80000</v>
      </c>
    </row>
    <row r="148" spans="1:8" hidden="1" outlineLevel="1" x14ac:dyDescent="0.2">
      <c r="C148" t="s">
        <v>942</v>
      </c>
      <c r="D148" s="19">
        <v>42608</v>
      </c>
      <c r="E148" t="s">
        <v>1302</v>
      </c>
      <c r="F148" s="27">
        <v>6628.56</v>
      </c>
    </row>
    <row r="149" spans="1:8" hidden="1" outlineLevel="1" x14ac:dyDescent="0.2">
      <c r="C149" t="s">
        <v>392</v>
      </c>
      <c r="D149" s="19">
        <v>42613</v>
      </c>
      <c r="E149" t="s">
        <v>1153</v>
      </c>
      <c r="F149" s="27">
        <v>80000</v>
      </c>
    </row>
    <row r="150" spans="1:8" hidden="1" outlineLevel="1" x14ac:dyDescent="0.2">
      <c r="C150" t="s">
        <v>815</v>
      </c>
      <c r="D150" s="19">
        <v>42613</v>
      </c>
      <c r="E150" t="s">
        <v>1153</v>
      </c>
      <c r="F150" s="27">
        <v>80000</v>
      </c>
    </row>
    <row r="151" spans="1:8" hidden="1" outlineLevel="1" x14ac:dyDescent="0.2">
      <c r="C151" t="s">
        <v>392</v>
      </c>
      <c r="D151" s="19">
        <v>42643</v>
      </c>
      <c r="E151" t="s">
        <v>1153</v>
      </c>
      <c r="F151" s="27">
        <v>80000</v>
      </c>
    </row>
    <row r="152" spans="1:8" hidden="1" outlineLevel="1" x14ac:dyDescent="0.2">
      <c r="C152" t="s">
        <v>1555</v>
      </c>
      <c r="D152" s="19">
        <v>42644</v>
      </c>
      <c r="E152" t="s">
        <v>393</v>
      </c>
      <c r="F152" s="27">
        <v>80000</v>
      </c>
    </row>
    <row r="153" spans="1:8" hidden="1" outlineLevel="1" x14ac:dyDescent="0.2">
      <c r="C153" t="s">
        <v>815</v>
      </c>
      <c r="D153" s="19">
        <v>42704</v>
      </c>
      <c r="E153" t="s">
        <v>1153</v>
      </c>
      <c r="F153" s="27">
        <v>80000</v>
      </c>
    </row>
    <row r="154" spans="1:8" hidden="1" outlineLevel="1" x14ac:dyDescent="0.2">
      <c r="C154" t="s">
        <v>1695</v>
      </c>
      <c r="D154" s="19">
        <v>42704</v>
      </c>
      <c r="E154" t="s">
        <v>1696</v>
      </c>
      <c r="F154" s="27">
        <v>59139.8</v>
      </c>
    </row>
    <row r="155" spans="1:8" hidden="1" outlineLevel="1" x14ac:dyDescent="0.2">
      <c r="C155" t="s">
        <v>1697</v>
      </c>
      <c r="D155" s="19">
        <v>42704</v>
      </c>
      <c r="E155" t="s">
        <v>1698</v>
      </c>
      <c r="F155" s="27">
        <v>629985.18999999994</v>
      </c>
    </row>
    <row r="156" spans="1:8" collapsed="1" x14ac:dyDescent="0.2">
      <c r="A156" s="18" t="s">
        <v>1154</v>
      </c>
      <c r="B156" s="18" t="s">
        <v>1155</v>
      </c>
      <c r="D156" s="19"/>
      <c r="F156" s="27"/>
      <c r="G156" s="21">
        <f>SUM(F157:F165)</f>
        <v>3982</v>
      </c>
      <c r="H156" s="26">
        <f>G156/1.16*0.16</f>
        <v>549.24137931034488</v>
      </c>
    </row>
    <row r="157" spans="1:8" ht="12.75" hidden="1" customHeight="1" outlineLevel="1" x14ac:dyDescent="0.2">
      <c r="A157" s="57"/>
      <c r="B157" s="57"/>
      <c r="C157" t="s">
        <v>532</v>
      </c>
      <c r="D157" s="19">
        <v>42640</v>
      </c>
      <c r="E157" t="s">
        <v>1433</v>
      </c>
      <c r="F157">
        <v>406</v>
      </c>
      <c r="H157" s="26"/>
    </row>
    <row r="158" spans="1:8" ht="12.75" hidden="1" customHeight="1" outlineLevel="1" x14ac:dyDescent="0.2">
      <c r="A158" s="57"/>
      <c r="B158" s="57"/>
      <c r="C158" t="s">
        <v>334</v>
      </c>
      <c r="D158" s="19">
        <v>42662</v>
      </c>
      <c r="E158" t="s">
        <v>1560</v>
      </c>
      <c r="F158">
        <v>406</v>
      </c>
      <c r="G158" s="21"/>
      <c r="H158" s="26"/>
    </row>
    <row r="159" spans="1:8" ht="12.75" hidden="1" customHeight="1" outlineLevel="1" x14ac:dyDescent="0.2">
      <c r="A159" s="57"/>
      <c r="B159" s="57"/>
      <c r="C159" t="s">
        <v>1561</v>
      </c>
      <c r="D159" s="19">
        <v>42669</v>
      </c>
      <c r="E159" t="s">
        <v>1562</v>
      </c>
      <c r="F159">
        <v>406</v>
      </c>
      <c r="G159" s="21"/>
      <c r="H159" s="26"/>
    </row>
    <row r="160" spans="1:8" ht="12.75" hidden="1" customHeight="1" outlineLevel="1" x14ac:dyDescent="0.2">
      <c r="A160" s="57"/>
      <c r="B160" s="57"/>
      <c r="C160" t="s">
        <v>1563</v>
      </c>
      <c r="D160" s="19">
        <v>42671</v>
      </c>
      <c r="E160" t="s">
        <v>1564</v>
      </c>
      <c r="F160">
        <v>406</v>
      </c>
      <c r="G160" s="21"/>
      <c r="H160" s="26"/>
    </row>
    <row r="161" spans="1:8" ht="12.75" hidden="1" customHeight="1" outlineLevel="1" x14ac:dyDescent="0.2">
      <c r="A161" s="57"/>
      <c r="B161" s="57"/>
      <c r="C161" t="s">
        <v>312</v>
      </c>
      <c r="D161" s="19">
        <v>42699</v>
      </c>
      <c r="E161" t="s">
        <v>1699</v>
      </c>
      <c r="F161">
        <v>406</v>
      </c>
      <c r="G161" s="21"/>
      <c r="H161" s="26"/>
    </row>
    <row r="162" spans="1:8" ht="12.75" hidden="1" customHeight="1" outlineLevel="1" x14ac:dyDescent="0.2">
      <c r="A162" s="57"/>
      <c r="B162" s="57"/>
      <c r="C162" t="s">
        <v>885</v>
      </c>
      <c r="D162" s="19">
        <v>42702</v>
      </c>
      <c r="E162" t="s">
        <v>1700</v>
      </c>
      <c r="F162">
        <v>406</v>
      </c>
      <c r="G162" s="21"/>
      <c r="H162" s="26"/>
    </row>
    <row r="163" spans="1:8" ht="12.75" hidden="1" customHeight="1" outlineLevel="1" x14ac:dyDescent="0.2">
      <c r="A163" s="57"/>
      <c r="B163" s="57"/>
      <c r="C163" t="s">
        <v>1393</v>
      </c>
      <c r="D163" s="19">
        <v>42702</v>
      </c>
      <c r="E163" t="s">
        <v>1701</v>
      </c>
      <c r="F163">
        <v>840</v>
      </c>
      <c r="G163" s="21"/>
      <c r="H163" s="26"/>
    </row>
    <row r="164" spans="1:8" ht="12.75" hidden="1" customHeight="1" outlineLevel="1" x14ac:dyDescent="0.2">
      <c r="A164" s="57"/>
      <c r="B164" s="57"/>
      <c r="C164" t="s">
        <v>1702</v>
      </c>
      <c r="D164" s="19">
        <v>42703</v>
      </c>
      <c r="E164" t="s">
        <v>1703</v>
      </c>
      <c r="F164">
        <v>300</v>
      </c>
      <c r="G164" s="21"/>
      <c r="H164" s="26"/>
    </row>
    <row r="165" spans="1:8" ht="12.75" hidden="1" customHeight="1" outlineLevel="1" x14ac:dyDescent="0.2">
      <c r="A165" s="57"/>
      <c r="B165" s="57"/>
      <c r="C165" t="s">
        <v>1704</v>
      </c>
      <c r="D165" s="19">
        <v>42704</v>
      </c>
      <c r="E165" t="s">
        <v>1705</v>
      </c>
      <c r="F165">
        <v>406</v>
      </c>
      <c r="G165" s="21"/>
      <c r="H165" s="26"/>
    </row>
    <row r="166" spans="1:8" collapsed="1" x14ac:dyDescent="0.2">
      <c r="A166" s="18" t="s">
        <v>1317</v>
      </c>
      <c r="B166" s="18" t="s">
        <v>1318</v>
      </c>
      <c r="G166" s="21">
        <f>SUM(F167:F171)</f>
        <v>6148</v>
      </c>
      <c r="H166" s="26">
        <f>G166/1.16*0.16</f>
        <v>848</v>
      </c>
    </row>
    <row r="167" spans="1:8" hidden="1" outlineLevel="1" x14ac:dyDescent="0.2">
      <c r="C167" t="s">
        <v>1706</v>
      </c>
      <c r="D167" s="19">
        <v>42698</v>
      </c>
      <c r="E167">
        <v>1033</v>
      </c>
      <c r="F167" s="27">
        <v>1276</v>
      </c>
    </row>
    <row r="168" spans="1:8" hidden="1" outlineLevel="1" x14ac:dyDescent="0.2">
      <c r="C168" t="s">
        <v>27</v>
      </c>
      <c r="D168" s="19">
        <v>42698</v>
      </c>
      <c r="E168">
        <v>1031</v>
      </c>
      <c r="F168" s="27">
        <v>1276</v>
      </c>
    </row>
    <row r="169" spans="1:8" hidden="1" outlineLevel="1" x14ac:dyDescent="0.2">
      <c r="C169" t="s">
        <v>1707</v>
      </c>
      <c r="D169" s="19">
        <v>42698</v>
      </c>
      <c r="E169">
        <v>1022</v>
      </c>
      <c r="F169" s="27">
        <v>1276</v>
      </c>
    </row>
    <row r="170" spans="1:8" hidden="1" outlineLevel="1" x14ac:dyDescent="0.2">
      <c r="C170" t="s">
        <v>1708</v>
      </c>
      <c r="D170" s="19">
        <v>42698</v>
      </c>
      <c r="E170">
        <v>1018</v>
      </c>
      <c r="F170" s="27">
        <v>1044</v>
      </c>
    </row>
    <row r="171" spans="1:8" hidden="1" outlineLevel="1" x14ac:dyDescent="0.2">
      <c r="C171" t="s">
        <v>1709</v>
      </c>
      <c r="D171" s="19">
        <v>42700</v>
      </c>
      <c r="E171">
        <v>1034</v>
      </c>
      <c r="F171" s="27">
        <v>1276</v>
      </c>
    </row>
    <row r="172" spans="1:8" collapsed="1" x14ac:dyDescent="0.2">
      <c r="A172" s="18" t="s">
        <v>1710</v>
      </c>
      <c r="B172" s="18" t="s">
        <v>1711</v>
      </c>
      <c r="G172" s="21">
        <f>SUM(F173)</f>
        <v>170000</v>
      </c>
      <c r="H172" s="26">
        <f>G172/1.16*0.16</f>
        <v>23448.275862068967</v>
      </c>
    </row>
    <row r="173" spans="1:8" hidden="1" outlineLevel="1" x14ac:dyDescent="0.2">
      <c r="A173" s="57"/>
      <c r="B173" s="57"/>
      <c r="C173" t="s">
        <v>1712</v>
      </c>
      <c r="D173" s="19">
        <v>42677</v>
      </c>
      <c r="E173" t="s">
        <v>1713</v>
      </c>
      <c r="F173" s="27">
        <v>170000</v>
      </c>
    </row>
    <row r="174" spans="1:8" collapsed="1" x14ac:dyDescent="0.2">
      <c r="A174" s="18" t="s">
        <v>1325</v>
      </c>
      <c r="B174" s="18" t="s">
        <v>1326</v>
      </c>
      <c r="G174" s="21">
        <f>SUM(F175)</f>
        <v>8107.99</v>
      </c>
      <c r="H174" s="26">
        <f>G174/1.16*0.16</f>
        <v>1118.3434482758621</v>
      </c>
    </row>
    <row r="175" spans="1:8" hidden="1" outlineLevel="1" x14ac:dyDescent="0.2">
      <c r="A175" s="57"/>
      <c r="B175" s="57"/>
      <c r="C175" t="s">
        <v>1327</v>
      </c>
      <c r="D175" s="19">
        <v>42597</v>
      </c>
      <c r="E175" t="s">
        <v>1328</v>
      </c>
      <c r="F175" s="27">
        <v>8107.99</v>
      </c>
    </row>
    <row r="176" spans="1:8" collapsed="1" x14ac:dyDescent="0.2">
      <c r="A176" s="18" t="s">
        <v>1335</v>
      </c>
      <c r="B176" s="18" t="s">
        <v>1336</v>
      </c>
      <c r="D176" s="19"/>
      <c r="F176" s="27"/>
      <c r="G176" s="21">
        <f>SUM(F177:F177)</f>
        <v>1865.05</v>
      </c>
      <c r="H176" s="26">
        <f>G176/1.16*0.16</f>
        <v>257.24827586206897</v>
      </c>
    </row>
    <row r="177" spans="1:8" ht="13.5" hidden="1" customHeight="1" outlineLevel="1" x14ac:dyDescent="0.2">
      <c r="C177" t="s">
        <v>1714</v>
      </c>
      <c r="D177" s="19">
        <v>42681</v>
      </c>
      <c r="E177" t="s">
        <v>1715</v>
      </c>
      <c r="F177" s="27">
        <v>1865.05</v>
      </c>
    </row>
    <row r="178" spans="1:8" collapsed="1" x14ac:dyDescent="0.2">
      <c r="A178" s="18" t="s">
        <v>1452</v>
      </c>
      <c r="B178" s="18" t="s">
        <v>1453</v>
      </c>
      <c r="D178" s="19"/>
      <c r="F178" s="27"/>
      <c r="G178" s="21">
        <f>SUM(F179:F185)</f>
        <v>27144</v>
      </c>
      <c r="H178" s="26">
        <f>G178/1.16*0.16</f>
        <v>3744</v>
      </c>
    </row>
    <row r="179" spans="1:8" hidden="1" outlineLevel="1" x14ac:dyDescent="0.2">
      <c r="C179" t="s">
        <v>1716</v>
      </c>
      <c r="D179" s="19">
        <v>42702</v>
      </c>
      <c r="E179" t="s">
        <v>1717</v>
      </c>
      <c r="F179" s="27">
        <v>9860</v>
      </c>
    </row>
    <row r="180" spans="1:8" hidden="1" outlineLevel="1" x14ac:dyDescent="0.2">
      <c r="C180" t="s">
        <v>1718</v>
      </c>
      <c r="D180" s="19">
        <v>42702</v>
      </c>
      <c r="E180" t="s">
        <v>1719</v>
      </c>
      <c r="F180" s="27">
        <v>4060</v>
      </c>
    </row>
    <row r="181" spans="1:8" hidden="1" outlineLevel="1" x14ac:dyDescent="0.2">
      <c r="C181" t="s">
        <v>1720</v>
      </c>
      <c r="D181" s="19">
        <v>42702</v>
      </c>
      <c r="E181" t="s">
        <v>214</v>
      </c>
      <c r="F181" s="27">
        <v>3364</v>
      </c>
    </row>
    <row r="182" spans="1:8" hidden="1" outlineLevel="1" x14ac:dyDescent="0.2">
      <c r="C182" t="s">
        <v>1721</v>
      </c>
      <c r="D182" s="19">
        <v>42704</v>
      </c>
      <c r="E182" t="s">
        <v>1722</v>
      </c>
      <c r="F182" s="27">
        <v>1740</v>
      </c>
    </row>
    <row r="183" spans="1:8" hidden="1" outlineLevel="1" x14ac:dyDescent="0.2">
      <c r="C183" t="s">
        <v>1723</v>
      </c>
      <c r="D183" s="19">
        <v>42704</v>
      </c>
      <c r="E183" t="s">
        <v>1724</v>
      </c>
      <c r="F183">
        <v>580</v>
      </c>
    </row>
    <row r="184" spans="1:8" hidden="1" outlineLevel="1" x14ac:dyDescent="0.2">
      <c r="C184" t="s">
        <v>1727</v>
      </c>
      <c r="D184" s="19">
        <v>42699</v>
      </c>
      <c r="E184" t="s">
        <v>1728</v>
      </c>
      <c r="F184" s="27">
        <v>2320</v>
      </c>
    </row>
    <row r="185" spans="1:8" hidden="1" outlineLevel="1" x14ac:dyDescent="0.2">
      <c r="C185" t="s">
        <v>1725</v>
      </c>
      <c r="D185" s="19">
        <v>42704</v>
      </c>
      <c r="E185" t="s">
        <v>1726</v>
      </c>
      <c r="F185" s="27">
        <v>5220</v>
      </c>
    </row>
    <row r="186" spans="1:8" collapsed="1" x14ac:dyDescent="0.2">
      <c r="A186" s="18" t="s">
        <v>1750</v>
      </c>
      <c r="B186" s="18" t="s">
        <v>1730</v>
      </c>
      <c r="D186" s="19"/>
      <c r="F186" s="27"/>
      <c r="G186" s="21">
        <f>SUM(F187)</f>
        <v>638.92999999999995</v>
      </c>
      <c r="H186" s="26">
        <f>G186/1.16*0.16</f>
        <v>88.128275862068975</v>
      </c>
    </row>
    <row r="187" spans="1:8" hidden="1" outlineLevel="1" x14ac:dyDescent="0.2">
      <c r="A187" s="57"/>
      <c r="B187" s="57"/>
      <c r="C187" t="s">
        <v>1729</v>
      </c>
      <c r="D187" s="19">
        <v>42699</v>
      </c>
      <c r="E187">
        <v>976</v>
      </c>
      <c r="F187">
        <v>638.92999999999995</v>
      </c>
    </row>
    <row r="188" spans="1:8" collapsed="1" x14ac:dyDescent="0.2">
      <c r="A188" s="18" t="s">
        <v>1470</v>
      </c>
      <c r="B188" s="18" t="s">
        <v>1471</v>
      </c>
      <c r="D188" s="19"/>
      <c r="F188" s="27"/>
      <c r="G188" s="21">
        <f>SUM(F189)</f>
        <v>6477.66</v>
      </c>
      <c r="H188" s="26">
        <f>G188/1.16*0.16</f>
        <v>893.47034482758625</v>
      </c>
    </row>
    <row r="189" spans="1:8" hidden="1" outlineLevel="1" x14ac:dyDescent="0.2">
      <c r="C189" t="s">
        <v>1731</v>
      </c>
      <c r="D189" s="19">
        <v>42685</v>
      </c>
      <c r="E189">
        <v>1093</v>
      </c>
      <c r="F189" s="27">
        <v>6477.66</v>
      </c>
    </row>
    <row r="190" spans="1:8" collapsed="1" x14ac:dyDescent="0.2">
      <c r="A190" s="18" t="s">
        <v>1585</v>
      </c>
      <c r="B190" s="18" t="s">
        <v>1586</v>
      </c>
      <c r="D190" s="19"/>
      <c r="F190" s="27"/>
      <c r="G190" s="21">
        <f>SUM(F191:F195)</f>
        <v>11500</v>
      </c>
      <c r="H190" s="26">
        <f>G190/1.16*0.16</f>
        <v>1586.2068965517244</v>
      </c>
    </row>
    <row r="191" spans="1:8" hidden="1" outlineLevel="1" x14ac:dyDescent="0.2">
      <c r="C191" t="s">
        <v>1732</v>
      </c>
      <c r="D191" s="19">
        <v>42699</v>
      </c>
      <c r="E191" t="s">
        <v>1733</v>
      </c>
      <c r="F191" s="27">
        <v>1100</v>
      </c>
    </row>
    <row r="192" spans="1:8" hidden="1" outlineLevel="1" x14ac:dyDescent="0.2">
      <c r="C192" t="s">
        <v>1734</v>
      </c>
      <c r="D192" s="19">
        <v>42699</v>
      </c>
      <c r="E192" t="s">
        <v>1735</v>
      </c>
      <c r="F192" s="27">
        <v>3500</v>
      </c>
    </row>
    <row r="193" spans="1:8" hidden="1" outlineLevel="1" x14ac:dyDescent="0.2">
      <c r="C193" t="s">
        <v>1736</v>
      </c>
      <c r="D193" s="19">
        <v>42699</v>
      </c>
      <c r="E193" t="s">
        <v>1737</v>
      </c>
      <c r="F193" s="27">
        <v>1100</v>
      </c>
    </row>
    <row r="194" spans="1:8" hidden="1" outlineLevel="1" x14ac:dyDescent="0.2">
      <c r="C194" t="s">
        <v>640</v>
      </c>
      <c r="D194" s="19">
        <v>42700</v>
      </c>
      <c r="E194" t="s">
        <v>1738</v>
      </c>
      <c r="F194" s="27">
        <v>2900</v>
      </c>
    </row>
    <row r="195" spans="1:8" hidden="1" outlineLevel="1" x14ac:dyDescent="0.2">
      <c r="C195" t="s">
        <v>641</v>
      </c>
      <c r="D195" s="19">
        <v>42700</v>
      </c>
      <c r="E195" t="s">
        <v>1739</v>
      </c>
      <c r="F195" s="27">
        <v>2900</v>
      </c>
    </row>
    <row r="196" spans="1:8" collapsed="1" x14ac:dyDescent="0.2">
      <c r="A196" s="18" t="s">
        <v>1751</v>
      </c>
      <c r="B196" s="18" t="s">
        <v>1740</v>
      </c>
      <c r="D196" s="19"/>
      <c r="F196" s="27"/>
      <c r="G196" s="21">
        <f>SUM(F197:F201)</f>
        <v>2731.6</v>
      </c>
      <c r="H196" s="26">
        <f>G196/1.16*0.16</f>
        <v>376.77241379310351</v>
      </c>
    </row>
    <row r="197" spans="1:8" hidden="1" outlineLevel="1" x14ac:dyDescent="0.2">
      <c r="C197" t="s">
        <v>1741</v>
      </c>
      <c r="D197" s="19">
        <v>42689</v>
      </c>
      <c r="E197" t="s">
        <v>1742</v>
      </c>
      <c r="F197">
        <v>110</v>
      </c>
    </row>
    <row r="198" spans="1:8" hidden="1" outlineLevel="1" x14ac:dyDescent="0.2">
      <c r="C198" t="s">
        <v>1225</v>
      </c>
      <c r="D198" s="19">
        <v>42693</v>
      </c>
      <c r="E198" t="s">
        <v>1743</v>
      </c>
      <c r="F198">
        <v>127.6</v>
      </c>
    </row>
    <row r="199" spans="1:8" hidden="1" outlineLevel="1" x14ac:dyDescent="0.2">
      <c r="C199" t="s">
        <v>1226</v>
      </c>
      <c r="D199" s="19">
        <v>42693</v>
      </c>
      <c r="E199" t="s">
        <v>1744</v>
      </c>
      <c r="F199">
        <v>638</v>
      </c>
    </row>
    <row r="200" spans="1:8" hidden="1" outlineLevel="1" x14ac:dyDescent="0.2">
      <c r="C200" t="s">
        <v>1745</v>
      </c>
      <c r="D200" s="19">
        <v>42693</v>
      </c>
      <c r="E200" t="s">
        <v>1746</v>
      </c>
      <c r="F200">
        <v>580</v>
      </c>
    </row>
    <row r="201" spans="1:8" hidden="1" outlineLevel="1" x14ac:dyDescent="0.2">
      <c r="C201" t="s">
        <v>1747</v>
      </c>
      <c r="D201" s="19">
        <v>42698</v>
      </c>
      <c r="E201" t="s">
        <v>1748</v>
      </c>
      <c r="F201" s="27">
        <v>1276</v>
      </c>
    </row>
    <row r="202" spans="1:8" collapsed="1" x14ac:dyDescent="0.2">
      <c r="A202" s="18" t="s">
        <v>1752</v>
      </c>
      <c r="B202" s="18" t="s">
        <v>1749</v>
      </c>
      <c r="D202" s="19"/>
      <c r="F202" s="27"/>
      <c r="G202" s="21">
        <f>SUM(F203)</f>
        <v>2600</v>
      </c>
      <c r="H202" s="26">
        <f>G202/1.16*0.16</f>
        <v>358.6206896551725</v>
      </c>
    </row>
    <row r="203" spans="1:8" hidden="1" outlineLevel="1" x14ac:dyDescent="0.2">
      <c r="C203" t="s">
        <v>1753</v>
      </c>
      <c r="D203" s="19">
        <v>42703</v>
      </c>
      <c r="E203" t="s">
        <v>1754</v>
      </c>
      <c r="F203" s="27">
        <v>2600</v>
      </c>
    </row>
    <row r="204" spans="1:8" collapsed="1" x14ac:dyDescent="0.2">
      <c r="A204" s="18" t="s">
        <v>1756</v>
      </c>
      <c r="B204" s="18" t="s">
        <v>1755</v>
      </c>
      <c r="D204" s="19"/>
      <c r="F204" s="27"/>
      <c r="G204" s="21">
        <f>SUM(F205)</f>
        <v>580</v>
      </c>
      <c r="H204" s="26">
        <f>G204/1.16*0.16</f>
        <v>80.000000000000014</v>
      </c>
    </row>
    <row r="205" spans="1:8" hidden="1" outlineLevel="1" x14ac:dyDescent="0.2">
      <c r="C205" t="s">
        <v>1113</v>
      </c>
      <c r="D205" s="19">
        <v>42697</v>
      </c>
      <c r="E205">
        <v>41</v>
      </c>
      <c r="F205">
        <v>580</v>
      </c>
    </row>
    <row r="206" spans="1:8" collapsed="1" x14ac:dyDescent="0.2">
      <c r="A206" s="18" t="s">
        <v>1768</v>
      </c>
      <c r="B206" s="18" t="s">
        <v>1757</v>
      </c>
      <c r="D206" s="19"/>
      <c r="F206"/>
      <c r="G206" s="21">
        <f>SUM(F207:F209)</f>
        <v>13340</v>
      </c>
      <c r="H206" s="26">
        <f>G206/1.16*0.16</f>
        <v>1840</v>
      </c>
    </row>
    <row r="207" spans="1:8" hidden="1" outlineLevel="1" x14ac:dyDescent="0.2">
      <c r="C207" t="s">
        <v>1191</v>
      </c>
      <c r="D207" s="19">
        <v>42702</v>
      </c>
      <c r="E207">
        <v>2</v>
      </c>
      <c r="F207" s="27">
        <v>6960</v>
      </c>
    </row>
    <row r="208" spans="1:8" hidden="1" outlineLevel="1" x14ac:dyDescent="0.2">
      <c r="C208" t="s">
        <v>1178</v>
      </c>
      <c r="D208" s="19">
        <v>42702</v>
      </c>
      <c r="E208">
        <v>5</v>
      </c>
      <c r="F208" s="27">
        <v>5800</v>
      </c>
    </row>
    <row r="209" spans="1:8" hidden="1" outlineLevel="1" x14ac:dyDescent="0.2">
      <c r="C209" t="s">
        <v>1758</v>
      </c>
      <c r="D209" s="19">
        <v>42702</v>
      </c>
      <c r="E209">
        <v>8</v>
      </c>
      <c r="F209" s="27">
        <v>580</v>
      </c>
    </row>
    <row r="210" spans="1:8" collapsed="1" x14ac:dyDescent="0.2">
      <c r="A210" s="234" t="s">
        <v>1767</v>
      </c>
      <c r="B210" s="234" t="s">
        <v>1759</v>
      </c>
      <c r="D210" s="19"/>
      <c r="F210" s="27"/>
      <c r="G210" s="21">
        <f>SUM(F211)</f>
        <v>205000</v>
      </c>
      <c r="H210" s="26"/>
    </row>
    <row r="211" spans="1:8" hidden="1" outlineLevel="1" x14ac:dyDescent="0.2">
      <c r="C211" t="s">
        <v>1760</v>
      </c>
      <c r="D211" s="19">
        <v>42702</v>
      </c>
      <c r="E211" t="s">
        <v>1761</v>
      </c>
      <c r="F211" s="27">
        <v>205000</v>
      </c>
    </row>
    <row r="212" spans="1:8" collapsed="1" x14ac:dyDescent="0.2">
      <c r="A212" s="18" t="s">
        <v>1764</v>
      </c>
      <c r="B212" s="18" t="s">
        <v>1762</v>
      </c>
      <c r="D212" s="19"/>
      <c r="F212" s="27"/>
      <c r="G212" s="21">
        <f>SUM(F213)</f>
        <v>9860</v>
      </c>
      <c r="H212" s="26">
        <f>G212/1.16*0.16</f>
        <v>1360</v>
      </c>
    </row>
    <row r="213" spans="1:8" hidden="1" outlineLevel="1" x14ac:dyDescent="0.2">
      <c r="C213" t="s">
        <v>1763</v>
      </c>
      <c r="D213" s="19">
        <v>42703</v>
      </c>
      <c r="E213">
        <v>6293</v>
      </c>
      <c r="F213" s="27">
        <v>9860</v>
      </c>
    </row>
    <row r="214" spans="1:8" collapsed="1" x14ac:dyDescent="0.2">
      <c r="A214" s="234" t="s">
        <v>1766</v>
      </c>
      <c r="B214" s="234" t="s">
        <v>1765</v>
      </c>
      <c r="D214" s="19"/>
      <c r="F214" s="27"/>
      <c r="G214" s="21">
        <f>SUM(F215)</f>
        <v>238000</v>
      </c>
      <c r="H214" s="26"/>
    </row>
    <row r="215" spans="1:8" hidden="1" outlineLevel="1" x14ac:dyDescent="0.2">
      <c r="C215" t="s">
        <v>1769</v>
      </c>
      <c r="D215" s="19">
        <v>42703</v>
      </c>
      <c r="E215" t="s">
        <v>1770</v>
      </c>
      <c r="F215" s="27">
        <v>238000</v>
      </c>
    </row>
    <row r="216" spans="1:8" collapsed="1" x14ac:dyDescent="0.2">
      <c r="A216" s="234" t="s">
        <v>1772</v>
      </c>
      <c r="B216" s="234" t="s">
        <v>1771</v>
      </c>
      <c r="D216" s="19"/>
      <c r="F216" s="27"/>
      <c r="G216" s="21">
        <f>SUM(F217)</f>
        <v>310000</v>
      </c>
      <c r="H216" s="26"/>
    </row>
    <row r="217" spans="1:8" hidden="1" outlineLevel="1" x14ac:dyDescent="0.2">
      <c r="C217" t="s">
        <v>14</v>
      </c>
      <c r="D217" s="19">
        <v>42703</v>
      </c>
      <c r="E217" t="s">
        <v>1773</v>
      </c>
      <c r="F217" s="27">
        <v>310000</v>
      </c>
    </row>
    <row r="218" spans="1:8" collapsed="1" x14ac:dyDescent="0.2">
      <c r="A218" s="234" t="s">
        <v>1775</v>
      </c>
      <c r="B218" s="234" t="s">
        <v>1774</v>
      </c>
      <c r="D218" s="19"/>
      <c r="F218" s="27"/>
      <c r="G218" s="21">
        <f>SUM(F219)</f>
        <v>350000</v>
      </c>
      <c r="H218" s="26"/>
    </row>
    <row r="219" spans="1:8" hidden="1" outlineLevel="1" x14ac:dyDescent="0.2">
      <c r="C219" t="s">
        <v>1776</v>
      </c>
      <c r="D219" s="19">
        <v>42704</v>
      </c>
      <c r="E219" t="s">
        <v>1777</v>
      </c>
      <c r="F219" s="27">
        <v>350000</v>
      </c>
    </row>
    <row r="220" spans="1:8" hidden="1" outlineLevel="1" x14ac:dyDescent="0.2">
      <c r="D220" s="19"/>
      <c r="F220" s="27"/>
    </row>
    <row r="221" spans="1:8" collapsed="1" x14ac:dyDescent="0.2">
      <c r="D221" s="19"/>
      <c r="F221" s="27"/>
    </row>
    <row r="222" spans="1:8" x14ac:dyDescent="0.2">
      <c r="E222" s="71" t="s">
        <v>254</v>
      </c>
      <c r="G222" s="72">
        <f>+SUM(G8:G219)</f>
        <v>3859733.45</v>
      </c>
    </row>
    <row r="223" spans="1:8" x14ac:dyDescent="0.2">
      <c r="E223" s="71" t="s">
        <v>255</v>
      </c>
      <c r="G223" s="72">
        <v>3859738.14</v>
      </c>
    </row>
    <row r="224" spans="1:8" x14ac:dyDescent="0.2">
      <c r="E224" s="71" t="s">
        <v>256</v>
      </c>
      <c r="G224" s="72">
        <f>+G222-G223</f>
        <v>-4.6899999999441206</v>
      </c>
    </row>
    <row r="226" spans="6:7" x14ac:dyDescent="0.2">
      <c r="F226" s="85" t="s">
        <v>2227</v>
      </c>
      <c r="G226" s="68">
        <f>+G218+G216+G214+G210+G39</f>
        <v>1103232</v>
      </c>
    </row>
    <row r="227" spans="6:7" x14ac:dyDescent="0.2">
      <c r="F227" s="85" t="s">
        <v>2228</v>
      </c>
      <c r="G227" s="68">
        <f>+G223-G226</f>
        <v>2756506.14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topLeftCell="A86" zoomScaleNormal="100" workbookViewId="0">
      <selection activeCell="G208" sqref="G208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5.85546875" style="198" bestFit="1" customWidth="1"/>
    <col min="8" max="8" width="12.42578125" style="200" bestFit="1" customWidth="1"/>
    <col min="9" max="9" width="40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80"/>
      <c r="E1" s="5"/>
      <c r="F1" s="6"/>
      <c r="G1" s="196"/>
      <c r="H1" s="16"/>
      <c r="I1" s="180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196"/>
      <c r="H2" s="16"/>
      <c r="I2" s="180"/>
      <c r="K2" s="7"/>
      <c r="L2" s="5"/>
    </row>
    <row r="3" spans="1:12" x14ac:dyDescent="0.2">
      <c r="A3" s="1"/>
      <c r="B3" s="2"/>
      <c r="C3" s="9" t="s">
        <v>1778</v>
      </c>
      <c r="D3" s="8"/>
      <c r="E3" s="5"/>
      <c r="F3" s="6"/>
      <c r="G3" s="196"/>
      <c r="H3" s="16"/>
      <c r="I3" s="180"/>
      <c r="K3" s="7"/>
      <c r="L3" s="5"/>
    </row>
    <row r="4" spans="1:12" x14ac:dyDescent="0.2">
      <c r="A4" s="1"/>
      <c r="B4" s="2"/>
      <c r="C4" s="5"/>
      <c r="D4" s="8"/>
      <c r="E4" s="5"/>
      <c r="F4" s="6"/>
      <c r="G4" s="196"/>
      <c r="H4" s="16"/>
      <c r="I4" s="180"/>
      <c r="K4" s="7"/>
      <c r="L4" s="5"/>
    </row>
    <row r="5" spans="1:12" x14ac:dyDescent="0.2">
      <c r="A5" s="1"/>
      <c r="B5" s="2"/>
      <c r="C5" s="5"/>
      <c r="D5" s="8"/>
      <c r="E5" s="5"/>
      <c r="F5" s="6"/>
      <c r="G5" s="196"/>
      <c r="H5" s="16"/>
      <c r="I5" s="180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196"/>
      <c r="H6" s="16"/>
      <c r="I6" s="180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6" t="s">
        <v>8</v>
      </c>
      <c r="H7" s="16" t="s">
        <v>1062</v>
      </c>
      <c r="I7" s="182" t="s">
        <v>9</v>
      </c>
      <c r="J7" s="182"/>
      <c r="K7" s="7"/>
      <c r="L7" s="5"/>
    </row>
    <row r="8" spans="1:12" x14ac:dyDescent="0.2">
      <c r="A8" s="18" t="s">
        <v>16</v>
      </c>
      <c r="B8" s="18" t="s">
        <v>17</v>
      </c>
      <c r="D8" s="19"/>
      <c r="G8" s="196">
        <f>SUM(F9:F12)</f>
        <v>10599.419999999998</v>
      </c>
      <c r="H8" s="16">
        <f t="shared" ref="H8" si="0">G8/1.16*0.16</f>
        <v>1461.9889655172412</v>
      </c>
      <c r="I8" s="180"/>
      <c r="K8" s="7"/>
      <c r="L8" s="5"/>
    </row>
    <row r="9" spans="1:12" hidden="1" outlineLevel="1" x14ac:dyDescent="0.2">
      <c r="A9" s="5"/>
      <c r="B9" s="5"/>
      <c r="C9" s="86" t="s">
        <v>2100</v>
      </c>
      <c r="D9" s="89" t="s">
        <v>2101</v>
      </c>
      <c r="E9" s="86"/>
      <c r="F9" s="88">
        <v>-491.79</v>
      </c>
      <c r="G9" s="196" t="s">
        <v>2098</v>
      </c>
      <c r="H9" s="16"/>
      <c r="I9" s="180"/>
      <c r="K9" s="7"/>
      <c r="L9" s="5"/>
    </row>
    <row r="10" spans="1:12" hidden="1" outlineLevel="1" x14ac:dyDescent="0.2">
      <c r="A10" s="5"/>
      <c r="B10" s="5"/>
      <c r="C10" t="s">
        <v>1781</v>
      </c>
      <c r="D10" s="19">
        <v>42724</v>
      </c>
      <c r="E10">
        <v>6403106</v>
      </c>
      <c r="F10" s="68">
        <v>2224.5</v>
      </c>
      <c r="G10" s="196"/>
      <c r="H10" s="16"/>
      <c r="I10" s="193" t="s">
        <v>2095</v>
      </c>
      <c r="K10" s="7"/>
      <c r="L10" s="5"/>
    </row>
    <row r="11" spans="1:12" hidden="1" outlineLevel="1" x14ac:dyDescent="0.2">
      <c r="A11" s="5"/>
      <c r="B11" s="5"/>
      <c r="C11" t="s">
        <v>1779</v>
      </c>
      <c r="D11" s="19">
        <v>42732</v>
      </c>
      <c r="E11">
        <v>6413659</v>
      </c>
      <c r="F11" s="27">
        <v>8198</v>
      </c>
      <c r="G11" s="196"/>
      <c r="H11" s="16"/>
      <c r="I11" s="193" t="s">
        <v>2096</v>
      </c>
      <c r="K11" s="7"/>
      <c r="L11" s="5"/>
    </row>
    <row r="12" spans="1:12" hidden="1" outlineLevel="1" x14ac:dyDescent="0.2">
      <c r="A12" s="5"/>
      <c r="B12" s="5"/>
      <c r="C12" t="s">
        <v>1780</v>
      </c>
      <c r="D12" s="19">
        <v>42735</v>
      </c>
      <c r="E12">
        <v>6416747</v>
      </c>
      <c r="F12">
        <v>668.71</v>
      </c>
      <c r="G12" s="196"/>
      <c r="H12" s="16"/>
      <c r="I12" s="193" t="s">
        <v>2097</v>
      </c>
      <c r="K12" s="7"/>
      <c r="L12" s="5"/>
    </row>
    <row r="13" spans="1:12" collapsed="1" x14ac:dyDescent="0.2">
      <c r="A13" s="18" t="s">
        <v>643</v>
      </c>
      <c r="B13" s="18" t="s">
        <v>262</v>
      </c>
      <c r="D13" s="19"/>
      <c r="G13" s="196">
        <f>SUM(F14:F14)</f>
        <v>2968.44</v>
      </c>
      <c r="H13" s="16">
        <f t="shared" ref="H13" si="1">G13/1.16*0.16</f>
        <v>409.44</v>
      </c>
      <c r="I13" s="26"/>
      <c r="J13" s="27"/>
      <c r="K13" s="7"/>
      <c r="L13" s="28"/>
    </row>
    <row r="14" spans="1:12" hidden="1" outlineLevel="1" x14ac:dyDescent="0.2">
      <c r="A14" s="5"/>
      <c r="B14" s="5"/>
      <c r="C14" t="s">
        <v>1782</v>
      </c>
      <c r="D14" s="19">
        <v>42731</v>
      </c>
      <c r="E14">
        <v>331170418</v>
      </c>
      <c r="F14" s="27">
        <v>2968.44</v>
      </c>
      <c r="G14" s="196"/>
      <c r="H14" s="196"/>
      <c r="I14" s="193" t="s">
        <v>2099</v>
      </c>
      <c r="J14" s="27"/>
      <c r="K14" s="7"/>
      <c r="L14" s="28"/>
    </row>
    <row r="15" spans="1:12" collapsed="1" x14ac:dyDescent="0.2">
      <c r="A15" s="18" t="s">
        <v>25</v>
      </c>
      <c r="B15" s="18" t="s">
        <v>26</v>
      </c>
      <c r="C15" s="29"/>
      <c r="D15" s="30"/>
      <c r="E15" s="31"/>
      <c r="F15" s="32"/>
      <c r="G15" s="196">
        <f>SUM(F16:F17)-0.01</f>
        <v>531084.28</v>
      </c>
      <c r="H15" s="16">
        <f>G15/1.16*0.16</f>
        <v>73253.004137931042</v>
      </c>
      <c r="I15" s="26"/>
      <c r="J15" s="27"/>
      <c r="K15" s="7"/>
      <c r="L15" s="28"/>
    </row>
    <row r="16" spans="1:12" hidden="1" outlineLevel="1" x14ac:dyDescent="0.2">
      <c r="A16" s="2"/>
      <c r="B16" s="2"/>
      <c r="C16" t="s">
        <v>1783</v>
      </c>
      <c r="D16" s="19">
        <v>42734</v>
      </c>
      <c r="E16" t="s">
        <v>1784</v>
      </c>
      <c r="F16" s="27">
        <v>336925.14</v>
      </c>
      <c r="G16" s="16"/>
      <c r="H16" s="201"/>
    </row>
    <row r="17" spans="1:12" ht="12" hidden="1" customHeight="1" outlineLevel="1" x14ac:dyDescent="0.2">
      <c r="A17" s="2"/>
      <c r="B17" s="2"/>
      <c r="C17" t="s">
        <v>1785</v>
      </c>
      <c r="D17" s="19">
        <v>42735</v>
      </c>
      <c r="E17" t="s">
        <v>1786</v>
      </c>
      <c r="F17" s="27">
        <v>194159.15</v>
      </c>
      <c r="G17" s="16"/>
      <c r="H17" s="16"/>
      <c r="J17" s="19"/>
      <c r="L17" s="27"/>
    </row>
    <row r="18" spans="1:12" collapsed="1" x14ac:dyDescent="0.2">
      <c r="A18" s="18" t="s">
        <v>1051</v>
      </c>
      <c r="B18" s="18" t="s">
        <v>1052</v>
      </c>
      <c r="D18" s="19"/>
      <c r="F18" s="27"/>
      <c r="G18" s="196">
        <f>SUM(F19)</f>
        <v>16700.88</v>
      </c>
      <c r="H18" s="16">
        <f>G18/1.16*0.16</f>
        <v>2303.5696551724141</v>
      </c>
      <c r="J18" s="19"/>
      <c r="L18" s="27"/>
    </row>
    <row r="19" spans="1:12" hidden="1" outlineLevel="1" x14ac:dyDescent="0.2">
      <c r="A19" s="2"/>
      <c r="B19" s="2"/>
      <c r="C19" t="s">
        <v>1787</v>
      </c>
      <c r="D19" s="19">
        <v>42710</v>
      </c>
      <c r="E19">
        <v>126282</v>
      </c>
      <c r="F19" s="27">
        <v>16700.88</v>
      </c>
      <c r="G19" s="16"/>
      <c r="H19" s="16"/>
      <c r="I19" s="193" t="s">
        <v>2102</v>
      </c>
      <c r="J19" s="19"/>
      <c r="L19" s="27"/>
    </row>
    <row r="20" spans="1:12" ht="15" customHeight="1" collapsed="1" x14ac:dyDescent="0.25">
      <c r="A20" s="18" t="s">
        <v>268</v>
      </c>
      <c r="B20" s="18" t="s">
        <v>269</v>
      </c>
      <c r="C20" s="75"/>
      <c r="D20" s="74"/>
      <c r="E20" s="75"/>
      <c r="F20" s="73"/>
      <c r="G20" s="196">
        <f>SUM(F21:F22)</f>
        <v>8731.16</v>
      </c>
      <c r="H20" s="16">
        <f>G20/1.16*0.16</f>
        <v>1204.2979310344829</v>
      </c>
      <c r="I20" s="26"/>
      <c r="J20" s="27"/>
      <c r="K20" s="7"/>
      <c r="L20" s="28"/>
    </row>
    <row r="21" spans="1:12" ht="12.75" hidden="1" customHeight="1" outlineLevel="1" x14ac:dyDescent="0.2">
      <c r="A21" s="2"/>
      <c r="B21" s="2"/>
      <c r="C21" t="s">
        <v>1788</v>
      </c>
      <c r="D21" s="19">
        <v>42727</v>
      </c>
      <c r="E21" t="s">
        <v>1789</v>
      </c>
      <c r="F21" s="27">
        <v>4805.49</v>
      </c>
      <c r="G21" s="16"/>
      <c r="H21" s="16"/>
      <c r="I21" s="194" t="s">
        <v>2103</v>
      </c>
      <c r="J21" s="27"/>
      <c r="K21" s="7"/>
      <c r="L21" s="28"/>
    </row>
    <row r="22" spans="1:12" ht="12.75" hidden="1" customHeight="1" outlineLevel="1" x14ac:dyDescent="0.2">
      <c r="A22" s="2"/>
      <c r="B22" s="2"/>
      <c r="C22" t="s">
        <v>1131</v>
      </c>
      <c r="D22" s="19">
        <v>42731</v>
      </c>
      <c r="E22" t="s">
        <v>1790</v>
      </c>
      <c r="F22" s="27">
        <v>3925.67</v>
      </c>
      <c r="G22" s="16"/>
      <c r="H22" s="16"/>
      <c r="I22" s="194" t="s">
        <v>2104</v>
      </c>
      <c r="J22" s="27"/>
      <c r="K22" s="7"/>
      <c r="L22" s="28"/>
    </row>
    <row r="23" spans="1:12" collapsed="1" x14ac:dyDescent="0.2">
      <c r="A23" s="35" t="s">
        <v>33</v>
      </c>
      <c r="B23" s="35" t="s">
        <v>34</v>
      </c>
      <c r="C23" s="5"/>
      <c r="D23" s="36"/>
      <c r="E23" s="37"/>
      <c r="F23" s="6"/>
      <c r="G23" s="197">
        <f>SUM(F24)</f>
        <v>-1200</v>
      </c>
      <c r="H23" s="16">
        <f>G23/1.16*0.16</f>
        <v>-165.51724137931038</v>
      </c>
      <c r="I23" s="26"/>
      <c r="J23" s="27"/>
      <c r="K23" s="7"/>
      <c r="L23" s="28"/>
    </row>
    <row r="24" spans="1:12" ht="15" hidden="1" outlineLevel="1" x14ac:dyDescent="0.25">
      <c r="A24" s="39"/>
      <c r="B24" s="39"/>
      <c r="C24" s="209" t="s">
        <v>35</v>
      </c>
      <c r="D24" s="210">
        <v>42385</v>
      </c>
      <c r="E24" s="209" t="s">
        <v>36</v>
      </c>
      <c r="F24" s="211">
        <v>-1200</v>
      </c>
      <c r="G24" s="195" t="s">
        <v>37</v>
      </c>
      <c r="I24" s="195"/>
      <c r="J24" s="42"/>
      <c r="K24" s="7"/>
      <c r="L24" s="28"/>
    </row>
    <row r="25" spans="1:12" ht="15" collapsed="1" x14ac:dyDescent="0.25">
      <c r="A25" s="233" t="s">
        <v>1791</v>
      </c>
      <c r="B25" s="233" t="s">
        <v>1792</v>
      </c>
      <c r="C25" s="75"/>
      <c r="D25" s="74"/>
      <c r="E25" s="75"/>
      <c r="F25" s="73"/>
      <c r="G25" s="197">
        <f>SUM(F26:F26)</f>
        <v>328500</v>
      </c>
      <c r="H25" s="16"/>
      <c r="I25" s="42"/>
      <c r="J25" s="42"/>
      <c r="K25" s="7"/>
      <c r="L25" s="28"/>
    </row>
    <row r="26" spans="1:12" hidden="1" outlineLevel="1" x14ac:dyDescent="0.2">
      <c r="A26" s="46"/>
      <c r="B26" s="46"/>
      <c r="C26" t="s">
        <v>1025</v>
      </c>
      <c r="D26" s="19">
        <v>42730</v>
      </c>
      <c r="E26" t="s">
        <v>1793</v>
      </c>
      <c r="F26" s="27">
        <v>328500</v>
      </c>
      <c r="G26" s="197"/>
      <c r="H26" s="16"/>
      <c r="I26" s="42"/>
      <c r="J26" s="42"/>
      <c r="K26" s="7"/>
      <c r="L26" s="28"/>
    </row>
    <row r="27" spans="1:12" collapsed="1" x14ac:dyDescent="0.2">
      <c r="A27" s="18" t="s">
        <v>54</v>
      </c>
      <c r="B27" s="18" t="s">
        <v>55</v>
      </c>
      <c r="C27" s="5"/>
      <c r="D27" s="36"/>
      <c r="E27" s="45"/>
      <c r="F27" s="6"/>
      <c r="G27" s="199">
        <f>SUM(F28:F28)</f>
        <v>5286.38</v>
      </c>
      <c r="H27" s="16">
        <f>G27/1.16*0.16</f>
        <v>729.15586206896569</v>
      </c>
      <c r="I27" s="26"/>
      <c r="K27" s="7"/>
      <c r="L27" s="28"/>
    </row>
    <row r="28" spans="1:12" hidden="1" outlineLevel="1" x14ac:dyDescent="0.2">
      <c r="A28" s="2"/>
      <c r="B28" s="2"/>
      <c r="C28" t="s">
        <v>795</v>
      </c>
      <c r="D28" s="19">
        <v>42718</v>
      </c>
      <c r="E28" t="s">
        <v>1796</v>
      </c>
      <c r="F28" s="27">
        <v>5286.38</v>
      </c>
      <c r="G28" s="197"/>
      <c r="H28" s="16"/>
      <c r="I28" s="194" t="s">
        <v>2105</v>
      </c>
      <c r="K28" s="7"/>
      <c r="L28" s="28"/>
    </row>
    <row r="29" spans="1:12" collapsed="1" x14ac:dyDescent="0.2">
      <c r="A29" s="18" t="s">
        <v>67</v>
      </c>
      <c r="B29" s="234" t="s">
        <v>68</v>
      </c>
      <c r="C29" s="5"/>
      <c r="D29" s="36"/>
      <c r="E29" s="37"/>
      <c r="F29" s="6"/>
      <c r="G29" s="197">
        <f>SUM(F30:F31)</f>
        <v>432</v>
      </c>
      <c r="H29" s="16"/>
      <c r="I29" s="26"/>
      <c r="K29" s="7"/>
      <c r="L29" s="28"/>
    </row>
    <row r="30" spans="1:12" ht="15" hidden="1" customHeight="1" outlineLevel="1" x14ac:dyDescent="0.2">
      <c r="A30" s="2"/>
      <c r="B30" s="2"/>
      <c r="C30" s="64" t="s">
        <v>1644</v>
      </c>
      <c r="D30" s="92">
        <v>42704</v>
      </c>
      <c r="E30" s="64">
        <v>323</v>
      </c>
      <c r="F30" s="64">
        <v>232</v>
      </c>
      <c r="G30" s="197" t="s">
        <v>2107</v>
      </c>
      <c r="H30" s="16"/>
      <c r="I30" s="26"/>
      <c r="K30" s="7"/>
      <c r="L30" s="28"/>
    </row>
    <row r="31" spans="1:12" ht="15" hidden="1" customHeight="1" outlineLevel="1" x14ac:dyDescent="0.2">
      <c r="A31" s="2"/>
      <c r="B31" s="2"/>
      <c r="C31" t="s">
        <v>1797</v>
      </c>
      <c r="D31" s="19">
        <v>42721</v>
      </c>
      <c r="E31">
        <v>551</v>
      </c>
      <c r="F31">
        <v>200</v>
      </c>
      <c r="G31" s="197"/>
      <c r="H31" s="16"/>
      <c r="I31" s="194" t="s">
        <v>2106</v>
      </c>
      <c r="K31" s="7"/>
      <c r="L31" s="28"/>
    </row>
    <row r="32" spans="1:12" ht="15" customHeight="1" collapsed="1" x14ac:dyDescent="0.2">
      <c r="A32" s="18" t="s">
        <v>1284</v>
      </c>
      <c r="B32" s="18" t="s">
        <v>1236</v>
      </c>
      <c r="D32" s="19"/>
      <c r="F32"/>
      <c r="G32" s="197">
        <f>+F33</f>
        <v>528.99</v>
      </c>
      <c r="H32" s="16">
        <f>G32/1.16*0.16</f>
        <v>72.9641379310345</v>
      </c>
      <c r="I32" s="26"/>
      <c r="K32" s="7"/>
      <c r="L32" s="28"/>
    </row>
    <row r="33" spans="1:13" ht="15" hidden="1" customHeight="1" outlineLevel="1" x14ac:dyDescent="0.2">
      <c r="A33" s="2"/>
      <c r="B33" s="2"/>
      <c r="C33" t="s">
        <v>1798</v>
      </c>
      <c r="D33" s="19">
        <v>42713</v>
      </c>
      <c r="E33" t="s">
        <v>1799</v>
      </c>
      <c r="F33">
        <v>528.99</v>
      </c>
      <c r="G33" s="197"/>
      <c r="H33" s="16"/>
      <c r="I33" s="26"/>
      <c r="K33" s="7"/>
      <c r="L33" s="28"/>
    </row>
    <row r="34" spans="1:13" collapsed="1" x14ac:dyDescent="0.2">
      <c r="A34" s="18" t="s">
        <v>76</v>
      </c>
      <c r="B34" s="234" t="s">
        <v>77</v>
      </c>
      <c r="C34" s="55"/>
      <c r="D34" s="30"/>
      <c r="E34" s="56"/>
      <c r="F34" s="32"/>
      <c r="G34" s="197">
        <f>SUM(F35:F36)</f>
        <v>2000</v>
      </c>
      <c r="H34" s="16"/>
      <c r="I34" s="26"/>
      <c r="K34" s="7"/>
      <c r="L34" s="28"/>
    </row>
    <row r="35" spans="1:13" hidden="1" outlineLevel="1" x14ac:dyDescent="0.2">
      <c r="A35" s="2"/>
      <c r="B35" s="10"/>
      <c r="C35" t="s">
        <v>1800</v>
      </c>
      <c r="D35" s="19">
        <v>42710</v>
      </c>
      <c r="E35" t="s">
        <v>1801</v>
      </c>
      <c r="F35">
        <v>500</v>
      </c>
      <c r="G35" s="197"/>
      <c r="H35" s="16"/>
      <c r="I35" s="193" t="s">
        <v>2109</v>
      </c>
      <c r="K35" s="7"/>
      <c r="L35" s="28"/>
    </row>
    <row r="36" spans="1:13" ht="10.5" hidden="1" customHeight="1" outlineLevel="1" x14ac:dyDescent="0.2">
      <c r="A36" s="2"/>
      <c r="B36" s="10"/>
      <c r="C36" t="s">
        <v>197</v>
      </c>
      <c r="D36" s="19">
        <v>42721</v>
      </c>
      <c r="E36" t="s">
        <v>1802</v>
      </c>
      <c r="F36" s="27">
        <v>1500</v>
      </c>
      <c r="G36" s="197"/>
      <c r="H36" s="16"/>
      <c r="I36" s="194" t="s">
        <v>2108</v>
      </c>
      <c r="K36" s="7"/>
      <c r="L36" s="28"/>
    </row>
    <row r="37" spans="1:13" ht="15" collapsed="1" x14ac:dyDescent="0.25">
      <c r="A37" s="18" t="s">
        <v>80</v>
      </c>
      <c r="B37" s="18" t="s">
        <v>81</v>
      </c>
      <c r="C37" s="5"/>
      <c r="D37" s="36"/>
      <c r="E37" s="45"/>
      <c r="F37" s="6"/>
      <c r="G37" s="196">
        <f>SUM(F38:F40)</f>
        <v>102735.5</v>
      </c>
      <c r="H37" s="16">
        <f>G37/1.16*0.16</f>
        <v>14170.413793103449</v>
      </c>
      <c r="I37" s="26"/>
      <c r="J37" s="27"/>
      <c r="K37" s="75"/>
      <c r="L37" s="74"/>
      <c r="M37" s="75"/>
    </row>
    <row r="38" spans="1:13" ht="15" hidden="1" outlineLevel="1" x14ac:dyDescent="0.25">
      <c r="A38" s="57"/>
      <c r="B38" s="57"/>
      <c r="C38" t="s">
        <v>1803</v>
      </c>
      <c r="D38" s="19">
        <v>42721</v>
      </c>
      <c r="E38" t="s">
        <v>1804</v>
      </c>
      <c r="F38" s="27">
        <v>56730.25</v>
      </c>
      <c r="H38" s="16"/>
      <c r="I38" s="193" t="s">
        <v>2112</v>
      </c>
      <c r="J38" s="27">
        <f>+J37*0.16</f>
        <v>0</v>
      </c>
      <c r="K38" s="75"/>
      <c r="L38" s="74"/>
      <c r="M38" s="75"/>
    </row>
    <row r="39" spans="1:13" ht="15" hidden="1" outlineLevel="1" x14ac:dyDescent="0.25">
      <c r="A39" s="57"/>
      <c r="B39" s="57"/>
      <c r="C39" t="s">
        <v>1805</v>
      </c>
      <c r="D39" s="19">
        <v>42731</v>
      </c>
      <c r="E39" t="s">
        <v>1806</v>
      </c>
      <c r="F39" s="27">
        <v>31653.55</v>
      </c>
      <c r="H39" s="16"/>
      <c r="I39" s="194" t="s">
        <v>2113</v>
      </c>
      <c r="J39" s="27"/>
      <c r="K39" s="75"/>
      <c r="L39" s="74"/>
      <c r="M39" s="75"/>
    </row>
    <row r="40" spans="1:13" ht="15" hidden="1" outlineLevel="1" x14ac:dyDescent="0.25">
      <c r="A40" s="57"/>
      <c r="B40" s="57"/>
      <c r="C40" t="s">
        <v>2111</v>
      </c>
      <c r="D40" s="19">
        <v>43099</v>
      </c>
      <c r="E40" t="s">
        <v>2110</v>
      </c>
      <c r="F40" s="27">
        <v>14351.7</v>
      </c>
      <c r="I40" s="203" t="s">
        <v>2114</v>
      </c>
      <c r="J40" s="27"/>
      <c r="K40" s="75"/>
      <c r="L40" s="74"/>
      <c r="M40" s="75"/>
    </row>
    <row r="41" spans="1:13" ht="15" collapsed="1" x14ac:dyDescent="0.25">
      <c r="A41" s="18" t="s">
        <v>296</v>
      </c>
      <c r="B41" s="18" t="s">
        <v>297</v>
      </c>
      <c r="D41" s="19"/>
      <c r="F41" s="27"/>
      <c r="G41" s="196">
        <f>+SUM(F42:F43)</f>
        <v>1295.8499999999999</v>
      </c>
      <c r="H41" s="16">
        <f>G41/1.16*0.16</f>
        <v>178.73793103448276</v>
      </c>
      <c r="I41" s="26"/>
      <c r="J41" s="27"/>
      <c r="K41" s="75"/>
      <c r="L41" s="74"/>
      <c r="M41" s="75"/>
    </row>
    <row r="42" spans="1:13" ht="15" hidden="1" outlineLevel="1" x14ac:dyDescent="0.25">
      <c r="A42" s="57"/>
      <c r="B42" s="57"/>
      <c r="C42" t="s">
        <v>1807</v>
      </c>
      <c r="D42" s="19">
        <v>42718</v>
      </c>
      <c r="E42">
        <v>1161</v>
      </c>
      <c r="F42">
        <v>600</v>
      </c>
      <c r="G42" s="196"/>
      <c r="H42" s="16"/>
      <c r="I42" s="194" t="s">
        <v>2115</v>
      </c>
      <c r="J42" s="27"/>
      <c r="K42" s="75"/>
      <c r="L42" s="74"/>
      <c r="M42" s="75"/>
    </row>
    <row r="43" spans="1:13" ht="15" hidden="1" outlineLevel="1" x14ac:dyDescent="0.25">
      <c r="A43" s="57"/>
      <c r="B43" s="57"/>
      <c r="C43" t="s">
        <v>876</v>
      </c>
      <c r="D43" s="19">
        <v>42726</v>
      </c>
      <c r="E43">
        <v>1182</v>
      </c>
      <c r="F43">
        <v>695.85</v>
      </c>
      <c r="G43" s="196"/>
      <c r="H43" s="16"/>
      <c r="I43" s="193" t="s">
        <v>2116</v>
      </c>
      <c r="J43" s="27"/>
      <c r="K43" s="75"/>
      <c r="L43" s="74"/>
      <c r="M43" s="75"/>
    </row>
    <row r="44" spans="1:13" collapsed="1" x14ac:dyDescent="0.2">
      <c r="A44" s="58" t="s">
        <v>84</v>
      </c>
      <c r="B44" s="18" t="s">
        <v>85</v>
      </c>
      <c r="C44" s="5"/>
      <c r="D44" s="36"/>
      <c r="E44" s="45"/>
      <c r="F44" s="6"/>
      <c r="G44" s="199">
        <f>+SUM(F45:F46)</f>
        <v>237588.72</v>
      </c>
      <c r="H44" s="16">
        <f>G44/1.16*0.16</f>
        <v>32770.857931034487</v>
      </c>
      <c r="I44" s="26"/>
      <c r="J44" s="27"/>
      <c r="K44" s="7"/>
      <c r="L44" s="28"/>
    </row>
    <row r="45" spans="1:13" hidden="1" outlineLevel="1" x14ac:dyDescent="0.2">
      <c r="A45" s="59"/>
      <c r="B45" s="2"/>
      <c r="C45" s="206" t="s">
        <v>388</v>
      </c>
      <c r="D45" s="207">
        <v>42412</v>
      </c>
      <c r="E45" s="206" t="s">
        <v>389</v>
      </c>
      <c r="F45" s="208">
        <v>241933.04</v>
      </c>
      <c r="G45" s="26"/>
      <c r="H45" s="16"/>
      <c r="I45" s="26"/>
      <c r="J45" s="27"/>
      <c r="K45" s="7"/>
      <c r="L45" s="28"/>
    </row>
    <row r="46" spans="1:13" hidden="1" outlineLevel="1" x14ac:dyDescent="0.2">
      <c r="A46" s="59"/>
      <c r="B46" s="2"/>
      <c r="C46" s="206" t="s">
        <v>390</v>
      </c>
      <c r="D46" s="207">
        <v>42426</v>
      </c>
      <c r="E46" s="206" t="s">
        <v>391</v>
      </c>
      <c r="F46" s="208">
        <v>-4344.32</v>
      </c>
      <c r="G46" s="26" t="s">
        <v>1623</v>
      </c>
      <c r="H46" s="16"/>
      <c r="I46" s="26"/>
      <c r="J46" s="27"/>
      <c r="K46" s="7"/>
      <c r="L46" s="28"/>
    </row>
    <row r="47" spans="1:13" collapsed="1" x14ac:dyDescent="0.2">
      <c r="A47" s="58" t="s">
        <v>1093</v>
      </c>
      <c r="B47" s="18" t="s">
        <v>1094</v>
      </c>
      <c r="D47" s="19"/>
      <c r="F47" s="27"/>
      <c r="G47" s="199">
        <f>+SUM(F48:F51)</f>
        <v>37120</v>
      </c>
      <c r="H47" s="16"/>
      <c r="I47" s="26"/>
      <c r="J47" s="27"/>
      <c r="K47" s="7"/>
      <c r="L47" s="28"/>
    </row>
    <row r="48" spans="1:13" hidden="1" outlineLevel="1" x14ac:dyDescent="0.2">
      <c r="A48" s="10"/>
      <c r="B48" s="10"/>
      <c r="C48" t="s">
        <v>1808</v>
      </c>
      <c r="D48" s="19">
        <v>42717</v>
      </c>
      <c r="E48" t="s">
        <v>1809</v>
      </c>
      <c r="F48" s="27">
        <v>18560</v>
      </c>
      <c r="G48" s="197"/>
      <c r="H48" s="16"/>
      <c r="I48" s="193" t="s">
        <v>2117</v>
      </c>
      <c r="J48" s="27"/>
      <c r="K48" s="7"/>
      <c r="L48" s="28"/>
    </row>
    <row r="49" spans="1:12" hidden="1" outlineLevel="1" x14ac:dyDescent="0.2">
      <c r="A49" s="10"/>
      <c r="B49" s="10"/>
      <c r="C49" t="s">
        <v>828</v>
      </c>
      <c r="D49" s="19">
        <v>42726</v>
      </c>
      <c r="E49" t="s">
        <v>1810</v>
      </c>
      <c r="F49" s="27">
        <v>9280</v>
      </c>
      <c r="G49" s="197"/>
      <c r="H49" s="16"/>
      <c r="I49" s="194" t="s">
        <v>2118</v>
      </c>
      <c r="J49" s="27"/>
      <c r="K49" s="7"/>
      <c r="L49" s="28"/>
    </row>
    <row r="50" spans="1:12" hidden="1" outlineLevel="1" x14ac:dyDescent="0.2">
      <c r="A50" s="10"/>
      <c r="B50" s="10"/>
      <c r="C50" t="s">
        <v>1668</v>
      </c>
      <c r="D50" s="19">
        <v>42731</v>
      </c>
      <c r="E50" t="s">
        <v>1811</v>
      </c>
      <c r="F50" s="27">
        <v>4640</v>
      </c>
      <c r="G50" s="197"/>
      <c r="H50" s="16"/>
      <c r="I50" s="194" t="s">
        <v>2119</v>
      </c>
      <c r="J50" s="27"/>
      <c r="K50" s="7"/>
      <c r="L50" s="28"/>
    </row>
    <row r="51" spans="1:12" hidden="1" outlineLevel="1" x14ac:dyDescent="0.2">
      <c r="A51" s="10"/>
      <c r="B51" s="10"/>
      <c r="C51" t="s">
        <v>184</v>
      </c>
      <c r="D51" s="19">
        <v>42734</v>
      </c>
      <c r="E51" t="s">
        <v>1812</v>
      </c>
      <c r="F51" s="27">
        <v>4640</v>
      </c>
      <c r="G51" s="197"/>
      <c r="H51" s="16"/>
      <c r="I51" s="194" t="s">
        <v>2120</v>
      </c>
      <c r="J51" s="27"/>
      <c r="K51" s="7"/>
      <c r="L51" s="28"/>
    </row>
    <row r="52" spans="1:12" ht="15" collapsed="1" x14ac:dyDescent="0.25">
      <c r="A52" s="44" t="s">
        <v>101</v>
      </c>
      <c r="B52" s="44" t="s">
        <v>102</v>
      </c>
      <c r="C52" s="29"/>
      <c r="D52" s="30"/>
      <c r="E52" s="74"/>
      <c r="F52" s="75"/>
      <c r="G52" s="196">
        <f>SUM(F53:F58)+0.12</f>
        <v>5000.26</v>
      </c>
      <c r="H52" s="16">
        <f>G52/1.16*0.16</f>
        <v>689.69103448275871</v>
      </c>
      <c r="I52" s="26"/>
      <c r="J52" s="27"/>
      <c r="K52" s="7"/>
      <c r="L52" s="28"/>
    </row>
    <row r="53" spans="1:12" hidden="1" outlineLevel="1" x14ac:dyDescent="0.2">
      <c r="A53" s="10"/>
      <c r="B53" s="10"/>
      <c r="C53" t="s">
        <v>413</v>
      </c>
      <c r="D53" s="19">
        <v>42709</v>
      </c>
      <c r="E53">
        <v>26250</v>
      </c>
      <c r="F53">
        <v>554.48</v>
      </c>
      <c r="H53" s="16"/>
      <c r="I53" s="193" t="s">
        <v>2121</v>
      </c>
      <c r="J53" s="27"/>
      <c r="K53" s="7"/>
      <c r="L53" s="28"/>
    </row>
    <row r="54" spans="1:12" hidden="1" outlineLevel="1" x14ac:dyDescent="0.2">
      <c r="A54" s="10"/>
      <c r="B54" s="10"/>
      <c r="C54" t="s">
        <v>1813</v>
      </c>
      <c r="D54" s="19">
        <v>42709</v>
      </c>
      <c r="E54">
        <v>26247</v>
      </c>
      <c r="F54" s="27">
        <v>2466.0100000000002</v>
      </c>
      <c r="H54" s="16"/>
      <c r="I54" s="194" t="s">
        <v>2122</v>
      </c>
      <c r="J54" s="27"/>
      <c r="K54" s="7"/>
      <c r="L54" s="28"/>
    </row>
    <row r="55" spans="1:12" hidden="1" outlineLevel="1" x14ac:dyDescent="0.2">
      <c r="A55" s="10"/>
      <c r="B55" s="10"/>
      <c r="C55" t="s">
        <v>1814</v>
      </c>
      <c r="D55" s="19">
        <v>42709</v>
      </c>
      <c r="E55">
        <v>26249</v>
      </c>
      <c r="F55">
        <v>658.03</v>
      </c>
      <c r="G55" s="200"/>
      <c r="I55" s="194" t="s">
        <v>2123</v>
      </c>
    </row>
    <row r="56" spans="1:12" hidden="1" outlineLevel="1" x14ac:dyDescent="0.2">
      <c r="A56" s="10"/>
      <c r="B56" s="10"/>
      <c r="C56" t="s">
        <v>594</v>
      </c>
      <c r="D56" s="19">
        <v>42716</v>
      </c>
      <c r="E56" t="s">
        <v>1815</v>
      </c>
      <c r="F56">
        <v>92.8</v>
      </c>
      <c r="G56" s="200"/>
      <c r="I56" s="194" t="s">
        <v>2124</v>
      </c>
    </row>
    <row r="57" spans="1:12" hidden="1" outlineLevel="1" x14ac:dyDescent="0.2">
      <c r="A57" s="10"/>
      <c r="B57" s="10"/>
      <c r="C57" t="s">
        <v>1816</v>
      </c>
      <c r="D57" s="19">
        <v>42716</v>
      </c>
      <c r="E57">
        <v>26346</v>
      </c>
      <c r="F57">
        <v>469.02</v>
      </c>
      <c r="G57" s="200"/>
      <c r="I57" s="193" t="s">
        <v>2125</v>
      </c>
    </row>
    <row r="58" spans="1:12" hidden="1" outlineLevel="1" x14ac:dyDescent="0.2">
      <c r="A58" s="10"/>
      <c r="B58" s="10"/>
      <c r="C58" t="s">
        <v>1817</v>
      </c>
      <c r="D58" s="19">
        <v>42721</v>
      </c>
      <c r="E58">
        <v>26387</v>
      </c>
      <c r="F58">
        <v>759.8</v>
      </c>
      <c r="G58" s="200"/>
      <c r="I58" s="193" t="s">
        <v>2126</v>
      </c>
    </row>
    <row r="59" spans="1:12" collapsed="1" x14ac:dyDescent="0.2">
      <c r="A59" s="44" t="s">
        <v>516</v>
      </c>
      <c r="B59" s="44" t="s">
        <v>517</v>
      </c>
      <c r="G59" s="196">
        <f>SUM(F60:F64)</f>
        <v>10002.1</v>
      </c>
      <c r="H59" s="16">
        <f>G59/1.16*0.16</f>
        <v>1379.6000000000001</v>
      </c>
    </row>
    <row r="60" spans="1:12" hidden="1" outlineLevel="1" x14ac:dyDescent="0.2">
      <c r="A60" s="10"/>
      <c r="B60" s="10"/>
      <c r="C60" t="s">
        <v>1818</v>
      </c>
      <c r="D60" s="19">
        <v>42716</v>
      </c>
      <c r="E60">
        <v>17263</v>
      </c>
      <c r="F60" s="27">
        <v>2837.94</v>
      </c>
      <c r="G60" s="200"/>
      <c r="I60" s="193" t="s">
        <v>2131</v>
      </c>
    </row>
    <row r="61" spans="1:12" ht="13.5" hidden="1" customHeight="1" outlineLevel="1" x14ac:dyDescent="0.2">
      <c r="A61" s="10"/>
      <c r="B61" s="10"/>
      <c r="C61" t="s">
        <v>1819</v>
      </c>
      <c r="D61" s="19">
        <v>42717</v>
      </c>
      <c r="E61">
        <v>17272</v>
      </c>
      <c r="F61" s="27">
        <v>3032.82</v>
      </c>
      <c r="G61" s="200"/>
      <c r="I61" s="193" t="s">
        <v>2130</v>
      </c>
    </row>
    <row r="62" spans="1:12" ht="13.5" hidden="1" customHeight="1" outlineLevel="1" x14ac:dyDescent="0.2">
      <c r="A62" s="10"/>
      <c r="B62" s="10"/>
      <c r="C62" t="s">
        <v>1820</v>
      </c>
      <c r="D62" s="19">
        <v>42719</v>
      </c>
      <c r="E62">
        <v>17295</v>
      </c>
      <c r="F62" s="27">
        <v>1213.94</v>
      </c>
      <c r="G62" s="200"/>
      <c r="I62" s="194" t="s">
        <v>2129</v>
      </c>
    </row>
    <row r="63" spans="1:12" ht="13.5" hidden="1" customHeight="1" outlineLevel="1" x14ac:dyDescent="0.2">
      <c r="A63" s="10"/>
      <c r="B63" s="10"/>
      <c r="C63" t="s">
        <v>1223</v>
      </c>
      <c r="D63" s="19">
        <v>42731</v>
      </c>
      <c r="E63">
        <v>17367</v>
      </c>
      <c r="F63" s="27">
        <v>1177.4000000000001</v>
      </c>
      <c r="G63" s="200"/>
      <c r="I63" s="194" t="s">
        <v>2128</v>
      </c>
    </row>
    <row r="64" spans="1:12" ht="13.5" hidden="1" customHeight="1" outlineLevel="1" x14ac:dyDescent="0.2">
      <c r="A64" s="10"/>
      <c r="B64" s="10"/>
      <c r="C64" t="s">
        <v>1821</v>
      </c>
      <c r="D64" s="19">
        <v>42735</v>
      </c>
      <c r="E64">
        <v>17358</v>
      </c>
      <c r="F64" s="27">
        <v>1740</v>
      </c>
      <c r="G64" s="200"/>
      <c r="I64" s="194" t="s">
        <v>2127</v>
      </c>
    </row>
    <row r="65" spans="1:12" collapsed="1" x14ac:dyDescent="0.2">
      <c r="A65" s="18" t="s">
        <v>112</v>
      </c>
      <c r="B65" s="18" t="s">
        <v>113</v>
      </c>
      <c r="C65" s="5"/>
      <c r="D65" s="36"/>
      <c r="E65" s="45"/>
      <c r="F65" s="6"/>
      <c r="G65" s="196">
        <f>SUM(F66:F66)</f>
        <v>9614.17</v>
      </c>
      <c r="H65" s="16">
        <f>G65/1.16*0.16</f>
        <v>1326.0924137931036</v>
      </c>
      <c r="I65" s="26"/>
      <c r="J65" s="27"/>
      <c r="K65" s="57"/>
      <c r="L65" s="57"/>
    </row>
    <row r="66" spans="1:12" hidden="1" outlineLevel="1" x14ac:dyDescent="0.2">
      <c r="A66" s="5"/>
      <c r="B66" s="5"/>
      <c r="C66" t="s">
        <v>309</v>
      </c>
      <c r="D66" s="19">
        <v>42726</v>
      </c>
      <c r="E66" t="s">
        <v>1822</v>
      </c>
      <c r="F66" s="27">
        <v>9614.17</v>
      </c>
      <c r="G66" s="197"/>
      <c r="H66" s="202"/>
      <c r="I66" s="194" t="s">
        <v>2132</v>
      </c>
      <c r="J66" s="27"/>
      <c r="K66" s="7"/>
      <c r="L66" s="28"/>
    </row>
    <row r="67" spans="1:12" ht="15" collapsed="1" x14ac:dyDescent="0.25">
      <c r="A67" s="18" t="s">
        <v>1823</v>
      </c>
      <c r="B67" s="18" t="s">
        <v>1824</v>
      </c>
      <c r="C67" s="75"/>
      <c r="D67" s="74"/>
      <c r="E67" s="75"/>
      <c r="G67" s="196">
        <f>SUM(F68:F68)</f>
        <v>13791.69</v>
      </c>
      <c r="H67" s="16">
        <f>G67/1.16*0.16</f>
        <v>1902.3020689655175</v>
      </c>
    </row>
    <row r="68" spans="1:12" hidden="1" outlineLevel="1" x14ac:dyDescent="0.2">
      <c r="A68" s="10"/>
      <c r="B68" s="10"/>
      <c r="C68" t="s">
        <v>1825</v>
      </c>
      <c r="D68" s="19">
        <v>42718</v>
      </c>
      <c r="E68">
        <v>224470</v>
      </c>
      <c r="F68" s="27">
        <v>13791.69</v>
      </c>
      <c r="G68" s="196"/>
      <c r="H68" s="16"/>
      <c r="I68" s="194" t="s">
        <v>2133</v>
      </c>
    </row>
    <row r="69" spans="1:12" collapsed="1" x14ac:dyDescent="0.2">
      <c r="A69" s="18" t="s">
        <v>456</v>
      </c>
      <c r="B69" s="18" t="s">
        <v>457</v>
      </c>
      <c r="D69" s="19"/>
      <c r="F69"/>
      <c r="G69" s="196">
        <f>SUM(F70:F70)</f>
        <v>270.12</v>
      </c>
      <c r="H69" s="16">
        <f>G69/1.16*0.16</f>
        <v>37.257931034482766</v>
      </c>
      <c r="I69" s="26"/>
      <c r="J69" s="27"/>
      <c r="K69" s="7"/>
      <c r="L69" s="28"/>
    </row>
    <row r="70" spans="1:12" hidden="1" outlineLevel="1" x14ac:dyDescent="0.2">
      <c r="A70" s="57"/>
      <c r="B70" s="57"/>
      <c r="C70" s="64" t="s">
        <v>991</v>
      </c>
      <c r="D70" s="92">
        <v>42544</v>
      </c>
      <c r="E70" s="64" t="s">
        <v>992</v>
      </c>
      <c r="F70" s="64">
        <v>270.12</v>
      </c>
      <c r="I70" s="184" t="s">
        <v>2210</v>
      </c>
      <c r="J70" s="27"/>
      <c r="K70" s="7"/>
      <c r="L70" s="28"/>
    </row>
    <row r="71" spans="1:12" collapsed="1" x14ac:dyDescent="0.2">
      <c r="A71" s="18" t="s">
        <v>525</v>
      </c>
      <c r="B71" s="18" t="s">
        <v>526</v>
      </c>
      <c r="D71" s="19"/>
      <c r="F71"/>
      <c r="G71" s="196">
        <f>SUM(F72)</f>
        <v>-12600</v>
      </c>
      <c r="H71" s="16">
        <f>G71/1.16*0.16</f>
        <v>-1737.9310344827588</v>
      </c>
      <c r="I71" s="26"/>
      <c r="J71" s="27"/>
      <c r="K71" s="7"/>
      <c r="L71" s="28"/>
    </row>
    <row r="72" spans="1:12" hidden="1" outlineLevel="1" x14ac:dyDescent="0.2">
      <c r="A72" s="10"/>
      <c r="B72" s="10"/>
      <c r="C72" s="42" t="s">
        <v>527</v>
      </c>
      <c r="D72" s="212">
        <v>42458</v>
      </c>
      <c r="E72" s="42" t="s">
        <v>528</v>
      </c>
      <c r="F72" s="213">
        <v>-12600</v>
      </c>
      <c r="G72" s="168" t="s">
        <v>1622</v>
      </c>
      <c r="I72" s="168"/>
      <c r="J72" s="27"/>
      <c r="K72" s="7"/>
      <c r="L72" s="28"/>
    </row>
    <row r="73" spans="1:12" collapsed="1" x14ac:dyDescent="0.2">
      <c r="A73" s="18" t="s">
        <v>347</v>
      </c>
      <c r="B73" s="18" t="s">
        <v>348</v>
      </c>
      <c r="F73" s="27" t="s">
        <v>529</v>
      </c>
      <c r="G73" s="199">
        <f>+SUM(F74:F75)</f>
        <v>3114.6</v>
      </c>
      <c r="H73" s="16">
        <f t="shared" ref="H73:H75" si="2">G73/1.16*0.16</f>
        <v>429.6</v>
      </c>
      <c r="I73" s="26"/>
      <c r="J73" s="27"/>
      <c r="K73" s="7"/>
      <c r="L73" s="28"/>
    </row>
    <row r="74" spans="1:12" s="64" customFormat="1" ht="15" hidden="1" outlineLevel="1" x14ac:dyDescent="0.25">
      <c r="A74" s="57"/>
      <c r="B74" s="57"/>
      <c r="C74" s="172" t="s">
        <v>1618</v>
      </c>
      <c r="D74" s="205">
        <v>42503</v>
      </c>
      <c r="E74" s="172" t="s">
        <v>1619</v>
      </c>
      <c r="F74" s="172">
        <v>313.19999999999993</v>
      </c>
      <c r="G74" s="199"/>
      <c r="H74" s="16"/>
      <c r="I74" s="168" t="s">
        <v>1620</v>
      </c>
      <c r="J74" s="68"/>
      <c r="K74" s="7"/>
      <c r="L74" s="60"/>
    </row>
    <row r="75" spans="1:12" hidden="1" outlineLevel="1" x14ac:dyDescent="0.2">
      <c r="A75" s="10"/>
      <c r="B75" s="10"/>
      <c r="C75" t="s">
        <v>1826</v>
      </c>
      <c r="D75" s="19">
        <v>42734</v>
      </c>
      <c r="E75" t="s">
        <v>1827</v>
      </c>
      <c r="F75" s="27">
        <v>2801.4</v>
      </c>
      <c r="G75" s="196"/>
      <c r="H75" s="16">
        <f t="shared" si="2"/>
        <v>0</v>
      </c>
      <c r="I75" s="194" t="s">
        <v>2134</v>
      </c>
    </row>
    <row r="76" spans="1:12" collapsed="1" x14ac:dyDescent="0.2">
      <c r="A76" s="18" t="s">
        <v>303</v>
      </c>
      <c r="B76" s="18" t="s">
        <v>304</v>
      </c>
      <c r="D76" s="19"/>
      <c r="F76" s="27"/>
      <c r="G76" s="196">
        <f>SUM(F77:F85)</f>
        <v>32016</v>
      </c>
      <c r="H76" s="16">
        <f>G76/1.16*0.16</f>
        <v>4416.0000000000009</v>
      </c>
      <c r="I76" s="26"/>
      <c r="J76" s="27"/>
      <c r="K76" s="7"/>
      <c r="L76" s="28"/>
    </row>
    <row r="77" spans="1:12" hidden="1" outlineLevel="1" x14ac:dyDescent="0.2">
      <c r="A77" s="57"/>
      <c r="B77" s="57"/>
      <c r="C77" t="s">
        <v>595</v>
      </c>
      <c r="D77" s="19">
        <v>42731</v>
      </c>
      <c r="E77" t="s">
        <v>1828</v>
      </c>
      <c r="F77" s="27">
        <v>1508</v>
      </c>
      <c r="G77" s="196"/>
      <c r="H77" s="16"/>
      <c r="I77" s="193" t="s">
        <v>2135</v>
      </c>
      <c r="J77" s="27"/>
      <c r="K77" s="7"/>
      <c r="L77" s="28"/>
    </row>
    <row r="78" spans="1:12" hidden="1" outlineLevel="1" x14ac:dyDescent="0.2">
      <c r="A78" s="57"/>
      <c r="B78" s="57"/>
      <c r="C78" t="s">
        <v>1551</v>
      </c>
      <c r="D78" s="19">
        <v>42733</v>
      </c>
      <c r="E78">
        <v>473</v>
      </c>
      <c r="F78" s="27">
        <v>1276</v>
      </c>
      <c r="G78" s="196"/>
      <c r="H78" s="16"/>
      <c r="I78" s="194" t="s">
        <v>2136</v>
      </c>
      <c r="J78" s="27"/>
      <c r="K78" s="7"/>
      <c r="L78" s="28"/>
    </row>
    <row r="79" spans="1:12" hidden="1" outlineLevel="1" x14ac:dyDescent="0.2">
      <c r="A79" s="57"/>
      <c r="B79" s="57"/>
      <c r="C79" t="s">
        <v>1829</v>
      </c>
      <c r="D79" s="19">
        <v>42733</v>
      </c>
      <c r="E79" t="s">
        <v>1830</v>
      </c>
      <c r="F79" s="27">
        <v>5800</v>
      </c>
      <c r="G79" s="196"/>
      <c r="H79" s="16"/>
      <c r="I79" s="193" t="s">
        <v>2137</v>
      </c>
      <c r="J79" s="27"/>
      <c r="K79" s="7"/>
      <c r="L79" s="28"/>
    </row>
    <row r="80" spans="1:12" hidden="1" outlineLevel="1" x14ac:dyDescent="0.2">
      <c r="A80" s="57"/>
      <c r="B80" s="57"/>
      <c r="C80" t="s">
        <v>1831</v>
      </c>
      <c r="D80" s="19">
        <v>42733</v>
      </c>
      <c r="E80" t="s">
        <v>1832</v>
      </c>
      <c r="F80" s="27">
        <v>7540</v>
      </c>
      <c r="G80" s="196"/>
      <c r="H80" s="16"/>
      <c r="I80" s="193" t="s">
        <v>2138</v>
      </c>
      <c r="J80" s="27"/>
      <c r="K80" s="7"/>
      <c r="L80" s="28"/>
    </row>
    <row r="81" spans="1:12" hidden="1" outlineLevel="1" x14ac:dyDescent="0.2">
      <c r="A81" s="57"/>
      <c r="B81" s="57"/>
      <c r="C81" t="s">
        <v>1833</v>
      </c>
      <c r="D81" s="19">
        <v>42733</v>
      </c>
      <c r="E81">
        <v>480</v>
      </c>
      <c r="F81">
        <v>232</v>
      </c>
      <c r="G81" s="196"/>
      <c r="H81" s="16"/>
      <c r="I81" s="194" t="s">
        <v>2139</v>
      </c>
      <c r="J81" s="27"/>
      <c r="K81" s="7"/>
      <c r="L81" s="28"/>
    </row>
    <row r="82" spans="1:12" hidden="1" outlineLevel="1" x14ac:dyDescent="0.2">
      <c r="A82" s="57"/>
      <c r="B82" s="57"/>
      <c r="C82" t="s">
        <v>234</v>
      </c>
      <c r="D82" s="19">
        <v>42733</v>
      </c>
      <c r="E82" t="s">
        <v>1834</v>
      </c>
      <c r="F82" s="27">
        <v>4176</v>
      </c>
      <c r="G82" s="196"/>
      <c r="H82" s="16"/>
      <c r="I82" s="194" t="s">
        <v>2140</v>
      </c>
      <c r="J82" s="27"/>
      <c r="K82" s="7"/>
      <c r="L82" s="28"/>
    </row>
    <row r="83" spans="1:12" hidden="1" outlineLevel="1" x14ac:dyDescent="0.2">
      <c r="A83" s="57"/>
      <c r="B83" s="57"/>
      <c r="C83" t="s">
        <v>1835</v>
      </c>
      <c r="D83" s="19">
        <v>42733</v>
      </c>
      <c r="E83" t="s">
        <v>1836</v>
      </c>
      <c r="F83">
        <v>812</v>
      </c>
      <c r="G83" s="196"/>
      <c r="H83" s="16"/>
      <c r="I83" s="194" t="s">
        <v>2141</v>
      </c>
      <c r="J83" s="27"/>
      <c r="K83" s="7"/>
      <c r="L83" s="28"/>
    </row>
    <row r="84" spans="1:12" hidden="1" outlineLevel="1" x14ac:dyDescent="0.2">
      <c r="A84" s="57"/>
      <c r="B84" s="57"/>
      <c r="C84" t="s">
        <v>1837</v>
      </c>
      <c r="D84" s="19">
        <v>42733</v>
      </c>
      <c r="E84">
        <v>483</v>
      </c>
      <c r="F84" s="27">
        <v>9860</v>
      </c>
      <c r="G84" s="196"/>
      <c r="H84" s="16"/>
      <c r="I84" s="193" t="s">
        <v>2142</v>
      </c>
      <c r="J84" s="27"/>
      <c r="K84" s="7"/>
      <c r="L84" s="28"/>
    </row>
    <row r="85" spans="1:12" hidden="1" outlineLevel="1" x14ac:dyDescent="0.2">
      <c r="A85" s="57"/>
      <c r="B85" s="57"/>
      <c r="C85" t="s">
        <v>1838</v>
      </c>
      <c r="D85" s="19">
        <v>42734</v>
      </c>
      <c r="E85" t="s">
        <v>1839</v>
      </c>
      <c r="F85">
        <v>812</v>
      </c>
      <c r="G85" s="196"/>
      <c r="H85" s="16"/>
      <c r="I85" s="193" t="s">
        <v>2143</v>
      </c>
      <c r="J85" s="27"/>
      <c r="K85" s="7"/>
      <c r="L85" s="28"/>
    </row>
    <row r="86" spans="1:12" collapsed="1" x14ac:dyDescent="0.2">
      <c r="A86" s="18" t="s">
        <v>554</v>
      </c>
      <c r="B86" s="18" t="s">
        <v>555</v>
      </c>
      <c r="C86" s="64"/>
      <c r="D86" s="92"/>
      <c r="E86" s="64"/>
      <c r="F86" s="33"/>
      <c r="G86" s="196">
        <f>SUM(F87:F87)</f>
        <v>4391.7700000000004</v>
      </c>
      <c r="H86" s="16">
        <f>G86/1.16*0.16</f>
        <v>605.76137931034498</v>
      </c>
      <c r="I86" s="26"/>
      <c r="J86" s="27"/>
      <c r="K86" s="7"/>
      <c r="L86" s="28"/>
    </row>
    <row r="87" spans="1:12" hidden="1" outlineLevel="1" x14ac:dyDescent="0.2">
      <c r="A87" s="57"/>
      <c r="B87" s="57"/>
      <c r="C87" t="s">
        <v>1840</v>
      </c>
      <c r="D87" s="19">
        <v>42713</v>
      </c>
      <c r="E87">
        <v>2237</v>
      </c>
      <c r="F87" s="27">
        <v>4391.7700000000004</v>
      </c>
      <c r="G87" s="196"/>
      <c r="H87" s="16"/>
      <c r="I87" s="194" t="s">
        <v>2144</v>
      </c>
      <c r="J87" s="27"/>
      <c r="K87" s="7"/>
      <c r="L87" s="28"/>
    </row>
    <row r="88" spans="1:12" collapsed="1" x14ac:dyDescent="0.2">
      <c r="A88" s="18" t="s">
        <v>140</v>
      </c>
      <c r="B88" s="18" t="s">
        <v>141</v>
      </c>
      <c r="C88" s="5"/>
      <c r="D88" s="36"/>
      <c r="E88" s="45"/>
      <c r="F88" s="6"/>
      <c r="G88" s="196">
        <f>SUM(F89:F97)</f>
        <v>31534.43</v>
      </c>
      <c r="H88" s="16">
        <f>G88/1.16*0.16</f>
        <v>4349.5765517241389</v>
      </c>
      <c r="I88" s="26"/>
      <c r="K88" s="7"/>
      <c r="L88" s="28"/>
    </row>
    <row r="89" spans="1:12" hidden="1" outlineLevel="1" x14ac:dyDescent="0.2">
      <c r="A89" s="57"/>
      <c r="B89" s="57"/>
      <c r="C89" t="s">
        <v>1673</v>
      </c>
      <c r="D89" s="19">
        <v>42693</v>
      </c>
      <c r="E89">
        <v>15446</v>
      </c>
      <c r="F89" s="27">
        <v>3800.02</v>
      </c>
      <c r="G89" s="196"/>
      <c r="H89" s="16"/>
      <c r="I89" s="193" t="s">
        <v>2145</v>
      </c>
      <c r="K89" s="7"/>
      <c r="L89" s="28"/>
    </row>
    <row r="90" spans="1:12" hidden="1" outlineLevel="1" x14ac:dyDescent="0.2">
      <c r="A90" s="57"/>
      <c r="B90" s="57"/>
      <c r="C90" t="s">
        <v>1674</v>
      </c>
      <c r="D90" s="19">
        <v>42697</v>
      </c>
      <c r="E90">
        <v>15571</v>
      </c>
      <c r="F90" s="27">
        <v>2670</v>
      </c>
      <c r="G90" s="196"/>
      <c r="H90" s="16"/>
      <c r="I90" s="193" t="s">
        <v>2146</v>
      </c>
      <c r="K90" s="7"/>
      <c r="L90" s="28"/>
    </row>
    <row r="91" spans="1:12" hidden="1" outlineLevel="1" x14ac:dyDescent="0.2">
      <c r="A91" s="57"/>
      <c r="B91" s="57"/>
      <c r="C91" t="s">
        <v>1379</v>
      </c>
      <c r="D91" s="19">
        <v>42679</v>
      </c>
      <c r="E91">
        <v>15448</v>
      </c>
      <c r="F91" s="27">
        <v>304.38</v>
      </c>
      <c r="G91" s="196"/>
      <c r="H91" s="16"/>
      <c r="I91" s="194" t="s">
        <v>2147</v>
      </c>
      <c r="K91" s="7"/>
      <c r="L91" s="28"/>
    </row>
    <row r="92" spans="1:12" hidden="1" outlineLevel="1" x14ac:dyDescent="0.2">
      <c r="A92" s="57"/>
      <c r="B92" s="57"/>
      <c r="C92" t="s">
        <v>1841</v>
      </c>
      <c r="D92" s="19">
        <v>42710</v>
      </c>
      <c r="E92">
        <v>15830</v>
      </c>
      <c r="F92" s="27">
        <v>4500.01</v>
      </c>
      <c r="G92" s="196"/>
      <c r="H92" s="16"/>
      <c r="I92" s="194" t="s">
        <v>2148</v>
      </c>
      <c r="K92" s="7"/>
      <c r="L92" s="28"/>
    </row>
    <row r="93" spans="1:12" hidden="1" outlineLevel="1" x14ac:dyDescent="0.2">
      <c r="A93" s="57"/>
      <c r="B93" s="57"/>
      <c r="C93" t="s">
        <v>1842</v>
      </c>
      <c r="D93" s="19">
        <v>42711</v>
      </c>
      <c r="E93">
        <v>15838</v>
      </c>
      <c r="F93" s="27">
        <v>7480</v>
      </c>
      <c r="G93" s="196"/>
      <c r="H93" s="16"/>
      <c r="I93" s="194" t="s">
        <v>2149</v>
      </c>
      <c r="K93" s="7"/>
      <c r="L93" s="28"/>
    </row>
    <row r="94" spans="1:12" hidden="1" outlineLevel="1" x14ac:dyDescent="0.2">
      <c r="A94" s="57"/>
      <c r="B94" s="57"/>
      <c r="C94" t="s">
        <v>1843</v>
      </c>
      <c r="D94" s="19">
        <v>42719</v>
      </c>
      <c r="E94">
        <v>15913</v>
      </c>
      <c r="F94" s="27">
        <v>1700</v>
      </c>
      <c r="G94" s="196"/>
      <c r="H94" s="16"/>
      <c r="I94" s="193" t="s">
        <v>2150</v>
      </c>
      <c r="K94" s="7"/>
      <c r="L94" s="28"/>
    </row>
    <row r="95" spans="1:12" hidden="1" outlineLevel="1" x14ac:dyDescent="0.2">
      <c r="A95" s="57"/>
      <c r="B95" s="57"/>
      <c r="C95" t="s">
        <v>1844</v>
      </c>
      <c r="D95" s="19">
        <v>42719</v>
      </c>
      <c r="E95">
        <v>15923</v>
      </c>
      <c r="F95" s="27">
        <v>4360.0200000000004</v>
      </c>
      <c r="G95" s="196"/>
      <c r="H95" s="16"/>
      <c r="I95" s="193" t="s">
        <v>2151</v>
      </c>
      <c r="K95" s="7"/>
      <c r="L95" s="28"/>
    </row>
    <row r="96" spans="1:12" hidden="1" outlineLevel="1" x14ac:dyDescent="0.2">
      <c r="A96" s="57"/>
      <c r="B96" s="57"/>
      <c r="C96" t="s">
        <v>1845</v>
      </c>
      <c r="D96" s="19">
        <v>42724</v>
      </c>
      <c r="E96">
        <v>15947</v>
      </c>
      <c r="F96" s="27">
        <v>2520.0100000000002</v>
      </c>
      <c r="H96" s="16"/>
      <c r="I96" s="193" t="s">
        <v>2152</v>
      </c>
      <c r="K96" s="7"/>
      <c r="L96" s="28"/>
    </row>
    <row r="97" spans="1:12" hidden="1" outlineLevel="1" x14ac:dyDescent="0.2">
      <c r="A97" s="57"/>
      <c r="B97" s="57"/>
      <c r="C97" t="s">
        <v>1846</v>
      </c>
      <c r="D97" s="19">
        <v>42727</v>
      </c>
      <c r="E97">
        <v>16029</v>
      </c>
      <c r="F97" s="27">
        <v>4199.99</v>
      </c>
      <c r="H97" s="16"/>
      <c r="I97" s="194" t="s">
        <v>2153</v>
      </c>
      <c r="K97" s="7"/>
      <c r="L97" s="28"/>
    </row>
    <row r="98" spans="1:12" collapsed="1" x14ac:dyDescent="0.2">
      <c r="A98" s="18" t="s">
        <v>143</v>
      </c>
      <c r="B98" s="18" t="s">
        <v>144</v>
      </c>
      <c r="G98" s="196">
        <f>SUM(F99:F109)</f>
        <v>24128</v>
      </c>
      <c r="H98" s="16">
        <f>G98/1.16*0.16</f>
        <v>3328</v>
      </c>
      <c r="I98" s="26"/>
      <c r="K98" s="7"/>
      <c r="L98" s="28"/>
    </row>
    <row r="99" spans="1:12" hidden="1" outlineLevel="1" x14ac:dyDescent="0.2">
      <c r="A99" s="10"/>
      <c r="B99" s="10"/>
      <c r="C99" t="s">
        <v>874</v>
      </c>
      <c r="D99" s="19">
        <v>42503</v>
      </c>
      <c r="E99">
        <v>400</v>
      </c>
      <c r="F99" s="27">
        <v>1508</v>
      </c>
      <c r="G99" s="196"/>
      <c r="H99" s="16"/>
      <c r="I99" s="184" t="s">
        <v>2162</v>
      </c>
    </row>
    <row r="100" spans="1:12" hidden="1" outlineLevel="1" x14ac:dyDescent="0.2">
      <c r="A100" s="10"/>
      <c r="B100" s="10"/>
      <c r="C100" s="64" t="s">
        <v>1003</v>
      </c>
      <c r="D100" s="92">
        <v>42527</v>
      </c>
      <c r="E100" s="64">
        <v>415</v>
      </c>
      <c r="F100" s="68">
        <v>4408</v>
      </c>
      <c r="G100" s="196"/>
      <c r="H100" s="16"/>
      <c r="I100" s="184" t="s">
        <v>2161</v>
      </c>
    </row>
    <row r="101" spans="1:12" hidden="1" outlineLevel="1" x14ac:dyDescent="0.2">
      <c r="A101" s="10"/>
      <c r="B101" s="10"/>
      <c r="C101" t="s">
        <v>336</v>
      </c>
      <c r="D101" s="19">
        <v>42611</v>
      </c>
      <c r="E101">
        <v>478</v>
      </c>
      <c r="F101" s="27">
        <v>3364</v>
      </c>
      <c r="G101" s="196"/>
      <c r="H101" s="16"/>
      <c r="I101" s="184" t="s">
        <v>2160</v>
      </c>
    </row>
    <row r="102" spans="1:12" hidden="1" outlineLevel="1" x14ac:dyDescent="0.2">
      <c r="A102" s="10"/>
      <c r="C102" t="s">
        <v>1547</v>
      </c>
      <c r="D102" s="19"/>
      <c r="F102" s="27">
        <v>-2900</v>
      </c>
      <c r="G102" s="196"/>
      <c r="H102" s="16"/>
      <c r="I102" s="26"/>
    </row>
    <row r="103" spans="1:12" hidden="1" outlineLevel="1" x14ac:dyDescent="0.2">
      <c r="A103" s="10"/>
      <c r="B103" s="10"/>
      <c r="C103" t="s">
        <v>901</v>
      </c>
      <c r="D103" s="19">
        <v>42719</v>
      </c>
      <c r="E103">
        <v>583</v>
      </c>
      <c r="F103" s="27">
        <v>1392</v>
      </c>
      <c r="G103" s="196"/>
      <c r="H103" s="16"/>
      <c r="I103" s="194" t="s">
        <v>2159</v>
      </c>
    </row>
    <row r="104" spans="1:12" hidden="1" outlineLevel="1" x14ac:dyDescent="0.2">
      <c r="A104" s="10"/>
      <c r="B104" s="10"/>
      <c r="C104" t="s">
        <v>1136</v>
      </c>
      <c r="D104" s="19">
        <v>42725</v>
      </c>
      <c r="E104">
        <v>582</v>
      </c>
      <c r="F104">
        <v>232</v>
      </c>
      <c r="G104" s="196"/>
      <c r="H104" s="16"/>
      <c r="I104" s="194" t="s">
        <v>2158</v>
      </c>
    </row>
    <row r="105" spans="1:12" hidden="1" outlineLevel="1" x14ac:dyDescent="0.2">
      <c r="A105" s="10"/>
      <c r="B105" s="10"/>
      <c r="C105" t="s">
        <v>1847</v>
      </c>
      <c r="D105" s="19">
        <v>42733</v>
      </c>
      <c r="E105">
        <v>595</v>
      </c>
      <c r="F105" s="27">
        <v>3248</v>
      </c>
      <c r="G105" s="196"/>
      <c r="H105" s="16"/>
      <c r="I105" s="194" t="s">
        <v>2155</v>
      </c>
    </row>
    <row r="106" spans="1:12" hidden="1" outlineLevel="1" x14ac:dyDescent="0.2">
      <c r="A106" s="10"/>
      <c r="B106" s="10"/>
      <c r="C106" t="s">
        <v>1848</v>
      </c>
      <c r="D106" s="19">
        <v>42733</v>
      </c>
      <c r="E106">
        <v>585</v>
      </c>
      <c r="F106" s="27">
        <v>3480</v>
      </c>
      <c r="G106" s="196"/>
      <c r="H106" s="16"/>
      <c r="I106" s="193" t="s">
        <v>2157</v>
      </c>
    </row>
    <row r="107" spans="1:12" hidden="1" outlineLevel="1" x14ac:dyDescent="0.2">
      <c r="A107" s="10"/>
      <c r="B107" s="10"/>
      <c r="C107" t="s">
        <v>1849</v>
      </c>
      <c r="D107" s="19">
        <v>42733</v>
      </c>
      <c r="E107">
        <v>586</v>
      </c>
      <c r="F107" s="27">
        <v>4640</v>
      </c>
      <c r="G107" s="196"/>
      <c r="H107" s="16"/>
      <c r="I107" s="194" t="s">
        <v>2156</v>
      </c>
    </row>
    <row r="108" spans="1:12" hidden="1" outlineLevel="1" x14ac:dyDescent="0.2">
      <c r="A108" s="10"/>
      <c r="B108" s="10"/>
      <c r="C108" t="s">
        <v>1850</v>
      </c>
      <c r="D108" s="19">
        <v>42734</v>
      </c>
      <c r="E108">
        <v>592</v>
      </c>
      <c r="F108" s="27">
        <v>1508</v>
      </c>
      <c r="G108" s="196"/>
      <c r="H108" s="16"/>
      <c r="I108" s="194" t="s">
        <v>2154</v>
      </c>
    </row>
    <row r="109" spans="1:12" hidden="1" outlineLevel="1" x14ac:dyDescent="0.2">
      <c r="A109" s="10"/>
      <c r="B109" s="10"/>
      <c r="C109" t="s">
        <v>1851</v>
      </c>
      <c r="D109" s="19">
        <v>42734</v>
      </c>
      <c r="E109" t="s">
        <v>1852</v>
      </c>
      <c r="F109" s="27">
        <v>3248</v>
      </c>
      <c r="G109" s="196"/>
      <c r="H109" s="16"/>
      <c r="I109" s="194" t="s">
        <v>2155</v>
      </c>
    </row>
    <row r="110" spans="1:12" collapsed="1" x14ac:dyDescent="0.2">
      <c r="A110" s="18" t="s">
        <v>164</v>
      </c>
      <c r="B110" s="18" t="s">
        <v>165</v>
      </c>
      <c r="C110" s="5"/>
      <c r="D110" s="36"/>
      <c r="E110" s="37"/>
      <c r="F110" s="6"/>
      <c r="G110" s="196">
        <f>SUM(F111:F112)</f>
        <v>3828</v>
      </c>
      <c r="H110" s="16">
        <f>G110/1.16*0.16</f>
        <v>528.00000000000011</v>
      </c>
      <c r="I110" s="26"/>
    </row>
    <row r="111" spans="1:12" hidden="1" outlineLevel="1" x14ac:dyDescent="0.2">
      <c r="A111" s="57"/>
      <c r="B111" s="57"/>
      <c r="C111" t="s">
        <v>1006</v>
      </c>
      <c r="D111" s="19">
        <v>42545</v>
      </c>
      <c r="E111">
        <v>3829082</v>
      </c>
      <c r="F111">
        <v>348</v>
      </c>
      <c r="G111" s="196"/>
      <c r="H111" s="16"/>
      <c r="I111" s="26"/>
    </row>
    <row r="112" spans="1:12" hidden="1" outlineLevel="1" x14ac:dyDescent="0.2">
      <c r="A112" s="57"/>
      <c r="B112" s="57"/>
      <c r="C112" t="s">
        <v>2163</v>
      </c>
      <c r="D112" s="19">
        <v>42703</v>
      </c>
      <c r="E112">
        <v>4072623</v>
      </c>
      <c r="F112" s="27">
        <v>3480</v>
      </c>
      <c r="G112" s="196"/>
      <c r="H112" s="16"/>
      <c r="I112" s="194" t="s">
        <v>2164</v>
      </c>
    </row>
    <row r="113" spans="1:13" collapsed="1" x14ac:dyDescent="0.2">
      <c r="A113" s="18" t="s">
        <v>728</v>
      </c>
      <c r="B113" s="18" t="s">
        <v>729</v>
      </c>
      <c r="C113" s="5"/>
      <c r="D113" s="36"/>
      <c r="E113" s="37"/>
      <c r="F113" s="6"/>
      <c r="G113" s="196">
        <f>SUM(F114:F114)</f>
        <v>44800</v>
      </c>
      <c r="H113" s="16">
        <f>G113/1.16*0.16</f>
        <v>6179.3103448275861</v>
      </c>
      <c r="I113" s="26"/>
      <c r="K113" s="7"/>
      <c r="L113" s="28"/>
    </row>
    <row r="114" spans="1:13" hidden="1" outlineLevel="1" x14ac:dyDescent="0.2">
      <c r="A114" s="10"/>
      <c r="B114" s="10"/>
      <c r="C114" s="64" t="s">
        <v>1686</v>
      </c>
      <c r="D114" s="92">
        <v>42703</v>
      </c>
      <c r="E114" s="64">
        <v>377</v>
      </c>
      <c r="F114" s="68">
        <v>44800</v>
      </c>
      <c r="G114" s="197"/>
      <c r="H114" s="16"/>
      <c r="I114" s="194" t="s">
        <v>2165</v>
      </c>
      <c r="K114" s="7"/>
      <c r="L114" s="28"/>
    </row>
    <row r="115" spans="1:13" hidden="1" outlineLevel="1" x14ac:dyDescent="0.2">
      <c r="A115" s="10"/>
      <c r="B115" s="10"/>
      <c r="D115" s="19"/>
      <c r="F115" s="27"/>
      <c r="G115" s="197"/>
      <c r="H115" s="16"/>
      <c r="I115" s="26"/>
      <c r="K115" s="19"/>
      <c r="M115" s="27"/>
    </row>
    <row r="116" spans="1:13" collapsed="1" x14ac:dyDescent="0.2">
      <c r="A116" s="18" t="s">
        <v>211</v>
      </c>
      <c r="B116" s="18" t="s">
        <v>212</v>
      </c>
      <c r="C116" s="5"/>
      <c r="D116" s="36"/>
      <c r="E116" s="37"/>
      <c r="G116" s="196">
        <f>SUM(F117:F121)</f>
        <v>-12760</v>
      </c>
      <c r="H116" s="16">
        <f t="shared" ref="H116" si="3">G116/1.16*0.16</f>
        <v>-1760</v>
      </c>
      <c r="I116" s="26"/>
      <c r="K116" s="7"/>
      <c r="L116" s="28"/>
    </row>
    <row r="117" spans="1:13" s="64" customFormat="1" hidden="1" outlineLevel="1" x14ac:dyDescent="0.2">
      <c r="A117" s="57"/>
      <c r="B117" s="57"/>
      <c r="C117" s="217" t="s">
        <v>213</v>
      </c>
      <c r="D117" s="218">
        <v>42068</v>
      </c>
      <c r="E117" s="217" t="s">
        <v>214</v>
      </c>
      <c r="F117" s="211">
        <v>464</v>
      </c>
      <c r="G117" s="196"/>
      <c r="H117" s="16"/>
      <c r="I117" s="26"/>
      <c r="K117" s="7"/>
      <c r="L117" s="60"/>
    </row>
    <row r="118" spans="1:13" s="64" customFormat="1" hidden="1" outlineLevel="1" x14ac:dyDescent="0.2">
      <c r="A118" s="57"/>
      <c r="B118" s="57"/>
      <c r="C118" s="217" t="s">
        <v>215</v>
      </c>
      <c r="D118" s="218">
        <v>42172</v>
      </c>
      <c r="E118" s="217" t="s">
        <v>216</v>
      </c>
      <c r="F118" s="211">
        <v>4408</v>
      </c>
      <c r="G118" s="196"/>
      <c r="H118" s="16"/>
      <c r="I118" s="26"/>
      <c r="K118" s="7"/>
      <c r="L118" s="60"/>
    </row>
    <row r="119" spans="1:13" s="64" customFormat="1" hidden="1" outlineLevel="1" x14ac:dyDescent="0.2">
      <c r="A119" s="57"/>
      <c r="B119" s="57"/>
      <c r="C119" s="217" t="s">
        <v>217</v>
      </c>
      <c r="D119" s="218">
        <v>42247</v>
      </c>
      <c r="E119" s="217" t="s">
        <v>218</v>
      </c>
      <c r="F119" s="211">
        <v>4408</v>
      </c>
      <c r="G119" s="196"/>
      <c r="H119" s="16"/>
      <c r="I119" s="26"/>
      <c r="K119" s="7"/>
      <c r="L119" s="60"/>
    </row>
    <row r="120" spans="1:13" s="64" customFormat="1" hidden="1" outlineLevel="1" x14ac:dyDescent="0.2">
      <c r="A120" s="57"/>
      <c r="B120" s="57"/>
      <c r="C120" s="217" t="s">
        <v>219</v>
      </c>
      <c r="D120" s="218">
        <v>42247</v>
      </c>
      <c r="E120" s="217" t="s">
        <v>220</v>
      </c>
      <c r="F120" s="211">
        <v>4408</v>
      </c>
      <c r="G120" s="196"/>
      <c r="H120" s="16"/>
      <c r="I120" s="26"/>
      <c r="K120" s="7"/>
      <c r="L120" s="60"/>
    </row>
    <row r="121" spans="1:13" s="64" customFormat="1" hidden="1" outlineLevel="1" x14ac:dyDescent="0.2">
      <c r="A121" s="57"/>
      <c r="B121" s="57"/>
      <c r="C121" s="217" t="s">
        <v>734</v>
      </c>
      <c r="D121" s="218">
        <v>42487</v>
      </c>
      <c r="E121" s="217" t="s">
        <v>391</v>
      </c>
      <c r="F121" s="219">
        <v>-26448</v>
      </c>
      <c r="G121" s="196"/>
      <c r="H121" s="16" t="s">
        <v>735</v>
      </c>
      <c r="I121" s="96" t="s">
        <v>2094</v>
      </c>
      <c r="K121" s="7"/>
      <c r="L121" s="60"/>
    </row>
    <row r="122" spans="1:13" collapsed="1" x14ac:dyDescent="0.2">
      <c r="A122" s="18" t="s">
        <v>342</v>
      </c>
      <c r="B122" s="18" t="s">
        <v>343</v>
      </c>
      <c r="D122" s="19"/>
      <c r="G122" s="196">
        <f>+SUM(F123:F124)</f>
        <v>7935.5599999999995</v>
      </c>
      <c r="H122" s="16">
        <f>G122/1.16*0.16</f>
        <v>1094.56</v>
      </c>
      <c r="K122" s="7"/>
      <c r="L122" s="28"/>
    </row>
    <row r="123" spans="1:13" hidden="1" outlineLevel="1" x14ac:dyDescent="0.2">
      <c r="A123" s="10"/>
      <c r="B123" s="10"/>
      <c r="C123" t="s">
        <v>1853</v>
      </c>
      <c r="D123" s="19">
        <v>42716</v>
      </c>
      <c r="E123">
        <v>2362</v>
      </c>
      <c r="F123" s="27">
        <v>5482.16</v>
      </c>
      <c r="H123" s="16"/>
      <c r="I123" s="194" t="s">
        <v>2167</v>
      </c>
      <c r="K123" s="7"/>
      <c r="L123" s="28"/>
    </row>
    <row r="124" spans="1:13" hidden="1" outlineLevel="1" x14ac:dyDescent="0.2">
      <c r="A124" s="10"/>
      <c r="B124" s="10"/>
      <c r="C124" t="s">
        <v>1854</v>
      </c>
      <c r="D124" s="19">
        <v>42734</v>
      </c>
      <c r="E124">
        <v>2298</v>
      </c>
      <c r="F124" s="27">
        <v>2453.4</v>
      </c>
      <c r="H124" s="16"/>
      <c r="I124" s="194" t="s">
        <v>2166</v>
      </c>
      <c r="K124" s="7"/>
      <c r="L124" s="28"/>
    </row>
    <row r="125" spans="1:13" collapsed="1" x14ac:dyDescent="0.2">
      <c r="A125" s="18" t="s">
        <v>240</v>
      </c>
      <c r="B125" s="18" t="s">
        <v>241</v>
      </c>
      <c r="C125" s="5"/>
      <c r="D125" s="53"/>
      <c r="E125" s="5"/>
      <c r="F125" s="6"/>
      <c r="G125" s="196">
        <f>SUM(F126:F126)</f>
        <v>5848</v>
      </c>
      <c r="H125" s="16">
        <f>G125/1.16*0.16</f>
        <v>806.62068965517244</v>
      </c>
      <c r="I125" s="26"/>
    </row>
    <row r="126" spans="1:13" ht="16.5" hidden="1" customHeight="1" outlineLevel="1" x14ac:dyDescent="0.2">
      <c r="C126" t="s">
        <v>1855</v>
      </c>
      <c r="D126" s="19">
        <v>42734</v>
      </c>
      <c r="E126" t="s">
        <v>1856</v>
      </c>
      <c r="F126" s="27">
        <v>5848</v>
      </c>
      <c r="I126" s="193" t="s">
        <v>2168</v>
      </c>
    </row>
    <row r="127" spans="1:13" collapsed="1" x14ac:dyDescent="0.2">
      <c r="A127" s="18" t="s">
        <v>1857</v>
      </c>
      <c r="B127" s="18" t="s">
        <v>1858</v>
      </c>
      <c r="D127" s="19"/>
      <c r="F127" s="27"/>
      <c r="G127" s="196">
        <f>SUM(F128:F129)</f>
        <v>550000</v>
      </c>
      <c r="H127" s="16">
        <f>G127/1.16*0.16</f>
        <v>75862.068965517246</v>
      </c>
    </row>
    <row r="128" spans="1:13" hidden="1" outlineLevel="1" x14ac:dyDescent="0.2">
      <c r="C128" t="s">
        <v>1859</v>
      </c>
      <c r="D128" s="19">
        <v>42734</v>
      </c>
      <c r="E128" t="s">
        <v>1860</v>
      </c>
      <c r="F128" s="27">
        <v>290000</v>
      </c>
    </row>
    <row r="129" spans="1:9" hidden="1" outlineLevel="1" x14ac:dyDescent="0.2">
      <c r="C129" t="s">
        <v>1861</v>
      </c>
      <c r="D129" s="19">
        <v>42734</v>
      </c>
      <c r="E129" t="s">
        <v>1862</v>
      </c>
      <c r="F129" s="27">
        <v>260000</v>
      </c>
    </row>
    <row r="130" spans="1:9" collapsed="1" x14ac:dyDescent="0.2">
      <c r="A130" s="18" t="s">
        <v>756</v>
      </c>
      <c r="B130" s="18" t="s">
        <v>757</v>
      </c>
      <c r="D130" s="19"/>
      <c r="F130" s="27"/>
      <c r="G130" s="196">
        <f>SUM(F131:F135)</f>
        <v>24244</v>
      </c>
      <c r="H130" s="16">
        <f>G130/1.16*0.16</f>
        <v>3344</v>
      </c>
    </row>
    <row r="131" spans="1:9" s="64" customFormat="1" hidden="1" outlineLevel="1" x14ac:dyDescent="0.2">
      <c r="A131" s="57"/>
      <c r="B131" s="57"/>
      <c r="C131" t="s">
        <v>1863</v>
      </c>
      <c r="D131" s="19">
        <v>42734</v>
      </c>
      <c r="E131">
        <v>37</v>
      </c>
      <c r="F131" s="27">
        <v>3248</v>
      </c>
      <c r="G131" s="198"/>
      <c r="H131" s="198"/>
      <c r="I131" s="194" t="s">
        <v>2169</v>
      </c>
    </row>
    <row r="132" spans="1:9" s="64" customFormat="1" hidden="1" outlineLevel="1" x14ac:dyDescent="0.2">
      <c r="A132" s="57"/>
      <c r="B132" s="57"/>
      <c r="C132" t="s">
        <v>1864</v>
      </c>
      <c r="D132" s="19">
        <v>42734</v>
      </c>
      <c r="E132">
        <v>45</v>
      </c>
      <c r="F132" s="27">
        <v>3248</v>
      </c>
      <c r="G132" s="198"/>
      <c r="H132" s="198"/>
      <c r="I132" s="194" t="s">
        <v>2170</v>
      </c>
    </row>
    <row r="133" spans="1:9" s="64" customFormat="1" hidden="1" outlineLevel="1" x14ac:dyDescent="0.2">
      <c r="A133" s="57"/>
      <c r="B133" s="57"/>
      <c r="C133" t="s">
        <v>1865</v>
      </c>
      <c r="D133" s="19">
        <v>42734</v>
      </c>
      <c r="E133">
        <v>46</v>
      </c>
      <c r="F133" s="27">
        <v>5568</v>
      </c>
      <c r="G133" s="198"/>
      <c r="H133" s="198"/>
      <c r="I133" s="193" t="s">
        <v>2171</v>
      </c>
    </row>
    <row r="134" spans="1:9" s="64" customFormat="1" hidden="1" outlineLevel="1" x14ac:dyDescent="0.2">
      <c r="A134" s="57"/>
      <c r="B134" s="57"/>
      <c r="C134" t="s">
        <v>1866</v>
      </c>
      <c r="D134" s="19">
        <v>42734</v>
      </c>
      <c r="E134">
        <v>48</v>
      </c>
      <c r="F134" s="27">
        <v>9280</v>
      </c>
      <c r="G134" s="198"/>
      <c r="H134" s="198"/>
      <c r="I134" s="193" t="s">
        <v>2172</v>
      </c>
    </row>
    <row r="135" spans="1:9" s="64" customFormat="1" hidden="1" outlineLevel="1" x14ac:dyDescent="0.2">
      <c r="A135" s="57"/>
      <c r="B135" s="57"/>
      <c r="C135" t="s">
        <v>1867</v>
      </c>
      <c r="D135" s="19">
        <v>42734</v>
      </c>
      <c r="E135">
        <v>49</v>
      </c>
      <c r="F135" s="27">
        <v>2900</v>
      </c>
      <c r="G135" s="198"/>
      <c r="H135" s="198"/>
      <c r="I135" s="193" t="s">
        <v>2173</v>
      </c>
    </row>
    <row r="136" spans="1:9" collapsed="1" x14ac:dyDescent="0.2">
      <c r="A136" s="18" t="s">
        <v>939</v>
      </c>
      <c r="B136" s="18" t="s">
        <v>935</v>
      </c>
      <c r="D136" s="19"/>
      <c r="F136" s="27"/>
      <c r="G136" s="196">
        <f>SUM(F137:F137)</f>
        <v>6628.56</v>
      </c>
      <c r="H136" s="16">
        <f>G136/1.16*0.16</f>
        <v>914.28413793103471</v>
      </c>
    </row>
    <row r="137" spans="1:9" hidden="1" outlineLevel="1" x14ac:dyDescent="0.2">
      <c r="C137" t="s">
        <v>1868</v>
      </c>
      <c r="D137" s="19">
        <v>42735</v>
      </c>
      <c r="E137" t="s">
        <v>1869</v>
      </c>
      <c r="F137" s="27">
        <v>6628.56</v>
      </c>
      <c r="I137" s="194" t="s">
        <v>2174</v>
      </c>
    </row>
    <row r="138" spans="1:9" collapsed="1" x14ac:dyDescent="0.2">
      <c r="A138" s="18" t="s">
        <v>1154</v>
      </c>
      <c r="B138" s="18" t="s">
        <v>1155</v>
      </c>
      <c r="D138" s="19"/>
      <c r="F138" s="27"/>
      <c r="G138" s="196">
        <f>SUM(F139:F148)</f>
        <v>6842.4</v>
      </c>
      <c r="H138" s="16">
        <f>G138/1.16*0.16</f>
        <v>943.77931034482754</v>
      </c>
    </row>
    <row r="139" spans="1:9" ht="12.75" hidden="1" customHeight="1" outlineLevel="1" x14ac:dyDescent="0.2">
      <c r="A139" s="57"/>
      <c r="B139" s="57"/>
      <c r="C139" t="s">
        <v>532</v>
      </c>
      <c r="D139" s="19">
        <v>42640</v>
      </c>
      <c r="E139" t="s">
        <v>1433</v>
      </c>
      <c r="F139">
        <v>220.4</v>
      </c>
      <c r="G139" s="196" t="s">
        <v>1883</v>
      </c>
      <c r="H139" s="16"/>
      <c r="I139" s="184" t="s">
        <v>2175</v>
      </c>
    </row>
    <row r="140" spans="1:9" ht="12.75" hidden="1" customHeight="1" outlineLevel="1" x14ac:dyDescent="0.2">
      <c r="A140" s="57"/>
      <c r="B140" s="57"/>
      <c r="C140" t="s">
        <v>334</v>
      </c>
      <c r="D140" s="19">
        <v>42662</v>
      </c>
      <c r="E140" t="s">
        <v>1560</v>
      </c>
      <c r="F140">
        <v>406</v>
      </c>
      <c r="G140" s="196"/>
      <c r="H140" s="16"/>
      <c r="I140" s="184" t="s">
        <v>2176</v>
      </c>
    </row>
    <row r="141" spans="1:9" ht="12.75" hidden="1" customHeight="1" outlineLevel="1" x14ac:dyDescent="0.2">
      <c r="A141" s="57"/>
      <c r="B141" s="57"/>
      <c r="C141" t="s">
        <v>1525</v>
      </c>
      <c r="D141" s="19">
        <v>42726</v>
      </c>
      <c r="E141" t="s">
        <v>1870</v>
      </c>
      <c r="F141">
        <v>406</v>
      </c>
      <c r="G141" s="196"/>
      <c r="H141" s="16"/>
      <c r="I141" s="193" t="s">
        <v>2177</v>
      </c>
    </row>
    <row r="142" spans="1:9" ht="12.75" hidden="1" customHeight="1" outlineLevel="1" x14ac:dyDescent="0.2">
      <c r="A142" s="57"/>
      <c r="B142" s="57"/>
      <c r="C142" t="s">
        <v>942</v>
      </c>
      <c r="D142" s="19">
        <v>42726</v>
      </c>
      <c r="E142" t="s">
        <v>1871</v>
      </c>
      <c r="F142">
        <v>522</v>
      </c>
      <c r="G142" s="196"/>
      <c r="H142" s="16"/>
      <c r="I142" s="193" t="s">
        <v>2178</v>
      </c>
    </row>
    <row r="143" spans="1:9" ht="12.75" hidden="1" customHeight="1" outlineLevel="1" x14ac:dyDescent="0.2">
      <c r="A143" s="57"/>
      <c r="B143" s="57"/>
      <c r="C143" t="s">
        <v>1872</v>
      </c>
      <c r="D143" s="19">
        <v>42726</v>
      </c>
      <c r="E143" t="s">
        <v>1873</v>
      </c>
      <c r="F143">
        <v>348</v>
      </c>
      <c r="G143" s="196"/>
      <c r="H143" s="16"/>
      <c r="I143" s="194" t="s">
        <v>2179</v>
      </c>
    </row>
    <row r="144" spans="1:9" ht="12.75" hidden="1" customHeight="1" outlineLevel="1" x14ac:dyDescent="0.2">
      <c r="A144" s="57"/>
      <c r="B144" s="57"/>
      <c r="C144" t="s">
        <v>1874</v>
      </c>
      <c r="D144" s="19">
        <v>42731</v>
      </c>
      <c r="E144" t="s">
        <v>1875</v>
      </c>
      <c r="F144" s="27">
        <v>3200</v>
      </c>
      <c r="G144" s="196"/>
      <c r="H144" s="16"/>
      <c r="I144" s="194" t="s">
        <v>2180</v>
      </c>
    </row>
    <row r="145" spans="1:9" ht="12.75" hidden="1" customHeight="1" outlineLevel="1" x14ac:dyDescent="0.2">
      <c r="A145" s="57"/>
      <c r="B145" s="57"/>
      <c r="C145" t="s">
        <v>1876</v>
      </c>
      <c r="D145" s="19">
        <v>42733</v>
      </c>
      <c r="E145" t="s">
        <v>1877</v>
      </c>
      <c r="F145">
        <v>406</v>
      </c>
      <c r="G145" s="196"/>
      <c r="H145" s="16"/>
      <c r="I145" s="193" t="s">
        <v>2181</v>
      </c>
    </row>
    <row r="146" spans="1:9" ht="12.75" hidden="1" customHeight="1" outlineLevel="1" x14ac:dyDescent="0.2">
      <c r="A146" s="57"/>
      <c r="B146" s="57"/>
      <c r="C146" t="s">
        <v>1878</v>
      </c>
      <c r="D146" s="19">
        <v>42733</v>
      </c>
      <c r="E146" t="s">
        <v>1879</v>
      </c>
      <c r="F146">
        <v>522</v>
      </c>
      <c r="G146" s="196"/>
      <c r="H146" s="16"/>
      <c r="I146" s="194" t="s">
        <v>2182</v>
      </c>
    </row>
    <row r="147" spans="1:9" ht="12.75" hidden="1" customHeight="1" outlineLevel="1" x14ac:dyDescent="0.2">
      <c r="A147" s="57"/>
      <c r="B147" s="57"/>
      <c r="C147" t="s">
        <v>1880</v>
      </c>
      <c r="D147" s="19">
        <v>42733</v>
      </c>
      <c r="E147">
        <v>866</v>
      </c>
      <c r="F147">
        <v>406</v>
      </c>
      <c r="G147" s="196"/>
      <c r="H147" s="16"/>
      <c r="I147" s="193" t="s">
        <v>2183</v>
      </c>
    </row>
    <row r="148" spans="1:9" ht="12.75" hidden="1" customHeight="1" outlineLevel="1" x14ac:dyDescent="0.2">
      <c r="A148" s="57"/>
      <c r="B148" s="57"/>
      <c r="C148" t="s">
        <v>1881</v>
      </c>
      <c r="D148" s="19">
        <v>42733</v>
      </c>
      <c r="E148" t="s">
        <v>1882</v>
      </c>
      <c r="F148">
        <v>406</v>
      </c>
      <c r="G148" s="196"/>
      <c r="H148" s="16"/>
      <c r="I148" s="194" t="s">
        <v>2184</v>
      </c>
    </row>
    <row r="149" spans="1:9" collapsed="1" x14ac:dyDescent="0.2">
      <c r="A149" s="18" t="s">
        <v>1317</v>
      </c>
      <c r="B149" s="18" t="s">
        <v>1318</v>
      </c>
      <c r="G149" s="196">
        <f>SUM(F150:F163)</f>
        <v>15544</v>
      </c>
      <c r="H149" s="16">
        <f>G149/1.16*0.16</f>
        <v>2144.0000000000005</v>
      </c>
    </row>
    <row r="150" spans="1:9" hidden="1" outlineLevel="1" x14ac:dyDescent="0.2">
      <c r="C150" t="s">
        <v>1884</v>
      </c>
      <c r="D150" s="19">
        <v>42711</v>
      </c>
      <c r="E150">
        <v>1060</v>
      </c>
      <c r="F150" s="27">
        <v>1044</v>
      </c>
      <c r="I150" s="188" t="s">
        <v>2185</v>
      </c>
    </row>
    <row r="151" spans="1:9" hidden="1" outlineLevel="1" x14ac:dyDescent="0.2">
      <c r="C151" t="s">
        <v>1885</v>
      </c>
      <c r="D151" s="19">
        <v>42711</v>
      </c>
      <c r="E151">
        <v>1060</v>
      </c>
      <c r="F151" s="27">
        <v>1044</v>
      </c>
    </row>
    <row r="152" spans="1:9" hidden="1" outlineLevel="1" x14ac:dyDescent="0.2">
      <c r="C152" t="s">
        <v>1886</v>
      </c>
      <c r="D152" s="19">
        <v>42713</v>
      </c>
      <c r="E152">
        <v>1073</v>
      </c>
      <c r="F152" s="27">
        <v>1044</v>
      </c>
    </row>
    <row r="153" spans="1:9" hidden="1" outlineLevel="1" x14ac:dyDescent="0.2">
      <c r="C153" t="s">
        <v>1887</v>
      </c>
      <c r="D153" s="19">
        <v>42716</v>
      </c>
      <c r="E153">
        <v>1074</v>
      </c>
      <c r="F153" s="27">
        <v>1276</v>
      </c>
    </row>
    <row r="154" spans="1:9" hidden="1" outlineLevel="1" x14ac:dyDescent="0.2">
      <c r="C154" t="s">
        <v>1888</v>
      </c>
      <c r="D154" s="19">
        <v>42719</v>
      </c>
      <c r="E154">
        <v>1077</v>
      </c>
      <c r="F154" s="27">
        <v>1044</v>
      </c>
    </row>
    <row r="155" spans="1:9" hidden="1" outlineLevel="1" x14ac:dyDescent="0.2">
      <c r="C155" t="s">
        <v>1247</v>
      </c>
      <c r="D155" s="19">
        <v>42724</v>
      </c>
      <c r="E155">
        <v>1083</v>
      </c>
      <c r="F155" s="27">
        <v>1276</v>
      </c>
    </row>
    <row r="156" spans="1:9" hidden="1" outlineLevel="1" x14ac:dyDescent="0.2">
      <c r="C156" t="s">
        <v>1679</v>
      </c>
      <c r="D156" s="19">
        <v>42727</v>
      </c>
      <c r="E156">
        <v>1091</v>
      </c>
      <c r="F156" s="27">
        <v>1044</v>
      </c>
    </row>
    <row r="157" spans="1:9" hidden="1" outlineLevel="1" x14ac:dyDescent="0.2">
      <c r="C157" t="s">
        <v>1415</v>
      </c>
      <c r="D157" s="19">
        <v>42728</v>
      </c>
      <c r="E157">
        <v>1092</v>
      </c>
      <c r="F157">
        <v>464</v>
      </c>
    </row>
    <row r="158" spans="1:9" hidden="1" outlineLevel="1" x14ac:dyDescent="0.2">
      <c r="C158" t="s">
        <v>1889</v>
      </c>
      <c r="D158" s="19">
        <v>42730</v>
      </c>
      <c r="E158">
        <v>1093</v>
      </c>
      <c r="F158" s="27">
        <v>1276</v>
      </c>
    </row>
    <row r="159" spans="1:9" hidden="1" outlineLevel="1" x14ac:dyDescent="0.2">
      <c r="C159" t="s">
        <v>1568</v>
      </c>
      <c r="D159" s="19">
        <v>42731</v>
      </c>
      <c r="E159">
        <v>1094</v>
      </c>
      <c r="F159" s="27">
        <v>1044</v>
      </c>
    </row>
    <row r="160" spans="1:9" hidden="1" outlineLevel="1" x14ac:dyDescent="0.2">
      <c r="C160" t="s">
        <v>1890</v>
      </c>
      <c r="D160" s="19">
        <v>42732</v>
      </c>
      <c r="E160">
        <v>1095</v>
      </c>
      <c r="F160" s="27">
        <v>1218</v>
      </c>
    </row>
    <row r="161" spans="1:9" hidden="1" outlineLevel="1" x14ac:dyDescent="0.2">
      <c r="C161" t="s">
        <v>485</v>
      </c>
      <c r="D161" s="19">
        <v>42732</v>
      </c>
      <c r="E161">
        <v>1098</v>
      </c>
      <c r="F161" s="27">
        <v>1276</v>
      </c>
    </row>
    <row r="162" spans="1:9" hidden="1" outlineLevel="1" x14ac:dyDescent="0.2">
      <c r="C162" t="s">
        <v>1485</v>
      </c>
      <c r="D162" s="19">
        <v>42732</v>
      </c>
      <c r="E162">
        <v>1097</v>
      </c>
      <c r="F162" s="27">
        <v>1044</v>
      </c>
    </row>
    <row r="163" spans="1:9" hidden="1" outlineLevel="1" x14ac:dyDescent="0.2">
      <c r="C163" t="s">
        <v>1891</v>
      </c>
      <c r="D163" s="19">
        <v>42732</v>
      </c>
      <c r="E163">
        <v>1096</v>
      </c>
      <c r="F163" s="27">
        <v>1450</v>
      </c>
    </row>
    <row r="164" spans="1:9" collapsed="1" x14ac:dyDescent="0.2">
      <c r="A164" s="18" t="s">
        <v>1710</v>
      </c>
      <c r="B164" s="18" t="s">
        <v>1711</v>
      </c>
      <c r="G164" s="196">
        <f>SUM(F165:F166)</f>
        <v>245000</v>
      </c>
      <c r="H164" s="16">
        <f>G164/1.16*0.16</f>
        <v>33793.103448275862</v>
      </c>
    </row>
    <row r="165" spans="1:9" hidden="1" outlineLevel="1" x14ac:dyDescent="0.2">
      <c r="A165" s="57"/>
      <c r="B165" s="57"/>
      <c r="C165" t="s">
        <v>1892</v>
      </c>
      <c r="D165" s="19">
        <v>42727</v>
      </c>
      <c r="E165" t="s">
        <v>1893</v>
      </c>
      <c r="F165" s="27">
        <v>151000</v>
      </c>
      <c r="I165" s="194" t="s">
        <v>2186</v>
      </c>
    </row>
    <row r="166" spans="1:9" hidden="1" outlineLevel="1" x14ac:dyDescent="0.2">
      <c r="A166" s="57"/>
      <c r="B166" s="57"/>
      <c r="C166" t="s">
        <v>1894</v>
      </c>
      <c r="D166" s="19">
        <v>42733</v>
      </c>
      <c r="E166" t="s">
        <v>1895</v>
      </c>
      <c r="F166" s="27">
        <v>94000</v>
      </c>
      <c r="I166" s="194" t="s">
        <v>2187</v>
      </c>
    </row>
    <row r="167" spans="1:9" collapsed="1" x14ac:dyDescent="0.2">
      <c r="A167" s="18" t="s">
        <v>1325</v>
      </c>
      <c r="B167" s="18" t="s">
        <v>1326</v>
      </c>
      <c r="G167" s="196">
        <f>SUM(F168)</f>
        <v>8107.99</v>
      </c>
      <c r="H167" s="16">
        <f>G167/1.16*0.16</f>
        <v>1118.3434482758621</v>
      </c>
    </row>
    <row r="168" spans="1:9" hidden="1" outlineLevel="1" x14ac:dyDescent="0.2">
      <c r="A168" s="57"/>
      <c r="B168" s="57"/>
      <c r="C168" s="214" t="s">
        <v>1327</v>
      </c>
      <c r="D168" s="215">
        <v>42597</v>
      </c>
      <c r="E168" s="214" t="s">
        <v>1328</v>
      </c>
      <c r="F168" s="216">
        <v>8107.99</v>
      </c>
      <c r="I168" s="204" t="s">
        <v>2211</v>
      </c>
    </row>
    <row r="169" spans="1:9" collapsed="1" x14ac:dyDescent="0.2">
      <c r="A169" s="18" t="s">
        <v>1335</v>
      </c>
      <c r="B169" s="18" t="s">
        <v>1336</v>
      </c>
      <c r="D169" s="19"/>
      <c r="F169" s="27"/>
      <c r="G169" s="196">
        <f>SUM(F170:F170)</f>
        <v>5034.8599999999997</v>
      </c>
      <c r="H169" s="16">
        <f>G169/1.16*0.16</f>
        <v>694.46344827586199</v>
      </c>
    </row>
    <row r="170" spans="1:9" ht="13.5" hidden="1" customHeight="1" outlineLevel="1" x14ac:dyDescent="0.2">
      <c r="C170" t="s">
        <v>1185</v>
      </c>
      <c r="D170" s="19">
        <v>42721</v>
      </c>
      <c r="E170" t="s">
        <v>1896</v>
      </c>
      <c r="F170" s="27">
        <v>5034.8599999999997</v>
      </c>
      <c r="I170" s="194" t="s">
        <v>2188</v>
      </c>
    </row>
    <row r="171" spans="1:9" collapsed="1" x14ac:dyDescent="0.2">
      <c r="A171" s="18" t="s">
        <v>1452</v>
      </c>
      <c r="B171" s="18" t="s">
        <v>1453</v>
      </c>
      <c r="D171" s="19"/>
      <c r="F171" s="27"/>
      <c r="G171" s="196">
        <f>SUM(F172:F176)</f>
        <v>18096</v>
      </c>
      <c r="H171" s="16">
        <f>G171/1.16*0.16</f>
        <v>2496.0000000000005</v>
      </c>
    </row>
    <row r="172" spans="1:9" hidden="1" outlineLevel="1" x14ac:dyDescent="0.2">
      <c r="C172" t="s">
        <v>1897</v>
      </c>
      <c r="D172" s="19">
        <v>42712</v>
      </c>
      <c r="E172" t="s">
        <v>1898</v>
      </c>
      <c r="F172" s="27">
        <v>1740</v>
      </c>
      <c r="I172" s="193" t="s">
        <v>2189</v>
      </c>
    </row>
    <row r="173" spans="1:9" hidden="1" outlineLevel="1" x14ac:dyDescent="0.2">
      <c r="C173" t="s">
        <v>1899</v>
      </c>
      <c r="D173" s="19">
        <v>42730</v>
      </c>
      <c r="E173" t="s">
        <v>1900</v>
      </c>
      <c r="F173" s="27">
        <v>6380</v>
      </c>
      <c r="I173" s="193" t="s">
        <v>2190</v>
      </c>
    </row>
    <row r="174" spans="1:9" hidden="1" outlineLevel="1" x14ac:dyDescent="0.2">
      <c r="C174" t="s">
        <v>61</v>
      </c>
      <c r="D174" s="19">
        <v>42734</v>
      </c>
      <c r="E174" t="s">
        <v>1901</v>
      </c>
      <c r="F174" s="27">
        <v>1276</v>
      </c>
      <c r="I174" s="193" t="s">
        <v>2191</v>
      </c>
    </row>
    <row r="175" spans="1:9" hidden="1" outlineLevel="1" x14ac:dyDescent="0.2">
      <c r="C175" t="s">
        <v>1902</v>
      </c>
      <c r="D175" s="19">
        <v>42734</v>
      </c>
      <c r="E175" t="s">
        <v>1903</v>
      </c>
      <c r="F175" s="27">
        <v>4640</v>
      </c>
      <c r="I175" s="194" t="s">
        <v>2192</v>
      </c>
    </row>
    <row r="176" spans="1:9" hidden="1" outlineLevel="1" x14ac:dyDescent="0.2">
      <c r="C176" t="s">
        <v>1904</v>
      </c>
      <c r="D176" s="19">
        <v>42734</v>
      </c>
      <c r="E176">
        <v>295</v>
      </c>
      <c r="F176" s="27">
        <v>4060</v>
      </c>
      <c r="I176" s="193" t="s">
        <v>2193</v>
      </c>
    </row>
    <row r="177" spans="1:9" collapsed="1" x14ac:dyDescent="0.2">
      <c r="A177" s="18" t="s">
        <v>1585</v>
      </c>
      <c r="B177" s="18" t="s">
        <v>1586</v>
      </c>
      <c r="D177" s="19"/>
      <c r="F177" s="27"/>
      <c r="G177" s="196">
        <f>SUM(F178:F179)</f>
        <v>17092</v>
      </c>
      <c r="H177" s="16">
        <f>G177/1.16*0.16</f>
        <v>2357.5172413793107</v>
      </c>
    </row>
    <row r="178" spans="1:9" hidden="1" outlineLevel="1" x14ac:dyDescent="0.2">
      <c r="C178" t="s">
        <v>1905</v>
      </c>
      <c r="D178" s="19">
        <v>42717</v>
      </c>
      <c r="E178" t="s">
        <v>1906</v>
      </c>
      <c r="F178" s="27">
        <v>10092</v>
      </c>
      <c r="I178" s="194" t="s">
        <v>2194</v>
      </c>
    </row>
    <row r="179" spans="1:9" hidden="1" outlineLevel="1" x14ac:dyDescent="0.2">
      <c r="C179" t="s">
        <v>1383</v>
      </c>
      <c r="D179" s="19">
        <v>42728</v>
      </c>
      <c r="E179" t="s">
        <v>1907</v>
      </c>
      <c r="F179" s="27">
        <v>7000</v>
      </c>
      <c r="I179" s="193" t="s">
        <v>2195</v>
      </c>
    </row>
    <row r="180" spans="1:9" collapsed="1" x14ac:dyDescent="0.2">
      <c r="A180" s="18" t="s">
        <v>1751</v>
      </c>
      <c r="B180" s="18" t="s">
        <v>1740</v>
      </c>
      <c r="D180" s="19"/>
      <c r="F180" s="27"/>
      <c r="G180" s="196">
        <f>SUM(F181:F182)</f>
        <v>1386</v>
      </c>
      <c r="H180" s="16">
        <f>G180/1.16*0.16</f>
        <v>191.17241379310349</v>
      </c>
    </row>
    <row r="181" spans="1:9" hidden="1" outlineLevel="1" x14ac:dyDescent="0.2">
      <c r="C181" t="s">
        <v>1741</v>
      </c>
      <c r="D181" s="19">
        <v>42689</v>
      </c>
      <c r="E181" t="s">
        <v>1742</v>
      </c>
      <c r="F181">
        <v>110</v>
      </c>
    </row>
    <row r="182" spans="1:9" hidden="1" outlineLevel="1" x14ac:dyDescent="0.2">
      <c r="C182" t="s">
        <v>1908</v>
      </c>
      <c r="D182" s="19">
        <v>42734</v>
      </c>
      <c r="E182" t="s">
        <v>1909</v>
      </c>
      <c r="F182" s="27">
        <v>1276</v>
      </c>
      <c r="I182" s="194" t="s">
        <v>2196</v>
      </c>
    </row>
    <row r="183" spans="1:9" collapsed="1" x14ac:dyDescent="0.2">
      <c r="A183" s="18" t="s">
        <v>1756</v>
      </c>
      <c r="B183" s="18" t="s">
        <v>1755</v>
      </c>
      <c r="D183" s="19"/>
      <c r="F183" s="27"/>
      <c r="G183" s="196">
        <f>SUM(F184)</f>
        <v>580</v>
      </c>
      <c r="H183" s="16">
        <f>G183/1.16*0.16</f>
        <v>80.000000000000014</v>
      </c>
    </row>
    <row r="184" spans="1:9" hidden="1" outlineLevel="1" x14ac:dyDescent="0.2">
      <c r="C184" t="s">
        <v>1113</v>
      </c>
      <c r="D184" s="19">
        <v>42697</v>
      </c>
      <c r="E184">
        <v>41</v>
      </c>
      <c r="F184">
        <v>580</v>
      </c>
      <c r="I184" s="193" t="s">
        <v>2197</v>
      </c>
    </row>
    <row r="185" spans="1:9" collapsed="1" x14ac:dyDescent="0.2">
      <c r="A185" s="18" t="s">
        <v>1768</v>
      </c>
      <c r="B185" s="18" t="s">
        <v>1757</v>
      </c>
      <c r="D185" s="19"/>
      <c r="F185"/>
      <c r="G185" s="196">
        <f>SUM(F186:F191)</f>
        <v>21808</v>
      </c>
      <c r="H185" s="16">
        <f>G185/1.16*0.16</f>
        <v>3008</v>
      </c>
    </row>
    <row r="186" spans="1:9" hidden="1" outlineLevel="1" x14ac:dyDescent="0.2">
      <c r="C186" t="s">
        <v>544</v>
      </c>
      <c r="D186" s="19">
        <v>42730</v>
      </c>
      <c r="E186">
        <v>21</v>
      </c>
      <c r="F186" s="27">
        <v>3480</v>
      </c>
      <c r="I186" s="194" t="s">
        <v>2198</v>
      </c>
    </row>
    <row r="187" spans="1:9" hidden="1" outlineLevel="1" x14ac:dyDescent="0.2">
      <c r="C187" t="s">
        <v>375</v>
      </c>
      <c r="D187" s="19">
        <v>42731</v>
      </c>
      <c r="E187">
        <v>18</v>
      </c>
      <c r="F187" s="27">
        <v>2088</v>
      </c>
      <c r="I187" s="194" t="s">
        <v>2199</v>
      </c>
    </row>
    <row r="188" spans="1:9" hidden="1" outlineLevel="1" x14ac:dyDescent="0.2">
      <c r="C188" t="s">
        <v>1912</v>
      </c>
      <c r="D188" s="19">
        <v>42732</v>
      </c>
      <c r="E188">
        <v>26</v>
      </c>
      <c r="F188" s="27">
        <v>1160</v>
      </c>
      <c r="I188" s="193" t="s">
        <v>2200</v>
      </c>
    </row>
    <row r="189" spans="1:9" hidden="1" outlineLevel="1" x14ac:dyDescent="0.2">
      <c r="C189" t="s">
        <v>1913</v>
      </c>
      <c r="D189" s="19">
        <v>42733</v>
      </c>
      <c r="E189">
        <v>19</v>
      </c>
      <c r="F189" s="27">
        <v>5220</v>
      </c>
      <c r="I189" s="194" t="s">
        <v>2201</v>
      </c>
    </row>
    <row r="190" spans="1:9" hidden="1" outlineLevel="1" x14ac:dyDescent="0.2">
      <c r="C190" t="s">
        <v>1914</v>
      </c>
      <c r="D190" s="19">
        <v>42734</v>
      </c>
      <c r="E190">
        <v>23</v>
      </c>
      <c r="F190" s="27">
        <v>3480</v>
      </c>
      <c r="I190" s="194" t="s">
        <v>2202</v>
      </c>
    </row>
    <row r="191" spans="1:9" hidden="1" outlineLevel="1" x14ac:dyDescent="0.2">
      <c r="C191" t="s">
        <v>1915</v>
      </c>
      <c r="D191" s="19">
        <v>42734</v>
      </c>
      <c r="E191">
        <v>22</v>
      </c>
      <c r="F191" s="27">
        <v>6380</v>
      </c>
      <c r="I191" s="193" t="s">
        <v>2203</v>
      </c>
    </row>
    <row r="192" spans="1:9" collapsed="1" x14ac:dyDescent="0.2">
      <c r="A192" s="18" t="s">
        <v>1916</v>
      </c>
      <c r="B192" s="18" t="s">
        <v>1917</v>
      </c>
      <c r="D192" s="19"/>
      <c r="F192" s="27"/>
      <c r="G192" s="196">
        <f>SUM(F193:F196)</f>
        <v>17284</v>
      </c>
      <c r="H192" s="16">
        <f>G192/1.16*0.16</f>
        <v>2384.0000000000005</v>
      </c>
    </row>
    <row r="193" spans="1:9" hidden="1" outlineLevel="1" x14ac:dyDescent="0.2">
      <c r="C193" t="s">
        <v>1291</v>
      </c>
      <c r="D193" s="19">
        <v>42724</v>
      </c>
      <c r="E193" t="s">
        <v>1918</v>
      </c>
      <c r="F193" s="27">
        <v>11136</v>
      </c>
      <c r="I193" s="194" t="s">
        <v>2204</v>
      </c>
    </row>
    <row r="194" spans="1:9" hidden="1" outlineLevel="1" x14ac:dyDescent="0.2">
      <c r="C194" t="s">
        <v>1919</v>
      </c>
      <c r="D194" s="19">
        <v>42724</v>
      </c>
      <c r="E194" t="s">
        <v>1920</v>
      </c>
      <c r="F194" s="27">
        <v>1276</v>
      </c>
      <c r="I194" s="193" t="s">
        <v>2205</v>
      </c>
    </row>
    <row r="195" spans="1:9" hidden="1" outlineLevel="1" x14ac:dyDescent="0.2">
      <c r="C195" t="s">
        <v>1413</v>
      </c>
      <c r="D195" s="19">
        <v>42728</v>
      </c>
      <c r="E195" t="s">
        <v>1921</v>
      </c>
      <c r="F195" s="27">
        <v>1856</v>
      </c>
      <c r="I195" s="194" t="s">
        <v>2206</v>
      </c>
    </row>
    <row r="196" spans="1:9" hidden="1" outlineLevel="1" x14ac:dyDescent="0.2">
      <c r="C196" t="s">
        <v>1922</v>
      </c>
      <c r="D196" s="19">
        <v>42732</v>
      </c>
      <c r="E196" t="s">
        <v>753</v>
      </c>
      <c r="F196" s="27">
        <v>3016</v>
      </c>
      <c r="I196" s="193" t="s">
        <v>2207</v>
      </c>
    </row>
    <row r="197" spans="1:9" collapsed="1" x14ac:dyDescent="0.2">
      <c r="A197" s="234" t="s">
        <v>1923</v>
      </c>
      <c r="B197" s="234" t="s">
        <v>1924</v>
      </c>
      <c r="D197" s="19"/>
      <c r="F197" s="27"/>
      <c r="G197" s="196">
        <f>SUM(F198)</f>
        <v>240000</v>
      </c>
      <c r="H197" s="16"/>
    </row>
    <row r="198" spans="1:9" hidden="1" outlineLevel="1" x14ac:dyDescent="0.2">
      <c r="C198" t="s">
        <v>635</v>
      </c>
      <c r="D198" s="19">
        <v>42731</v>
      </c>
      <c r="E198" t="s">
        <v>1925</v>
      </c>
      <c r="F198" s="27">
        <v>240000</v>
      </c>
      <c r="I198" s="193" t="s">
        <v>2208</v>
      </c>
    </row>
    <row r="199" spans="1:9" collapsed="1" x14ac:dyDescent="0.2">
      <c r="A199" s="234" t="s">
        <v>1926</v>
      </c>
      <c r="B199" s="234" t="s">
        <v>1927</v>
      </c>
      <c r="D199" s="19"/>
      <c r="F199" s="27"/>
      <c r="G199" s="196">
        <f>SUM(F200)</f>
        <v>232000</v>
      </c>
      <c r="H199" s="16"/>
    </row>
    <row r="200" spans="1:9" hidden="1" outlineLevel="1" x14ac:dyDescent="0.2">
      <c r="C200" t="s">
        <v>1928</v>
      </c>
      <c r="D200" s="19">
        <v>42734</v>
      </c>
      <c r="E200" t="s">
        <v>1929</v>
      </c>
      <c r="F200" s="27">
        <v>232000</v>
      </c>
      <c r="I200" s="194" t="s">
        <v>2209</v>
      </c>
    </row>
    <row r="201" spans="1:9" collapsed="1" x14ac:dyDescent="0.2">
      <c r="D201" s="19"/>
      <c r="F201" s="27"/>
    </row>
    <row r="202" spans="1:9" x14ac:dyDescent="0.2">
      <c r="D202" s="19"/>
      <c r="F202" s="27"/>
    </row>
    <row r="203" spans="1:9" x14ac:dyDescent="0.2">
      <c r="E203" s="71" t="s">
        <v>254</v>
      </c>
      <c r="G203" s="198">
        <f>+SUM(G8:G199)</f>
        <v>2864934.1300000004</v>
      </c>
    </row>
    <row r="204" spans="1:9" x14ac:dyDescent="0.2">
      <c r="E204" s="71" t="s">
        <v>255</v>
      </c>
      <c r="G204" s="198">
        <v>2864934.61</v>
      </c>
    </row>
    <row r="205" spans="1:9" x14ac:dyDescent="0.2">
      <c r="E205" s="71" t="s">
        <v>256</v>
      </c>
      <c r="G205" s="198">
        <f>+G203-G204</f>
        <v>-0.47999999951571226</v>
      </c>
    </row>
    <row r="207" spans="1:9" x14ac:dyDescent="0.2">
      <c r="F207" s="85" t="s">
        <v>2227</v>
      </c>
      <c r="G207" s="198">
        <f>+G199+G197+G34+G29+G25</f>
        <v>802932</v>
      </c>
    </row>
    <row r="208" spans="1:9" x14ac:dyDescent="0.2">
      <c r="F208" s="85" t="s">
        <v>2228</v>
      </c>
      <c r="G208" s="198">
        <f>+G204-G207</f>
        <v>2062002.6099999999</v>
      </c>
    </row>
  </sheetData>
  <autoFilter ref="B7:I70"/>
  <pageMargins left="0.74803149606299213" right="0.74803149606299213" top="0.98425196850393704" bottom="0.98425196850393704" header="0" footer="0"/>
  <pageSetup scale="51" fitToHeight="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7"/>
  <sheetViews>
    <sheetView topLeftCell="A139" workbookViewId="0">
      <selection activeCell="D164" sqref="D164"/>
    </sheetView>
  </sheetViews>
  <sheetFormatPr baseColWidth="10" defaultRowHeight="12.75" x14ac:dyDescent="0.2"/>
  <cols>
    <col min="1" max="1" width="8.42578125" customWidth="1"/>
    <col min="2" max="2" width="57" bestFit="1" customWidth="1"/>
    <col min="3" max="3" width="40.5703125" bestFit="1" customWidth="1"/>
    <col min="4" max="5" width="19.42578125" bestFit="1" customWidth="1"/>
    <col min="6" max="6" width="18.28515625" bestFit="1" customWidth="1"/>
    <col min="7" max="7" width="15.85546875" bestFit="1" customWidth="1"/>
    <col min="8" max="8" width="10.140625" customWidth="1"/>
    <col min="9" max="9" width="45.7109375" customWidth="1"/>
    <col min="10" max="10" width="13.42578125" customWidth="1"/>
    <col min="11" max="11" width="13.7109375" customWidth="1"/>
    <col min="12" max="12" width="11.42578125" customWidth="1"/>
  </cols>
  <sheetData>
    <row r="1" spans="1:12" x14ac:dyDescent="0.2">
      <c r="A1" t="s">
        <v>1930</v>
      </c>
      <c r="B1" t="s">
        <v>1931</v>
      </c>
      <c r="C1" t="s">
        <v>1932</v>
      </c>
      <c r="D1" t="s">
        <v>1933</v>
      </c>
      <c r="E1" t="s">
        <v>1933</v>
      </c>
      <c r="F1" t="s">
        <v>1934</v>
      </c>
    </row>
    <row r="2" spans="1:12" x14ac:dyDescent="0.2">
      <c r="A2" t="s">
        <v>1935</v>
      </c>
      <c r="B2" t="s">
        <v>1936</v>
      </c>
      <c r="C2" t="s">
        <v>1937</v>
      </c>
    </row>
    <row r="3" spans="1:12" x14ac:dyDescent="0.2">
      <c r="A3" t="s">
        <v>1938</v>
      </c>
      <c r="B3" t="s">
        <v>1939</v>
      </c>
    </row>
    <row r="4" spans="1:12" x14ac:dyDescent="0.2">
      <c r="A4" t="s">
        <v>1940</v>
      </c>
      <c r="B4" t="s">
        <v>1941</v>
      </c>
      <c r="C4" t="s">
        <v>1942</v>
      </c>
      <c r="E4" t="s">
        <v>1943</v>
      </c>
    </row>
    <row r="5" spans="1:12" x14ac:dyDescent="0.2">
      <c r="B5" s="19"/>
      <c r="C5" t="s">
        <v>1944</v>
      </c>
      <c r="D5" t="s">
        <v>1945</v>
      </c>
      <c r="E5" t="s">
        <v>1946</v>
      </c>
      <c r="F5" t="s">
        <v>1947</v>
      </c>
    </row>
    <row r="6" spans="1:12" x14ac:dyDescent="0.2">
      <c r="A6" t="s">
        <v>1930</v>
      </c>
      <c r="B6" s="19" t="s">
        <v>1931</v>
      </c>
      <c r="C6" t="s">
        <v>1932</v>
      </c>
      <c r="D6" t="s">
        <v>1933</v>
      </c>
      <c r="E6" t="s">
        <v>1933</v>
      </c>
      <c r="F6" t="s">
        <v>1934</v>
      </c>
      <c r="G6" s="21"/>
      <c r="K6" s="27"/>
      <c r="L6" s="27"/>
    </row>
    <row r="7" spans="1:12" x14ac:dyDescent="0.2">
      <c r="A7">
        <v>302</v>
      </c>
      <c r="B7" s="19" t="s">
        <v>3</v>
      </c>
      <c r="C7" s="27">
        <v>-3743094.53</v>
      </c>
      <c r="D7" s="27">
        <v>20651554.079999998</v>
      </c>
      <c r="E7" s="27">
        <v>19275387.550000001</v>
      </c>
      <c r="F7" s="27">
        <v>-2366928</v>
      </c>
      <c r="G7" s="21"/>
      <c r="J7" s="27"/>
    </row>
    <row r="8" spans="1:12" x14ac:dyDescent="0.2">
      <c r="A8">
        <v>-302</v>
      </c>
      <c r="B8" s="19"/>
      <c r="C8" s="27">
        <v>-2820095.32</v>
      </c>
      <c r="D8" s="27">
        <v>20651554.079999998</v>
      </c>
      <c r="E8" s="27">
        <v>19275387.550000001</v>
      </c>
      <c r="F8" s="27">
        <v>-1443928.79</v>
      </c>
      <c r="G8" s="21"/>
      <c r="K8" s="27"/>
      <c r="L8" s="27"/>
    </row>
    <row r="9" spans="1:12" x14ac:dyDescent="0.2">
      <c r="A9" t="s">
        <v>1948</v>
      </c>
      <c r="B9" s="19" t="s">
        <v>1949</v>
      </c>
      <c r="C9" s="27">
        <v>937983.43</v>
      </c>
      <c r="D9" s="27">
        <v>42839.69</v>
      </c>
      <c r="E9" s="27">
        <v>41404.199999999997</v>
      </c>
      <c r="F9" s="27">
        <v>939418.92</v>
      </c>
      <c r="G9" s="21"/>
      <c r="J9" s="27"/>
    </row>
    <row r="10" spans="1:12" x14ac:dyDescent="0.2">
      <c r="A10" t="s">
        <v>10</v>
      </c>
      <c r="B10" s="19" t="s">
        <v>1950</v>
      </c>
      <c r="C10" s="27">
        <v>920699.7</v>
      </c>
      <c r="F10" s="27">
        <v>920699.7</v>
      </c>
      <c r="G10" s="21">
        <v>-920699.7</v>
      </c>
      <c r="H10" s="27">
        <f>+F10+G10</f>
        <v>0</v>
      </c>
      <c r="K10" s="27"/>
      <c r="L10" s="27"/>
    </row>
    <row r="11" spans="1:12" x14ac:dyDescent="0.2">
      <c r="A11" t="s">
        <v>12</v>
      </c>
      <c r="B11" s="19" t="s">
        <v>13</v>
      </c>
      <c r="C11">
        <v>-0.02</v>
      </c>
      <c r="D11" s="27">
        <v>24866.18</v>
      </c>
      <c r="E11" s="27">
        <v>24866.18</v>
      </c>
      <c r="F11">
        <v>-0.02</v>
      </c>
      <c r="G11" s="21">
        <v>0</v>
      </c>
      <c r="H11" s="27">
        <f t="shared" ref="H11:H74" si="0">+F11+G11</f>
        <v>-0.02</v>
      </c>
      <c r="J11" s="27"/>
    </row>
    <row r="12" spans="1:12" x14ac:dyDescent="0.2">
      <c r="A12" t="s">
        <v>16</v>
      </c>
      <c r="B12" s="19" t="s">
        <v>1951</v>
      </c>
      <c r="C12" s="27">
        <v>-12034.91</v>
      </c>
      <c r="D12" s="27">
        <v>17973.509999999998</v>
      </c>
      <c r="E12" s="27">
        <v>16538.02</v>
      </c>
      <c r="F12" s="27">
        <v>-10599.42</v>
      </c>
      <c r="G12" s="21">
        <v>10599.419999999998</v>
      </c>
      <c r="H12" s="27">
        <f t="shared" si="0"/>
        <v>0</v>
      </c>
      <c r="K12" s="27"/>
      <c r="L12" s="27"/>
    </row>
    <row r="13" spans="1:12" x14ac:dyDescent="0.2">
      <c r="A13" t="s">
        <v>476</v>
      </c>
      <c r="B13" t="s">
        <v>477</v>
      </c>
      <c r="C13" s="27">
        <v>-4106.3999999999996</v>
      </c>
      <c r="F13" s="27">
        <v>-4106.3999999999996</v>
      </c>
      <c r="G13" s="21">
        <v>4106.3999999999996</v>
      </c>
      <c r="H13" s="27">
        <f t="shared" si="0"/>
        <v>0</v>
      </c>
      <c r="J13" s="27"/>
      <c r="K13" s="27"/>
    </row>
    <row r="14" spans="1:12" x14ac:dyDescent="0.2">
      <c r="A14" t="s">
        <v>1952</v>
      </c>
      <c r="B14" t="s">
        <v>1953</v>
      </c>
      <c r="D14" s="27">
        <v>22731.07</v>
      </c>
      <c r="E14" s="27">
        <v>22731.07</v>
      </c>
      <c r="H14" s="27">
        <f t="shared" si="0"/>
        <v>0</v>
      </c>
      <c r="L14" s="27"/>
    </row>
    <row r="15" spans="1:12" x14ac:dyDescent="0.2">
      <c r="A15" t="s">
        <v>19</v>
      </c>
      <c r="B15" t="s">
        <v>1954</v>
      </c>
      <c r="D15" s="27">
        <v>9280</v>
      </c>
      <c r="E15" s="27">
        <v>9280</v>
      </c>
      <c r="G15" s="22"/>
      <c r="H15" s="27">
        <f t="shared" si="0"/>
        <v>0</v>
      </c>
    </row>
    <row r="16" spans="1:12" x14ac:dyDescent="0.2">
      <c r="A16" t="s">
        <v>643</v>
      </c>
      <c r="B16" t="s">
        <v>1955</v>
      </c>
      <c r="C16" s="27">
        <v>-3955.6</v>
      </c>
      <c r="D16" s="27">
        <v>3955.6</v>
      </c>
      <c r="E16" s="27">
        <v>2968.44</v>
      </c>
      <c r="F16" s="27">
        <v>-2968.44</v>
      </c>
      <c r="G16" s="21">
        <v>2968.44</v>
      </c>
      <c r="H16" s="27">
        <f t="shared" si="0"/>
        <v>0</v>
      </c>
    </row>
    <row r="17" spans="1:12" x14ac:dyDescent="0.2">
      <c r="A17" t="s">
        <v>25</v>
      </c>
      <c r="B17" t="s">
        <v>1956</v>
      </c>
      <c r="C17" s="27">
        <v>-988563.08</v>
      </c>
      <c r="D17" s="27">
        <v>736465.92000000004</v>
      </c>
      <c r="E17" s="27">
        <v>638939.30000000005</v>
      </c>
      <c r="F17" s="27">
        <v>-891036.46</v>
      </c>
      <c r="G17" s="21">
        <v>891036.43</v>
      </c>
      <c r="H17" s="27">
        <f t="shared" si="0"/>
        <v>-2.9999999911524355E-2</v>
      </c>
    </row>
    <row r="18" spans="1:12" x14ac:dyDescent="0.2">
      <c r="A18" t="s">
        <v>1051</v>
      </c>
      <c r="B18" t="s">
        <v>1957</v>
      </c>
      <c r="C18" s="27">
        <v>-16550.8</v>
      </c>
      <c r="D18" s="27">
        <v>33101.599999999999</v>
      </c>
      <c r="E18" s="27">
        <v>33251.68</v>
      </c>
      <c r="F18" s="27">
        <v>-16700.88</v>
      </c>
      <c r="G18" s="21">
        <v>16700.88</v>
      </c>
      <c r="H18" s="27">
        <f t="shared" si="0"/>
        <v>0</v>
      </c>
    </row>
    <row r="19" spans="1:12" x14ac:dyDescent="0.2">
      <c r="A19" t="s">
        <v>1958</v>
      </c>
      <c r="B19" t="s">
        <v>1959</v>
      </c>
      <c r="D19" s="27">
        <v>26425.39</v>
      </c>
      <c r="E19" s="27">
        <v>26425.39</v>
      </c>
      <c r="G19" s="34"/>
      <c r="H19" s="27">
        <f t="shared" si="0"/>
        <v>0</v>
      </c>
      <c r="L19" s="27"/>
    </row>
    <row r="20" spans="1:12" x14ac:dyDescent="0.2">
      <c r="A20" t="s">
        <v>803</v>
      </c>
      <c r="B20" s="19" t="s">
        <v>804</v>
      </c>
      <c r="C20" s="27">
        <v>-4180</v>
      </c>
      <c r="D20" s="27">
        <v>1196359</v>
      </c>
      <c r="E20" s="27">
        <v>1196359</v>
      </c>
      <c r="F20" s="27">
        <v>-4180</v>
      </c>
      <c r="G20" s="21">
        <v>4180</v>
      </c>
      <c r="H20" s="27">
        <f t="shared" si="0"/>
        <v>0</v>
      </c>
      <c r="J20" s="27"/>
      <c r="L20" s="27"/>
    </row>
    <row r="21" spans="1:12" x14ac:dyDescent="0.2">
      <c r="A21" t="s">
        <v>963</v>
      </c>
      <c r="B21" s="19" t="s">
        <v>964</v>
      </c>
      <c r="D21" s="27">
        <v>21747.360000000001</v>
      </c>
      <c r="E21" s="27">
        <v>21747.360000000001</v>
      </c>
      <c r="G21" s="34"/>
      <c r="H21" s="27">
        <f t="shared" si="0"/>
        <v>0</v>
      </c>
      <c r="J21" s="27"/>
      <c r="L21" s="27"/>
    </row>
    <row r="22" spans="1:12" x14ac:dyDescent="0.2">
      <c r="A22" t="s">
        <v>1960</v>
      </c>
      <c r="B22" s="19" t="s">
        <v>1961</v>
      </c>
      <c r="D22" s="27">
        <v>30690.97</v>
      </c>
      <c r="E22" s="27">
        <v>30690.97</v>
      </c>
      <c r="G22" s="21">
        <v>0</v>
      </c>
      <c r="H22" s="27">
        <f t="shared" si="0"/>
        <v>0</v>
      </c>
      <c r="J22" s="27"/>
      <c r="L22" s="27"/>
    </row>
    <row r="23" spans="1:12" x14ac:dyDescent="0.2">
      <c r="A23" t="s">
        <v>268</v>
      </c>
      <c r="B23" s="19" t="s">
        <v>1962</v>
      </c>
      <c r="C23" s="27">
        <v>-15783.84</v>
      </c>
      <c r="D23" s="27">
        <v>21283.54</v>
      </c>
      <c r="E23" s="27">
        <v>14230.86</v>
      </c>
      <c r="F23" s="27">
        <v>-8731.16</v>
      </c>
      <c r="G23" s="21">
        <v>8731.16</v>
      </c>
      <c r="H23" s="27">
        <f t="shared" si="0"/>
        <v>0</v>
      </c>
      <c r="L23" s="27"/>
    </row>
    <row r="24" spans="1:12" x14ac:dyDescent="0.2">
      <c r="A24" t="s">
        <v>1963</v>
      </c>
      <c r="B24" s="19" t="s">
        <v>1964</v>
      </c>
      <c r="D24" s="27">
        <v>125000</v>
      </c>
      <c r="E24" s="27">
        <v>125000</v>
      </c>
      <c r="G24" s="34"/>
      <c r="H24" s="27">
        <f t="shared" si="0"/>
        <v>0</v>
      </c>
      <c r="J24" s="27"/>
      <c r="L24" s="27"/>
    </row>
    <row r="25" spans="1:12" x14ac:dyDescent="0.2">
      <c r="A25" t="s">
        <v>33</v>
      </c>
      <c r="B25" s="19" t="s">
        <v>1965</v>
      </c>
      <c r="C25" s="27">
        <v>1200</v>
      </c>
      <c r="F25" s="27">
        <v>1200</v>
      </c>
      <c r="G25" s="38">
        <v>-1200</v>
      </c>
      <c r="H25" s="27">
        <f t="shared" si="0"/>
        <v>0</v>
      </c>
      <c r="L25" s="27"/>
    </row>
    <row r="26" spans="1:12" x14ac:dyDescent="0.2">
      <c r="A26" t="s">
        <v>1077</v>
      </c>
      <c r="B26" s="19" t="s">
        <v>1966</v>
      </c>
      <c r="C26" s="27">
        <v>-3741.79</v>
      </c>
      <c r="D26" s="27">
        <v>1629.91</v>
      </c>
      <c r="E26" s="27">
        <v>1629.9</v>
      </c>
      <c r="F26" s="27">
        <v>-3741.78</v>
      </c>
      <c r="G26" s="38">
        <v>3741.79</v>
      </c>
      <c r="H26" s="27">
        <f t="shared" si="0"/>
        <v>9.9999999997635314E-3</v>
      </c>
      <c r="J26" s="27"/>
    </row>
    <row r="27" spans="1:12" x14ac:dyDescent="0.2">
      <c r="A27" t="s">
        <v>482</v>
      </c>
      <c r="B27" s="19" t="s">
        <v>483</v>
      </c>
      <c r="C27">
        <v>-800.01</v>
      </c>
      <c r="D27">
        <v>290</v>
      </c>
      <c r="E27">
        <v>290</v>
      </c>
      <c r="F27">
        <v>-800.01</v>
      </c>
      <c r="G27" s="38">
        <v>800.01</v>
      </c>
      <c r="H27" s="27">
        <f t="shared" si="0"/>
        <v>0</v>
      </c>
      <c r="K27" s="27"/>
      <c r="L27" s="27"/>
    </row>
    <row r="28" spans="1:12" x14ac:dyDescent="0.2">
      <c r="A28" t="s">
        <v>44</v>
      </c>
      <c r="B28" s="19" t="s">
        <v>1967</v>
      </c>
      <c r="C28" s="27">
        <v>-3000</v>
      </c>
      <c r="D28" s="27">
        <v>1000</v>
      </c>
      <c r="E28" s="27">
        <v>1000</v>
      </c>
      <c r="F28" s="27">
        <v>-3000</v>
      </c>
      <c r="G28" s="38">
        <v>3000</v>
      </c>
      <c r="H28" s="27">
        <f t="shared" si="0"/>
        <v>0</v>
      </c>
      <c r="K28" s="27"/>
      <c r="L28" s="27"/>
    </row>
    <row r="29" spans="1:12" x14ac:dyDescent="0.2">
      <c r="A29" t="s">
        <v>1791</v>
      </c>
      <c r="B29" s="19" t="s">
        <v>1792</v>
      </c>
      <c r="E29" s="27">
        <v>328500</v>
      </c>
      <c r="F29" s="27">
        <v>-328500</v>
      </c>
      <c r="G29" s="38">
        <v>328500</v>
      </c>
      <c r="H29" s="27">
        <f t="shared" si="0"/>
        <v>0</v>
      </c>
      <c r="K29" s="27"/>
      <c r="L29" s="27"/>
    </row>
    <row r="30" spans="1:12" x14ac:dyDescent="0.2">
      <c r="A30" t="s">
        <v>1474</v>
      </c>
      <c r="B30" s="19" t="s">
        <v>1475</v>
      </c>
      <c r="C30" s="27">
        <v>-3442.17</v>
      </c>
      <c r="F30" s="27">
        <v>-3442.17</v>
      </c>
      <c r="G30" s="38">
        <v>3442.17</v>
      </c>
      <c r="H30" s="27">
        <f t="shared" si="0"/>
        <v>0</v>
      </c>
      <c r="K30" s="27"/>
      <c r="L30" s="27"/>
    </row>
    <row r="31" spans="1:12" x14ac:dyDescent="0.2">
      <c r="A31" t="s">
        <v>1794</v>
      </c>
      <c r="B31" s="19" t="s">
        <v>1795</v>
      </c>
      <c r="E31" s="27">
        <v>6960</v>
      </c>
      <c r="F31" s="27">
        <v>-6960</v>
      </c>
      <c r="G31" s="38">
        <v>6960</v>
      </c>
      <c r="H31" s="27">
        <f t="shared" si="0"/>
        <v>0</v>
      </c>
      <c r="L31" s="27"/>
    </row>
    <row r="32" spans="1:12" x14ac:dyDescent="0.2">
      <c r="A32" t="s">
        <v>1490</v>
      </c>
      <c r="B32" s="19" t="s">
        <v>1491</v>
      </c>
      <c r="C32" s="27">
        <v>-4660.21</v>
      </c>
      <c r="D32" s="27">
        <v>67727.95</v>
      </c>
      <c r="E32" s="27">
        <v>63067.74</v>
      </c>
      <c r="G32" s="38"/>
      <c r="H32" s="27">
        <f t="shared" si="0"/>
        <v>0</v>
      </c>
      <c r="J32" s="27"/>
      <c r="L32" s="27"/>
    </row>
    <row r="33" spans="1:12" x14ac:dyDescent="0.2">
      <c r="A33" t="s">
        <v>279</v>
      </c>
      <c r="B33" t="s">
        <v>1968</v>
      </c>
      <c r="D33" s="27">
        <v>33801.199999999997</v>
      </c>
      <c r="E33" s="27">
        <v>33801.199999999997</v>
      </c>
      <c r="G33" s="38"/>
      <c r="H33" s="27">
        <f t="shared" si="0"/>
        <v>0</v>
      </c>
      <c r="J33" s="27"/>
      <c r="K33" s="27"/>
    </row>
    <row r="34" spans="1:12" x14ac:dyDescent="0.2">
      <c r="A34" t="s">
        <v>54</v>
      </c>
      <c r="B34" t="s">
        <v>55</v>
      </c>
      <c r="C34" s="27">
        <v>-26001.56</v>
      </c>
      <c r="D34" s="27">
        <v>10864.56</v>
      </c>
      <c r="E34" s="27">
        <v>5286.38</v>
      </c>
      <c r="F34" s="27">
        <v>-20423.38</v>
      </c>
      <c r="G34" s="52">
        <v>20423.38</v>
      </c>
      <c r="H34" s="27">
        <f t="shared" si="0"/>
        <v>0</v>
      </c>
      <c r="L34" s="27"/>
    </row>
    <row r="35" spans="1:12" x14ac:dyDescent="0.2">
      <c r="A35" t="s">
        <v>67</v>
      </c>
      <c r="B35" t="s">
        <v>1969</v>
      </c>
      <c r="C35" s="27">
        <v>-5232</v>
      </c>
      <c r="D35">
        <v>500</v>
      </c>
      <c r="E35">
        <v>700</v>
      </c>
      <c r="F35" s="27">
        <v>-5432</v>
      </c>
      <c r="G35" s="38">
        <v>5432</v>
      </c>
      <c r="H35" s="27">
        <f t="shared" si="0"/>
        <v>0</v>
      </c>
    </row>
    <row r="36" spans="1:12" x14ac:dyDescent="0.2">
      <c r="A36" t="s">
        <v>1284</v>
      </c>
      <c r="B36" t="s">
        <v>1236</v>
      </c>
      <c r="D36" s="27">
        <v>15660</v>
      </c>
      <c r="E36" s="27">
        <v>16188.99</v>
      </c>
      <c r="F36">
        <v>-528.99</v>
      </c>
      <c r="G36" s="81">
        <v>528.99</v>
      </c>
      <c r="H36" s="27">
        <f t="shared" si="0"/>
        <v>0</v>
      </c>
    </row>
    <row r="37" spans="1:12" x14ac:dyDescent="0.2">
      <c r="A37" t="s">
        <v>661</v>
      </c>
      <c r="B37" t="s">
        <v>662</v>
      </c>
      <c r="C37">
        <v>-812</v>
      </c>
      <c r="F37">
        <v>-812</v>
      </c>
      <c r="G37" s="21">
        <v>812</v>
      </c>
      <c r="H37" s="27">
        <f t="shared" si="0"/>
        <v>0</v>
      </c>
    </row>
    <row r="38" spans="1:12" x14ac:dyDescent="0.2">
      <c r="A38" t="s">
        <v>76</v>
      </c>
      <c r="B38" t="s">
        <v>77</v>
      </c>
      <c r="C38">
        <v>-500</v>
      </c>
      <c r="D38">
        <v>500</v>
      </c>
      <c r="E38" s="27">
        <v>2000</v>
      </c>
      <c r="F38" s="27">
        <v>-2000</v>
      </c>
      <c r="G38" s="38">
        <v>2000</v>
      </c>
      <c r="H38" s="27">
        <f t="shared" si="0"/>
        <v>0</v>
      </c>
    </row>
    <row r="39" spans="1:12" x14ac:dyDescent="0.2">
      <c r="A39" t="s">
        <v>664</v>
      </c>
      <c r="B39" t="s">
        <v>665</v>
      </c>
      <c r="C39" s="27">
        <v>-13791.69</v>
      </c>
      <c r="D39" s="27">
        <v>13791.69</v>
      </c>
      <c r="G39" s="54"/>
      <c r="H39" s="27">
        <f t="shared" si="0"/>
        <v>0</v>
      </c>
    </row>
    <row r="40" spans="1:12" x14ac:dyDescent="0.2">
      <c r="A40" t="s">
        <v>1970</v>
      </c>
      <c r="B40" s="19" t="s">
        <v>1971</v>
      </c>
      <c r="D40">
        <v>116</v>
      </c>
      <c r="E40">
        <v>116</v>
      </c>
      <c r="G40" s="54"/>
      <c r="H40" s="27">
        <f t="shared" si="0"/>
        <v>0</v>
      </c>
      <c r="K40" s="27"/>
      <c r="L40" s="27"/>
    </row>
    <row r="41" spans="1:12" x14ac:dyDescent="0.2">
      <c r="A41" t="s">
        <v>946</v>
      </c>
      <c r="B41" s="19" t="s">
        <v>947</v>
      </c>
      <c r="D41" s="27">
        <v>4640</v>
      </c>
      <c r="E41" s="27">
        <v>4640</v>
      </c>
      <c r="G41" s="54"/>
      <c r="H41" s="27">
        <f t="shared" si="0"/>
        <v>0</v>
      </c>
      <c r="K41" s="27"/>
      <c r="L41" s="27"/>
    </row>
    <row r="42" spans="1:12" x14ac:dyDescent="0.2">
      <c r="A42" t="s">
        <v>668</v>
      </c>
      <c r="B42" s="19" t="s">
        <v>669</v>
      </c>
      <c r="D42" s="27">
        <v>6954.2</v>
      </c>
      <c r="E42" s="27">
        <v>6954.2</v>
      </c>
      <c r="G42" s="54"/>
      <c r="H42" s="27">
        <f t="shared" si="0"/>
        <v>0</v>
      </c>
      <c r="J42" s="27"/>
      <c r="L42" s="27"/>
    </row>
    <row r="43" spans="1:12" x14ac:dyDescent="0.2">
      <c r="A43" t="s">
        <v>80</v>
      </c>
      <c r="B43" t="s">
        <v>1972</v>
      </c>
      <c r="C43" s="27">
        <v>-65094.1</v>
      </c>
      <c r="D43" s="27">
        <v>142011.64000000001</v>
      </c>
      <c r="E43" s="27">
        <v>157999.54999999999</v>
      </c>
      <c r="F43" s="27">
        <v>-81082.009999999995</v>
      </c>
      <c r="G43" s="21">
        <v>81082.41</v>
      </c>
      <c r="H43" s="27">
        <f t="shared" si="0"/>
        <v>0.40000000000873115</v>
      </c>
      <c r="J43" s="27"/>
      <c r="K43" s="27"/>
    </row>
    <row r="44" spans="1:12" x14ac:dyDescent="0.2">
      <c r="A44" t="s">
        <v>296</v>
      </c>
      <c r="B44" t="s">
        <v>1973</v>
      </c>
      <c r="C44" s="27">
        <v>-4200.0200000000004</v>
      </c>
      <c r="D44" s="27">
        <v>6346.56</v>
      </c>
      <c r="E44" s="27">
        <v>3442.41</v>
      </c>
      <c r="F44" s="27">
        <v>-1295.8699999999999</v>
      </c>
      <c r="G44" s="21">
        <v>1295.8499999999999</v>
      </c>
      <c r="H44" s="27">
        <f t="shared" si="0"/>
        <v>-1.999999999998181E-2</v>
      </c>
      <c r="L44" s="27"/>
    </row>
    <row r="45" spans="1:12" x14ac:dyDescent="0.2">
      <c r="A45" t="s">
        <v>84</v>
      </c>
      <c r="B45" t="s">
        <v>1974</v>
      </c>
      <c r="C45" s="27">
        <v>-237588.75</v>
      </c>
      <c r="F45" s="27">
        <v>-237588.75</v>
      </c>
      <c r="G45" s="52">
        <v>237588.72</v>
      </c>
      <c r="H45" s="27">
        <f t="shared" si="0"/>
        <v>-2.9999999998835847E-2</v>
      </c>
    </row>
    <row r="46" spans="1:12" x14ac:dyDescent="0.2">
      <c r="A46" t="s">
        <v>1093</v>
      </c>
      <c r="B46" t="s">
        <v>1975</v>
      </c>
      <c r="C46" s="27">
        <v>-16240</v>
      </c>
      <c r="D46" s="27">
        <v>39440</v>
      </c>
      <c r="E46" s="27">
        <v>60320</v>
      </c>
      <c r="F46" s="27">
        <v>-37120</v>
      </c>
      <c r="G46" s="52">
        <v>37120</v>
      </c>
      <c r="H46" s="27">
        <f t="shared" si="0"/>
        <v>0</v>
      </c>
    </row>
    <row r="47" spans="1:12" x14ac:dyDescent="0.2">
      <c r="A47" t="s">
        <v>1976</v>
      </c>
      <c r="B47" t="s">
        <v>1977</v>
      </c>
      <c r="D47" s="27">
        <v>30002.11</v>
      </c>
      <c r="E47" s="27">
        <v>30002.11</v>
      </c>
      <c r="G47" s="60"/>
      <c r="H47" s="27">
        <f t="shared" si="0"/>
        <v>0</v>
      </c>
    </row>
    <row r="48" spans="1:12" x14ac:dyDescent="0.2">
      <c r="A48" t="s">
        <v>346</v>
      </c>
      <c r="B48" t="s">
        <v>92</v>
      </c>
      <c r="C48" s="27">
        <v>-29000</v>
      </c>
      <c r="F48" s="27">
        <v>-29000</v>
      </c>
      <c r="G48" s="21">
        <v>29000</v>
      </c>
      <c r="H48" s="27">
        <f t="shared" si="0"/>
        <v>0</v>
      </c>
    </row>
    <row r="49" spans="1:12" x14ac:dyDescent="0.2">
      <c r="A49" t="s">
        <v>1099</v>
      </c>
      <c r="B49" t="s">
        <v>1978</v>
      </c>
      <c r="C49" s="27">
        <v>-1291</v>
      </c>
      <c r="D49" s="27">
        <v>4294.51</v>
      </c>
      <c r="E49" s="27">
        <v>4294.5</v>
      </c>
      <c r="F49" s="27">
        <v>-1290.99</v>
      </c>
      <c r="G49" s="52">
        <v>1291</v>
      </c>
      <c r="H49" s="27">
        <f t="shared" si="0"/>
        <v>9.9999999999909051E-3</v>
      </c>
      <c r="L49" s="27"/>
    </row>
    <row r="50" spans="1:12" x14ac:dyDescent="0.2">
      <c r="A50" t="s">
        <v>95</v>
      </c>
      <c r="B50" s="19" t="s">
        <v>96</v>
      </c>
      <c r="C50" s="27">
        <v>-2760.8</v>
      </c>
      <c r="F50" s="27">
        <v>-2760.8</v>
      </c>
      <c r="G50" s="21">
        <v>2760.8</v>
      </c>
      <c r="H50" s="27">
        <f t="shared" si="0"/>
        <v>0</v>
      </c>
      <c r="K50" s="27"/>
      <c r="L50" s="27"/>
    </row>
    <row r="51" spans="1:12" x14ac:dyDescent="0.2">
      <c r="A51" t="s">
        <v>101</v>
      </c>
      <c r="B51" s="19" t="s">
        <v>1979</v>
      </c>
      <c r="C51" s="27">
        <v>-5770.32</v>
      </c>
      <c r="D51" s="27">
        <v>2167.9699999999998</v>
      </c>
      <c r="E51" s="27">
        <v>7168.12</v>
      </c>
      <c r="F51" s="27">
        <v>-10770.47</v>
      </c>
      <c r="G51" s="21">
        <v>10770.24</v>
      </c>
      <c r="H51" s="27">
        <f t="shared" si="0"/>
        <v>-0.22999999999956344</v>
      </c>
      <c r="J51" s="27"/>
      <c r="L51" s="27"/>
    </row>
    <row r="52" spans="1:12" x14ac:dyDescent="0.2">
      <c r="A52" t="s">
        <v>516</v>
      </c>
      <c r="B52" s="19" t="s">
        <v>517</v>
      </c>
      <c r="C52" s="27">
        <v>-8553.85</v>
      </c>
      <c r="D52" s="27">
        <v>8553.85</v>
      </c>
      <c r="E52" s="27">
        <v>10002.1</v>
      </c>
      <c r="F52" s="27">
        <v>-10002.1</v>
      </c>
      <c r="G52" s="21">
        <v>10002.1</v>
      </c>
      <c r="H52" s="27">
        <f t="shared" si="0"/>
        <v>0</v>
      </c>
      <c r="J52" s="27"/>
      <c r="L52" s="27"/>
    </row>
    <row r="53" spans="1:12" x14ac:dyDescent="0.2">
      <c r="A53" t="s">
        <v>112</v>
      </c>
      <c r="B53" t="s">
        <v>113</v>
      </c>
      <c r="C53" s="27">
        <v>-10442.219999999999</v>
      </c>
      <c r="D53" s="27">
        <v>6360.6</v>
      </c>
      <c r="E53" s="27">
        <v>9614.17</v>
      </c>
      <c r="F53" s="27">
        <v>-13695.79</v>
      </c>
      <c r="G53" s="21">
        <v>13695.79</v>
      </c>
      <c r="H53" s="27">
        <f t="shared" si="0"/>
        <v>0</v>
      </c>
    </row>
    <row r="54" spans="1:12" x14ac:dyDescent="0.2">
      <c r="A54" t="s">
        <v>123</v>
      </c>
      <c r="B54" t="s">
        <v>124</v>
      </c>
      <c r="C54" s="27">
        <v>-1378.07</v>
      </c>
      <c r="F54" s="27">
        <v>-1378.07</v>
      </c>
      <c r="G54" s="21">
        <v>1378.07</v>
      </c>
      <c r="H54" s="27">
        <f t="shared" si="0"/>
        <v>0</v>
      </c>
    </row>
    <row r="55" spans="1:12" x14ac:dyDescent="0.2">
      <c r="A55" t="s">
        <v>1823</v>
      </c>
      <c r="B55" t="s">
        <v>1824</v>
      </c>
      <c r="E55" s="27">
        <v>13791.69</v>
      </c>
      <c r="F55" s="27">
        <v>-13791.69</v>
      </c>
      <c r="G55" s="21">
        <v>13791.69</v>
      </c>
      <c r="H55" s="27">
        <f t="shared" si="0"/>
        <v>0</v>
      </c>
    </row>
    <row r="56" spans="1:12" x14ac:dyDescent="0.2">
      <c r="A56" t="s">
        <v>456</v>
      </c>
      <c r="B56" t="s">
        <v>1980</v>
      </c>
      <c r="C56">
        <v>-270.12</v>
      </c>
      <c r="F56">
        <v>-270.12</v>
      </c>
      <c r="G56" s="21">
        <v>270.12</v>
      </c>
      <c r="H56" s="27">
        <f t="shared" si="0"/>
        <v>0</v>
      </c>
    </row>
    <row r="57" spans="1:12" x14ac:dyDescent="0.2">
      <c r="A57" t="s">
        <v>1981</v>
      </c>
      <c r="B57" t="s">
        <v>1982</v>
      </c>
      <c r="D57" s="27">
        <v>125000</v>
      </c>
      <c r="E57" s="27">
        <v>125000</v>
      </c>
      <c r="G57" s="22"/>
      <c r="H57" s="27">
        <f t="shared" si="0"/>
        <v>0</v>
      </c>
    </row>
    <row r="58" spans="1:12" x14ac:dyDescent="0.2">
      <c r="A58" t="s">
        <v>525</v>
      </c>
      <c r="B58" t="s">
        <v>1983</v>
      </c>
      <c r="C58" s="27">
        <v>12600</v>
      </c>
      <c r="F58" s="27">
        <v>12600</v>
      </c>
      <c r="G58" s="21">
        <v>-12600</v>
      </c>
      <c r="H58" s="27">
        <f t="shared" si="0"/>
        <v>0</v>
      </c>
    </row>
    <row r="59" spans="1:12" x14ac:dyDescent="0.2">
      <c r="A59" t="s">
        <v>347</v>
      </c>
      <c r="B59" t="s">
        <v>1984</v>
      </c>
      <c r="C59" s="27">
        <v>-2714.4</v>
      </c>
      <c r="D59" s="27">
        <v>2401.1999999999998</v>
      </c>
      <c r="E59" s="27">
        <v>2801.4</v>
      </c>
      <c r="F59" s="27">
        <v>-3114.6</v>
      </c>
      <c r="G59" s="52">
        <v>3114.6</v>
      </c>
      <c r="H59" s="27">
        <f t="shared" si="0"/>
        <v>0</v>
      </c>
    </row>
    <row r="60" spans="1:12" x14ac:dyDescent="0.2">
      <c r="A60" t="s">
        <v>303</v>
      </c>
      <c r="B60" t="s">
        <v>304</v>
      </c>
      <c r="C60" s="27">
        <v>-48836</v>
      </c>
      <c r="D60" s="27">
        <v>80968</v>
      </c>
      <c r="E60" s="27">
        <v>60088</v>
      </c>
      <c r="F60" s="27">
        <v>-27956</v>
      </c>
      <c r="G60" s="21">
        <v>27956</v>
      </c>
      <c r="H60" s="27">
        <f t="shared" si="0"/>
        <v>0</v>
      </c>
    </row>
    <row r="61" spans="1:12" x14ac:dyDescent="0.2">
      <c r="A61" t="s">
        <v>126</v>
      </c>
      <c r="B61" t="s">
        <v>1985</v>
      </c>
      <c r="C61" s="27">
        <v>-8535.33</v>
      </c>
      <c r="D61" s="27">
        <v>8535.33</v>
      </c>
      <c r="G61" s="179"/>
      <c r="H61" s="27">
        <f t="shared" si="0"/>
        <v>0</v>
      </c>
      <c r="L61" s="27"/>
    </row>
    <row r="62" spans="1:12" x14ac:dyDescent="0.2">
      <c r="A62" t="s">
        <v>995</v>
      </c>
      <c r="B62" s="19" t="s">
        <v>996</v>
      </c>
      <c r="C62">
        <v>238</v>
      </c>
      <c r="F62">
        <v>238</v>
      </c>
      <c r="G62" s="21">
        <v>-238</v>
      </c>
      <c r="H62" s="27">
        <f t="shared" si="0"/>
        <v>0</v>
      </c>
      <c r="K62" s="27"/>
      <c r="L62" s="27"/>
    </row>
    <row r="63" spans="1:12" x14ac:dyDescent="0.2">
      <c r="A63" t="s">
        <v>1986</v>
      </c>
      <c r="B63" s="19" t="s">
        <v>1987</v>
      </c>
      <c r="D63" s="27">
        <v>250000</v>
      </c>
      <c r="E63" s="27">
        <v>250000</v>
      </c>
      <c r="G63" s="22"/>
      <c r="H63" s="27">
        <f t="shared" si="0"/>
        <v>0</v>
      </c>
      <c r="J63" s="27"/>
      <c r="L63" s="27"/>
    </row>
    <row r="64" spans="1:12" x14ac:dyDescent="0.2">
      <c r="A64" t="s">
        <v>1988</v>
      </c>
      <c r="B64" s="19" t="s">
        <v>1989</v>
      </c>
      <c r="C64" s="27">
        <v>-4229.08</v>
      </c>
      <c r="D64" s="27">
        <v>83601.08</v>
      </c>
      <c r="E64" s="27">
        <v>79372</v>
      </c>
      <c r="H64" s="27">
        <f t="shared" si="0"/>
        <v>0</v>
      </c>
      <c r="K64" s="27"/>
      <c r="L64" s="27"/>
    </row>
    <row r="65" spans="1:12" x14ac:dyDescent="0.2">
      <c r="A65" t="s">
        <v>554</v>
      </c>
      <c r="B65" s="19" t="s">
        <v>555</v>
      </c>
      <c r="C65" s="27">
        <v>-4391.7700000000004</v>
      </c>
      <c r="D65" s="27">
        <v>8783.5400000000009</v>
      </c>
      <c r="E65" s="27">
        <v>8783.5400000000009</v>
      </c>
      <c r="F65" s="27">
        <v>-4391.7700000000004</v>
      </c>
      <c r="G65" s="21">
        <v>4391.7700000000004</v>
      </c>
      <c r="H65" s="27">
        <f t="shared" si="0"/>
        <v>0</v>
      </c>
      <c r="K65" s="27"/>
      <c r="L65" s="27"/>
    </row>
    <row r="66" spans="1:12" x14ac:dyDescent="0.2">
      <c r="A66" t="s">
        <v>140</v>
      </c>
      <c r="B66" s="19" t="s">
        <v>1990</v>
      </c>
      <c r="C66" s="27">
        <v>-8824.4</v>
      </c>
      <c r="D66" s="27">
        <v>7538</v>
      </c>
      <c r="E66" s="27">
        <v>30248.03</v>
      </c>
      <c r="F66" s="27">
        <v>-31534.43</v>
      </c>
      <c r="G66" s="21">
        <v>31534.43</v>
      </c>
      <c r="H66" s="27">
        <f t="shared" si="0"/>
        <v>0</v>
      </c>
      <c r="K66" s="27"/>
      <c r="L66" s="27"/>
    </row>
    <row r="67" spans="1:12" x14ac:dyDescent="0.2">
      <c r="A67" t="s">
        <v>143</v>
      </c>
      <c r="B67" s="19" t="s">
        <v>144</v>
      </c>
      <c r="C67" s="27">
        <v>-37702</v>
      </c>
      <c r="D67" s="27">
        <v>40484</v>
      </c>
      <c r="E67" s="27">
        <v>30044</v>
      </c>
      <c r="F67" s="27">
        <v>-27262</v>
      </c>
      <c r="G67" s="21">
        <v>27262</v>
      </c>
      <c r="H67" s="27">
        <f t="shared" si="0"/>
        <v>0</v>
      </c>
      <c r="J67" s="27"/>
      <c r="L67" s="27"/>
    </row>
    <row r="68" spans="1:12" x14ac:dyDescent="0.2">
      <c r="A68" t="s">
        <v>1991</v>
      </c>
      <c r="B68" s="19" t="s">
        <v>1992</v>
      </c>
      <c r="D68" s="27">
        <v>135000</v>
      </c>
      <c r="E68" s="27">
        <v>135000</v>
      </c>
      <c r="G68" s="21"/>
      <c r="H68" s="27">
        <f t="shared" si="0"/>
        <v>0</v>
      </c>
      <c r="J68" s="27"/>
      <c r="L68" s="27"/>
    </row>
    <row r="69" spans="1:12" x14ac:dyDescent="0.2">
      <c r="A69" t="s">
        <v>164</v>
      </c>
      <c r="B69" s="19" t="s">
        <v>1993</v>
      </c>
      <c r="C69">
        <v>-348</v>
      </c>
      <c r="F69">
        <v>-348</v>
      </c>
      <c r="G69" s="21">
        <v>348</v>
      </c>
      <c r="H69" s="27">
        <f t="shared" si="0"/>
        <v>0</v>
      </c>
      <c r="J69" s="27"/>
      <c r="L69" s="27"/>
    </row>
    <row r="70" spans="1:12" x14ac:dyDescent="0.2">
      <c r="A70" t="s">
        <v>169</v>
      </c>
      <c r="B70" s="19" t="s">
        <v>170</v>
      </c>
      <c r="C70" s="27">
        <v>-5686.06</v>
      </c>
      <c r="F70" s="27">
        <v>-5686.06</v>
      </c>
      <c r="G70" s="21">
        <v>5686.0599999999995</v>
      </c>
      <c r="H70" s="27">
        <f t="shared" si="0"/>
        <v>0</v>
      </c>
      <c r="K70" s="27"/>
      <c r="L70" s="27"/>
    </row>
    <row r="71" spans="1:12" x14ac:dyDescent="0.2">
      <c r="A71" t="s">
        <v>175</v>
      </c>
      <c r="B71" s="19" t="s">
        <v>176</v>
      </c>
      <c r="C71" s="27">
        <v>-1160</v>
      </c>
      <c r="F71" s="27">
        <v>-1160</v>
      </c>
      <c r="G71" s="21">
        <v>1160</v>
      </c>
      <c r="H71" s="27">
        <f t="shared" si="0"/>
        <v>0</v>
      </c>
      <c r="J71" s="27"/>
      <c r="L71" s="27"/>
    </row>
    <row r="72" spans="1:12" x14ac:dyDescent="0.2">
      <c r="A72" t="s">
        <v>1994</v>
      </c>
      <c r="B72" s="19" t="s">
        <v>1995</v>
      </c>
      <c r="D72" s="27">
        <v>190240</v>
      </c>
      <c r="E72" s="27">
        <v>190240</v>
      </c>
      <c r="G72" s="54"/>
      <c r="H72" s="27">
        <f t="shared" si="0"/>
        <v>0</v>
      </c>
      <c r="K72" s="27"/>
      <c r="L72" s="27"/>
    </row>
    <row r="73" spans="1:12" x14ac:dyDescent="0.2">
      <c r="A73" t="s">
        <v>1996</v>
      </c>
      <c r="B73" s="19" t="s">
        <v>432</v>
      </c>
      <c r="C73" s="27">
        <v>-2080.02</v>
      </c>
      <c r="F73" s="27">
        <v>-2080.02</v>
      </c>
      <c r="G73" s="21">
        <v>2080.02</v>
      </c>
      <c r="H73" s="27">
        <f t="shared" si="0"/>
        <v>0</v>
      </c>
      <c r="J73" s="27"/>
      <c r="L73" s="27"/>
    </row>
    <row r="74" spans="1:12" x14ac:dyDescent="0.2">
      <c r="A74" t="s">
        <v>178</v>
      </c>
      <c r="B74" s="19" t="s">
        <v>179</v>
      </c>
      <c r="C74" s="27">
        <v>-2500.0100000000002</v>
      </c>
      <c r="F74" s="27">
        <v>-2500.0100000000002</v>
      </c>
      <c r="G74" s="21">
        <v>2500.0100000000002</v>
      </c>
      <c r="H74" s="27">
        <f t="shared" si="0"/>
        <v>0</v>
      </c>
      <c r="J74" s="27"/>
      <c r="L74" s="27"/>
    </row>
    <row r="75" spans="1:12" x14ac:dyDescent="0.2">
      <c r="A75" t="s">
        <v>185</v>
      </c>
      <c r="B75" s="19" t="s">
        <v>186</v>
      </c>
      <c r="C75" s="27">
        <v>-1725</v>
      </c>
      <c r="F75" s="27">
        <v>-1725</v>
      </c>
      <c r="G75" s="21">
        <v>1725</v>
      </c>
      <c r="H75" s="27">
        <f t="shared" ref="H75:H138" si="1">+F75+G75</f>
        <v>0</v>
      </c>
      <c r="K75" s="27"/>
      <c r="L75" s="27"/>
    </row>
    <row r="76" spans="1:12" x14ac:dyDescent="0.2">
      <c r="A76" t="s">
        <v>728</v>
      </c>
      <c r="B76" s="19" t="s">
        <v>729</v>
      </c>
      <c r="C76" s="27">
        <v>-44800</v>
      </c>
      <c r="F76" s="27">
        <v>-44800</v>
      </c>
      <c r="G76" s="21">
        <v>44800</v>
      </c>
      <c r="H76" s="27">
        <f t="shared" si="1"/>
        <v>0</v>
      </c>
      <c r="K76" s="27"/>
      <c r="L76" s="27"/>
    </row>
    <row r="77" spans="1:12" x14ac:dyDescent="0.2">
      <c r="A77" t="s">
        <v>1687</v>
      </c>
      <c r="B77" t="s">
        <v>941</v>
      </c>
      <c r="C77" s="27">
        <v>-4002</v>
      </c>
      <c r="D77" s="27">
        <v>4002</v>
      </c>
      <c r="G77" s="21"/>
      <c r="H77" s="27">
        <f t="shared" si="1"/>
        <v>0</v>
      </c>
      <c r="J77" s="27"/>
      <c r="K77" s="27"/>
    </row>
    <row r="78" spans="1:12" x14ac:dyDescent="0.2">
      <c r="A78" t="s">
        <v>340</v>
      </c>
      <c r="B78" t="s">
        <v>1997</v>
      </c>
      <c r="C78" s="27">
        <v>2436</v>
      </c>
      <c r="F78" s="27">
        <v>2436</v>
      </c>
      <c r="G78" s="81">
        <v>-2436</v>
      </c>
      <c r="H78" s="27">
        <f t="shared" si="1"/>
        <v>0</v>
      </c>
      <c r="L78" s="27"/>
    </row>
    <row r="79" spans="1:12" x14ac:dyDescent="0.2">
      <c r="A79" t="s">
        <v>211</v>
      </c>
      <c r="B79" t="s">
        <v>212</v>
      </c>
      <c r="C79" s="27">
        <v>12760</v>
      </c>
      <c r="F79" s="27">
        <v>12760</v>
      </c>
      <c r="G79" s="21">
        <v>-12760</v>
      </c>
      <c r="H79" s="27">
        <f t="shared" si="1"/>
        <v>0</v>
      </c>
    </row>
    <row r="80" spans="1:12" x14ac:dyDescent="0.2">
      <c r="A80" t="s">
        <v>221</v>
      </c>
      <c r="B80" t="s">
        <v>222</v>
      </c>
      <c r="C80" s="27">
        <v>-11470.9</v>
      </c>
      <c r="F80" s="27">
        <v>-11470.9</v>
      </c>
      <c r="G80" s="21">
        <v>11470.9</v>
      </c>
      <c r="H80" s="27">
        <f t="shared" si="1"/>
        <v>0</v>
      </c>
    </row>
    <row r="81" spans="1:12" x14ac:dyDescent="0.2">
      <c r="A81" t="s">
        <v>589</v>
      </c>
      <c r="B81" t="s">
        <v>590</v>
      </c>
      <c r="C81" s="27">
        <v>-10440</v>
      </c>
      <c r="F81" s="27">
        <v>-10440</v>
      </c>
      <c r="G81" s="21">
        <v>10440</v>
      </c>
      <c r="H81" s="27">
        <f t="shared" si="1"/>
        <v>0</v>
      </c>
    </row>
    <row r="82" spans="1:12" x14ac:dyDescent="0.2">
      <c r="A82" t="s">
        <v>225</v>
      </c>
      <c r="B82" t="s">
        <v>1998</v>
      </c>
      <c r="C82" s="27">
        <v>-11020</v>
      </c>
      <c r="D82" s="27">
        <v>11020</v>
      </c>
      <c r="E82" s="27">
        <v>11020</v>
      </c>
      <c r="F82" s="27">
        <v>-11020</v>
      </c>
      <c r="G82" s="21">
        <v>11020</v>
      </c>
      <c r="H82" s="27">
        <f t="shared" si="1"/>
        <v>0</v>
      </c>
    </row>
    <row r="83" spans="1:12" x14ac:dyDescent="0.2">
      <c r="A83" t="s">
        <v>342</v>
      </c>
      <c r="B83" t="s">
        <v>343</v>
      </c>
      <c r="C83" s="27">
        <v>7660.6</v>
      </c>
      <c r="D83">
        <v>800.4</v>
      </c>
      <c r="E83" s="27">
        <v>7935.56</v>
      </c>
      <c r="F83">
        <v>525.44000000000005</v>
      </c>
      <c r="G83" s="21">
        <v>-526.05999999999904</v>
      </c>
      <c r="H83" s="27">
        <f t="shared" si="1"/>
        <v>-0.61999999999898137</v>
      </c>
      <c r="L83" s="27"/>
    </row>
    <row r="84" spans="1:12" x14ac:dyDescent="0.2">
      <c r="A84" t="s">
        <v>236</v>
      </c>
      <c r="B84" s="19" t="s">
        <v>1999</v>
      </c>
      <c r="D84" s="27">
        <v>2610</v>
      </c>
      <c r="E84" s="27">
        <v>2610</v>
      </c>
      <c r="G84" s="21"/>
      <c r="H84" s="27">
        <f t="shared" si="1"/>
        <v>0</v>
      </c>
      <c r="J84" s="27"/>
    </row>
    <row r="85" spans="1:12" x14ac:dyDescent="0.2">
      <c r="A85" t="s">
        <v>240</v>
      </c>
      <c r="B85" s="19" t="s">
        <v>241</v>
      </c>
      <c r="C85" s="27">
        <v>-5848</v>
      </c>
      <c r="D85" s="27">
        <v>5848</v>
      </c>
      <c r="E85" s="27">
        <v>5848</v>
      </c>
      <c r="F85" s="27">
        <v>-5848</v>
      </c>
      <c r="G85" s="21">
        <v>5848</v>
      </c>
      <c r="H85" s="27">
        <f t="shared" si="1"/>
        <v>0</v>
      </c>
      <c r="K85" s="27"/>
      <c r="L85" s="27"/>
    </row>
    <row r="86" spans="1:12" x14ac:dyDescent="0.2">
      <c r="A86" t="s">
        <v>743</v>
      </c>
      <c r="B86" s="19" t="s">
        <v>744</v>
      </c>
      <c r="C86" s="27">
        <v>-1099.7</v>
      </c>
      <c r="F86" s="27">
        <v>-1099.7</v>
      </c>
      <c r="G86" s="21">
        <v>1099.7</v>
      </c>
      <c r="H86" s="27">
        <f t="shared" si="1"/>
        <v>0</v>
      </c>
      <c r="L86" s="27"/>
    </row>
    <row r="87" spans="1:12" x14ac:dyDescent="0.2">
      <c r="A87" t="s">
        <v>605</v>
      </c>
      <c r="B87" s="19" t="s">
        <v>603</v>
      </c>
      <c r="D87" s="27">
        <v>2436</v>
      </c>
      <c r="E87" s="27">
        <v>2436</v>
      </c>
      <c r="H87" s="27">
        <f t="shared" si="1"/>
        <v>0</v>
      </c>
      <c r="J87" s="27"/>
    </row>
    <row r="88" spans="1:12" x14ac:dyDescent="0.2">
      <c r="A88" t="s">
        <v>247</v>
      </c>
      <c r="B88" t="s">
        <v>248</v>
      </c>
      <c r="C88" s="27">
        <v>-20532</v>
      </c>
      <c r="D88" s="27">
        <v>20532</v>
      </c>
      <c r="G88" s="64"/>
      <c r="H88" s="27">
        <f t="shared" si="1"/>
        <v>0</v>
      </c>
      <c r="J88" s="27"/>
      <c r="K88" s="27"/>
    </row>
    <row r="89" spans="1:12" x14ac:dyDescent="0.2">
      <c r="A89" t="s">
        <v>355</v>
      </c>
      <c r="B89" t="s">
        <v>2000</v>
      </c>
      <c r="D89" s="27">
        <v>27842.32</v>
      </c>
      <c r="E89" s="27">
        <v>27842.32</v>
      </c>
      <c r="G89" s="64"/>
      <c r="H89" s="27">
        <f t="shared" si="1"/>
        <v>0</v>
      </c>
    </row>
    <row r="90" spans="1:12" x14ac:dyDescent="0.2">
      <c r="A90" t="s">
        <v>1857</v>
      </c>
      <c r="B90" t="s">
        <v>1858</v>
      </c>
      <c r="E90" s="27">
        <v>550000</v>
      </c>
      <c r="F90" s="27">
        <v>-550000</v>
      </c>
      <c r="G90" s="21">
        <v>550000</v>
      </c>
      <c r="H90" s="27">
        <f t="shared" si="1"/>
        <v>0</v>
      </c>
    </row>
    <row r="91" spans="1:12" x14ac:dyDescent="0.2">
      <c r="A91" t="s">
        <v>2001</v>
      </c>
      <c r="B91" t="s">
        <v>2002</v>
      </c>
      <c r="D91" s="27">
        <v>19140</v>
      </c>
      <c r="E91" s="27">
        <v>19140</v>
      </c>
      <c r="G91" s="64"/>
      <c r="H91" s="27">
        <f t="shared" si="1"/>
        <v>0</v>
      </c>
    </row>
    <row r="92" spans="1:12" x14ac:dyDescent="0.2">
      <c r="A92" t="s">
        <v>452</v>
      </c>
      <c r="B92" t="s">
        <v>453</v>
      </c>
      <c r="C92" s="27">
        <v>-2822.02</v>
      </c>
      <c r="F92" s="27">
        <v>-2822.02</v>
      </c>
      <c r="G92" s="21">
        <v>2822.02</v>
      </c>
      <c r="H92" s="27">
        <f t="shared" si="1"/>
        <v>0</v>
      </c>
    </row>
    <row r="93" spans="1:12" x14ac:dyDescent="0.2">
      <c r="A93" t="s">
        <v>756</v>
      </c>
      <c r="B93" t="s">
        <v>757</v>
      </c>
      <c r="C93" s="27">
        <v>-27202</v>
      </c>
      <c r="D93" s="27">
        <v>27202</v>
      </c>
      <c r="E93" s="27">
        <v>24244</v>
      </c>
      <c r="F93" s="27">
        <v>-24244</v>
      </c>
      <c r="G93" s="21">
        <v>24244</v>
      </c>
      <c r="H93" s="27">
        <f t="shared" si="1"/>
        <v>0</v>
      </c>
    </row>
    <row r="94" spans="1:12" x14ac:dyDescent="0.2">
      <c r="A94" t="s">
        <v>931</v>
      </c>
      <c r="B94" t="s">
        <v>932</v>
      </c>
      <c r="C94" s="27">
        <v>1000</v>
      </c>
      <c r="F94" s="27">
        <v>1000</v>
      </c>
      <c r="G94" s="21">
        <v>-1000</v>
      </c>
      <c r="H94" s="27">
        <f t="shared" si="1"/>
        <v>0</v>
      </c>
    </row>
    <row r="95" spans="1:12" x14ac:dyDescent="0.2">
      <c r="A95" t="s">
        <v>939</v>
      </c>
      <c r="B95" s="19" t="s">
        <v>935</v>
      </c>
      <c r="C95" s="27">
        <v>-1575753.54</v>
      </c>
      <c r="D95" s="27">
        <v>7277113.4199999999</v>
      </c>
      <c r="E95" s="27">
        <v>5707988.4299999997</v>
      </c>
      <c r="F95" s="27">
        <v>-6628.55</v>
      </c>
      <c r="G95" s="21">
        <v>6628.56</v>
      </c>
      <c r="H95" s="27">
        <f t="shared" si="1"/>
        <v>1.0000000000218279E-2</v>
      </c>
      <c r="K95" s="27"/>
      <c r="L95" s="27"/>
    </row>
    <row r="96" spans="1:12" x14ac:dyDescent="0.2">
      <c r="A96" t="s">
        <v>1154</v>
      </c>
      <c r="B96" s="19" t="s">
        <v>2003</v>
      </c>
      <c r="C96" s="27">
        <v>-3982</v>
      </c>
      <c r="D96" s="27">
        <v>3761.6</v>
      </c>
      <c r="E96" s="27">
        <v>6622</v>
      </c>
      <c r="F96" s="27">
        <v>-6842.4</v>
      </c>
      <c r="G96" s="21">
        <v>6842.4</v>
      </c>
      <c r="H96" s="27">
        <f t="shared" si="1"/>
        <v>0</v>
      </c>
      <c r="J96" s="27"/>
    </row>
    <row r="97" spans="1:12" x14ac:dyDescent="0.2">
      <c r="A97" t="s">
        <v>1183</v>
      </c>
      <c r="B97" t="s">
        <v>1184</v>
      </c>
      <c r="C97">
        <v>-406</v>
      </c>
      <c r="F97">
        <v>-406</v>
      </c>
      <c r="G97" s="21">
        <v>406</v>
      </c>
      <c r="H97" s="27">
        <f t="shared" si="1"/>
        <v>0</v>
      </c>
      <c r="J97" s="27"/>
      <c r="K97" s="27"/>
    </row>
    <row r="98" spans="1:12" x14ac:dyDescent="0.2">
      <c r="A98" t="s">
        <v>1317</v>
      </c>
      <c r="B98" t="s">
        <v>1318</v>
      </c>
      <c r="C98" s="27">
        <v>-6148</v>
      </c>
      <c r="D98" s="27">
        <v>12702</v>
      </c>
      <c r="E98" s="27">
        <v>22098</v>
      </c>
      <c r="F98" s="27">
        <v>-15544</v>
      </c>
      <c r="G98" s="21">
        <v>15544</v>
      </c>
      <c r="H98" s="27">
        <f t="shared" si="1"/>
        <v>0</v>
      </c>
    </row>
    <row r="99" spans="1:12" x14ac:dyDescent="0.2">
      <c r="A99" t="s">
        <v>1200</v>
      </c>
      <c r="B99" t="s">
        <v>1201</v>
      </c>
      <c r="D99" s="27">
        <v>122000</v>
      </c>
      <c r="E99" s="27">
        <v>122000</v>
      </c>
      <c r="G99" s="64"/>
      <c r="H99" s="27">
        <f t="shared" si="1"/>
        <v>0</v>
      </c>
    </row>
    <row r="100" spans="1:12" x14ac:dyDescent="0.2">
      <c r="A100" t="s">
        <v>1446</v>
      </c>
      <c r="B100" t="s">
        <v>2004</v>
      </c>
      <c r="C100">
        <v>164</v>
      </c>
      <c r="F100">
        <v>164</v>
      </c>
      <c r="G100" s="21">
        <v>-164</v>
      </c>
      <c r="H100" s="27">
        <f t="shared" si="1"/>
        <v>0</v>
      </c>
    </row>
    <row r="101" spans="1:12" x14ac:dyDescent="0.2">
      <c r="A101" t="s">
        <v>1323</v>
      </c>
      <c r="B101" t="s">
        <v>1324</v>
      </c>
      <c r="C101">
        <v>-4.0599999999999996</v>
      </c>
      <c r="D101" s="27">
        <v>159244.60999999999</v>
      </c>
      <c r="E101" s="27">
        <v>163469.63</v>
      </c>
      <c r="F101" s="27">
        <v>-4229.08</v>
      </c>
      <c r="G101" s="21">
        <v>4229.08</v>
      </c>
      <c r="H101" s="27">
        <f t="shared" si="1"/>
        <v>0</v>
      </c>
    </row>
    <row r="102" spans="1:12" x14ac:dyDescent="0.2">
      <c r="A102" t="s">
        <v>1710</v>
      </c>
      <c r="B102" t="s">
        <v>1711</v>
      </c>
      <c r="C102" s="27">
        <v>-169999.98</v>
      </c>
      <c r="D102" s="27">
        <v>170000</v>
      </c>
      <c r="E102" s="27">
        <v>245000</v>
      </c>
      <c r="F102" s="27">
        <v>-244999.98</v>
      </c>
      <c r="G102" s="21">
        <v>245000</v>
      </c>
      <c r="H102" s="27">
        <f t="shared" si="1"/>
        <v>1.9999999989522621E-2</v>
      </c>
    </row>
    <row r="103" spans="1:12" x14ac:dyDescent="0.2">
      <c r="A103" t="s">
        <v>1325</v>
      </c>
      <c r="B103" t="s">
        <v>1326</v>
      </c>
      <c r="C103" s="27">
        <v>-8107.99</v>
      </c>
      <c r="D103" s="27">
        <v>4890</v>
      </c>
      <c r="E103" s="27">
        <v>4890</v>
      </c>
      <c r="F103" s="27">
        <v>-8107.99</v>
      </c>
      <c r="G103" s="21">
        <v>8107.99</v>
      </c>
      <c r="H103" s="27">
        <f t="shared" si="1"/>
        <v>0</v>
      </c>
      <c r="L103" s="27"/>
    </row>
    <row r="104" spans="1:12" x14ac:dyDescent="0.2">
      <c r="A104" t="s">
        <v>1335</v>
      </c>
      <c r="B104" s="19" t="s">
        <v>1336</v>
      </c>
      <c r="C104" s="27">
        <v>-1865.05</v>
      </c>
      <c r="D104" s="27">
        <v>4910.28</v>
      </c>
      <c r="E104" s="27">
        <v>8080.09</v>
      </c>
      <c r="F104" s="27">
        <v>-5034.8599999999997</v>
      </c>
      <c r="G104" s="21">
        <v>5034.8599999999997</v>
      </c>
      <c r="H104" s="27">
        <f t="shared" si="1"/>
        <v>0</v>
      </c>
      <c r="K104" s="27"/>
      <c r="L104" s="27"/>
    </row>
    <row r="105" spans="1:12" x14ac:dyDescent="0.2">
      <c r="A105" t="s">
        <v>2005</v>
      </c>
      <c r="B105" s="19" t="s">
        <v>2006</v>
      </c>
      <c r="D105" s="27">
        <v>1500000</v>
      </c>
      <c r="E105" s="27">
        <v>1500000</v>
      </c>
      <c r="G105" s="64"/>
      <c r="H105" s="27">
        <f t="shared" si="1"/>
        <v>0</v>
      </c>
      <c r="J105" s="27"/>
      <c r="L105" s="27"/>
    </row>
    <row r="106" spans="1:12" x14ac:dyDescent="0.2">
      <c r="A106" t="s">
        <v>1452</v>
      </c>
      <c r="B106" t="s">
        <v>1453</v>
      </c>
      <c r="C106" s="27">
        <v>-27144</v>
      </c>
      <c r="D106" s="27">
        <v>52606</v>
      </c>
      <c r="E106" s="27">
        <v>43558</v>
      </c>
      <c r="F106" s="27">
        <v>-18096</v>
      </c>
      <c r="G106" s="21">
        <v>18096</v>
      </c>
      <c r="H106" s="27">
        <f t="shared" si="1"/>
        <v>0</v>
      </c>
    </row>
    <row r="107" spans="1:12" x14ac:dyDescent="0.2">
      <c r="A107" t="s">
        <v>1750</v>
      </c>
      <c r="B107" t="s">
        <v>1730</v>
      </c>
      <c r="C107">
        <v>-638.92999999999995</v>
      </c>
      <c r="D107">
        <v>638.94000000000005</v>
      </c>
      <c r="E107">
        <v>0.01</v>
      </c>
      <c r="H107" s="27">
        <f t="shared" si="1"/>
        <v>0</v>
      </c>
    </row>
    <row r="108" spans="1:12" x14ac:dyDescent="0.2">
      <c r="A108" t="s">
        <v>1470</v>
      </c>
      <c r="B108" t="s">
        <v>1471</v>
      </c>
      <c r="C108" s="27">
        <v>-6477.66</v>
      </c>
      <c r="D108" s="27">
        <v>6477.66</v>
      </c>
      <c r="G108" s="64"/>
      <c r="H108" s="27">
        <f t="shared" si="1"/>
        <v>0</v>
      </c>
    </row>
    <row r="109" spans="1:12" x14ac:dyDescent="0.2">
      <c r="A109" t="s">
        <v>1585</v>
      </c>
      <c r="B109" t="s">
        <v>1586</v>
      </c>
      <c r="C109" s="27">
        <v>-11500</v>
      </c>
      <c r="D109" s="27">
        <v>11500</v>
      </c>
      <c r="E109" s="27">
        <v>17092</v>
      </c>
      <c r="F109" s="27">
        <v>-17092</v>
      </c>
      <c r="G109" s="21">
        <v>17092</v>
      </c>
      <c r="H109" s="27">
        <f t="shared" si="1"/>
        <v>0</v>
      </c>
    </row>
    <row r="110" spans="1:12" x14ac:dyDescent="0.2">
      <c r="A110" t="s">
        <v>2007</v>
      </c>
      <c r="B110" t="s">
        <v>2008</v>
      </c>
      <c r="D110" s="27">
        <v>28729.26</v>
      </c>
      <c r="E110" s="27">
        <v>28729.26</v>
      </c>
      <c r="G110" s="64"/>
      <c r="H110" s="27">
        <f t="shared" si="1"/>
        <v>0</v>
      </c>
    </row>
    <row r="111" spans="1:12" x14ac:dyDescent="0.2">
      <c r="A111" t="s">
        <v>2009</v>
      </c>
      <c r="B111" t="s">
        <v>2010</v>
      </c>
      <c r="G111" s="64"/>
      <c r="H111" s="27">
        <f t="shared" si="1"/>
        <v>0</v>
      </c>
    </row>
    <row r="112" spans="1:12" x14ac:dyDescent="0.2">
      <c r="A112" t="s">
        <v>2011</v>
      </c>
      <c r="B112" t="s">
        <v>2012</v>
      </c>
      <c r="D112" s="27">
        <v>164000</v>
      </c>
      <c r="E112" s="27">
        <v>164000</v>
      </c>
      <c r="G112" s="64"/>
      <c r="H112" s="27">
        <f t="shared" si="1"/>
        <v>0</v>
      </c>
    </row>
    <row r="113" spans="1:12" x14ac:dyDescent="0.2">
      <c r="A113" t="s">
        <v>2013</v>
      </c>
      <c r="B113" t="s">
        <v>2014</v>
      </c>
      <c r="D113" s="27">
        <v>370000</v>
      </c>
      <c r="E113" s="27">
        <v>370000</v>
      </c>
      <c r="G113" s="64"/>
      <c r="H113" s="27">
        <f t="shared" si="1"/>
        <v>0</v>
      </c>
    </row>
    <row r="114" spans="1:12" x14ac:dyDescent="0.2">
      <c r="A114" t="s">
        <v>2015</v>
      </c>
      <c r="B114" s="19" t="s">
        <v>2016</v>
      </c>
      <c r="D114" s="27">
        <v>5000</v>
      </c>
      <c r="E114" s="27">
        <v>5000</v>
      </c>
      <c r="G114" s="64"/>
      <c r="H114" s="27">
        <f t="shared" si="1"/>
        <v>0</v>
      </c>
      <c r="K114" s="27"/>
      <c r="L114" s="27"/>
    </row>
    <row r="115" spans="1:12" x14ac:dyDescent="0.2">
      <c r="A115" t="s">
        <v>1751</v>
      </c>
      <c r="B115" s="19" t="s">
        <v>1740</v>
      </c>
      <c r="C115" s="27">
        <v>-2731.6</v>
      </c>
      <c r="D115" s="27">
        <v>6449.6</v>
      </c>
      <c r="E115" s="27">
        <v>5104</v>
      </c>
      <c r="F115" s="27">
        <v>-1386</v>
      </c>
      <c r="G115" s="21">
        <v>1386</v>
      </c>
      <c r="H115" s="27">
        <f t="shared" si="1"/>
        <v>0</v>
      </c>
      <c r="K115" s="27"/>
      <c r="L115" s="27"/>
    </row>
    <row r="116" spans="1:12" x14ac:dyDescent="0.2">
      <c r="A116" t="s">
        <v>1752</v>
      </c>
      <c r="B116" s="19" t="s">
        <v>1749</v>
      </c>
      <c r="C116" s="27">
        <v>-2600</v>
      </c>
      <c r="D116" s="27">
        <v>2600</v>
      </c>
      <c r="G116" s="64"/>
      <c r="H116" s="27">
        <f t="shared" si="1"/>
        <v>0</v>
      </c>
      <c r="J116" s="27"/>
      <c r="L116" s="27"/>
    </row>
    <row r="117" spans="1:12" x14ac:dyDescent="0.2">
      <c r="A117" t="s">
        <v>1756</v>
      </c>
      <c r="B117" s="19" t="s">
        <v>1755</v>
      </c>
      <c r="C117">
        <v>-580</v>
      </c>
      <c r="F117">
        <v>-580</v>
      </c>
      <c r="G117" s="21">
        <v>580</v>
      </c>
      <c r="H117" s="27">
        <f t="shared" si="1"/>
        <v>0</v>
      </c>
      <c r="J117" s="27"/>
    </row>
    <row r="118" spans="1:12" x14ac:dyDescent="0.2">
      <c r="A118" t="s">
        <v>1910</v>
      </c>
      <c r="B118" s="19" t="s">
        <v>1911</v>
      </c>
      <c r="D118" s="27">
        <v>45000</v>
      </c>
      <c r="F118" s="27">
        <v>45000</v>
      </c>
      <c r="G118" s="21">
        <v>45000</v>
      </c>
      <c r="H118" s="27">
        <f t="shared" si="1"/>
        <v>90000</v>
      </c>
    </row>
    <row r="119" spans="1:12" x14ac:dyDescent="0.2">
      <c r="A119" t="s">
        <v>1768</v>
      </c>
      <c r="B119" t="s">
        <v>1757</v>
      </c>
      <c r="C119" s="27">
        <v>-13340</v>
      </c>
      <c r="D119" s="27">
        <v>43152</v>
      </c>
      <c r="E119" s="27">
        <v>51620</v>
      </c>
      <c r="F119" s="27">
        <v>-21808</v>
      </c>
      <c r="G119" s="21">
        <v>21808</v>
      </c>
      <c r="H119" s="27">
        <f t="shared" si="1"/>
        <v>0</v>
      </c>
      <c r="J119" s="27"/>
      <c r="K119" s="27"/>
    </row>
    <row r="120" spans="1:12" x14ac:dyDescent="0.2">
      <c r="A120" t="s">
        <v>1767</v>
      </c>
      <c r="B120" t="s">
        <v>1759</v>
      </c>
      <c r="C120" s="27">
        <v>-205000</v>
      </c>
      <c r="D120" s="27">
        <v>205000</v>
      </c>
      <c r="G120" s="64"/>
      <c r="H120" s="27">
        <f t="shared" si="1"/>
        <v>0</v>
      </c>
    </row>
    <row r="121" spans="1:12" x14ac:dyDescent="0.2">
      <c r="A121" t="s">
        <v>1764</v>
      </c>
      <c r="B121" t="s">
        <v>1762</v>
      </c>
      <c r="G121" s="64"/>
      <c r="H121" s="27">
        <f t="shared" si="1"/>
        <v>0</v>
      </c>
    </row>
    <row r="122" spans="1:12" x14ac:dyDescent="0.2">
      <c r="A122" t="s">
        <v>1766</v>
      </c>
      <c r="B122" t="s">
        <v>1765</v>
      </c>
      <c r="C122" s="27">
        <v>-238000</v>
      </c>
      <c r="D122" s="27">
        <v>238000</v>
      </c>
      <c r="H122" s="27">
        <f t="shared" si="1"/>
        <v>0</v>
      </c>
    </row>
    <row r="123" spans="1:12" x14ac:dyDescent="0.2">
      <c r="A123" t="s">
        <v>1772</v>
      </c>
      <c r="B123" t="s">
        <v>1771</v>
      </c>
      <c r="C123" s="27">
        <v>-310000</v>
      </c>
      <c r="D123" s="27">
        <v>620000</v>
      </c>
      <c r="E123" s="27">
        <v>310000</v>
      </c>
      <c r="G123" s="64"/>
      <c r="H123" s="27">
        <f t="shared" si="1"/>
        <v>0</v>
      </c>
    </row>
    <row r="124" spans="1:12" x14ac:dyDescent="0.2">
      <c r="A124" t="s">
        <v>1775</v>
      </c>
      <c r="B124" t="s">
        <v>1774</v>
      </c>
      <c r="C124" s="27">
        <v>-350000</v>
      </c>
      <c r="D124" s="27">
        <v>700000</v>
      </c>
      <c r="E124" s="27">
        <v>350000</v>
      </c>
      <c r="G124" s="64"/>
      <c r="H124" s="27">
        <f t="shared" si="1"/>
        <v>0</v>
      </c>
    </row>
    <row r="125" spans="1:12" x14ac:dyDescent="0.2">
      <c r="A125" t="s">
        <v>2017</v>
      </c>
      <c r="B125" t="s">
        <v>2018</v>
      </c>
      <c r="D125" s="27">
        <v>160000</v>
      </c>
      <c r="E125" s="27">
        <v>160000</v>
      </c>
      <c r="G125" s="64"/>
      <c r="H125" s="27">
        <f t="shared" si="1"/>
        <v>0</v>
      </c>
      <c r="L125" s="27"/>
    </row>
    <row r="126" spans="1:12" x14ac:dyDescent="0.2">
      <c r="A126" t="s">
        <v>2019</v>
      </c>
      <c r="B126" s="19" t="s">
        <v>2020</v>
      </c>
      <c r="D126" s="27">
        <v>340000</v>
      </c>
      <c r="E126" s="27">
        <v>340000</v>
      </c>
      <c r="G126" s="64"/>
      <c r="H126" s="27">
        <f t="shared" si="1"/>
        <v>0</v>
      </c>
      <c r="K126" s="27"/>
      <c r="L126" s="27"/>
    </row>
    <row r="127" spans="1:12" x14ac:dyDescent="0.2">
      <c r="A127" t="s">
        <v>2021</v>
      </c>
      <c r="B127" s="19" t="s">
        <v>2022</v>
      </c>
      <c r="D127" s="27">
        <v>579000</v>
      </c>
      <c r="E127" s="27">
        <v>579000</v>
      </c>
      <c r="G127" s="64"/>
      <c r="H127" s="27">
        <f t="shared" si="1"/>
        <v>0</v>
      </c>
      <c r="K127" s="27"/>
      <c r="L127" s="27"/>
    </row>
    <row r="128" spans="1:12" x14ac:dyDescent="0.2">
      <c r="A128" t="s">
        <v>2023</v>
      </c>
      <c r="B128" s="19" t="s">
        <v>2024</v>
      </c>
      <c r="D128" s="27">
        <v>9860</v>
      </c>
      <c r="E128" s="27">
        <v>9860</v>
      </c>
      <c r="G128" s="64"/>
      <c r="H128" s="27">
        <f t="shared" si="1"/>
        <v>0</v>
      </c>
      <c r="K128" s="27"/>
      <c r="L128" s="27"/>
    </row>
    <row r="129" spans="1:12" x14ac:dyDescent="0.2">
      <c r="A129" t="s">
        <v>2025</v>
      </c>
      <c r="B129" s="19" t="s">
        <v>628</v>
      </c>
      <c r="D129" s="27">
        <v>150933.32999999999</v>
      </c>
      <c r="E129" s="27">
        <v>150933.32999999999</v>
      </c>
      <c r="G129" s="21"/>
      <c r="H129" s="27">
        <f t="shared" si="1"/>
        <v>0</v>
      </c>
      <c r="J129" s="27"/>
      <c r="L129" s="27"/>
    </row>
    <row r="130" spans="1:12" x14ac:dyDescent="0.2">
      <c r="A130" t="s">
        <v>2026</v>
      </c>
      <c r="B130" s="19" t="s">
        <v>2027</v>
      </c>
      <c r="D130" s="27">
        <v>140000</v>
      </c>
      <c r="E130" s="27">
        <v>140000</v>
      </c>
      <c r="G130" s="64"/>
      <c r="H130" s="27">
        <f t="shared" si="1"/>
        <v>0</v>
      </c>
      <c r="K130" s="27"/>
      <c r="L130" s="27"/>
    </row>
    <row r="131" spans="1:12" x14ac:dyDescent="0.2">
      <c r="A131" t="s">
        <v>2028</v>
      </c>
      <c r="B131" s="19" t="s">
        <v>2029</v>
      </c>
      <c r="D131" s="27">
        <v>220000</v>
      </c>
      <c r="E131" s="27">
        <v>220000</v>
      </c>
      <c r="G131" s="21"/>
      <c r="H131" s="27">
        <f t="shared" si="1"/>
        <v>0</v>
      </c>
      <c r="K131" s="27"/>
      <c r="L131" s="27"/>
    </row>
    <row r="132" spans="1:12" x14ac:dyDescent="0.2">
      <c r="A132" t="s">
        <v>2030</v>
      </c>
      <c r="B132" s="19" t="s">
        <v>2031</v>
      </c>
      <c r="D132" s="27">
        <v>270000</v>
      </c>
      <c r="E132" s="27">
        <v>270000</v>
      </c>
      <c r="G132" s="64"/>
      <c r="H132" s="27">
        <f t="shared" si="1"/>
        <v>0</v>
      </c>
      <c r="K132" s="27"/>
      <c r="L132" s="27"/>
    </row>
    <row r="133" spans="1:12" x14ac:dyDescent="0.2">
      <c r="A133" t="s">
        <v>2032</v>
      </c>
      <c r="B133" s="19" t="s">
        <v>2033</v>
      </c>
      <c r="D133" s="27">
        <v>175000</v>
      </c>
      <c r="E133" s="27">
        <v>175000</v>
      </c>
      <c r="G133" s="21"/>
      <c r="H133" s="27">
        <f t="shared" si="1"/>
        <v>0</v>
      </c>
      <c r="J133" s="27"/>
      <c r="L133" s="27"/>
    </row>
    <row r="134" spans="1:12" x14ac:dyDescent="0.2">
      <c r="A134" t="s">
        <v>2034</v>
      </c>
      <c r="B134" s="19" t="s">
        <v>2035</v>
      </c>
      <c r="D134" s="27">
        <v>12412</v>
      </c>
      <c r="E134" s="27">
        <v>12412</v>
      </c>
      <c r="G134" s="64"/>
      <c r="H134" s="27">
        <f t="shared" si="1"/>
        <v>0</v>
      </c>
      <c r="K134" s="27"/>
      <c r="L134" s="27"/>
    </row>
    <row r="135" spans="1:12" x14ac:dyDescent="0.2">
      <c r="A135" t="s">
        <v>1916</v>
      </c>
      <c r="B135" s="19" t="s">
        <v>1917</v>
      </c>
      <c r="D135" s="27">
        <v>23548</v>
      </c>
      <c r="E135" s="27">
        <v>40832</v>
      </c>
      <c r="F135" s="27">
        <v>-17284</v>
      </c>
      <c r="G135" s="21">
        <v>17284</v>
      </c>
      <c r="H135" s="27">
        <f t="shared" si="1"/>
        <v>0</v>
      </c>
      <c r="J135" s="27"/>
      <c r="L135" s="27"/>
    </row>
    <row r="136" spans="1:12" x14ac:dyDescent="0.2">
      <c r="A136" t="s">
        <v>2036</v>
      </c>
      <c r="B136" t="s">
        <v>2037</v>
      </c>
      <c r="D136" s="27">
        <v>240000</v>
      </c>
      <c r="E136" s="27">
        <v>240000</v>
      </c>
      <c r="G136" s="64"/>
      <c r="H136" s="27">
        <f t="shared" si="1"/>
        <v>0</v>
      </c>
      <c r="J136" s="27"/>
      <c r="K136" s="27"/>
    </row>
    <row r="137" spans="1:12" x14ac:dyDescent="0.2">
      <c r="A137" t="s">
        <v>2038</v>
      </c>
      <c r="B137" t="s">
        <v>2039</v>
      </c>
      <c r="D137" s="27">
        <v>230000</v>
      </c>
      <c r="E137" s="27">
        <v>230000</v>
      </c>
      <c r="G137" s="64"/>
      <c r="H137" s="27">
        <f t="shared" si="1"/>
        <v>0</v>
      </c>
      <c r="L137" s="27"/>
    </row>
    <row r="138" spans="1:12" x14ac:dyDescent="0.2">
      <c r="A138" t="s">
        <v>2040</v>
      </c>
      <c r="B138" t="s">
        <v>2041</v>
      </c>
      <c r="D138" s="27">
        <v>1740</v>
      </c>
      <c r="E138" s="27">
        <v>1740</v>
      </c>
      <c r="G138" s="64"/>
      <c r="H138" s="27">
        <f t="shared" si="1"/>
        <v>0</v>
      </c>
    </row>
    <row r="139" spans="1:12" x14ac:dyDescent="0.2">
      <c r="A139" t="s">
        <v>2042</v>
      </c>
      <c r="B139" t="s">
        <v>2043</v>
      </c>
      <c r="D139" s="27">
        <v>95000</v>
      </c>
      <c r="E139" s="27">
        <v>95000</v>
      </c>
      <c r="G139" s="64"/>
      <c r="H139" s="27">
        <f t="shared" ref="H139:H158" si="2">+F139+G139</f>
        <v>0</v>
      </c>
    </row>
    <row r="140" spans="1:12" x14ac:dyDescent="0.2">
      <c r="A140" t="s">
        <v>2044</v>
      </c>
      <c r="B140" t="s">
        <v>2045</v>
      </c>
      <c r="D140" s="27">
        <v>135000</v>
      </c>
      <c r="E140" s="27">
        <v>135000</v>
      </c>
      <c r="H140" s="27">
        <f t="shared" si="2"/>
        <v>0</v>
      </c>
    </row>
    <row r="141" spans="1:12" x14ac:dyDescent="0.2">
      <c r="A141" t="s">
        <v>2046</v>
      </c>
      <c r="B141" t="s">
        <v>2047</v>
      </c>
      <c r="D141" s="27">
        <v>177500</v>
      </c>
      <c r="E141" s="27">
        <v>177500</v>
      </c>
      <c r="G141" s="64"/>
      <c r="H141" s="27">
        <f t="shared" si="2"/>
        <v>0</v>
      </c>
    </row>
    <row r="142" spans="1:12" x14ac:dyDescent="0.2">
      <c r="A142" t="s">
        <v>2048</v>
      </c>
      <c r="B142" t="s">
        <v>2049</v>
      </c>
      <c r="D142" s="27">
        <v>66000</v>
      </c>
      <c r="E142" s="27">
        <v>66000</v>
      </c>
      <c r="H142" s="27">
        <f t="shared" si="2"/>
        <v>0</v>
      </c>
    </row>
    <row r="143" spans="1:12" x14ac:dyDescent="0.2">
      <c r="A143" t="s">
        <v>2050</v>
      </c>
      <c r="B143" s="19" t="s">
        <v>2051</v>
      </c>
      <c r="D143" s="27">
        <v>36879.71</v>
      </c>
      <c r="E143" s="27">
        <v>36879.71</v>
      </c>
      <c r="H143" s="27">
        <f t="shared" si="2"/>
        <v>0</v>
      </c>
      <c r="K143" s="27"/>
      <c r="L143" s="27"/>
    </row>
    <row r="144" spans="1:12" x14ac:dyDescent="0.2">
      <c r="A144" t="s">
        <v>2052</v>
      </c>
      <c r="B144" s="19" t="s">
        <v>2053</v>
      </c>
      <c r="D144" s="27">
        <v>233000</v>
      </c>
      <c r="E144" s="27">
        <v>233000</v>
      </c>
      <c r="H144" s="27">
        <f t="shared" si="2"/>
        <v>0</v>
      </c>
      <c r="J144" s="27"/>
    </row>
    <row r="145" spans="1:12" x14ac:dyDescent="0.2">
      <c r="A145" t="s">
        <v>2054</v>
      </c>
      <c r="B145" t="s">
        <v>2055</v>
      </c>
      <c r="D145" s="27">
        <v>132900</v>
      </c>
      <c r="E145" s="27">
        <v>132900</v>
      </c>
      <c r="H145" s="27">
        <f t="shared" si="2"/>
        <v>0</v>
      </c>
      <c r="J145" s="27"/>
      <c r="K145" s="27"/>
    </row>
    <row r="146" spans="1:12" x14ac:dyDescent="0.2">
      <c r="A146" t="s">
        <v>2056</v>
      </c>
      <c r="B146" t="s">
        <v>2057</v>
      </c>
      <c r="D146" s="27">
        <v>4060</v>
      </c>
      <c r="E146" s="27">
        <v>4060</v>
      </c>
      <c r="H146" s="27">
        <f t="shared" si="2"/>
        <v>0</v>
      </c>
    </row>
    <row r="147" spans="1:12" x14ac:dyDescent="0.2">
      <c r="A147" t="s">
        <v>2058</v>
      </c>
      <c r="B147" t="s">
        <v>2059</v>
      </c>
      <c r="D147" s="27">
        <v>362000</v>
      </c>
      <c r="E147" s="27">
        <v>362000</v>
      </c>
      <c r="H147" s="27">
        <f t="shared" si="2"/>
        <v>0</v>
      </c>
    </row>
    <row r="148" spans="1:12" x14ac:dyDescent="0.2">
      <c r="A148" t="s">
        <v>2060</v>
      </c>
      <c r="B148" t="s">
        <v>2061</v>
      </c>
      <c r="D148" s="27">
        <v>91000</v>
      </c>
      <c r="E148" s="27">
        <v>91000</v>
      </c>
      <c r="H148" s="27">
        <f t="shared" si="2"/>
        <v>0</v>
      </c>
    </row>
    <row r="149" spans="1:12" x14ac:dyDescent="0.2">
      <c r="A149" t="s">
        <v>2062</v>
      </c>
      <c r="B149" t="s">
        <v>2063</v>
      </c>
      <c r="D149" s="27">
        <v>125000</v>
      </c>
      <c r="E149" s="27">
        <v>125000</v>
      </c>
      <c r="H149" s="27">
        <f t="shared" si="2"/>
        <v>0</v>
      </c>
    </row>
    <row r="150" spans="1:12" x14ac:dyDescent="0.2">
      <c r="A150" t="s">
        <v>2064</v>
      </c>
      <c r="B150" t="s">
        <v>2065</v>
      </c>
      <c r="D150" s="27">
        <v>120000</v>
      </c>
      <c r="E150" s="27">
        <v>120000</v>
      </c>
      <c r="H150" s="27">
        <f t="shared" si="2"/>
        <v>0</v>
      </c>
    </row>
    <row r="151" spans="1:12" x14ac:dyDescent="0.2">
      <c r="A151" t="s">
        <v>2066</v>
      </c>
      <c r="B151" t="s">
        <v>2067</v>
      </c>
      <c r="D151" s="27">
        <v>265000</v>
      </c>
      <c r="E151" s="27">
        <v>265000</v>
      </c>
      <c r="H151" s="27">
        <f t="shared" si="2"/>
        <v>0</v>
      </c>
      <c r="L151" s="27"/>
    </row>
    <row r="152" spans="1:12" x14ac:dyDescent="0.2">
      <c r="A152" t="s">
        <v>2068</v>
      </c>
      <c r="B152" s="19" t="s">
        <v>2069</v>
      </c>
      <c r="D152" s="27">
        <v>240000</v>
      </c>
      <c r="E152" s="27">
        <v>240000</v>
      </c>
      <c r="H152" s="27">
        <f t="shared" si="2"/>
        <v>0</v>
      </c>
      <c r="J152" s="27"/>
    </row>
    <row r="153" spans="1:12" x14ac:dyDescent="0.2">
      <c r="A153" t="s">
        <v>2070</v>
      </c>
      <c r="B153" t="s">
        <v>2071</v>
      </c>
      <c r="D153" s="27">
        <v>260000</v>
      </c>
      <c r="E153" s="27">
        <v>260000</v>
      </c>
      <c r="H153" s="27">
        <f t="shared" si="2"/>
        <v>0</v>
      </c>
      <c r="J153" s="27"/>
    </row>
    <row r="154" spans="1:12" x14ac:dyDescent="0.2">
      <c r="A154" t="s">
        <v>1923</v>
      </c>
      <c r="B154" t="s">
        <v>1924</v>
      </c>
      <c r="E154" s="27">
        <v>240000</v>
      </c>
      <c r="F154" s="27">
        <v>-240000</v>
      </c>
      <c r="G154" s="21">
        <v>240000</v>
      </c>
      <c r="H154" s="27">
        <f t="shared" si="2"/>
        <v>0</v>
      </c>
    </row>
    <row r="155" spans="1:12" x14ac:dyDescent="0.2">
      <c r="A155" t="s">
        <v>2072</v>
      </c>
      <c r="B155" t="s">
        <v>2073</v>
      </c>
      <c r="D155" s="27">
        <v>104000</v>
      </c>
      <c r="E155" s="27">
        <v>104000</v>
      </c>
      <c r="H155" s="27">
        <f t="shared" si="2"/>
        <v>0</v>
      </c>
    </row>
    <row r="156" spans="1:12" x14ac:dyDescent="0.2">
      <c r="A156" t="s">
        <v>2074</v>
      </c>
      <c r="B156" t="s">
        <v>1927</v>
      </c>
      <c r="E156" s="27">
        <v>232000</v>
      </c>
      <c r="F156" s="27">
        <v>-232000</v>
      </c>
      <c r="G156" s="21">
        <v>232000</v>
      </c>
      <c r="H156" s="27">
        <f t="shared" si="2"/>
        <v>0</v>
      </c>
    </row>
    <row r="157" spans="1:12" x14ac:dyDescent="0.2">
      <c r="A157" t="s">
        <v>1930</v>
      </c>
      <c r="B157" t="s">
        <v>1931</v>
      </c>
      <c r="C157" t="s">
        <v>1932</v>
      </c>
      <c r="D157" t="s">
        <v>1933</v>
      </c>
      <c r="E157" t="s">
        <v>1933</v>
      </c>
      <c r="F157" t="s">
        <v>1934</v>
      </c>
      <c r="H157" s="27" t="e">
        <f t="shared" si="2"/>
        <v>#VALUE!</v>
      </c>
    </row>
    <row r="158" spans="1:12" x14ac:dyDescent="0.2">
      <c r="B158" t="s">
        <v>2075</v>
      </c>
      <c r="C158" s="27">
        <v>-3743094.53</v>
      </c>
      <c r="D158" s="27">
        <v>20651554.079999998</v>
      </c>
      <c r="E158" s="27">
        <v>19275387.550000001</v>
      </c>
      <c r="F158" s="27">
        <v>-2366928</v>
      </c>
      <c r="H158" s="27">
        <f t="shared" si="2"/>
        <v>-2366928</v>
      </c>
    </row>
    <row r="167" spans="2:12" x14ac:dyDescent="0.2">
      <c r="K167" s="19"/>
    </row>
    <row r="168" spans="2:12" x14ac:dyDescent="0.2">
      <c r="K168" s="161"/>
    </row>
    <row r="173" spans="2:12" x14ac:dyDescent="0.2">
      <c r="B173" s="19"/>
      <c r="K173" s="27"/>
      <c r="L173" s="27"/>
    </row>
    <row r="174" spans="2:12" x14ac:dyDescent="0.2">
      <c r="B174" s="19"/>
      <c r="K174" s="27"/>
      <c r="L174" s="27"/>
    </row>
    <row r="175" spans="2:12" x14ac:dyDescent="0.2">
      <c r="B175" s="19"/>
      <c r="K175" s="27"/>
      <c r="L175" s="27"/>
    </row>
    <row r="176" spans="2:12" x14ac:dyDescent="0.2">
      <c r="K176" s="27"/>
    </row>
    <row r="177" spans="2:12" x14ac:dyDescent="0.2">
      <c r="L177" s="27"/>
    </row>
    <row r="182" spans="2:12" x14ac:dyDescent="0.2">
      <c r="L182" s="27"/>
    </row>
    <row r="183" spans="2:12" x14ac:dyDescent="0.2">
      <c r="B183" s="19"/>
      <c r="L183" s="27"/>
    </row>
    <row r="184" spans="2:12" x14ac:dyDescent="0.2">
      <c r="B184" s="19"/>
      <c r="L184" s="27"/>
    </row>
    <row r="185" spans="2:12" x14ac:dyDescent="0.2">
      <c r="B185" s="19"/>
      <c r="L185" s="27"/>
    </row>
    <row r="186" spans="2:12" x14ac:dyDescent="0.2">
      <c r="B186" s="19"/>
      <c r="L186" s="27"/>
    </row>
    <row r="187" spans="2:12" x14ac:dyDescent="0.2">
      <c r="B187" s="19"/>
      <c r="L187" s="27"/>
    </row>
    <row r="188" spans="2:12" x14ac:dyDescent="0.2">
      <c r="B188" s="19"/>
      <c r="L188" s="27"/>
    </row>
    <row r="189" spans="2:12" x14ac:dyDescent="0.2">
      <c r="B189" s="19"/>
      <c r="L189" s="27"/>
    </row>
    <row r="190" spans="2:12" x14ac:dyDescent="0.2">
      <c r="B190" s="19"/>
      <c r="L190" s="27"/>
    </row>
    <row r="191" spans="2:12" x14ac:dyDescent="0.2">
      <c r="B191" s="19"/>
      <c r="L191" s="27"/>
    </row>
    <row r="192" spans="2:12" x14ac:dyDescent="0.2">
      <c r="B192" s="19"/>
      <c r="L192" s="27"/>
    </row>
    <row r="193" spans="2:12" x14ac:dyDescent="0.2">
      <c r="J193" s="27"/>
      <c r="K193" s="27"/>
    </row>
    <row r="194" spans="2:12" x14ac:dyDescent="0.2">
      <c r="L194" s="27"/>
    </row>
    <row r="200" spans="2:12" x14ac:dyDescent="0.2">
      <c r="B200" s="19"/>
      <c r="K200" s="27"/>
      <c r="L200" s="27"/>
    </row>
    <row r="201" spans="2:12" x14ac:dyDescent="0.2">
      <c r="K201" s="27"/>
    </row>
    <row r="202" spans="2:12" x14ac:dyDescent="0.2">
      <c r="L202" s="27"/>
    </row>
    <row r="208" spans="2:12" x14ac:dyDescent="0.2">
      <c r="B208" s="19"/>
      <c r="K208" s="27"/>
      <c r="L208" s="27"/>
    </row>
    <row r="209" spans="2:12" x14ac:dyDescent="0.2">
      <c r="B209" s="19"/>
      <c r="K209" s="27"/>
      <c r="L209" s="27"/>
    </row>
    <row r="210" spans="2:12" x14ac:dyDescent="0.2">
      <c r="B210" s="19"/>
      <c r="K210" s="27"/>
      <c r="L210" s="27"/>
    </row>
    <row r="211" spans="2:12" x14ac:dyDescent="0.2">
      <c r="B211" s="19"/>
      <c r="K211" s="27"/>
      <c r="L211" s="27"/>
    </row>
    <row r="212" spans="2:12" x14ac:dyDescent="0.2">
      <c r="B212" s="19"/>
      <c r="K212" s="27"/>
      <c r="L212" s="27"/>
    </row>
    <row r="213" spans="2:12" x14ac:dyDescent="0.2">
      <c r="B213" s="19"/>
      <c r="J213" s="27"/>
      <c r="L213" s="27"/>
    </row>
    <row r="214" spans="2:12" x14ac:dyDescent="0.2">
      <c r="B214" s="19"/>
      <c r="J214" s="27"/>
      <c r="L214" s="27"/>
    </row>
    <row r="215" spans="2:12" x14ac:dyDescent="0.2">
      <c r="B215" s="19"/>
      <c r="J215" s="27"/>
      <c r="L215" s="27"/>
    </row>
    <row r="216" spans="2:12" x14ac:dyDescent="0.2">
      <c r="B216" s="19"/>
      <c r="J216" s="27"/>
      <c r="L216" s="27"/>
    </row>
    <row r="217" spans="2:12" x14ac:dyDescent="0.2">
      <c r="B217" s="19"/>
      <c r="K217" s="27"/>
      <c r="L217" s="27"/>
    </row>
    <row r="218" spans="2:12" x14ac:dyDescent="0.2">
      <c r="B218" s="19"/>
      <c r="J218" s="27"/>
      <c r="L218" s="27"/>
    </row>
    <row r="219" spans="2:12" x14ac:dyDescent="0.2">
      <c r="B219" s="19"/>
      <c r="K219" s="27"/>
      <c r="L219" s="27"/>
    </row>
    <row r="220" spans="2:12" x14ac:dyDescent="0.2">
      <c r="B220" s="19"/>
      <c r="J220" s="27"/>
      <c r="L220" s="27"/>
    </row>
    <row r="221" spans="2:12" x14ac:dyDescent="0.2">
      <c r="B221" s="19"/>
      <c r="J221" s="27"/>
      <c r="L221" s="27"/>
    </row>
    <row r="222" spans="2:12" x14ac:dyDescent="0.2">
      <c r="B222" s="19"/>
      <c r="K222" s="27"/>
      <c r="L222" s="27"/>
    </row>
    <row r="223" spans="2:12" x14ac:dyDescent="0.2">
      <c r="B223" s="19"/>
      <c r="K223" s="27"/>
      <c r="L223" s="27"/>
    </row>
    <row r="224" spans="2:12" x14ac:dyDescent="0.2">
      <c r="B224" s="19"/>
      <c r="K224" s="27"/>
      <c r="L224" s="27"/>
    </row>
    <row r="233" spans="2:12" x14ac:dyDescent="0.2">
      <c r="K233" s="19"/>
    </row>
    <row r="234" spans="2:12" x14ac:dyDescent="0.2">
      <c r="K234" s="161"/>
    </row>
    <row r="239" spans="2:12" x14ac:dyDescent="0.2">
      <c r="B239" s="19"/>
      <c r="J239" s="27"/>
      <c r="L239" s="27"/>
    </row>
    <row r="240" spans="2:12" x14ac:dyDescent="0.2">
      <c r="B240" s="19"/>
      <c r="J240" s="27"/>
      <c r="L240" s="27"/>
    </row>
    <row r="241" spans="2:12" x14ac:dyDescent="0.2">
      <c r="B241" s="19"/>
      <c r="K241" s="27"/>
      <c r="L241" s="27"/>
    </row>
    <row r="242" spans="2:12" x14ac:dyDescent="0.2">
      <c r="B242" s="19"/>
      <c r="K242" s="27"/>
      <c r="L242" s="27"/>
    </row>
    <row r="243" spans="2:12" x14ac:dyDescent="0.2">
      <c r="B243" s="19"/>
      <c r="J243" s="27"/>
      <c r="L243" s="27"/>
    </row>
    <row r="244" spans="2:12" x14ac:dyDescent="0.2">
      <c r="B244" s="19"/>
      <c r="J244" s="27"/>
      <c r="L244" s="27"/>
    </row>
    <row r="245" spans="2:12" x14ac:dyDescent="0.2">
      <c r="B245" s="19"/>
      <c r="K245" s="27"/>
      <c r="L245" s="27"/>
    </row>
    <row r="246" spans="2:12" x14ac:dyDescent="0.2">
      <c r="B246" s="19"/>
      <c r="K246" s="27"/>
      <c r="L246" s="27"/>
    </row>
    <row r="247" spans="2:12" x14ac:dyDescent="0.2">
      <c r="B247" s="19"/>
      <c r="J247" s="27"/>
      <c r="L247" s="27"/>
    </row>
    <row r="248" spans="2:12" x14ac:dyDescent="0.2">
      <c r="B248" s="19"/>
      <c r="J248" s="27"/>
      <c r="L248" s="27"/>
    </row>
    <row r="249" spans="2:12" x14ac:dyDescent="0.2">
      <c r="B249" s="19"/>
      <c r="J249" s="27"/>
    </row>
    <row r="250" spans="2:12" x14ac:dyDescent="0.2">
      <c r="J250" s="27"/>
      <c r="K250" s="27"/>
    </row>
    <row r="256" spans="2:12" x14ac:dyDescent="0.2">
      <c r="L256" s="27"/>
    </row>
    <row r="257" spans="2:12" x14ac:dyDescent="0.2">
      <c r="B257" s="19"/>
      <c r="J257" s="27"/>
      <c r="L257" s="27"/>
    </row>
    <row r="258" spans="2:12" x14ac:dyDescent="0.2">
      <c r="B258" s="19"/>
      <c r="K258" s="27"/>
      <c r="L258" s="27"/>
    </row>
    <row r="259" spans="2:12" x14ac:dyDescent="0.2">
      <c r="J259" s="27"/>
      <c r="K259" s="27"/>
    </row>
    <row r="260" spans="2:12" x14ac:dyDescent="0.2">
      <c r="L260" s="27"/>
    </row>
    <row r="265" spans="2:12" x14ac:dyDescent="0.2">
      <c r="L265" s="27"/>
    </row>
    <row r="266" spans="2:12" x14ac:dyDescent="0.2">
      <c r="B266" s="19"/>
      <c r="L266" s="27"/>
    </row>
    <row r="268" spans="2:12" x14ac:dyDescent="0.2">
      <c r="L268" s="27"/>
    </row>
    <row r="274" spans="2:12" x14ac:dyDescent="0.2">
      <c r="B274" s="19"/>
      <c r="K274" s="27"/>
      <c r="L274" s="27"/>
    </row>
    <row r="275" spans="2:12" x14ac:dyDescent="0.2">
      <c r="K275" s="27"/>
    </row>
    <row r="276" spans="2:12" x14ac:dyDescent="0.2">
      <c r="L276" s="27"/>
    </row>
    <row r="282" spans="2:12" x14ac:dyDescent="0.2">
      <c r="B282" s="19"/>
      <c r="L282" s="27"/>
    </row>
    <row r="283" spans="2:12" x14ac:dyDescent="0.2">
      <c r="B283" s="19"/>
    </row>
    <row r="290" spans="11:12" x14ac:dyDescent="0.2">
      <c r="L290" s="27"/>
    </row>
    <row r="299" spans="11:12" x14ac:dyDescent="0.2">
      <c r="K299" s="19"/>
    </row>
    <row r="300" spans="11:12" x14ac:dyDescent="0.2">
      <c r="K300" s="161"/>
    </row>
    <row r="305" spans="2:12" x14ac:dyDescent="0.2">
      <c r="B305" s="19"/>
      <c r="J305" s="27"/>
    </row>
    <row r="306" spans="2:12" x14ac:dyDescent="0.2">
      <c r="J306" s="27"/>
    </row>
    <row r="313" spans="2:12" x14ac:dyDescent="0.2">
      <c r="B313" s="19"/>
      <c r="K313" s="27"/>
      <c r="L313" s="27"/>
    </row>
    <row r="314" spans="2:12" x14ac:dyDescent="0.2">
      <c r="B314" s="19"/>
      <c r="J314" s="27"/>
    </row>
    <row r="315" spans="2:12" x14ac:dyDescent="0.2">
      <c r="J315" s="27"/>
      <c r="K315" s="27"/>
    </row>
    <row r="322" spans="2:12" x14ac:dyDescent="0.2">
      <c r="B322" s="19"/>
      <c r="K322" s="27"/>
      <c r="L322" s="27"/>
    </row>
    <row r="323" spans="2:12" x14ac:dyDescent="0.2">
      <c r="B323" s="19"/>
      <c r="J323" s="27"/>
    </row>
    <row r="324" spans="2:12" x14ac:dyDescent="0.2">
      <c r="J324" s="27"/>
      <c r="K324" s="27"/>
    </row>
    <row r="330" spans="2:12" x14ac:dyDescent="0.2">
      <c r="L330" s="27"/>
    </row>
    <row r="331" spans="2:12" x14ac:dyDescent="0.2">
      <c r="B331" s="19"/>
      <c r="K331" s="27"/>
      <c r="L331" s="27"/>
    </row>
    <row r="332" spans="2:12" x14ac:dyDescent="0.2">
      <c r="B332" s="19"/>
      <c r="K332" s="27"/>
      <c r="L332" s="27"/>
    </row>
    <row r="333" spans="2:12" x14ac:dyDescent="0.2">
      <c r="B333" s="19"/>
      <c r="J333" s="27"/>
      <c r="L333" s="27"/>
    </row>
    <row r="334" spans="2:12" x14ac:dyDescent="0.2">
      <c r="B334" s="19"/>
      <c r="J334" s="27"/>
      <c r="L334" s="27"/>
    </row>
    <row r="335" spans="2:12" x14ac:dyDescent="0.2">
      <c r="B335" s="19"/>
      <c r="K335" s="27"/>
      <c r="L335" s="27"/>
    </row>
    <row r="336" spans="2:12" x14ac:dyDescent="0.2">
      <c r="B336" s="19"/>
      <c r="K336" s="27"/>
      <c r="L336" s="27"/>
    </row>
    <row r="337" spans="2:12" x14ac:dyDescent="0.2">
      <c r="B337" s="19"/>
      <c r="J337" s="27"/>
      <c r="L337" s="27"/>
    </row>
    <row r="338" spans="2:12" x14ac:dyDescent="0.2">
      <c r="B338" s="19"/>
      <c r="K338" s="27"/>
      <c r="L338" s="27"/>
    </row>
    <row r="339" spans="2:12" x14ac:dyDescent="0.2">
      <c r="B339" s="19"/>
      <c r="J339" s="27"/>
      <c r="L339" s="27"/>
    </row>
    <row r="340" spans="2:12" x14ac:dyDescent="0.2">
      <c r="J340" s="27"/>
      <c r="K340" s="27"/>
    </row>
    <row r="341" spans="2:12" x14ac:dyDescent="0.2">
      <c r="L341" s="27"/>
    </row>
    <row r="347" spans="2:12" x14ac:dyDescent="0.2">
      <c r="B347" s="19"/>
      <c r="K347" s="27"/>
      <c r="L347" s="27"/>
    </row>
    <row r="348" spans="2:12" x14ac:dyDescent="0.2">
      <c r="B348" s="19"/>
      <c r="L348" s="27"/>
    </row>
    <row r="349" spans="2:12" x14ac:dyDescent="0.2">
      <c r="B349" s="19"/>
      <c r="J349" s="27"/>
    </row>
    <row r="350" spans="2:12" x14ac:dyDescent="0.2">
      <c r="J350" s="27"/>
      <c r="K350" s="27"/>
    </row>
    <row r="356" spans="11:12" x14ac:dyDescent="0.2">
      <c r="L356" s="27"/>
    </row>
    <row r="365" spans="11:12" x14ac:dyDescent="0.2">
      <c r="K365" s="19"/>
    </row>
    <row r="366" spans="11:12" x14ac:dyDescent="0.2">
      <c r="K366" s="161"/>
    </row>
    <row r="371" spans="2:12" x14ac:dyDescent="0.2">
      <c r="B371" s="19"/>
      <c r="K371" s="27"/>
      <c r="L371" s="27"/>
    </row>
    <row r="372" spans="2:12" x14ac:dyDescent="0.2">
      <c r="B372" s="19"/>
      <c r="L372" s="27"/>
    </row>
    <row r="373" spans="2:12" x14ac:dyDescent="0.2">
      <c r="B373" s="19"/>
      <c r="L373" s="27"/>
    </row>
    <row r="374" spans="2:12" x14ac:dyDescent="0.2">
      <c r="B374" s="19"/>
      <c r="K374" s="27"/>
      <c r="L374" s="27"/>
    </row>
    <row r="375" spans="2:12" x14ac:dyDescent="0.2">
      <c r="B375" s="19"/>
      <c r="L375" s="27"/>
    </row>
    <row r="376" spans="2:12" x14ac:dyDescent="0.2">
      <c r="B376" s="19"/>
      <c r="L376" s="27"/>
    </row>
    <row r="377" spans="2:12" x14ac:dyDescent="0.2">
      <c r="B377" s="19"/>
      <c r="L377" s="27"/>
    </row>
    <row r="378" spans="2:12" x14ac:dyDescent="0.2">
      <c r="B378" s="19"/>
      <c r="K378" s="27"/>
      <c r="L378" s="27"/>
    </row>
    <row r="379" spans="2:12" x14ac:dyDescent="0.2">
      <c r="B379" s="19"/>
      <c r="J379" s="27"/>
      <c r="L379" s="27"/>
    </row>
    <row r="380" spans="2:12" x14ac:dyDescent="0.2">
      <c r="J380" s="27"/>
      <c r="K380" s="27"/>
    </row>
    <row r="381" spans="2:12" x14ac:dyDescent="0.2">
      <c r="L381" s="27"/>
    </row>
    <row r="387" spans="2:12" x14ac:dyDescent="0.2">
      <c r="B387" s="19"/>
      <c r="K387" s="27"/>
      <c r="L387" s="27"/>
    </row>
    <row r="388" spans="2:12" x14ac:dyDescent="0.2">
      <c r="B388" s="19"/>
      <c r="J388" s="27"/>
    </row>
    <row r="389" spans="2:12" x14ac:dyDescent="0.2">
      <c r="J389" s="27"/>
      <c r="K389" s="27"/>
    </row>
    <row r="395" spans="2:12" x14ac:dyDescent="0.2">
      <c r="L395" s="27"/>
    </row>
    <row r="396" spans="2:12" x14ac:dyDescent="0.2">
      <c r="B396" s="19"/>
      <c r="K396" s="27"/>
      <c r="L396" s="27"/>
    </row>
    <row r="397" spans="2:12" x14ac:dyDescent="0.2">
      <c r="B397" s="19"/>
      <c r="K397" s="27"/>
      <c r="L397" s="27"/>
    </row>
    <row r="398" spans="2:12" x14ac:dyDescent="0.2">
      <c r="B398" s="19"/>
      <c r="J398" s="27"/>
      <c r="L398" s="27"/>
    </row>
    <row r="399" spans="2:12" x14ac:dyDescent="0.2">
      <c r="B399" s="19"/>
      <c r="J399" s="27"/>
      <c r="L399" s="27"/>
    </row>
    <row r="400" spans="2:12" x14ac:dyDescent="0.2">
      <c r="J400" s="27"/>
      <c r="K400" s="27"/>
    </row>
    <row r="401" spans="2:12" x14ac:dyDescent="0.2">
      <c r="L401" s="27"/>
    </row>
    <row r="407" spans="2:12" x14ac:dyDescent="0.2">
      <c r="B407" s="19"/>
      <c r="K407" s="27"/>
      <c r="L407" s="27"/>
    </row>
    <row r="408" spans="2:12" x14ac:dyDescent="0.2">
      <c r="B408" s="19"/>
      <c r="J408" s="27"/>
    </row>
    <row r="409" spans="2:12" x14ac:dyDescent="0.2">
      <c r="J409" s="27"/>
      <c r="K409" s="27"/>
    </row>
    <row r="416" spans="2:12" x14ac:dyDescent="0.2">
      <c r="B416" s="19"/>
      <c r="K416" s="27"/>
      <c r="L416" s="27"/>
    </row>
    <row r="417" spans="2:12" x14ac:dyDescent="0.2">
      <c r="B417" s="19"/>
      <c r="J417" s="27"/>
    </row>
    <row r="418" spans="2:12" x14ac:dyDescent="0.2">
      <c r="B418" s="19"/>
      <c r="K418" s="27"/>
      <c r="L418" s="27"/>
    </row>
    <row r="419" spans="2:12" x14ac:dyDescent="0.2">
      <c r="B419" s="19"/>
      <c r="J419" s="27"/>
    </row>
    <row r="420" spans="2:12" x14ac:dyDescent="0.2">
      <c r="J420" s="27"/>
      <c r="K420" s="27"/>
    </row>
    <row r="431" spans="2:12" x14ac:dyDescent="0.2">
      <c r="K431" s="19"/>
    </row>
    <row r="432" spans="2:12" x14ac:dyDescent="0.2">
      <c r="K432" s="161"/>
    </row>
    <row r="440" spans="2:12" x14ac:dyDescent="0.2">
      <c r="L440" s="27"/>
    </row>
    <row r="441" spans="2:12" x14ac:dyDescent="0.2">
      <c r="B441" s="19"/>
      <c r="K441" s="27"/>
      <c r="L441" s="27"/>
    </row>
    <row r="442" spans="2:12" x14ac:dyDescent="0.2">
      <c r="B442" s="19"/>
      <c r="K442" s="27"/>
      <c r="L442" s="27"/>
    </row>
    <row r="443" spans="2:12" x14ac:dyDescent="0.2">
      <c r="B443" s="19"/>
      <c r="L443" s="27"/>
    </row>
    <row r="444" spans="2:12" x14ac:dyDescent="0.2">
      <c r="B444" s="19"/>
      <c r="J444" s="27"/>
      <c r="L444" s="27"/>
    </row>
    <row r="445" spans="2:12" x14ac:dyDescent="0.2">
      <c r="J445" s="27"/>
      <c r="K445" s="27"/>
    </row>
    <row r="446" spans="2:12" x14ac:dyDescent="0.2">
      <c r="L446" s="27"/>
    </row>
    <row r="451" spans="2:12" x14ac:dyDescent="0.2">
      <c r="L451" s="27"/>
    </row>
    <row r="452" spans="2:12" x14ac:dyDescent="0.2">
      <c r="B452" s="19"/>
      <c r="L452" s="27"/>
    </row>
    <row r="453" spans="2:12" x14ac:dyDescent="0.2">
      <c r="B453" s="19"/>
      <c r="J453" s="27"/>
      <c r="L453" s="27"/>
    </row>
    <row r="454" spans="2:12" x14ac:dyDescent="0.2">
      <c r="B454" s="19"/>
      <c r="L454" s="27"/>
    </row>
    <row r="455" spans="2:12" x14ac:dyDescent="0.2">
      <c r="B455" s="19"/>
      <c r="L455" s="27"/>
    </row>
    <row r="456" spans="2:12" x14ac:dyDescent="0.2">
      <c r="B456" s="19"/>
      <c r="K456" s="27"/>
      <c r="L456" s="27"/>
    </row>
    <row r="457" spans="2:12" x14ac:dyDescent="0.2">
      <c r="B457" s="19"/>
      <c r="L457" s="27"/>
    </row>
    <row r="458" spans="2:12" x14ac:dyDescent="0.2">
      <c r="B458" s="19"/>
      <c r="L458" s="27"/>
    </row>
    <row r="459" spans="2:12" x14ac:dyDescent="0.2">
      <c r="B459" s="19"/>
      <c r="K459" s="27"/>
      <c r="L459" s="27"/>
    </row>
    <row r="460" spans="2:12" x14ac:dyDescent="0.2">
      <c r="B460" s="19"/>
      <c r="L460" s="27"/>
    </row>
    <row r="461" spans="2:12" x14ac:dyDescent="0.2">
      <c r="B461" s="19"/>
      <c r="L461" s="27"/>
    </row>
    <row r="462" spans="2:12" x14ac:dyDescent="0.2">
      <c r="B462" s="19"/>
      <c r="L462" s="27"/>
    </row>
    <row r="463" spans="2:12" x14ac:dyDescent="0.2">
      <c r="B463" s="19"/>
      <c r="J463" s="27"/>
      <c r="L463" s="27"/>
    </row>
    <row r="464" spans="2:12" x14ac:dyDescent="0.2">
      <c r="J464" s="27"/>
      <c r="K464" s="27"/>
    </row>
    <row r="465" spans="2:12" x14ac:dyDescent="0.2">
      <c r="L465" s="27"/>
    </row>
    <row r="470" spans="2:12" x14ac:dyDescent="0.2">
      <c r="L470" s="27"/>
    </row>
    <row r="471" spans="2:12" x14ac:dyDescent="0.2">
      <c r="B471" s="19"/>
      <c r="J471" s="27"/>
    </row>
    <row r="472" spans="2:12" x14ac:dyDescent="0.2">
      <c r="J472" s="27"/>
    </row>
    <row r="478" spans="2:12" x14ac:dyDescent="0.2">
      <c r="L478" s="27"/>
    </row>
    <row r="479" spans="2:12" x14ac:dyDescent="0.2">
      <c r="B479" s="19"/>
      <c r="J479" s="27"/>
      <c r="L479" s="27"/>
    </row>
    <row r="480" spans="2:12" x14ac:dyDescent="0.2">
      <c r="B480" s="19"/>
      <c r="K480" s="27"/>
      <c r="L480" s="27"/>
    </row>
    <row r="481" spans="2:12" x14ac:dyDescent="0.2">
      <c r="J481" s="27"/>
      <c r="K481" s="27"/>
    </row>
    <row r="482" spans="2:12" x14ac:dyDescent="0.2">
      <c r="L482" s="27"/>
    </row>
    <row r="488" spans="2:12" x14ac:dyDescent="0.2">
      <c r="B488" s="19"/>
    </row>
    <row r="497" spans="2:12" x14ac:dyDescent="0.2">
      <c r="K497" s="19"/>
    </row>
    <row r="498" spans="2:12" x14ac:dyDescent="0.2">
      <c r="K498" s="161"/>
    </row>
    <row r="503" spans="2:12" x14ac:dyDescent="0.2">
      <c r="B503" s="19"/>
    </row>
    <row r="504" spans="2:12" x14ac:dyDescent="0.2">
      <c r="B504" s="19"/>
    </row>
    <row r="512" spans="2:12" x14ac:dyDescent="0.2">
      <c r="B512" s="19"/>
      <c r="K512" s="27"/>
      <c r="L512" s="27"/>
    </row>
    <row r="513" spans="2:12" x14ac:dyDescent="0.2">
      <c r="B513" s="19"/>
      <c r="J513" s="27"/>
    </row>
    <row r="514" spans="2:12" x14ac:dyDescent="0.2">
      <c r="J514" s="27"/>
      <c r="K514" s="27"/>
    </row>
    <row r="520" spans="2:12" x14ac:dyDescent="0.2">
      <c r="L520" s="27"/>
    </row>
    <row r="521" spans="2:12" x14ac:dyDescent="0.2">
      <c r="B521" s="19"/>
      <c r="J521" s="27"/>
    </row>
    <row r="522" spans="2:12" x14ac:dyDescent="0.2">
      <c r="B522" s="19"/>
      <c r="K522" s="27"/>
      <c r="L522" s="27"/>
    </row>
    <row r="523" spans="2:12" x14ac:dyDescent="0.2">
      <c r="J523" s="27"/>
      <c r="K523" s="27"/>
    </row>
    <row r="524" spans="2:12" x14ac:dyDescent="0.2">
      <c r="L524" s="27"/>
    </row>
    <row r="530" spans="2:12" x14ac:dyDescent="0.2">
      <c r="B530" s="19"/>
      <c r="K530" s="27"/>
      <c r="L530" s="27"/>
    </row>
    <row r="531" spans="2:12" x14ac:dyDescent="0.2">
      <c r="B531" s="19"/>
      <c r="J531" s="27"/>
    </row>
    <row r="532" spans="2:12" x14ac:dyDescent="0.2">
      <c r="B532" s="19"/>
      <c r="K532" s="27"/>
      <c r="L532" s="27"/>
    </row>
    <row r="533" spans="2:12" x14ac:dyDescent="0.2">
      <c r="B533" s="19"/>
      <c r="K533" s="27"/>
      <c r="L533" s="27"/>
    </row>
    <row r="534" spans="2:12" x14ac:dyDescent="0.2">
      <c r="B534" s="19"/>
      <c r="K534" s="27"/>
      <c r="L534" s="27"/>
    </row>
    <row r="535" spans="2:12" x14ac:dyDescent="0.2">
      <c r="B535" s="19"/>
      <c r="J535" s="27"/>
      <c r="L535" s="27"/>
    </row>
    <row r="536" spans="2:12" x14ac:dyDescent="0.2">
      <c r="J536" s="27"/>
      <c r="K536" s="27"/>
    </row>
    <row r="537" spans="2:12" x14ac:dyDescent="0.2">
      <c r="L537" s="27"/>
    </row>
    <row r="542" spans="2:12" x14ac:dyDescent="0.2">
      <c r="L542" s="27"/>
    </row>
    <row r="543" spans="2:12" x14ac:dyDescent="0.2">
      <c r="B543" s="19"/>
      <c r="K543" s="27"/>
      <c r="L543" s="27"/>
    </row>
    <row r="544" spans="2:12" x14ac:dyDescent="0.2">
      <c r="B544" s="19"/>
      <c r="L544" s="27"/>
    </row>
    <row r="545" spans="2:12" x14ac:dyDescent="0.2">
      <c r="B545" s="19"/>
      <c r="J545" s="27"/>
      <c r="L545" s="27"/>
    </row>
    <row r="546" spans="2:12" x14ac:dyDescent="0.2">
      <c r="B546" s="19"/>
      <c r="J546" s="27"/>
      <c r="L546" s="27"/>
    </row>
    <row r="547" spans="2:12" x14ac:dyDescent="0.2">
      <c r="B547" s="19"/>
      <c r="K547" s="27"/>
      <c r="L547" s="27"/>
    </row>
    <row r="548" spans="2:12" x14ac:dyDescent="0.2">
      <c r="B548" s="19"/>
      <c r="K548" s="27"/>
      <c r="L548" s="27"/>
    </row>
    <row r="549" spans="2:12" x14ac:dyDescent="0.2">
      <c r="B549" s="19"/>
      <c r="K549" s="27"/>
      <c r="L549" s="27"/>
    </row>
    <row r="550" spans="2:12" x14ac:dyDescent="0.2">
      <c r="B550" s="19"/>
      <c r="K550" s="27"/>
      <c r="L550" s="27"/>
    </row>
    <row r="551" spans="2:12" x14ac:dyDescent="0.2">
      <c r="B551" s="19"/>
      <c r="K551" s="27"/>
      <c r="L551" s="27"/>
    </row>
    <row r="552" spans="2:12" x14ac:dyDescent="0.2">
      <c r="B552" s="19"/>
      <c r="J552" s="27"/>
      <c r="L552" s="27"/>
    </row>
    <row r="553" spans="2:12" x14ac:dyDescent="0.2">
      <c r="B553" s="19"/>
      <c r="K553" s="27"/>
      <c r="L553" s="27"/>
    </row>
    <row r="554" spans="2:12" x14ac:dyDescent="0.2">
      <c r="B554" s="19"/>
      <c r="J554" s="27"/>
      <c r="L554" s="27"/>
    </row>
    <row r="563" spans="2:12" x14ac:dyDescent="0.2">
      <c r="K563" s="19"/>
    </row>
    <row r="564" spans="2:12" x14ac:dyDescent="0.2">
      <c r="K564" s="161"/>
    </row>
    <row r="569" spans="2:12" x14ac:dyDescent="0.2">
      <c r="B569" s="19"/>
      <c r="J569" s="27"/>
      <c r="L569" s="27"/>
    </row>
    <row r="570" spans="2:12" x14ac:dyDescent="0.2">
      <c r="J570" s="27"/>
      <c r="K570" s="27"/>
    </row>
    <row r="571" spans="2:12" x14ac:dyDescent="0.2">
      <c r="L571" s="27"/>
    </row>
    <row r="576" spans="2:12" x14ac:dyDescent="0.2">
      <c r="L576" s="27"/>
    </row>
    <row r="577" spans="2:12" x14ac:dyDescent="0.2">
      <c r="B577" s="19"/>
      <c r="J577" s="27"/>
    </row>
    <row r="578" spans="2:12" x14ac:dyDescent="0.2">
      <c r="B578" s="19"/>
      <c r="K578" s="27"/>
      <c r="L578" s="27"/>
    </row>
    <row r="579" spans="2:12" x14ac:dyDescent="0.2">
      <c r="J579" s="27"/>
      <c r="K579" s="27"/>
    </row>
    <row r="580" spans="2:12" x14ac:dyDescent="0.2">
      <c r="L580" s="27"/>
    </row>
    <row r="586" spans="2:12" x14ac:dyDescent="0.2">
      <c r="B586" s="19"/>
      <c r="J586" s="27"/>
      <c r="L586" s="27"/>
    </row>
    <row r="587" spans="2:12" x14ac:dyDescent="0.2">
      <c r="J587" s="27"/>
    </row>
    <row r="588" spans="2:12" x14ac:dyDescent="0.2">
      <c r="L588" s="27"/>
    </row>
    <row r="594" spans="2:12" x14ac:dyDescent="0.2">
      <c r="B594" s="19"/>
      <c r="K594" s="27"/>
      <c r="L594" s="27"/>
    </row>
    <row r="595" spans="2:12" x14ac:dyDescent="0.2">
      <c r="B595" s="19"/>
      <c r="J595" s="27"/>
    </row>
    <row r="596" spans="2:12" x14ac:dyDescent="0.2">
      <c r="B596" s="19"/>
      <c r="K596" s="27"/>
      <c r="L596" s="27"/>
    </row>
    <row r="597" spans="2:12" x14ac:dyDescent="0.2">
      <c r="B597" s="19"/>
      <c r="J597" s="27"/>
    </row>
    <row r="598" spans="2:12" x14ac:dyDescent="0.2">
      <c r="B598" s="19"/>
      <c r="K598" s="27"/>
      <c r="L598" s="27"/>
    </row>
    <row r="599" spans="2:12" x14ac:dyDescent="0.2">
      <c r="B599" s="19"/>
      <c r="J599" s="27"/>
    </row>
    <row r="600" spans="2:12" x14ac:dyDescent="0.2">
      <c r="B600" s="19"/>
      <c r="K600" s="27"/>
      <c r="L600" s="27"/>
    </row>
    <row r="601" spans="2:12" x14ac:dyDescent="0.2">
      <c r="B601" s="19"/>
      <c r="J601" s="27"/>
    </row>
    <row r="602" spans="2:12" x14ac:dyDescent="0.2">
      <c r="K602" s="27"/>
    </row>
    <row r="608" spans="2:12" x14ac:dyDescent="0.2">
      <c r="L608" s="27"/>
    </row>
    <row r="609" spans="2:12" x14ac:dyDescent="0.2">
      <c r="B609" s="19"/>
      <c r="L609" s="27"/>
    </row>
    <row r="610" spans="2:12" x14ac:dyDescent="0.2">
      <c r="B610" s="19"/>
      <c r="L610" s="27"/>
    </row>
    <row r="611" spans="2:12" x14ac:dyDescent="0.2">
      <c r="B611" s="19"/>
      <c r="L611" s="27"/>
    </row>
    <row r="612" spans="2:12" x14ac:dyDescent="0.2">
      <c r="B612" s="19"/>
      <c r="K612" s="27"/>
      <c r="L612" s="27"/>
    </row>
    <row r="613" spans="2:12" x14ac:dyDescent="0.2">
      <c r="B613" s="19"/>
      <c r="L613" s="27"/>
    </row>
    <row r="614" spans="2:12" x14ac:dyDescent="0.2">
      <c r="B614" s="19"/>
      <c r="L614" s="27"/>
    </row>
    <row r="615" spans="2:12" x14ac:dyDescent="0.2">
      <c r="B615" s="19"/>
      <c r="L615" s="27"/>
    </row>
    <row r="616" spans="2:12" x14ac:dyDescent="0.2">
      <c r="B616" s="19"/>
      <c r="L616" s="27"/>
    </row>
    <row r="617" spans="2:12" x14ac:dyDescent="0.2">
      <c r="B617" s="19"/>
      <c r="J617" s="27"/>
      <c r="L617" s="27"/>
    </row>
    <row r="618" spans="2:12" x14ac:dyDescent="0.2">
      <c r="B618" s="19"/>
      <c r="L618" s="27"/>
    </row>
    <row r="619" spans="2:12" x14ac:dyDescent="0.2">
      <c r="B619" s="19"/>
      <c r="L619" s="27"/>
    </row>
    <row r="620" spans="2:12" x14ac:dyDescent="0.2">
      <c r="B620" s="19"/>
      <c r="L620" s="27"/>
    </row>
    <row r="629" spans="10:12" x14ac:dyDescent="0.2">
      <c r="K629" s="19"/>
    </row>
    <row r="630" spans="10:12" x14ac:dyDescent="0.2">
      <c r="K630" s="161"/>
    </row>
    <row r="635" spans="10:12" x14ac:dyDescent="0.2">
      <c r="J635" s="27"/>
      <c r="K635" s="27"/>
    </row>
    <row r="636" spans="10:12" x14ac:dyDescent="0.2">
      <c r="L636" s="27"/>
    </row>
    <row r="642" spans="2:12" x14ac:dyDescent="0.2">
      <c r="B642" s="19"/>
      <c r="K642" s="27"/>
      <c r="L642" s="27"/>
    </row>
    <row r="643" spans="2:12" x14ac:dyDescent="0.2">
      <c r="B643" s="19"/>
      <c r="J643" s="27"/>
    </row>
    <row r="644" spans="2:12" x14ac:dyDescent="0.2">
      <c r="J644" s="27"/>
      <c r="K644" s="27"/>
    </row>
    <row r="650" spans="2:12" x14ac:dyDescent="0.2">
      <c r="L650" s="27"/>
    </row>
    <row r="651" spans="2:12" x14ac:dyDescent="0.2">
      <c r="B651" s="19"/>
      <c r="K651" s="27"/>
      <c r="L651" s="27"/>
    </row>
    <row r="652" spans="2:12" x14ac:dyDescent="0.2">
      <c r="B652" s="19"/>
      <c r="J652" s="27"/>
      <c r="L652" s="27"/>
    </row>
    <row r="653" spans="2:12" x14ac:dyDescent="0.2">
      <c r="J653" s="27"/>
      <c r="K653" s="27"/>
    </row>
    <row r="654" spans="2:12" x14ac:dyDescent="0.2">
      <c r="L654" s="27"/>
    </row>
    <row r="659" spans="2:12" x14ac:dyDescent="0.2">
      <c r="L659" s="27"/>
    </row>
    <row r="660" spans="2:12" x14ac:dyDescent="0.2">
      <c r="B660" s="19"/>
      <c r="K660" s="27"/>
      <c r="L660" s="27"/>
    </row>
    <row r="661" spans="2:12" x14ac:dyDescent="0.2">
      <c r="B661" s="19"/>
      <c r="J661" s="27"/>
      <c r="L661" s="27"/>
    </row>
    <row r="662" spans="2:12" x14ac:dyDescent="0.2">
      <c r="B662" s="19"/>
      <c r="K662" s="27"/>
      <c r="L662" s="27"/>
    </row>
    <row r="663" spans="2:12" x14ac:dyDescent="0.2">
      <c r="B663" s="19"/>
      <c r="K663" s="27"/>
      <c r="L663" s="27"/>
    </row>
    <row r="664" spans="2:12" x14ac:dyDescent="0.2">
      <c r="B664" s="19"/>
      <c r="K664" s="27"/>
      <c r="L664" s="27"/>
    </row>
    <row r="665" spans="2:12" x14ac:dyDescent="0.2">
      <c r="B665" s="19"/>
      <c r="J665" s="27"/>
      <c r="L665" s="27"/>
    </row>
    <row r="666" spans="2:12" x14ac:dyDescent="0.2">
      <c r="B666" s="19"/>
      <c r="J666" s="27"/>
      <c r="L666" s="27"/>
    </row>
    <row r="667" spans="2:12" x14ac:dyDescent="0.2">
      <c r="J667" s="27"/>
      <c r="K667" s="27"/>
    </row>
    <row r="668" spans="2:12" x14ac:dyDescent="0.2">
      <c r="L668" s="27"/>
    </row>
    <row r="673" spans="2:12" x14ac:dyDescent="0.2">
      <c r="L673" s="27"/>
    </row>
    <row r="674" spans="2:12" x14ac:dyDescent="0.2">
      <c r="B674" s="19"/>
      <c r="K674" s="27"/>
      <c r="L674" s="27"/>
    </row>
    <row r="675" spans="2:12" x14ac:dyDescent="0.2">
      <c r="B675" s="19"/>
      <c r="J675" s="27"/>
      <c r="L675" s="27"/>
    </row>
    <row r="676" spans="2:12" x14ac:dyDescent="0.2">
      <c r="B676" s="19"/>
      <c r="J676" s="27"/>
      <c r="L676" s="27"/>
    </row>
    <row r="677" spans="2:12" x14ac:dyDescent="0.2">
      <c r="B677" s="19"/>
      <c r="J677" s="27"/>
      <c r="L677" s="27"/>
    </row>
    <row r="678" spans="2:12" x14ac:dyDescent="0.2">
      <c r="B678" s="19"/>
      <c r="K678" s="27"/>
      <c r="L678" s="27"/>
    </row>
    <row r="679" spans="2:12" x14ac:dyDescent="0.2">
      <c r="B679" s="19"/>
      <c r="K679" s="27"/>
      <c r="L679" s="27"/>
    </row>
    <row r="680" spans="2:12" x14ac:dyDescent="0.2">
      <c r="B680" s="19"/>
      <c r="K680" s="27"/>
      <c r="L680" s="27"/>
    </row>
    <row r="681" spans="2:12" x14ac:dyDescent="0.2">
      <c r="B681" s="19"/>
      <c r="K681" s="27"/>
      <c r="L681" s="27"/>
    </row>
    <row r="682" spans="2:12" x14ac:dyDescent="0.2">
      <c r="B682" s="19"/>
      <c r="K682" s="27"/>
      <c r="L682" s="27"/>
    </row>
    <row r="683" spans="2:12" x14ac:dyDescent="0.2">
      <c r="B683" s="19"/>
      <c r="K683" s="27"/>
      <c r="L683" s="27"/>
    </row>
    <row r="684" spans="2:12" x14ac:dyDescent="0.2">
      <c r="B684" s="19"/>
      <c r="K684" s="27"/>
      <c r="L684" s="27"/>
    </row>
    <row r="685" spans="2:12" x14ac:dyDescent="0.2">
      <c r="B685" s="19"/>
      <c r="K685" s="27"/>
      <c r="L685" s="27"/>
    </row>
    <row r="686" spans="2:12" x14ac:dyDescent="0.2">
      <c r="B686" s="19"/>
      <c r="L686" s="27"/>
    </row>
    <row r="695" spans="2:12" x14ac:dyDescent="0.2">
      <c r="K695" s="19"/>
    </row>
    <row r="696" spans="2:12" x14ac:dyDescent="0.2">
      <c r="K696" s="161"/>
    </row>
    <row r="701" spans="2:12" x14ac:dyDescent="0.2">
      <c r="B701" s="19"/>
      <c r="K701" s="27"/>
      <c r="L701" s="27"/>
    </row>
    <row r="702" spans="2:12" x14ac:dyDescent="0.2">
      <c r="B702" s="19"/>
      <c r="L702" s="27"/>
    </row>
    <row r="703" spans="2:12" x14ac:dyDescent="0.2">
      <c r="B703" s="19"/>
      <c r="K703" s="27"/>
      <c r="L703" s="27"/>
    </row>
    <row r="704" spans="2:12" x14ac:dyDescent="0.2">
      <c r="B704" s="19"/>
      <c r="K704" s="27"/>
      <c r="L704" s="27"/>
    </row>
    <row r="705" spans="2:12" x14ac:dyDescent="0.2">
      <c r="B705" s="19"/>
      <c r="J705" s="27"/>
      <c r="L705" s="27"/>
    </row>
    <row r="706" spans="2:12" x14ac:dyDescent="0.2">
      <c r="B706" s="19"/>
      <c r="K706" s="27"/>
      <c r="L706" s="27"/>
    </row>
    <row r="707" spans="2:12" x14ac:dyDescent="0.2">
      <c r="B707" s="19"/>
      <c r="J707" s="27"/>
      <c r="L707" s="27"/>
    </row>
    <row r="708" spans="2:12" x14ac:dyDescent="0.2">
      <c r="B708" s="19"/>
      <c r="K708" s="27"/>
      <c r="L708" s="27"/>
    </row>
    <row r="709" spans="2:12" x14ac:dyDescent="0.2">
      <c r="B709" s="19"/>
      <c r="J709" s="27"/>
      <c r="L709" s="27"/>
    </row>
    <row r="710" spans="2:12" x14ac:dyDescent="0.2">
      <c r="B710" s="19"/>
      <c r="K710" s="27"/>
      <c r="L710" s="27"/>
    </row>
    <row r="711" spans="2:12" x14ac:dyDescent="0.2">
      <c r="B711" s="19"/>
      <c r="K711" s="27"/>
      <c r="L711" s="27"/>
    </row>
    <row r="712" spans="2:12" x14ac:dyDescent="0.2">
      <c r="B712" s="19"/>
      <c r="K712" s="27"/>
      <c r="L712" s="27"/>
    </row>
    <row r="713" spans="2:12" x14ac:dyDescent="0.2">
      <c r="B713" s="19"/>
      <c r="K713" s="27"/>
      <c r="L713" s="27"/>
    </row>
    <row r="714" spans="2:12" x14ac:dyDescent="0.2">
      <c r="B714" s="19"/>
      <c r="J714" s="27"/>
      <c r="L714" s="27"/>
    </row>
    <row r="715" spans="2:12" x14ac:dyDescent="0.2">
      <c r="B715" s="19"/>
      <c r="J715" s="27"/>
      <c r="L715" s="27"/>
    </row>
    <row r="716" spans="2:12" x14ac:dyDescent="0.2">
      <c r="J716" s="27"/>
      <c r="K716" s="27"/>
    </row>
    <row r="717" spans="2:12" x14ac:dyDescent="0.2">
      <c r="L717" s="27"/>
    </row>
    <row r="722" spans="2:12" x14ac:dyDescent="0.2">
      <c r="L722" s="27"/>
    </row>
    <row r="723" spans="2:12" x14ac:dyDescent="0.2">
      <c r="B723" s="19"/>
    </row>
    <row r="731" spans="2:12" x14ac:dyDescent="0.2">
      <c r="B731" s="19"/>
      <c r="K731" s="27"/>
      <c r="L731" s="27"/>
    </row>
    <row r="732" spans="2:12" x14ac:dyDescent="0.2">
      <c r="K732" s="27"/>
    </row>
    <row r="733" spans="2:12" x14ac:dyDescent="0.2">
      <c r="L733" s="27"/>
    </row>
    <row r="739" spans="2:12" x14ac:dyDescent="0.2">
      <c r="B739" s="19"/>
      <c r="K739" s="27"/>
      <c r="L739" s="27"/>
    </row>
    <row r="740" spans="2:12" x14ac:dyDescent="0.2">
      <c r="B740" s="19"/>
      <c r="J740" s="27"/>
    </row>
    <row r="741" spans="2:12" x14ac:dyDescent="0.2">
      <c r="J741" s="27"/>
      <c r="K741" s="27"/>
    </row>
    <row r="747" spans="2:12" x14ac:dyDescent="0.2">
      <c r="L747" s="27"/>
    </row>
    <row r="748" spans="2:12" x14ac:dyDescent="0.2">
      <c r="B748" s="19"/>
      <c r="L748" s="27"/>
    </row>
    <row r="749" spans="2:12" x14ac:dyDescent="0.2">
      <c r="B749" s="19"/>
      <c r="L749" s="27"/>
    </row>
    <row r="750" spans="2:12" x14ac:dyDescent="0.2">
      <c r="B750" s="19"/>
      <c r="L750" s="27"/>
    </row>
    <row r="751" spans="2:12" x14ac:dyDescent="0.2">
      <c r="B751" s="19"/>
      <c r="L751" s="27"/>
    </row>
    <row r="752" spans="2:12" x14ac:dyDescent="0.2">
      <c r="B752" s="19"/>
      <c r="L752" s="27"/>
    </row>
    <row r="761" spans="2:12" x14ac:dyDescent="0.2">
      <c r="K761" s="19"/>
    </row>
    <row r="762" spans="2:12" x14ac:dyDescent="0.2">
      <c r="K762" s="161"/>
    </row>
    <row r="767" spans="2:12" x14ac:dyDescent="0.2">
      <c r="B767" s="19"/>
      <c r="L767" s="27"/>
    </row>
    <row r="768" spans="2:12" x14ac:dyDescent="0.2">
      <c r="B768" s="19"/>
      <c r="L768" s="27"/>
    </row>
    <row r="769" spans="2:12" x14ac:dyDescent="0.2">
      <c r="B769" s="19"/>
      <c r="L769" s="27"/>
    </row>
    <row r="770" spans="2:12" x14ac:dyDescent="0.2">
      <c r="B770" s="19"/>
      <c r="L770" s="27"/>
    </row>
    <row r="771" spans="2:12" x14ac:dyDescent="0.2">
      <c r="B771" s="19"/>
      <c r="L771" s="27"/>
    </row>
    <row r="772" spans="2:12" x14ac:dyDescent="0.2">
      <c r="B772" s="19"/>
      <c r="L772" s="27"/>
    </row>
    <row r="773" spans="2:12" x14ac:dyDescent="0.2">
      <c r="J773" s="27"/>
      <c r="K773" s="27"/>
    </row>
    <row r="774" spans="2:12" x14ac:dyDescent="0.2">
      <c r="L774" s="27"/>
    </row>
    <row r="779" spans="2:12" x14ac:dyDescent="0.2">
      <c r="L779" s="27"/>
    </row>
    <row r="780" spans="2:12" x14ac:dyDescent="0.2">
      <c r="B780" s="19"/>
      <c r="K780" s="27"/>
      <c r="L780" s="27"/>
    </row>
    <row r="781" spans="2:12" x14ac:dyDescent="0.2">
      <c r="B781" s="19"/>
      <c r="J781" s="27"/>
      <c r="L781" s="27"/>
    </row>
    <row r="782" spans="2:12" x14ac:dyDescent="0.2">
      <c r="B782" s="19"/>
      <c r="J782" s="27"/>
    </row>
    <row r="783" spans="2:12" x14ac:dyDescent="0.2">
      <c r="J783" s="27"/>
      <c r="K783" s="27"/>
    </row>
    <row r="789" spans="2:12" x14ac:dyDescent="0.2">
      <c r="L789" s="27"/>
    </row>
    <row r="790" spans="2:12" x14ac:dyDescent="0.2">
      <c r="B790" s="19"/>
      <c r="K790" s="27"/>
      <c r="L790" s="27"/>
    </row>
    <row r="791" spans="2:12" x14ac:dyDescent="0.2">
      <c r="B791" s="19"/>
      <c r="J791" s="27"/>
      <c r="L791" s="27"/>
    </row>
    <row r="792" spans="2:12" x14ac:dyDescent="0.2">
      <c r="B792" s="19"/>
      <c r="K792" s="27"/>
      <c r="L792" s="27"/>
    </row>
    <row r="793" spans="2:12" x14ac:dyDescent="0.2">
      <c r="B793" s="19"/>
      <c r="J793" s="27"/>
      <c r="L793" s="27"/>
    </row>
    <row r="794" spans="2:12" x14ac:dyDescent="0.2">
      <c r="B794" s="19"/>
      <c r="J794" s="27"/>
    </row>
    <row r="795" spans="2:12" x14ac:dyDescent="0.2">
      <c r="B795" s="19"/>
      <c r="J795" s="27"/>
      <c r="L795" s="27"/>
    </row>
    <row r="796" spans="2:12" x14ac:dyDescent="0.2">
      <c r="J796" s="27"/>
      <c r="K796" s="27"/>
    </row>
    <row r="797" spans="2:12" x14ac:dyDescent="0.2">
      <c r="L797" s="27"/>
    </row>
    <row r="802" spans="2:12" x14ac:dyDescent="0.2">
      <c r="L802" s="27"/>
    </row>
    <row r="803" spans="2:12" x14ac:dyDescent="0.2">
      <c r="B803" s="19"/>
      <c r="J803" s="27"/>
    </row>
    <row r="804" spans="2:12" x14ac:dyDescent="0.2">
      <c r="J804" s="27"/>
    </row>
    <row r="811" spans="2:12" x14ac:dyDescent="0.2">
      <c r="B811" s="19"/>
      <c r="K811" s="27"/>
      <c r="L811" s="27"/>
    </row>
    <row r="812" spans="2:12" x14ac:dyDescent="0.2">
      <c r="B812" s="19"/>
      <c r="J812" s="27"/>
    </row>
    <row r="813" spans="2:12" x14ac:dyDescent="0.2">
      <c r="J813" s="27"/>
      <c r="K813" s="27"/>
    </row>
    <row r="819" spans="11:12" x14ac:dyDescent="0.2">
      <c r="L819" s="27"/>
    </row>
    <row r="827" spans="11:12" x14ac:dyDescent="0.2">
      <c r="K827" s="19"/>
    </row>
    <row r="828" spans="11:12" x14ac:dyDescent="0.2">
      <c r="K828" s="161"/>
    </row>
    <row r="833" spans="2:12" x14ac:dyDescent="0.2">
      <c r="B833" s="19"/>
      <c r="K833" s="27"/>
      <c r="L833" s="27"/>
    </row>
    <row r="834" spans="2:12" x14ac:dyDescent="0.2">
      <c r="K834" s="27"/>
    </row>
    <row r="835" spans="2:12" x14ac:dyDescent="0.2">
      <c r="L835" s="27"/>
    </row>
    <row r="841" spans="2:12" x14ac:dyDescent="0.2">
      <c r="B841" s="19"/>
      <c r="K841" s="27"/>
      <c r="L841" s="27"/>
    </row>
    <row r="842" spans="2:12" x14ac:dyDescent="0.2">
      <c r="B842" s="19"/>
      <c r="J842" s="27"/>
    </row>
    <row r="843" spans="2:12" x14ac:dyDescent="0.2">
      <c r="J843" s="27"/>
      <c r="K843" s="27"/>
    </row>
    <row r="849" spans="2:12" x14ac:dyDescent="0.2">
      <c r="L849" s="27"/>
    </row>
    <row r="850" spans="2:12" x14ac:dyDescent="0.2">
      <c r="B850" s="19"/>
      <c r="J850" s="27"/>
      <c r="L850" s="27"/>
    </row>
    <row r="851" spans="2:12" x14ac:dyDescent="0.2">
      <c r="B851" s="19"/>
      <c r="L851" s="27"/>
    </row>
    <row r="852" spans="2:12" x14ac:dyDescent="0.2">
      <c r="B852" s="19"/>
      <c r="J852" s="27"/>
      <c r="L852" s="27"/>
    </row>
    <row r="853" spans="2:12" x14ac:dyDescent="0.2">
      <c r="B853" s="19"/>
      <c r="L853" s="27"/>
    </row>
    <row r="854" spans="2:12" x14ac:dyDescent="0.2">
      <c r="B854" s="19"/>
      <c r="K854" s="27"/>
      <c r="L854" s="27"/>
    </row>
    <row r="855" spans="2:12" x14ac:dyDescent="0.2">
      <c r="B855" s="19"/>
      <c r="L855" s="27"/>
    </row>
    <row r="856" spans="2:12" x14ac:dyDescent="0.2">
      <c r="J856" s="27"/>
      <c r="K856" s="27"/>
    </row>
    <row r="857" spans="2:12" x14ac:dyDescent="0.2">
      <c r="L857" s="27"/>
    </row>
    <row r="863" spans="2:12" x14ac:dyDescent="0.2">
      <c r="B863" s="19"/>
      <c r="K863" s="27"/>
      <c r="L863" s="27"/>
    </row>
    <row r="864" spans="2:12" x14ac:dyDescent="0.2">
      <c r="B864" s="19"/>
      <c r="J864" s="27"/>
    </row>
    <row r="865" spans="2:12" x14ac:dyDescent="0.2">
      <c r="J865" s="27"/>
      <c r="K865" s="27"/>
    </row>
    <row r="871" spans="2:12" x14ac:dyDescent="0.2">
      <c r="L871" s="27"/>
    </row>
    <row r="872" spans="2:12" x14ac:dyDescent="0.2">
      <c r="B872" s="19"/>
      <c r="K872" s="27"/>
      <c r="L872" s="27"/>
    </row>
    <row r="873" spans="2:12" x14ac:dyDescent="0.2">
      <c r="B873" s="19"/>
      <c r="J873" s="27"/>
      <c r="L873" s="27"/>
    </row>
    <row r="874" spans="2:12" x14ac:dyDescent="0.2">
      <c r="B874" s="19"/>
      <c r="J874" s="27"/>
      <c r="L874" s="27"/>
    </row>
    <row r="875" spans="2:12" x14ac:dyDescent="0.2">
      <c r="B875" s="19"/>
      <c r="J875" s="27"/>
    </row>
    <row r="876" spans="2:12" x14ac:dyDescent="0.2">
      <c r="J876" s="27"/>
      <c r="K876" s="27"/>
    </row>
    <row r="882" spans="2:12" x14ac:dyDescent="0.2">
      <c r="L882" s="27"/>
    </row>
    <row r="883" spans="2:12" x14ac:dyDescent="0.2">
      <c r="B883" s="19"/>
      <c r="J883" s="27"/>
    </row>
    <row r="884" spans="2:12" x14ac:dyDescent="0.2">
      <c r="B884" s="19"/>
      <c r="K884" s="27"/>
      <c r="L884" s="27"/>
    </row>
    <row r="893" spans="2:12" x14ac:dyDescent="0.2">
      <c r="K893" s="19"/>
    </row>
    <row r="894" spans="2:12" x14ac:dyDescent="0.2">
      <c r="K894" s="161"/>
    </row>
    <row r="899" spans="2:12" x14ac:dyDescent="0.2">
      <c r="J899" s="27"/>
      <c r="K899" s="27"/>
    </row>
    <row r="900" spans="2:12" x14ac:dyDescent="0.2">
      <c r="L900" s="27"/>
    </row>
    <row r="905" spans="2:12" x14ac:dyDescent="0.2">
      <c r="L905" s="27"/>
    </row>
    <row r="906" spans="2:12" x14ac:dyDescent="0.2">
      <c r="B906" s="19"/>
      <c r="J906" s="27"/>
    </row>
    <row r="907" spans="2:12" x14ac:dyDescent="0.2">
      <c r="B907" s="19"/>
      <c r="K907" s="27"/>
      <c r="L907" s="27"/>
    </row>
    <row r="908" spans="2:12" x14ac:dyDescent="0.2">
      <c r="J908" s="27"/>
      <c r="K908" s="27"/>
    </row>
    <row r="909" spans="2:12" x14ac:dyDescent="0.2">
      <c r="L909" s="27"/>
    </row>
    <row r="914" spans="2:12" x14ac:dyDescent="0.2">
      <c r="L914" s="27"/>
    </row>
    <row r="915" spans="2:12" x14ac:dyDescent="0.2">
      <c r="B915" s="19"/>
      <c r="K915" s="27"/>
      <c r="L915" s="27"/>
    </row>
    <row r="916" spans="2:12" x14ac:dyDescent="0.2">
      <c r="B916" s="19"/>
      <c r="J916" s="27"/>
      <c r="L916" s="27"/>
    </row>
    <row r="917" spans="2:12" x14ac:dyDescent="0.2">
      <c r="B917" s="19"/>
      <c r="J917" s="27"/>
    </row>
    <row r="918" spans="2:12" x14ac:dyDescent="0.2">
      <c r="B918" s="19"/>
      <c r="K918" s="27"/>
      <c r="L918" s="27"/>
    </row>
    <row r="919" spans="2:12" x14ac:dyDescent="0.2">
      <c r="J919" s="27"/>
      <c r="K919" s="27"/>
    </row>
    <row r="920" spans="2:12" x14ac:dyDescent="0.2">
      <c r="L920" s="27"/>
    </row>
    <row r="926" spans="2:12" x14ac:dyDescent="0.2">
      <c r="B926" s="19"/>
      <c r="K926" s="27"/>
      <c r="L926" s="27"/>
    </row>
    <row r="927" spans="2:12" x14ac:dyDescent="0.2">
      <c r="B927" s="19"/>
      <c r="J927" s="27"/>
    </row>
    <row r="928" spans="2:12" x14ac:dyDescent="0.2">
      <c r="J928" s="27"/>
      <c r="K928" s="27"/>
    </row>
    <row r="934" spans="2:12" x14ac:dyDescent="0.2">
      <c r="L934" s="27"/>
    </row>
    <row r="935" spans="2:12" x14ac:dyDescent="0.2">
      <c r="B935" s="19"/>
      <c r="J935" s="27"/>
    </row>
    <row r="936" spans="2:12" x14ac:dyDescent="0.2">
      <c r="B936" s="19"/>
    </row>
    <row r="937" spans="2:12" x14ac:dyDescent="0.2">
      <c r="J937" s="27"/>
    </row>
    <row r="943" spans="2:12" x14ac:dyDescent="0.2">
      <c r="L943" s="27"/>
    </row>
    <row r="944" spans="2:12" x14ac:dyDescent="0.2">
      <c r="B944" s="19"/>
      <c r="K944" s="27"/>
      <c r="L944" s="27"/>
    </row>
    <row r="945" spans="2:12" x14ac:dyDescent="0.2">
      <c r="B945" s="19"/>
      <c r="K945" s="27"/>
      <c r="L945" s="27"/>
    </row>
    <row r="946" spans="2:12" x14ac:dyDescent="0.2">
      <c r="B946" s="19"/>
      <c r="J946" s="27"/>
      <c r="L946" s="27"/>
    </row>
    <row r="947" spans="2:12" x14ac:dyDescent="0.2">
      <c r="B947" s="19"/>
      <c r="J947" s="27"/>
      <c r="L947" s="27"/>
    </row>
    <row r="948" spans="2:12" x14ac:dyDescent="0.2">
      <c r="B948" s="19"/>
      <c r="K948" s="27"/>
      <c r="L948" s="27"/>
    </row>
    <row r="949" spans="2:12" x14ac:dyDescent="0.2">
      <c r="B949" s="19"/>
      <c r="J949" s="27"/>
      <c r="L949" s="27"/>
    </row>
    <row r="950" spans="2:12" x14ac:dyDescent="0.2">
      <c r="B950" s="19"/>
      <c r="K950" s="27"/>
      <c r="L950" s="27"/>
    </row>
    <row r="959" spans="2:12" x14ac:dyDescent="0.2">
      <c r="K959" s="19"/>
    </row>
    <row r="960" spans="2:12" x14ac:dyDescent="0.2">
      <c r="K960" s="161"/>
    </row>
    <row r="965" spans="2:12" x14ac:dyDescent="0.2">
      <c r="B965" s="19"/>
      <c r="K965" s="27"/>
      <c r="L965" s="27"/>
    </row>
    <row r="966" spans="2:12" x14ac:dyDescent="0.2">
      <c r="B966" s="19"/>
      <c r="K966" s="27"/>
      <c r="L966" s="27"/>
    </row>
    <row r="967" spans="2:12" x14ac:dyDescent="0.2">
      <c r="B967" s="19"/>
      <c r="J967" s="27"/>
      <c r="L967" s="27"/>
    </row>
    <row r="968" spans="2:12" x14ac:dyDescent="0.2">
      <c r="B968" s="19"/>
      <c r="J968" s="27"/>
      <c r="L968" s="27"/>
    </row>
    <row r="969" spans="2:12" x14ac:dyDescent="0.2">
      <c r="B969" s="19"/>
      <c r="K969" s="27"/>
      <c r="L969" s="27"/>
    </row>
    <row r="970" spans="2:12" x14ac:dyDescent="0.2">
      <c r="J970" s="27"/>
      <c r="K970" s="27"/>
    </row>
    <row r="971" spans="2:12" x14ac:dyDescent="0.2">
      <c r="L971" s="27"/>
    </row>
    <row r="976" spans="2:12" x14ac:dyDescent="0.2">
      <c r="L976" s="27"/>
    </row>
    <row r="977" spans="2:12" x14ac:dyDescent="0.2">
      <c r="B977" s="19"/>
      <c r="L977" s="27"/>
    </row>
    <row r="978" spans="2:12" x14ac:dyDescent="0.2">
      <c r="B978" s="19"/>
      <c r="K978" s="27"/>
      <c r="L978" s="27"/>
    </row>
    <row r="979" spans="2:12" x14ac:dyDescent="0.2">
      <c r="B979" s="19"/>
      <c r="L979" s="27"/>
    </row>
    <row r="980" spans="2:12" x14ac:dyDescent="0.2">
      <c r="B980" s="19"/>
      <c r="J980" s="27"/>
      <c r="L980" s="27"/>
    </row>
    <row r="981" spans="2:12" x14ac:dyDescent="0.2">
      <c r="B981" s="19"/>
      <c r="J981" s="27"/>
      <c r="L981" s="27"/>
    </row>
    <row r="982" spans="2:12" x14ac:dyDescent="0.2">
      <c r="B982" s="19"/>
      <c r="K982" s="27"/>
      <c r="L982" s="27"/>
    </row>
    <row r="983" spans="2:12" x14ac:dyDescent="0.2">
      <c r="B983" s="19"/>
      <c r="K983" s="27"/>
      <c r="L983" s="27"/>
    </row>
    <row r="984" spans="2:12" x14ac:dyDescent="0.2">
      <c r="B984" s="19"/>
      <c r="J984" s="27"/>
      <c r="L984" s="27"/>
    </row>
    <row r="985" spans="2:12" x14ac:dyDescent="0.2">
      <c r="B985" s="19"/>
      <c r="K985" s="27"/>
      <c r="L985" s="27"/>
    </row>
    <row r="986" spans="2:12" x14ac:dyDescent="0.2">
      <c r="B986" s="19"/>
      <c r="K986" s="27"/>
      <c r="L986" s="27"/>
    </row>
    <row r="987" spans="2:12" x14ac:dyDescent="0.2">
      <c r="B987" s="19"/>
      <c r="K987" s="27"/>
      <c r="L987" s="27"/>
    </row>
    <row r="988" spans="2:12" x14ac:dyDescent="0.2">
      <c r="B988" s="19"/>
      <c r="K988" s="27"/>
      <c r="L988" s="27"/>
    </row>
    <row r="989" spans="2:12" x14ac:dyDescent="0.2">
      <c r="B989" s="19"/>
      <c r="K989" s="27"/>
      <c r="L989" s="27"/>
    </row>
    <row r="990" spans="2:12" x14ac:dyDescent="0.2">
      <c r="B990" s="19"/>
      <c r="J990" s="27"/>
      <c r="L990" s="27"/>
    </row>
    <row r="991" spans="2:12" x14ac:dyDescent="0.2">
      <c r="B991" s="19"/>
      <c r="J991" s="27"/>
      <c r="L991" s="27"/>
    </row>
    <row r="992" spans="2:12" x14ac:dyDescent="0.2">
      <c r="B992" s="19"/>
      <c r="J992" s="27"/>
      <c r="L992" s="27"/>
    </row>
    <row r="993" spans="2:12" x14ac:dyDescent="0.2">
      <c r="B993" s="19"/>
      <c r="J993" s="27"/>
      <c r="L993" s="27"/>
    </row>
    <row r="994" spans="2:12" x14ac:dyDescent="0.2">
      <c r="B994" s="19"/>
      <c r="J994" s="27"/>
      <c r="L994" s="27"/>
    </row>
    <row r="995" spans="2:12" x14ac:dyDescent="0.2">
      <c r="B995" s="19"/>
      <c r="K995" s="27"/>
      <c r="L995" s="27"/>
    </row>
    <row r="996" spans="2:12" x14ac:dyDescent="0.2">
      <c r="B996" s="19"/>
      <c r="K996" s="27"/>
      <c r="L996" s="27"/>
    </row>
    <row r="997" spans="2:12" x14ac:dyDescent="0.2">
      <c r="B997" s="19"/>
      <c r="K997" s="27"/>
      <c r="L997" s="27"/>
    </row>
    <row r="998" spans="2:12" x14ac:dyDescent="0.2">
      <c r="B998" s="19"/>
      <c r="K998" s="27"/>
      <c r="L998" s="27"/>
    </row>
    <row r="999" spans="2:12" x14ac:dyDescent="0.2">
      <c r="B999" s="19"/>
      <c r="J999" s="27"/>
      <c r="L999" s="27"/>
    </row>
    <row r="1000" spans="2:12" x14ac:dyDescent="0.2">
      <c r="B1000" s="19"/>
      <c r="J1000" s="27"/>
      <c r="L1000" s="27"/>
    </row>
    <row r="1001" spans="2:12" x14ac:dyDescent="0.2">
      <c r="B1001" s="19"/>
      <c r="J1001" s="27"/>
      <c r="L1001" s="27"/>
    </row>
    <row r="1002" spans="2:12" x14ac:dyDescent="0.2">
      <c r="B1002" s="19"/>
      <c r="J1002" s="27"/>
      <c r="L1002" s="27"/>
    </row>
    <row r="1003" spans="2:12" x14ac:dyDescent="0.2">
      <c r="B1003" s="19"/>
      <c r="K1003" s="27"/>
      <c r="L1003" s="27"/>
    </row>
    <row r="1004" spans="2:12" x14ac:dyDescent="0.2">
      <c r="B1004" s="19"/>
      <c r="K1004" s="27"/>
      <c r="L1004" s="27"/>
    </row>
    <row r="1005" spans="2:12" x14ac:dyDescent="0.2">
      <c r="B1005" s="19"/>
      <c r="K1005" s="27"/>
      <c r="L1005" s="27"/>
    </row>
    <row r="1006" spans="2:12" x14ac:dyDescent="0.2">
      <c r="B1006" s="19"/>
      <c r="J1006" s="27"/>
      <c r="L1006" s="27"/>
    </row>
    <row r="1007" spans="2:12" x14ac:dyDescent="0.2">
      <c r="B1007" s="19"/>
      <c r="J1007" s="27"/>
      <c r="L1007" s="27"/>
    </row>
    <row r="1008" spans="2:12" x14ac:dyDescent="0.2">
      <c r="B1008" s="19"/>
      <c r="J1008" s="27"/>
      <c r="L1008" s="27"/>
    </row>
    <row r="1009" spans="2:12" x14ac:dyDescent="0.2">
      <c r="B1009" s="19"/>
      <c r="K1009" s="27"/>
      <c r="L1009" s="27"/>
    </row>
    <row r="1010" spans="2:12" x14ac:dyDescent="0.2">
      <c r="B1010" s="19"/>
      <c r="J1010" s="27"/>
      <c r="L1010" s="27"/>
    </row>
    <row r="1011" spans="2:12" x14ac:dyDescent="0.2">
      <c r="B1011" s="19"/>
      <c r="K1011" s="27"/>
      <c r="L1011" s="27"/>
    </row>
    <row r="1012" spans="2:12" x14ac:dyDescent="0.2">
      <c r="B1012" s="19"/>
      <c r="J1012" s="27"/>
      <c r="L1012" s="27"/>
    </row>
    <row r="1013" spans="2:12" x14ac:dyDescent="0.2">
      <c r="B1013" s="19"/>
      <c r="K1013" s="27"/>
      <c r="L1013" s="27"/>
    </row>
    <row r="1014" spans="2:12" x14ac:dyDescent="0.2">
      <c r="B1014" s="19"/>
      <c r="K1014" s="27"/>
      <c r="L1014" s="27"/>
    </row>
    <row r="1015" spans="2:12" x14ac:dyDescent="0.2">
      <c r="B1015" s="19"/>
      <c r="K1015" s="27"/>
      <c r="L1015" s="27"/>
    </row>
    <row r="1016" spans="2:12" x14ac:dyDescent="0.2">
      <c r="B1016" s="19"/>
      <c r="K1016" s="27"/>
      <c r="L1016" s="27"/>
    </row>
    <row r="1025" spans="2:12" x14ac:dyDescent="0.2">
      <c r="K1025" s="19"/>
    </row>
    <row r="1026" spans="2:12" x14ac:dyDescent="0.2">
      <c r="K1026" s="161"/>
    </row>
    <row r="1031" spans="2:12" x14ac:dyDescent="0.2">
      <c r="B1031" s="19"/>
      <c r="K1031" s="27"/>
      <c r="L1031" s="27"/>
    </row>
    <row r="1032" spans="2:12" x14ac:dyDescent="0.2">
      <c r="B1032" s="19"/>
      <c r="J1032" s="27"/>
      <c r="L1032" s="27"/>
    </row>
    <row r="1033" spans="2:12" x14ac:dyDescent="0.2">
      <c r="B1033" s="19"/>
      <c r="J1033" s="27"/>
      <c r="L1033" s="27"/>
    </row>
    <row r="1034" spans="2:12" x14ac:dyDescent="0.2">
      <c r="B1034" s="19"/>
      <c r="J1034" s="27"/>
      <c r="L1034" s="27"/>
    </row>
    <row r="1035" spans="2:12" x14ac:dyDescent="0.2">
      <c r="B1035" s="19"/>
      <c r="K1035" s="27"/>
      <c r="L1035" s="27"/>
    </row>
    <row r="1036" spans="2:12" x14ac:dyDescent="0.2">
      <c r="B1036" s="19"/>
      <c r="J1036" s="27"/>
      <c r="L1036" s="27"/>
    </row>
    <row r="1037" spans="2:12" x14ac:dyDescent="0.2">
      <c r="B1037" s="19"/>
      <c r="K1037" s="27"/>
      <c r="L1037" s="27"/>
    </row>
    <row r="1038" spans="2:12" x14ac:dyDescent="0.2">
      <c r="B1038" s="19"/>
      <c r="K1038" s="27"/>
      <c r="L1038" s="27"/>
    </row>
    <row r="1039" spans="2:12" x14ac:dyDescent="0.2">
      <c r="B1039" s="19"/>
      <c r="K1039" s="27"/>
      <c r="L1039" s="27"/>
    </row>
    <row r="1040" spans="2:12" x14ac:dyDescent="0.2">
      <c r="B1040" s="19"/>
      <c r="K1040" s="27"/>
      <c r="L1040" s="27"/>
    </row>
    <row r="1041" spans="2:12" x14ac:dyDescent="0.2">
      <c r="B1041" s="19"/>
      <c r="K1041" s="27"/>
      <c r="L1041" s="27"/>
    </row>
    <row r="1042" spans="2:12" x14ac:dyDescent="0.2">
      <c r="B1042" s="19"/>
      <c r="J1042" s="27"/>
      <c r="L1042" s="27"/>
    </row>
    <row r="1043" spans="2:12" x14ac:dyDescent="0.2">
      <c r="B1043" s="19"/>
      <c r="J1043" s="27"/>
      <c r="L1043" s="27"/>
    </row>
    <row r="1044" spans="2:12" x14ac:dyDescent="0.2">
      <c r="B1044" s="19"/>
      <c r="K1044" s="27"/>
      <c r="L1044" s="27"/>
    </row>
    <row r="1045" spans="2:12" x14ac:dyDescent="0.2">
      <c r="B1045" s="19"/>
      <c r="J1045" s="27"/>
      <c r="L1045" s="27"/>
    </row>
    <row r="1046" spans="2:12" x14ac:dyDescent="0.2">
      <c r="B1046" s="19"/>
      <c r="J1046" s="27"/>
      <c r="L1046" s="27"/>
    </row>
    <row r="1047" spans="2:12" x14ac:dyDescent="0.2">
      <c r="B1047" s="19"/>
      <c r="J1047" s="27"/>
      <c r="L1047" s="27"/>
    </row>
    <row r="1048" spans="2:12" x14ac:dyDescent="0.2">
      <c r="B1048" s="19"/>
      <c r="K1048" s="27"/>
      <c r="L1048" s="27"/>
    </row>
    <row r="1049" spans="2:12" x14ac:dyDescent="0.2">
      <c r="B1049" s="19"/>
      <c r="K1049" s="27"/>
      <c r="L1049" s="27"/>
    </row>
    <row r="1050" spans="2:12" x14ac:dyDescent="0.2">
      <c r="B1050" s="19"/>
      <c r="J1050" s="27"/>
      <c r="L1050" s="27"/>
    </row>
    <row r="1051" spans="2:12" x14ac:dyDescent="0.2">
      <c r="B1051" s="19"/>
      <c r="L1051" s="27"/>
    </row>
    <row r="1052" spans="2:12" x14ac:dyDescent="0.2">
      <c r="B1052" s="19"/>
      <c r="L1052" s="27"/>
    </row>
    <row r="1054" spans="2:12" x14ac:dyDescent="0.2">
      <c r="L1054" s="27"/>
    </row>
    <row r="1060" spans="2:12" x14ac:dyDescent="0.2">
      <c r="B1060" s="19"/>
      <c r="K1060" s="27"/>
      <c r="L1060" s="27"/>
    </row>
    <row r="1061" spans="2:12" x14ac:dyDescent="0.2">
      <c r="B1061" s="19"/>
      <c r="J1061" s="27"/>
    </row>
    <row r="1062" spans="2:12" x14ac:dyDescent="0.2">
      <c r="J1062" s="27"/>
      <c r="K1062" s="27"/>
    </row>
    <row r="1068" spans="2:12" x14ac:dyDescent="0.2">
      <c r="L1068" s="27"/>
    </row>
    <row r="1069" spans="2:12" x14ac:dyDescent="0.2">
      <c r="B1069" s="19"/>
      <c r="L1069" s="27"/>
    </row>
    <row r="1070" spans="2:12" x14ac:dyDescent="0.2">
      <c r="B1070" s="19"/>
      <c r="L1070" s="27"/>
    </row>
    <row r="1071" spans="2:12" x14ac:dyDescent="0.2">
      <c r="B1071" s="19"/>
      <c r="L1071" s="27"/>
    </row>
    <row r="1072" spans="2:12" x14ac:dyDescent="0.2">
      <c r="B1072" s="19"/>
      <c r="L1072" s="27"/>
    </row>
    <row r="1073" spans="2:12" x14ac:dyDescent="0.2">
      <c r="B1073" s="19"/>
      <c r="L1073" s="27"/>
    </row>
    <row r="1074" spans="2:12" x14ac:dyDescent="0.2">
      <c r="B1074" s="19"/>
      <c r="L1074" s="27"/>
    </row>
    <row r="1075" spans="2:12" x14ac:dyDescent="0.2">
      <c r="B1075" s="19"/>
      <c r="J1075" s="27"/>
      <c r="L1075" s="27"/>
    </row>
    <row r="1076" spans="2:12" x14ac:dyDescent="0.2">
      <c r="B1076" s="19"/>
      <c r="L1076" s="27"/>
    </row>
    <row r="1077" spans="2:12" x14ac:dyDescent="0.2">
      <c r="B1077" s="19"/>
      <c r="L1077" s="27"/>
    </row>
    <row r="1078" spans="2:12" x14ac:dyDescent="0.2">
      <c r="B1078" s="19"/>
      <c r="L1078" s="27"/>
    </row>
    <row r="1079" spans="2:12" x14ac:dyDescent="0.2">
      <c r="B1079" s="19"/>
      <c r="L1079" s="27"/>
    </row>
    <row r="1080" spans="2:12" x14ac:dyDescent="0.2">
      <c r="B1080" s="19"/>
      <c r="J1080" s="27"/>
      <c r="L1080" s="27"/>
    </row>
    <row r="1081" spans="2:12" x14ac:dyDescent="0.2">
      <c r="B1081" s="19"/>
      <c r="L1081" s="27"/>
    </row>
    <row r="1082" spans="2:12" x14ac:dyDescent="0.2">
      <c r="B1082" s="19"/>
      <c r="L1082" s="27"/>
    </row>
    <row r="1091" spans="2:12" x14ac:dyDescent="0.2">
      <c r="K1091" s="19"/>
    </row>
    <row r="1092" spans="2:12" x14ac:dyDescent="0.2">
      <c r="K1092" s="161"/>
    </row>
    <row r="1097" spans="2:12" x14ac:dyDescent="0.2">
      <c r="B1097" s="19"/>
      <c r="L1097" s="27"/>
    </row>
    <row r="1098" spans="2:12" x14ac:dyDescent="0.2">
      <c r="B1098" s="19"/>
      <c r="L1098" s="27"/>
    </row>
    <row r="1099" spans="2:12" x14ac:dyDescent="0.2">
      <c r="B1099" s="19"/>
      <c r="L1099" s="27"/>
    </row>
    <row r="1100" spans="2:12" x14ac:dyDescent="0.2">
      <c r="B1100" s="19"/>
      <c r="J1100" s="27"/>
      <c r="L1100" s="27"/>
    </row>
    <row r="1101" spans="2:12" x14ac:dyDescent="0.2">
      <c r="J1101" s="27"/>
      <c r="K1101" s="27"/>
    </row>
    <row r="1102" spans="2:12" x14ac:dyDescent="0.2">
      <c r="L1102" s="27"/>
    </row>
    <row r="1107" spans="2:12" x14ac:dyDescent="0.2">
      <c r="L1107" s="27"/>
    </row>
    <row r="1108" spans="2:12" x14ac:dyDescent="0.2">
      <c r="B1108" s="19"/>
      <c r="J1108" s="27"/>
    </row>
    <row r="1109" spans="2:12" x14ac:dyDescent="0.2">
      <c r="J1109" s="27"/>
    </row>
    <row r="1116" spans="2:12" x14ac:dyDescent="0.2">
      <c r="B1116" s="19"/>
      <c r="J1116" s="27"/>
      <c r="L1116" s="27"/>
    </row>
    <row r="1117" spans="2:12" x14ac:dyDescent="0.2">
      <c r="B1117" s="19"/>
      <c r="K1117" s="27"/>
    </row>
    <row r="1118" spans="2:12" x14ac:dyDescent="0.2">
      <c r="J1118" s="27"/>
      <c r="K1118" s="27"/>
    </row>
    <row r="1124" spans="2:12" x14ac:dyDescent="0.2">
      <c r="L1124" s="27"/>
    </row>
    <row r="1125" spans="2:12" x14ac:dyDescent="0.2">
      <c r="B1125" s="19"/>
      <c r="K1125" s="27"/>
      <c r="L1125" s="27"/>
    </row>
    <row r="1126" spans="2:12" x14ac:dyDescent="0.2">
      <c r="B1126" s="19"/>
      <c r="L1126" s="27"/>
    </row>
    <row r="1127" spans="2:12" x14ac:dyDescent="0.2">
      <c r="B1127" s="19"/>
      <c r="L1127" s="27"/>
    </row>
    <row r="1128" spans="2:12" x14ac:dyDescent="0.2">
      <c r="B1128" s="19"/>
      <c r="L1128" s="27"/>
    </row>
    <row r="1129" spans="2:12" x14ac:dyDescent="0.2">
      <c r="B1129" s="19"/>
      <c r="J1129" s="27"/>
    </row>
    <row r="1130" spans="2:12" x14ac:dyDescent="0.2">
      <c r="B1130" s="19"/>
      <c r="K1130" s="27"/>
      <c r="L1130" s="27"/>
    </row>
    <row r="1131" spans="2:12" x14ac:dyDescent="0.2">
      <c r="B1131" s="19"/>
      <c r="L1131" s="27"/>
    </row>
    <row r="1132" spans="2:12" x14ac:dyDescent="0.2">
      <c r="B1132" s="19"/>
      <c r="K1132" s="27"/>
      <c r="L1132" s="27"/>
    </row>
    <row r="1133" spans="2:12" x14ac:dyDescent="0.2">
      <c r="B1133" s="19"/>
      <c r="K1133" s="27"/>
      <c r="L1133" s="27"/>
    </row>
    <row r="1134" spans="2:12" x14ac:dyDescent="0.2">
      <c r="B1134" s="19"/>
      <c r="K1134" s="27"/>
      <c r="L1134" s="27"/>
    </row>
    <row r="1135" spans="2:12" x14ac:dyDescent="0.2">
      <c r="B1135" s="19"/>
      <c r="J1135" s="27"/>
      <c r="L1135" s="27"/>
    </row>
    <row r="1136" spans="2:12" x14ac:dyDescent="0.2">
      <c r="B1136" s="19"/>
      <c r="J1136" s="27"/>
    </row>
    <row r="1137" spans="2:12" x14ac:dyDescent="0.2">
      <c r="J1137" s="27"/>
      <c r="K1137" s="27"/>
    </row>
    <row r="1143" spans="2:12" x14ac:dyDescent="0.2">
      <c r="L1143" s="27"/>
    </row>
    <row r="1144" spans="2:12" x14ac:dyDescent="0.2">
      <c r="B1144" s="19"/>
      <c r="J1144" s="27"/>
      <c r="L1144" s="27"/>
    </row>
    <row r="1145" spans="2:12" x14ac:dyDescent="0.2">
      <c r="J1145" s="27"/>
    </row>
    <row r="1146" spans="2:12" x14ac:dyDescent="0.2">
      <c r="L1146" s="27"/>
    </row>
    <row r="1151" spans="2:12" x14ac:dyDescent="0.2">
      <c r="L1151" s="27"/>
    </row>
    <row r="1157" spans="2:11" x14ac:dyDescent="0.2">
      <c r="K1157" s="19"/>
    </row>
    <row r="1158" spans="2:11" x14ac:dyDescent="0.2">
      <c r="K1158" s="161"/>
    </row>
    <row r="1163" spans="2:11" x14ac:dyDescent="0.2">
      <c r="B1163" s="19"/>
      <c r="J1163" s="27"/>
    </row>
    <row r="1164" spans="2:11" x14ac:dyDescent="0.2">
      <c r="J1164" s="27"/>
    </row>
    <row r="1171" spans="2:12" x14ac:dyDescent="0.2">
      <c r="B1171" s="19"/>
      <c r="K1171" s="27"/>
      <c r="L1171" s="27"/>
    </row>
    <row r="1172" spans="2:12" x14ac:dyDescent="0.2">
      <c r="B1172" s="19"/>
      <c r="J1172" s="27"/>
    </row>
    <row r="1173" spans="2:12" x14ac:dyDescent="0.2">
      <c r="J1173" s="27"/>
      <c r="K1173" s="27"/>
    </row>
    <row r="1180" spans="2:12" x14ac:dyDescent="0.2">
      <c r="B1180" s="19"/>
      <c r="K1180" s="27"/>
      <c r="L1180" s="27"/>
    </row>
    <row r="1181" spans="2:12" x14ac:dyDescent="0.2">
      <c r="B1181" s="19"/>
      <c r="J1181" s="27"/>
    </row>
    <row r="1182" spans="2:12" x14ac:dyDescent="0.2">
      <c r="J1182" s="27"/>
      <c r="K1182" s="27"/>
    </row>
    <row r="1189" spans="2:12" x14ac:dyDescent="0.2">
      <c r="B1189" s="19"/>
      <c r="K1189" s="27"/>
      <c r="L1189" s="27"/>
    </row>
    <row r="1190" spans="2:12" x14ac:dyDescent="0.2">
      <c r="B1190" s="19"/>
      <c r="L1190" s="27"/>
    </row>
    <row r="1191" spans="2:12" x14ac:dyDescent="0.2">
      <c r="B1191" s="19"/>
      <c r="L1191" s="27"/>
    </row>
    <row r="1192" spans="2:12" x14ac:dyDescent="0.2">
      <c r="B1192" s="19"/>
      <c r="K1192" s="27"/>
      <c r="L1192" s="27"/>
    </row>
    <row r="1193" spans="2:12" x14ac:dyDescent="0.2">
      <c r="B1193" s="19"/>
      <c r="K1193" s="27"/>
      <c r="L1193" s="27"/>
    </row>
    <row r="1194" spans="2:12" x14ac:dyDescent="0.2">
      <c r="B1194" s="19"/>
      <c r="K1194" s="27"/>
      <c r="L1194" s="27"/>
    </row>
    <row r="1195" spans="2:12" x14ac:dyDescent="0.2">
      <c r="B1195" s="19"/>
      <c r="L1195" s="27"/>
    </row>
    <row r="1196" spans="2:12" x14ac:dyDescent="0.2">
      <c r="B1196" s="19"/>
      <c r="J1196" s="27"/>
      <c r="L1196" s="27"/>
    </row>
    <row r="1197" spans="2:12" x14ac:dyDescent="0.2">
      <c r="B1197" s="19"/>
      <c r="K1197" s="27"/>
      <c r="L1197" s="27"/>
    </row>
    <row r="1198" spans="2:12" x14ac:dyDescent="0.2">
      <c r="B1198" s="19"/>
      <c r="J1198" s="27"/>
      <c r="L1198" s="27"/>
    </row>
    <row r="1199" spans="2:12" x14ac:dyDescent="0.2">
      <c r="J1199" s="27"/>
      <c r="K1199" s="27"/>
    </row>
    <row r="1200" spans="2:12" x14ac:dyDescent="0.2">
      <c r="L1200" s="27"/>
    </row>
    <row r="1206" spans="2:12" x14ac:dyDescent="0.2">
      <c r="B1206" s="19"/>
      <c r="K1206" s="27"/>
      <c r="L1206" s="27"/>
    </row>
    <row r="1207" spans="2:12" x14ac:dyDescent="0.2">
      <c r="B1207" s="19"/>
      <c r="J1207" s="27"/>
    </row>
    <row r="1208" spans="2:12" x14ac:dyDescent="0.2">
      <c r="J1208" s="27"/>
      <c r="K1208" s="27"/>
    </row>
    <row r="1214" spans="2:12" x14ac:dyDescent="0.2">
      <c r="L1214" s="27"/>
    </row>
    <row r="1223" spans="2:12" x14ac:dyDescent="0.2">
      <c r="K1223" s="19"/>
    </row>
    <row r="1224" spans="2:12" x14ac:dyDescent="0.2">
      <c r="K1224" s="161"/>
    </row>
    <row r="1229" spans="2:12" x14ac:dyDescent="0.2">
      <c r="B1229" s="19"/>
      <c r="K1229" s="27"/>
    </row>
    <row r="1230" spans="2:12" x14ac:dyDescent="0.2">
      <c r="B1230" s="19"/>
      <c r="K1230" s="27"/>
      <c r="L1230" s="27"/>
    </row>
    <row r="1231" spans="2:12" x14ac:dyDescent="0.2">
      <c r="B1231" s="19"/>
      <c r="J1231" s="27"/>
    </row>
    <row r="1232" spans="2:12" x14ac:dyDescent="0.2">
      <c r="J1232" s="27"/>
      <c r="K1232" s="27"/>
    </row>
    <row r="1239" spans="2:12" x14ac:dyDescent="0.2">
      <c r="B1239" s="19"/>
      <c r="K1239" s="27"/>
      <c r="L1239" s="27"/>
    </row>
    <row r="1240" spans="2:12" x14ac:dyDescent="0.2">
      <c r="B1240" s="19"/>
      <c r="J1240" s="27"/>
    </row>
    <row r="1241" spans="2:12" x14ac:dyDescent="0.2">
      <c r="J1241" s="27"/>
      <c r="K1241" s="27"/>
    </row>
    <row r="1248" spans="2:12" x14ac:dyDescent="0.2">
      <c r="B1248" s="19"/>
    </row>
    <row r="1249" spans="2:2" x14ac:dyDescent="0.2">
      <c r="B1249" s="19"/>
    </row>
    <row r="1250" spans="2:2" x14ac:dyDescent="0.2">
      <c r="B1250" s="19"/>
    </row>
    <row r="1251" spans="2:2" x14ac:dyDescent="0.2">
      <c r="B1251" s="19"/>
    </row>
    <row r="1252" spans="2:2" x14ac:dyDescent="0.2">
      <c r="B1252" s="19"/>
    </row>
    <row r="1253" spans="2:2" x14ac:dyDescent="0.2">
      <c r="B1253" s="19"/>
    </row>
    <row r="1254" spans="2:2" x14ac:dyDescent="0.2">
      <c r="B1254" s="19"/>
    </row>
    <row r="1255" spans="2:2" x14ac:dyDescent="0.2">
      <c r="B1255" s="19"/>
    </row>
    <row r="1256" spans="2:2" x14ac:dyDescent="0.2">
      <c r="B1256" s="19"/>
    </row>
    <row r="1257" spans="2:2" x14ac:dyDescent="0.2">
      <c r="B1257" s="19"/>
    </row>
    <row r="1258" spans="2:2" x14ac:dyDescent="0.2">
      <c r="B1258" s="19"/>
    </row>
    <row r="1259" spans="2:2" x14ac:dyDescent="0.2">
      <c r="B1259" s="19"/>
    </row>
    <row r="1260" spans="2:2" x14ac:dyDescent="0.2">
      <c r="B1260" s="19"/>
    </row>
    <row r="1261" spans="2:2" x14ac:dyDescent="0.2">
      <c r="B1261" s="19"/>
    </row>
    <row r="1262" spans="2:2" x14ac:dyDescent="0.2">
      <c r="B1262" s="19"/>
    </row>
    <row r="1263" spans="2:2" x14ac:dyDescent="0.2">
      <c r="B1263" s="19"/>
    </row>
    <row r="1264" spans="2:2" x14ac:dyDescent="0.2">
      <c r="B1264" s="19"/>
    </row>
    <row r="1265" spans="2:12" x14ac:dyDescent="0.2">
      <c r="B1265" s="19"/>
      <c r="L1265" s="27"/>
    </row>
    <row r="1266" spans="2:12" x14ac:dyDescent="0.2">
      <c r="B1266" s="19"/>
      <c r="L1266" s="27"/>
    </row>
    <row r="1267" spans="2:12" x14ac:dyDescent="0.2">
      <c r="B1267" s="19"/>
      <c r="L1267" s="27"/>
    </row>
    <row r="1268" spans="2:12" x14ac:dyDescent="0.2">
      <c r="B1268" s="19"/>
      <c r="L1268" s="27"/>
    </row>
    <row r="1269" spans="2:12" x14ac:dyDescent="0.2">
      <c r="B1269" s="19"/>
      <c r="K1269" s="27"/>
      <c r="L1269" s="27"/>
    </row>
    <row r="1270" spans="2:12" x14ac:dyDescent="0.2">
      <c r="B1270" s="19"/>
      <c r="K1270" s="27"/>
      <c r="L1270" s="27"/>
    </row>
    <row r="1271" spans="2:12" x14ac:dyDescent="0.2">
      <c r="B1271" s="19"/>
      <c r="K1271" s="27"/>
      <c r="L1271" s="27"/>
    </row>
    <row r="1272" spans="2:12" x14ac:dyDescent="0.2">
      <c r="B1272" s="19"/>
      <c r="L1272" s="27"/>
    </row>
    <row r="1273" spans="2:12" x14ac:dyDescent="0.2">
      <c r="B1273" s="19"/>
      <c r="L1273" s="27"/>
    </row>
    <row r="1274" spans="2:12" x14ac:dyDescent="0.2">
      <c r="B1274" s="19"/>
      <c r="L1274" s="27"/>
    </row>
    <row r="1275" spans="2:12" x14ac:dyDescent="0.2">
      <c r="B1275" s="19"/>
      <c r="L1275" s="27"/>
    </row>
    <row r="1276" spans="2:12" x14ac:dyDescent="0.2">
      <c r="B1276" s="19"/>
      <c r="L1276" s="27"/>
    </row>
    <row r="1277" spans="2:12" x14ac:dyDescent="0.2">
      <c r="B1277" s="19"/>
      <c r="L1277" s="27"/>
    </row>
    <row r="1278" spans="2:12" x14ac:dyDescent="0.2">
      <c r="B1278" s="19"/>
      <c r="K1278" s="27"/>
      <c r="L1278" s="27"/>
    </row>
    <row r="1279" spans="2:12" x14ac:dyDescent="0.2">
      <c r="B1279" s="19"/>
      <c r="L1279" s="27"/>
    </row>
    <row r="1280" spans="2:12" x14ac:dyDescent="0.2">
      <c r="B1280" s="19"/>
      <c r="L1280" s="27"/>
    </row>
    <row r="1289" spans="2:12" x14ac:dyDescent="0.2">
      <c r="K1289" s="19"/>
    </row>
    <row r="1290" spans="2:12" x14ac:dyDescent="0.2">
      <c r="K1290" s="161"/>
    </row>
    <row r="1295" spans="2:12" x14ac:dyDescent="0.2">
      <c r="B1295" s="19"/>
      <c r="L1295" s="27"/>
    </row>
    <row r="1296" spans="2:12" x14ac:dyDescent="0.2">
      <c r="B1296" s="19"/>
      <c r="L1296" s="27"/>
    </row>
    <row r="1297" spans="2:12" x14ac:dyDescent="0.2">
      <c r="B1297" s="19"/>
      <c r="L1297" s="27"/>
    </row>
    <row r="1298" spans="2:12" x14ac:dyDescent="0.2">
      <c r="B1298" s="19"/>
      <c r="K1298" s="27"/>
      <c r="L1298" s="27"/>
    </row>
    <row r="1299" spans="2:12" x14ac:dyDescent="0.2">
      <c r="B1299" s="19"/>
      <c r="K1299" s="27"/>
      <c r="L1299" s="27"/>
    </row>
    <row r="1300" spans="2:12" x14ac:dyDescent="0.2">
      <c r="B1300" s="19"/>
      <c r="L1300" s="27"/>
    </row>
    <row r="1301" spans="2:12" x14ac:dyDescent="0.2">
      <c r="B1301" s="19"/>
      <c r="K1301" s="27"/>
      <c r="L1301" s="27"/>
    </row>
    <row r="1302" spans="2:12" x14ac:dyDescent="0.2">
      <c r="B1302" s="19"/>
      <c r="L1302" s="27"/>
    </row>
    <row r="1303" spans="2:12" x14ac:dyDescent="0.2">
      <c r="B1303" s="19"/>
      <c r="K1303" s="27"/>
      <c r="L1303" s="27"/>
    </row>
    <row r="1304" spans="2:12" x14ac:dyDescent="0.2">
      <c r="B1304" s="19"/>
      <c r="L1304" s="27"/>
    </row>
    <row r="1305" spans="2:12" x14ac:dyDescent="0.2">
      <c r="B1305" s="19"/>
      <c r="K1305" s="27"/>
      <c r="L1305" s="27"/>
    </row>
    <row r="1306" spans="2:12" x14ac:dyDescent="0.2">
      <c r="B1306" s="19"/>
      <c r="L1306" s="27"/>
    </row>
    <row r="1307" spans="2:12" x14ac:dyDescent="0.2">
      <c r="B1307" s="19"/>
      <c r="K1307" s="27"/>
      <c r="L1307" s="27"/>
    </row>
    <row r="1308" spans="2:12" x14ac:dyDescent="0.2">
      <c r="B1308" s="19"/>
      <c r="L1308" s="27"/>
    </row>
    <row r="1309" spans="2:12" x14ac:dyDescent="0.2">
      <c r="B1309" s="19"/>
      <c r="K1309" s="27"/>
      <c r="L1309" s="27"/>
    </row>
    <row r="1310" spans="2:12" x14ac:dyDescent="0.2">
      <c r="B1310" s="19"/>
      <c r="K1310" s="27"/>
      <c r="L1310" s="27"/>
    </row>
    <row r="1311" spans="2:12" x14ac:dyDescent="0.2">
      <c r="B1311" s="19"/>
      <c r="J1311" s="27"/>
      <c r="L1311" s="27"/>
    </row>
    <row r="1312" spans="2:12" x14ac:dyDescent="0.2">
      <c r="B1312" s="19"/>
      <c r="L1312" s="27"/>
    </row>
    <row r="1313" spans="2:12" x14ac:dyDescent="0.2">
      <c r="B1313" s="19"/>
      <c r="L1313" s="27"/>
    </row>
    <row r="1314" spans="2:12" x14ac:dyDescent="0.2">
      <c r="B1314" s="19"/>
      <c r="L1314" s="27"/>
    </row>
    <row r="1315" spans="2:12" x14ac:dyDescent="0.2">
      <c r="B1315" s="19"/>
      <c r="L1315" s="27"/>
    </row>
    <row r="1316" spans="2:12" x14ac:dyDescent="0.2">
      <c r="B1316" s="19"/>
      <c r="L1316" s="27"/>
    </row>
    <row r="1317" spans="2:12" x14ac:dyDescent="0.2">
      <c r="B1317" s="19"/>
      <c r="L1317" s="27"/>
    </row>
    <row r="1318" spans="2:12" x14ac:dyDescent="0.2">
      <c r="B1318" s="19"/>
      <c r="K1318" s="27"/>
      <c r="L1318" s="27"/>
    </row>
    <row r="1319" spans="2:12" x14ac:dyDescent="0.2">
      <c r="B1319" s="19"/>
      <c r="L1319" s="27"/>
    </row>
    <row r="1320" spans="2:12" x14ac:dyDescent="0.2">
      <c r="B1320" s="19"/>
      <c r="K1320" s="27"/>
      <c r="L1320" s="27"/>
    </row>
    <row r="1321" spans="2:12" x14ac:dyDescent="0.2">
      <c r="B1321" s="19"/>
      <c r="L1321" s="27"/>
    </row>
    <row r="1322" spans="2:12" x14ac:dyDescent="0.2">
      <c r="B1322" s="19"/>
      <c r="K1322" s="27"/>
      <c r="L1322" s="27"/>
    </row>
    <row r="1323" spans="2:12" x14ac:dyDescent="0.2">
      <c r="B1323" s="19"/>
      <c r="L1323" s="27"/>
    </row>
    <row r="1324" spans="2:12" x14ac:dyDescent="0.2">
      <c r="B1324" s="19"/>
      <c r="L1324" s="27"/>
    </row>
    <row r="1325" spans="2:12" x14ac:dyDescent="0.2">
      <c r="B1325" s="19"/>
      <c r="L1325" s="27"/>
    </row>
    <row r="1326" spans="2:12" x14ac:dyDescent="0.2">
      <c r="B1326" s="19"/>
      <c r="L1326" s="27"/>
    </row>
    <row r="1327" spans="2:12" x14ac:dyDescent="0.2">
      <c r="B1327" s="19"/>
      <c r="K1327" s="27"/>
      <c r="L1327" s="27"/>
    </row>
    <row r="1328" spans="2:12" x14ac:dyDescent="0.2">
      <c r="B1328" s="19"/>
      <c r="L1328" s="27"/>
    </row>
    <row r="1329" spans="2:12" x14ac:dyDescent="0.2">
      <c r="B1329" s="19"/>
      <c r="L1329" s="27"/>
    </row>
    <row r="1330" spans="2:12" x14ac:dyDescent="0.2">
      <c r="B1330" s="19"/>
      <c r="K1330" s="27"/>
      <c r="L1330" s="27"/>
    </row>
    <row r="1331" spans="2:12" x14ac:dyDescent="0.2">
      <c r="B1331" s="19"/>
      <c r="L1331" s="27"/>
    </row>
    <row r="1332" spans="2:12" x14ac:dyDescent="0.2">
      <c r="B1332" s="19"/>
      <c r="K1332" s="27"/>
      <c r="L1332" s="27"/>
    </row>
    <row r="1333" spans="2:12" x14ac:dyDescent="0.2">
      <c r="B1333" s="19"/>
      <c r="K1333" s="27"/>
      <c r="L1333" s="27"/>
    </row>
    <row r="1334" spans="2:12" x14ac:dyDescent="0.2">
      <c r="B1334" s="19"/>
      <c r="L1334" s="27"/>
    </row>
    <row r="1335" spans="2:12" x14ac:dyDescent="0.2">
      <c r="B1335" s="19"/>
      <c r="L1335" s="27"/>
    </row>
    <row r="1336" spans="2:12" x14ac:dyDescent="0.2">
      <c r="B1336" s="19"/>
      <c r="L1336" s="27"/>
    </row>
    <row r="1337" spans="2:12" x14ac:dyDescent="0.2">
      <c r="B1337" s="19"/>
      <c r="L1337" s="27"/>
    </row>
    <row r="1338" spans="2:12" x14ac:dyDescent="0.2">
      <c r="B1338" s="19"/>
      <c r="L1338" s="27"/>
    </row>
    <row r="1339" spans="2:12" x14ac:dyDescent="0.2">
      <c r="B1339" s="19"/>
      <c r="K1339" s="27"/>
      <c r="L1339" s="27"/>
    </row>
    <row r="1340" spans="2:12" x14ac:dyDescent="0.2">
      <c r="B1340" s="19"/>
      <c r="L1340" s="27"/>
    </row>
    <row r="1341" spans="2:12" x14ac:dyDescent="0.2">
      <c r="B1341" s="19"/>
      <c r="L1341" s="27"/>
    </row>
    <row r="1342" spans="2:12" x14ac:dyDescent="0.2">
      <c r="B1342" s="19"/>
      <c r="L1342" s="27"/>
    </row>
    <row r="1343" spans="2:12" x14ac:dyDescent="0.2">
      <c r="B1343" s="19"/>
      <c r="L1343" s="27"/>
    </row>
    <row r="1344" spans="2:12" x14ac:dyDescent="0.2">
      <c r="B1344" s="19"/>
      <c r="L1344" s="27"/>
    </row>
    <row r="1345" spans="2:12" x14ac:dyDescent="0.2">
      <c r="B1345" s="19"/>
      <c r="K1345" s="27"/>
      <c r="L1345" s="27"/>
    </row>
    <row r="1346" spans="2:12" x14ac:dyDescent="0.2">
      <c r="B1346" s="19"/>
      <c r="L1346" s="27"/>
    </row>
    <row r="1355" spans="2:12" x14ac:dyDescent="0.2">
      <c r="K1355" s="19"/>
    </row>
    <row r="1356" spans="2:12" x14ac:dyDescent="0.2">
      <c r="K1356" s="161"/>
    </row>
    <row r="1361" spans="2:12" x14ac:dyDescent="0.2">
      <c r="B1361" s="19"/>
      <c r="K1361" s="27"/>
      <c r="L1361" s="27"/>
    </row>
    <row r="1362" spans="2:12" x14ac:dyDescent="0.2">
      <c r="B1362" s="19"/>
      <c r="L1362" s="27"/>
    </row>
    <row r="1363" spans="2:12" x14ac:dyDescent="0.2">
      <c r="B1363" s="19"/>
      <c r="K1363" s="27"/>
      <c r="L1363" s="27"/>
    </row>
    <row r="1364" spans="2:12" x14ac:dyDescent="0.2">
      <c r="B1364" s="19"/>
      <c r="L1364" s="27"/>
    </row>
    <row r="1365" spans="2:12" x14ac:dyDescent="0.2">
      <c r="B1365" s="19"/>
      <c r="L1365" s="27"/>
    </row>
    <row r="1366" spans="2:12" x14ac:dyDescent="0.2">
      <c r="B1366" s="19"/>
      <c r="K1366" s="27"/>
      <c r="L1366" s="27"/>
    </row>
    <row r="1367" spans="2:12" x14ac:dyDescent="0.2">
      <c r="B1367" s="19"/>
      <c r="L1367" s="27"/>
    </row>
    <row r="1368" spans="2:12" x14ac:dyDescent="0.2">
      <c r="B1368" s="19"/>
      <c r="K1368" s="27"/>
      <c r="L1368" s="27"/>
    </row>
    <row r="1369" spans="2:12" x14ac:dyDescent="0.2">
      <c r="B1369" s="19"/>
      <c r="L1369" s="27"/>
    </row>
    <row r="1370" spans="2:12" x14ac:dyDescent="0.2">
      <c r="B1370" s="19"/>
      <c r="K1370" s="27"/>
      <c r="L1370" s="27"/>
    </row>
    <row r="1371" spans="2:12" x14ac:dyDescent="0.2">
      <c r="B1371" s="19"/>
      <c r="L1371" s="27"/>
    </row>
    <row r="1372" spans="2:12" x14ac:dyDescent="0.2">
      <c r="B1372" s="19"/>
      <c r="K1372" s="27"/>
      <c r="L1372" s="27"/>
    </row>
    <row r="1373" spans="2:12" x14ac:dyDescent="0.2">
      <c r="B1373" s="19"/>
      <c r="L1373" s="27"/>
    </row>
    <row r="1374" spans="2:12" x14ac:dyDescent="0.2">
      <c r="B1374" s="19"/>
      <c r="K1374" s="27"/>
      <c r="L1374" s="27"/>
    </row>
    <row r="1375" spans="2:12" x14ac:dyDescent="0.2">
      <c r="B1375" s="19"/>
      <c r="L1375" s="27"/>
    </row>
    <row r="1376" spans="2:12" x14ac:dyDescent="0.2">
      <c r="B1376" s="19"/>
      <c r="K1376" s="27"/>
      <c r="L1376" s="27"/>
    </row>
    <row r="1377" spans="2:12" x14ac:dyDescent="0.2">
      <c r="B1377" s="19"/>
      <c r="L1377" s="27"/>
    </row>
    <row r="1378" spans="2:12" x14ac:dyDescent="0.2">
      <c r="B1378" s="19"/>
      <c r="J1378" s="27"/>
      <c r="L1378" s="27"/>
    </row>
    <row r="1379" spans="2:12" x14ac:dyDescent="0.2">
      <c r="B1379" s="19"/>
      <c r="L1379" s="27"/>
    </row>
    <row r="1380" spans="2:12" x14ac:dyDescent="0.2">
      <c r="B1380" s="19"/>
      <c r="J1380" s="27"/>
      <c r="L1380" s="27"/>
    </row>
    <row r="1381" spans="2:12" x14ac:dyDescent="0.2">
      <c r="B1381" s="19"/>
      <c r="L1381" s="27"/>
    </row>
    <row r="1382" spans="2:12" x14ac:dyDescent="0.2">
      <c r="B1382" s="19"/>
      <c r="L1382" s="27"/>
    </row>
    <row r="1383" spans="2:12" x14ac:dyDescent="0.2">
      <c r="B1383" s="19"/>
      <c r="L1383" s="27"/>
    </row>
    <row r="1384" spans="2:12" x14ac:dyDescent="0.2">
      <c r="B1384" s="19"/>
      <c r="L1384" s="27"/>
    </row>
    <row r="1385" spans="2:12" x14ac:dyDescent="0.2">
      <c r="B1385" s="19"/>
      <c r="L1385" s="27"/>
    </row>
    <row r="1386" spans="2:12" x14ac:dyDescent="0.2">
      <c r="B1386" s="19"/>
      <c r="K1386" s="27"/>
      <c r="L1386" s="27"/>
    </row>
    <row r="1387" spans="2:12" x14ac:dyDescent="0.2">
      <c r="B1387" s="19"/>
      <c r="L1387" s="27"/>
    </row>
    <row r="1388" spans="2:12" x14ac:dyDescent="0.2">
      <c r="B1388" s="19"/>
      <c r="J1388" s="27"/>
      <c r="L1388" s="27"/>
    </row>
    <row r="1389" spans="2:12" x14ac:dyDescent="0.2">
      <c r="B1389" s="19"/>
      <c r="J1389" s="27"/>
      <c r="L1389" s="27"/>
    </row>
    <row r="1390" spans="2:12" x14ac:dyDescent="0.2">
      <c r="B1390" s="19"/>
      <c r="L1390" s="27"/>
    </row>
    <row r="1391" spans="2:12" x14ac:dyDescent="0.2">
      <c r="B1391" s="19"/>
      <c r="J1391" s="27"/>
      <c r="L1391" s="27"/>
    </row>
    <row r="1392" spans="2:12" x14ac:dyDescent="0.2">
      <c r="B1392" s="19"/>
      <c r="L1392" s="27"/>
    </row>
    <row r="1393" spans="2:12" x14ac:dyDescent="0.2">
      <c r="B1393" s="19"/>
      <c r="J1393" s="27"/>
      <c r="L1393" s="27"/>
    </row>
    <row r="1394" spans="2:12" x14ac:dyDescent="0.2">
      <c r="B1394" s="19"/>
      <c r="L1394" s="27"/>
    </row>
    <row r="1395" spans="2:12" x14ac:dyDescent="0.2">
      <c r="B1395" s="19"/>
      <c r="J1395" s="27"/>
      <c r="L1395" s="27"/>
    </row>
    <row r="1396" spans="2:12" x14ac:dyDescent="0.2">
      <c r="B1396" s="19"/>
      <c r="L1396" s="27"/>
    </row>
    <row r="1397" spans="2:12" x14ac:dyDescent="0.2">
      <c r="B1397" s="19"/>
      <c r="L1397" s="27"/>
    </row>
    <row r="1398" spans="2:12" x14ac:dyDescent="0.2">
      <c r="B1398" s="19"/>
      <c r="L1398" s="27"/>
    </row>
    <row r="1399" spans="2:12" x14ac:dyDescent="0.2">
      <c r="B1399" s="19"/>
      <c r="J1399" s="27"/>
      <c r="L1399" s="27"/>
    </row>
    <row r="1400" spans="2:12" x14ac:dyDescent="0.2">
      <c r="B1400" s="19"/>
      <c r="L1400" s="27"/>
    </row>
    <row r="1401" spans="2:12" x14ac:dyDescent="0.2">
      <c r="B1401" s="19"/>
      <c r="L1401" s="27"/>
    </row>
    <row r="1402" spans="2:12" x14ac:dyDescent="0.2">
      <c r="B1402" s="19"/>
      <c r="L1402" s="27"/>
    </row>
    <row r="1403" spans="2:12" x14ac:dyDescent="0.2">
      <c r="B1403" s="19"/>
      <c r="L1403" s="27"/>
    </row>
    <row r="1404" spans="2:12" x14ac:dyDescent="0.2">
      <c r="B1404" s="19"/>
      <c r="L1404" s="27"/>
    </row>
    <row r="1405" spans="2:12" x14ac:dyDescent="0.2">
      <c r="B1405" s="19"/>
      <c r="J1405" s="27"/>
      <c r="L1405" s="27"/>
    </row>
    <row r="1406" spans="2:12" x14ac:dyDescent="0.2">
      <c r="B1406" s="19"/>
      <c r="L1406" s="27"/>
    </row>
    <row r="1407" spans="2:12" x14ac:dyDescent="0.2">
      <c r="B1407" s="19"/>
      <c r="J1407" s="27"/>
      <c r="L1407" s="27"/>
    </row>
    <row r="1408" spans="2:12" x14ac:dyDescent="0.2">
      <c r="B1408" s="19"/>
      <c r="L1408" s="27"/>
    </row>
    <row r="1409" spans="2:12" x14ac:dyDescent="0.2">
      <c r="B1409" s="19"/>
      <c r="J1409" s="27"/>
      <c r="L1409" s="27"/>
    </row>
    <row r="1410" spans="2:12" x14ac:dyDescent="0.2">
      <c r="B1410" s="19"/>
      <c r="L1410" s="27"/>
    </row>
    <row r="1411" spans="2:12" x14ac:dyDescent="0.2">
      <c r="B1411" s="19"/>
      <c r="L1411" s="27"/>
    </row>
    <row r="1412" spans="2:12" x14ac:dyDescent="0.2">
      <c r="B1412" s="19"/>
      <c r="L1412" s="27"/>
    </row>
    <row r="1421" spans="2:12" x14ac:dyDescent="0.2">
      <c r="K1421" s="19"/>
    </row>
    <row r="1422" spans="2:12" x14ac:dyDescent="0.2">
      <c r="K1422" s="161"/>
    </row>
    <row r="1427" spans="2:12" x14ac:dyDescent="0.2">
      <c r="B1427" s="19"/>
      <c r="J1427" s="27"/>
      <c r="L1427" s="27"/>
    </row>
    <row r="1428" spans="2:12" x14ac:dyDescent="0.2">
      <c r="B1428" s="19"/>
      <c r="L1428" s="27"/>
    </row>
    <row r="1429" spans="2:12" x14ac:dyDescent="0.2">
      <c r="B1429" s="19"/>
      <c r="L1429" s="27"/>
    </row>
    <row r="1430" spans="2:12" x14ac:dyDescent="0.2">
      <c r="B1430" s="19"/>
      <c r="J1430" s="27"/>
      <c r="L1430" s="27"/>
    </row>
    <row r="1431" spans="2:12" x14ac:dyDescent="0.2">
      <c r="B1431" s="19"/>
      <c r="J1431" s="27"/>
      <c r="L1431" s="27"/>
    </row>
    <row r="1432" spans="2:12" x14ac:dyDescent="0.2">
      <c r="B1432" s="19"/>
      <c r="L1432" s="27"/>
    </row>
    <row r="1433" spans="2:12" x14ac:dyDescent="0.2">
      <c r="B1433" s="19"/>
      <c r="L1433" s="27"/>
    </row>
    <row r="1434" spans="2:12" x14ac:dyDescent="0.2">
      <c r="B1434" s="19"/>
      <c r="L1434" s="27"/>
    </row>
    <row r="1435" spans="2:12" x14ac:dyDescent="0.2">
      <c r="B1435" s="19"/>
      <c r="L1435" s="27"/>
    </row>
    <row r="1436" spans="2:12" x14ac:dyDescent="0.2">
      <c r="B1436" s="19"/>
      <c r="L1436" s="27"/>
    </row>
    <row r="1437" spans="2:12" x14ac:dyDescent="0.2">
      <c r="B1437" s="19"/>
      <c r="J1437" s="27"/>
      <c r="L1437" s="27"/>
    </row>
    <row r="1438" spans="2:12" x14ac:dyDescent="0.2">
      <c r="B1438" s="19"/>
      <c r="L1438" s="27"/>
    </row>
    <row r="1439" spans="2:12" x14ac:dyDescent="0.2">
      <c r="B1439" s="19"/>
      <c r="L1439" s="27"/>
    </row>
    <row r="1440" spans="2:12" x14ac:dyDescent="0.2">
      <c r="B1440" s="19"/>
      <c r="L1440" s="27"/>
    </row>
    <row r="1441" spans="2:12" x14ac:dyDescent="0.2">
      <c r="B1441" s="19"/>
      <c r="L1441" s="27"/>
    </row>
    <row r="1442" spans="2:12" x14ac:dyDescent="0.2">
      <c r="B1442" s="19"/>
      <c r="L1442" s="27"/>
    </row>
    <row r="1443" spans="2:12" x14ac:dyDescent="0.2">
      <c r="B1443" s="19"/>
      <c r="J1443" s="27"/>
      <c r="L1443" s="27"/>
    </row>
    <row r="1444" spans="2:12" x14ac:dyDescent="0.2">
      <c r="B1444" s="19"/>
      <c r="L1444" s="27"/>
    </row>
    <row r="1445" spans="2:12" x14ac:dyDescent="0.2">
      <c r="B1445" s="19"/>
      <c r="J1445" s="27"/>
      <c r="L1445" s="27"/>
    </row>
    <row r="1446" spans="2:12" x14ac:dyDescent="0.2">
      <c r="B1446" s="19"/>
      <c r="L1446" s="27"/>
    </row>
    <row r="1447" spans="2:12" x14ac:dyDescent="0.2">
      <c r="B1447" s="19"/>
      <c r="J1447" s="27"/>
      <c r="L1447" s="27"/>
    </row>
    <row r="1448" spans="2:12" x14ac:dyDescent="0.2">
      <c r="B1448" s="19"/>
      <c r="L1448" s="27"/>
    </row>
    <row r="1449" spans="2:12" x14ac:dyDescent="0.2">
      <c r="B1449" s="19"/>
      <c r="L1449" s="27"/>
    </row>
    <row r="1450" spans="2:12" x14ac:dyDescent="0.2">
      <c r="B1450" s="19"/>
      <c r="L1450" s="27"/>
    </row>
    <row r="1451" spans="2:12" x14ac:dyDescent="0.2">
      <c r="B1451" s="19"/>
      <c r="L1451" s="27"/>
    </row>
    <row r="1452" spans="2:12" x14ac:dyDescent="0.2">
      <c r="B1452" s="19"/>
      <c r="L1452" s="27"/>
    </row>
    <row r="1453" spans="2:12" x14ac:dyDescent="0.2">
      <c r="B1453" s="19"/>
      <c r="L1453" s="27"/>
    </row>
    <row r="1454" spans="2:12" x14ac:dyDescent="0.2">
      <c r="B1454" s="19"/>
      <c r="L1454" s="27"/>
    </row>
    <row r="1455" spans="2:12" x14ac:dyDescent="0.2">
      <c r="B1455" s="19"/>
      <c r="L1455" s="27"/>
    </row>
    <row r="1456" spans="2:12" x14ac:dyDescent="0.2">
      <c r="B1456" s="19"/>
      <c r="L1456" s="27"/>
    </row>
    <row r="1457" spans="2:12" x14ac:dyDescent="0.2">
      <c r="B1457" s="19"/>
      <c r="L1457" s="27"/>
    </row>
    <row r="1458" spans="2:12" x14ac:dyDescent="0.2">
      <c r="B1458" s="19"/>
      <c r="L1458" s="27"/>
    </row>
    <row r="1459" spans="2:12" x14ac:dyDescent="0.2">
      <c r="B1459" s="19"/>
      <c r="L1459" s="27"/>
    </row>
    <row r="1460" spans="2:12" x14ac:dyDescent="0.2">
      <c r="B1460" s="19"/>
      <c r="L1460" s="27"/>
    </row>
    <row r="1461" spans="2:12" x14ac:dyDescent="0.2">
      <c r="B1461" s="19"/>
      <c r="L1461" s="27"/>
    </row>
    <row r="1462" spans="2:12" x14ac:dyDescent="0.2">
      <c r="B1462" s="19"/>
      <c r="L1462" s="27"/>
    </row>
    <row r="1463" spans="2:12" x14ac:dyDescent="0.2">
      <c r="B1463" s="19"/>
      <c r="L1463" s="27"/>
    </row>
    <row r="1464" spans="2:12" x14ac:dyDescent="0.2">
      <c r="B1464" s="19"/>
      <c r="L1464" s="27"/>
    </row>
    <row r="1465" spans="2:12" x14ac:dyDescent="0.2">
      <c r="B1465" s="19"/>
      <c r="L1465" s="27"/>
    </row>
    <row r="1466" spans="2:12" x14ac:dyDescent="0.2">
      <c r="B1466" s="19"/>
      <c r="L1466" s="27"/>
    </row>
    <row r="1467" spans="2:12" x14ac:dyDescent="0.2">
      <c r="B1467" s="19"/>
      <c r="L1467" s="27"/>
    </row>
    <row r="1468" spans="2:12" x14ac:dyDescent="0.2">
      <c r="B1468" s="19"/>
      <c r="L1468" s="27"/>
    </row>
    <row r="1469" spans="2:12" x14ac:dyDescent="0.2">
      <c r="B1469" s="19"/>
      <c r="L1469" s="27"/>
    </row>
    <row r="1470" spans="2:12" x14ac:dyDescent="0.2">
      <c r="B1470" s="19"/>
      <c r="J1470" s="27"/>
      <c r="L1470" s="27"/>
    </row>
    <row r="1471" spans="2:12" x14ac:dyDescent="0.2">
      <c r="B1471" s="19"/>
      <c r="J1471" s="27"/>
      <c r="L1471" s="27"/>
    </row>
    <row r="1472" spans="2:12" x14ac:dyDescent="0.2">
      <c r="B1472" s="19"/>
      <c r="J1472" s="27"/>
      <c r="L1472" s="27"/>
    </row>
    <row r="1473" spans="2:12" x14ac:dyDescent="0.2">
      <c r="B1473" s="19"/>
      <c r="L1473" s="27"/>
    </row>
    <row r="1474" spans="2:12" x14ac:dyDescent="0.2">
      <c r="B1474" s="19"/>
      <c r="L1474" s="27"/>
    </row>
    <row r="1475" spans="2:12" x14ac:dyDescent="0.2">
      <c r="B1475" s="19"/>
      <c r="L1475" s="27"/>
    </row>
    <row r="1476" spans="2:12" x14ac:dyDescent="0.2">
      <c r="B1476" s="19"/>
      <c r="L1476" s="27"/>
    </row>
    <row r="1477" spans="2:12" x14ac:dyDescent="0.2">
      <c r="B1477" s="19"/>
      <c r="L1477" s="27"/>
    </row>
    <row r="1478" spans="2:12" x14ac:dyDescent="0.2">
      <c r="B1478" s="19"/>
      <c r="L1478" s="27"/>
    </row>
    <row r="1487" spans="2:12" x14ac:dyDescent="0.2">
      <c r="K1487" s="19"/>
    </row>
    <row r="1488" spans="2:12" x14ac:dyDescent="0.2">
      <c r="K1488" s="161"/>
    </row>
    <row r="1493" spans="2:12" x14ac:dyDescent="0.2">
      <c r="B1493" s="19"/>
      <c r="J1493" s="27"/>
      <c r="L1493" s="27"/>
    </row>
    <row r="1494" spans="2:12" x14ac:dyDescent="0.2">
      <c r="B1494" s="19"/>
      <c r="L1494" s="27"/>
    </row>
    <row r="1495" spans="2:12" x14ac:dyDescent="0.2">
      <c r="B1495" s="19"/>
      <c r="L1495" s="27"/>
    </row>
    <row r="1496" spans="2:12" x14ac:dyDescent="0.2">
      <c r="B1496" s="19"/>
      <c r="L1496" s="27"/>
    </row>
    <row r="1497" spans="2:12" x14ac:dyDescent="0.2">
      <c r="B1497" s="19"/>
      <c r="L1497" s="27"/>
    </row>
    <row r="1498" spans="2:12" x14ac:dyDescent="0.2">
      <c r="B1498" s="19"/>
      <c r="J1498" s="27"/>
      <c r="L1498" s="27"/>
    </row>
    <row r="1499" spans="2:12" x14ac:dyDescent="0.2">
      <c r="B1499" s="19"/>
      <c r="L1499" s="27"/>
    </row>
    <row r="1500" spans="2:12" x14ac:dyDescent="0.2">
      <c r="B1500" s="19"/>
      <c r="J1500" s="27"/>
      <c r="L1500" s="27"/>
    </row>
    <row r="1501" spans="2:12" x14ac:dyDescent="0.2">
      <c r="B1501" s="19"/>
      <c r="L1501" s="27"/>
    </row>
    <row r="1502" spans="2:12" x14ac:dyDescent="0.2">
      <c r="B1502" s="19"/>
      <c r="J1502" s="27"/>
      <c r="L1502" s="27"/>
    </row>
    <row r="1503" spans="2:12" x14ac:dyDescent="0.2">
      <c r="B1503" s="19"/>
      <c r="L1503" s="27"/>
    </row>
    <row r="1504" spans="2:12" x14ac:dyDescent="0.2">
      <c r="B1504" s="19"/>
      <c r="L1504" s="27"/>
    </row>
    <row r="1505" spans="2:12" x14ac:dyDescent="0.2">
      <c r="B1505" s="19"/>
      <c r="L1505" s="27"/>
    </row>
    <row r="1506" spans="2:12" x14ac:dyDescent="0.2">
      <c r="B1506" s="19"/>
      <c r="L1506" s="27"/>
    </row>
    <row r="1507" spans="2:12" x14ac:dyDescent="0.2">
      <c r="B1507" s="19"/>
      <c r="L1507" s="27"/>
    </row>
    <row r="1508" spans="2:12" x14ac:dyDescent="0.2">
      <c r="B1508" s="19"/>
      <c r="L1508" s="27"/>
    </row>
    <row r="1509" spans="2:12" x14ac:dyDescent="0.2">
      <c r="B1509" s="19"/>
      <c r="J1509" s="27"/>
      <c r="L1509" s="27"/>
    </row>
    <row r="1510" spans="2:12" x14ac:dyDescent="0.2">
      <c r="B1510" s="19"/>
      <c r="L1510" s="27"/>
    </row>
    <row r="1511" spans="2:12" x14ac:dyDescent="0.2">
      <c r="B1511" s="19"/>
      <c r="J1511" s="27"/>
      <c r="L1511" s="27"/>
    </row>
    <row r="1512" spans="2:12" x14ac:dyDescent="0.2">
      <c r="B1512" s="19"/>
      <c r="L1512" s="27"/>
    </row>
    <row r="1513" spans="2:12" x14ac:dyDescent="0.2">
      <c r="B1513" s="19"/>
      <c r="J1513" s="27"/>
      <c r="L1513" s="27"/>
    </row>
    <row r="1514" spans="2:12" x14ac:dyDescent="0.2">
      <c r="B1514" s="19"/>
      <c r="L1514" s="27"/>
    </row>
    <row r="1515" spans="2:12" x14ac:dyDescent="0.2">
      <c r="B1515" s="19"/>
      <c r="J1515" s="27"/>
      <c r="L1515" s="27"/>
    </row>
    <row r="1516" spans="2:12" x14ac:dyDescent="0.2">
      <c r="B1516" s="19"/>
      <c r="L1516" s="27"/>
    </row>
    <row r="1517" spans="2:12" x14ac:dyDescent="0.2">
      <c r="B1517" s="19"/>
      <c r="K1517" s="27"/>
      <c r="L1517" s="27"/>
    </row>
    <row r="1518" spans="2:12" x14ac:dyDescent="0.2">
      <c r="B1518" s="19"/>
      <c r="J1518" s="27"/>
      <c r="L1518" s="27"/>
    </row>
    <row r="1519" spans="2:12" x14ac:dyDescent="0.2">
      <c r="B1519" s="19"/>
      <c r="L1519" s="27"/>
    </row>
    <row r="1520" spans="2:12" x14ac:dyDescent="0.2">
      <c r="J1520" s="27"/>
      <c r="K1520" s="27"/>
    </row>
    <row r="1521" spans="2:12" x14ac:dyDescent="0.2">
      <c r="L1521" s="27"/>
    </row>
    <row r="1527" spans="2:12" x14ac:dyDescent="0.2">
      <c r="B1527" s="19"/>
      <c r="K1527" s="27"/>
      <c r="L1527" s="27"/>
    </row>
    <row r="1528" spans="2:12" x14ac:dyDescent="0.2">
      <c r="B1528" s="19"/>
      <c r="K1528" s="27"/>
      <c r="L1528" s="27"/>
    </row>
    <row r="1529" spans="2:12" x14ac:dyDescent="0.2">
      <c r="B1529" s="19"/>
      <c r="K1529" s="27"/>
      <c r="L1529" s="27"/>
    </row>
    <row r="1530" spans="2:12" x14ac:dyDescent="0.2">
      <c r="B1530" s="19"/>
      <c r="K1530" s="27"/>
      <c r="L1530" s="27"/>
    </row>
    <row r="1531" spans="2:12" x14ac:dyDescent="0.2">
      <c r="B1531" s="19"/>
      <c r="K1531" s="27"/>
      <c r="L1531" s="27"/>
    </row>
    <row r="1532" spans="2:12" x14ac:dyDescent="0.2">
      <c r="B1532" s="19"/>
      <c r="K1532" s="27"/>
      <c r="L1532" s="27"/>
    </row>
    <row r="1533" spans="2:12" x14ac:dyDescent="0.2">
      <c r="B1533" s="19"/>
      <c r="J1533" s="27"/>
      <c r="L1533" s="27"/>
    </row>
    <row r="1534" spans="2:12" x14ac:dyDescent="0.2">
      <c r="B1534" s="19"/>
      <c r="K1534" s="27"/>
      <c r="L1534" s="27"/>
    </row>
    <row r="1535" spans="2:12" x14ac:dyDescent="0.2">
      <c r="B1535" s="19"/>
      <c r="J1535" s="27"/>
      <c r="L1535" s="27"/>
    </row>
    <row r="1536" spans="2:12" x14ac:dyDescent="0.2">
      <c r="B1536" s="19"/>
      <c r="K1536" s="27"/>
      <c r="L1536" s="27"/>
    </row>
    <row r="1537" spans="2:12" x14ac:dyDescent="0.2">
      <c r="B1537" s="19"/>
      <c r="J1537" s="27"/>
      <c r="L1537" s="27"/>
    </row>
    <row r="1538" spans="2:12" x14ac:dyDescent="0.2">
      <c r="B1538" s="19"/>
      <c r="K1538" s="27"/>
      <c r="L1538" s="27"/>
    </row>
    <row r="1539" spans="2:12" x14ac:dyDescent="0.2">
      <c r="B1539" s="19"/>
      <c r="J1539" s="27"/>
      <c r="L1539" s="27"/>
    </row>
    <row r="1540" spans="2:12" x14ac:dyDescent="0.2">
      <c r="B1540" s="19"/>
      <c r="K1540" s="27"/>
      <c r="L1540" s="27"/>
    </row>
    <row r="1541" spans="2:12" x14ac:dyDescent="0.2">
      <c r="B1541" s="19"/>
      <c r="J1541" s="27"/>
      <c r="L1541" s="27"/>
    </row>
    <row r="1542" spans="2:12" x14ac:dyDescent="0.2">
      <c r="B1542" s="19"/>
      <c r="K1542" s="27"/>
      <c r="L1542" s="27"/>
    </row>
    <row r="1543" spans="2:12" x14ac:dyDescent="0.2">
      <c r="B1543" s="19"/>
      <c r="J1543" s="27"/>
      <c r="L1543" s="27"/>
    </row>
    <row r="1544" spans="2:12" x14ac:dyDescent="0.2">
      <c r="B1544" s="19"/>
      <c r="K1544" s="27"/>
      <c r="L1544" s="27"/>
    </row>
    <row r="1553" spans="2:12" x14ac:dyDescent="0.2">
      <c r="K1553" s="19"/>
    </row>
    <row r="1554" spans="2:12" x14ac:dyDescent="0.2">
      <c r="K1554" s="161"/>
    </row>
    <row r="1559" spans="2:12" x14ac:dyDescent="0.2">
      <c r="B1559" s="19"/>
      <c r="J1559" s="27"/>
      <c r="L1559" s="27"/>
    </row>
    <row r="1560" spans="2:12" x14ac:dyDescent="0.2">
      <c r="B1560" s="19"/>
      <c r="J1560" s="27"/>
      <c r="L1560" s="27"/>
    </row>
    <row r="1561" spans="2:12" x14ac:dyDescent="0.2">
      <c r="B1561" s="19"/>
      <c r="J1561" s="27"/>
      <c r="L1561" s="27"/>
    </row>
    <row r="1562" spans="2:12" x14ac:dyDescent="0.2">
      <c r="B1562" s="19"/>
      <c r="J1562" s="27"/>
      <c r="L1562" s="27"/>
    </row>
    <row r="1563" spans="2:12" x14ac:dyDescent="0.2">
      <c r="B1563" s="19"/>
      <c r="J1563" s="27"/>
      <c r="L1563" s="27"/>
    </row>
    <row r="1564" spans="2:12" x14ac:dyDescent="0.2">
      <c r="B1564" s="19"/>
      <c r="J1564" s="27"/>
    </row>
    <row r="1565" spans="2:12" x14ac:dyDescent="0.2">
      <c r="B1565" s="19"/>
    </row>
    <row r="1573" spans="2:12" x14ac:dyDescent="0.2">
      <c r="B1573" s="19"/>
      <c r="K1573" s="27"/>
      <c r="L1573" s="27"/>
    </row>
    <row r="1574" spans="2:12" x14ac:dyDescent="0.2">
      <c r="B1574" s="19"/>
      <c r="J1574" s="27"/>
    </row>
    <row r="1575" spans="2:12" x14ac:dyDescent="0.2">
      <c r="B1575" s="19"/>
      <c r="K1575" s="27"/>
      <c r="L1575" s="27"/>
    </row>
    <row r="1576" spans="2:12" x14ac:dyDescent="0.2">
      <c r="B1576" s="19"/>
      <c r="J1576" s="27"/>
    </row>
    <row r="1577" spans="2:12" x14ac:dyDescent="0.2">
      <c r="J1577" s="27"/>
      <c r="K1577" s="27"/>
    </row>
    <row r="1584" spans="2:12" x14ac:dyDescent="0.2">
      <c r="B1584" s="19"/>
      <c r="K1584" s="27"/>
      <c r="L1584" s="27"/>
    </row>
    <row r="1585" spans="2:12" x14ac:dyDescent="0.2">
      <c r="B1585" s="19"/>
      <c r="J1585" s="27"/>
    </row>
    <row r="1586" spans="2:12" x14ac:dyDescent="0.2">
      <c r="J1586" s="27"/>
      <c r="K1586" s="27"/>
    </row>
    <row r="1593" spans="2:12" x14ac:dyDescent="0.2">
      <c r="B1593" s="19"/>
      <c r="K1593" s="27"/>
      <c r="L1593" s="27"/>
    </row>
    <row r="1594" spans="2:12" x14ac:dyDescent="0.2">
      <c r="K1594" s="27"/>
    </row>
    <row r="1595" spans="2:12" x14ac:dyDescent="0.2">
      <c r="L1595" s="27"/>
    </row>
    <row r="1601" spans="2:12" x14ac:dyDescent="0.2">
      <c r="B1601" s="19"/>
      <c r="K1601" s="27"/>
      <c r="L1601" s="27"/>
    </row>
    <row r="1602" spans="2:12" x14ac:dyDescent="0.2">
      <c r="B1602" s="19"/>
      <c r="J1602" s="27"/>
    </row>
    <row r="1603" spans="2:12" x14ac:dyDescent="0.2">
      <c r="J1603" s="27"/>
      <c r="K1603" s="27"/>
    </row>
    <row r="1610" spans="2:12" x14ac:dyDescent="0.2">
      <c r="B1610" s="19"/>
      <c r="K1610" s="27"/>
      <c r="L1610" s="27"/>
    </row>
    <row r="1619" spans="2:11" x14ac:dyDescent="0.2">
      <c r="K1619" s="19"/>
    </row>
    <row r="1620" spans="2:11" x14ac:dyDescent="0.2">
      <c r="K1620" s="161"/>
    </row>
    <row r="1625" spans="2:11" x14ac:dyDescent="0.2">
      <c r="B1625" s="19"/>
      <c r="J1625" s="27"/>
    </row>
    <row r="1626" spans="2:11" x14ac:dyDescent="0.2">
      <c r="J1626" s="27"/>
      <c r="K1626" s="27"/>
    </row>
    <row r="1633" spans="2:12" x14ac:dyDescent="0.2">
      <c r="B1633" s="19"/>
      <c r="K1633" s="27"/>
      <c r="L1633" s="27"/>
    </row>
    <row r="1634" spans="2:12" x14ac:dyDescent="0.2">
      <c r="B1634" s="19"/>
      <c r="J1634" s="27"/>
    </row>
    <row r="1635" spans="2:12" x14ac:dyDescent="0.2">
      <c r="J1635" s="27"/>
      <c r="K1635" s="27"/>
    </row>
    <row r="1642" spans="2:12" x14ac:dyDescent="0.2">
      <c r="B1642" s="19"/>
      <c r="K1642" s="27"/>
      <c r="L1642" s="27"/>
    </row>
    <row r="1643" spans="2:12" x14ac:dyDescent="0.2">
      <c r="B1643" s="19"/>
      <c r="K1643" s="27"/>
      <c r="L1643" s="27"/>
    </row>
    <row r="1644" spans="2:12" x14ac:dyDescent="0.2">
      <c r="B1644" s="19"/>
      <c r="J1644" s="27"/>
    </row>
    <row r="1645" spans="2:12" x14ac:dyDescent="0.2">
      <c r="J1645" s="27"/>
      <c r="K1645" s="27"/>
    </row>
    <row r="1652" spans="2:12" x14ac:dyDescent="0.2">
      <c r="B1652" s="19"/>
      <c r="K1652" s="27"/>
      <c r="L1652" s="27"/>
    </row>
    <row r="1653" spans="2:12" x14ac:dyDescent="0.2">
      <c r="B1653" s="19"/>
      <c r="J1653" s="27"/>
    </row>
    <row r="1654" spans="2:12" x14ac:dyDescent="0.2">
      <c r="B1654" s="19"/>
      <c r="J1654" s="27"/>
      <c r="L1654" s="27"/>
    </row>
    <row r="1655" spans="2:12" x14ac:dyDescent="0.2">
      <c r="B1655" s="19"/>
      <c r="K1655" s="27"/>
    </row>
    <row r="1656" spans="2:12" x14ac:dyDescent="0.2">
      <c r="B1656" s="19"/>
      <c r="J1656" s="27"/>
      <c r="L1656" s="27"/>
    </row>
    <row r="1657" spans="2:12" x14ac:dyDescent="0.2">
      <c r="B1657" s="19"/>
      <c r="K1657" s="27"/>
    </row>
    <row r="1658" spans="2:12" x14ac:dyDescent="0.2">
      <c r="J1658" s="27"/>
      <c r="K1658" s="27"/>
    </row>
    <row r="1665" spans="2:12" x14ac:dyDescent="0.2">
      <c r="B1665" s="19"/>
      <c r="K1665" s="27"/>
      <c r="L1665" s="27"/>
    </row>
    <row r="1666" spans="2:12" x14ac:dyDescent="0.2">
      <c r="B1666" s="19"/>
      <c r="J1666" s="27"/>
    </row>
    <row r="1667" spans="2:12" x14ac:dyDescent="0.2">
      <c r="B1667" s="19"/>
      <c r="J1667" s="27"/>
      <c r="L1667" s="27"/>
    </row>
    <row r="1668" spans="2:12" x14ac:dyDescent="0.2">
      <c r="B1668" s="19"/>
      <c r="K1668" s="27"/>
      <c r="L1668" s="27"/>
    </row>
    <row r="1669" spans="2:12" x14ac:dyDescent="0.2">
      <c r="J1669" s="27"/>
      <c r="K1669" s="27"/>
    </row>
    <row r="1670" spans="2:12" x14ac:dyDescent="0.2">
      <c r="L1670" s="27"/>
    </row>
    <row r="1676" spans="2:12" x14ac:dyDescent="0.2">
      <c r="B1676" s="19"/>
      <c r="K1676" s="27"/>
      <c r="L1676" s="27"/>
    </row>
    <row r="1685" spans="2:11" x14ac:dyDescent="0.2">
      <c r="K1685" s="19"/>
    </row>
    <row r="1686" spans="2:11" x14ac:dyDescent="0.2">
      <c r="K1686" s="161"/>
    </row>
    <row r="1691" spans="2:11" x14ac:dyDescent="0.2">
      <c r="B1691" s="19"/>
      <c r="J1691" s="27"/>
    </row>
    <row r="1692" spans="2:11" x14ac:dyDescent="0.2">
      <c r="J1692" s="27"/>
      <c r="K1692" s="27"/>
    </row>
    <row r="1699" spans="2:12" x14ac:dyDescent="0.2">
      <c r="B1699" s="19"/>
      <c r="K1699" s="27"/>
      <c r="L1699" s="27"/>
    </row>
    <row r="1700" spans="2:12" x14ac:dyDescent="0.2">
      <c r="B1700" s="19"/>
    </row>
    <row r="1701" spans="2:12" x14ac:dyDescent="0.2">
      <c r="K1701" s="27"/>
    </row>
    <row r="1708" spans="2:12" x14ac:dyDescent="0.2">
      <c r="B1708" s="19"/>
      <c r="K1708" s="27"/>
      <c r="L1708" s="27"/>
    </row>
    <row r="1709" spans="2:12" x14ac:dyDescent="0.2">
      <c r="B1709" s="19"/>
      <c r="J1709" s="27"/>
    </row>
    <row r="1710" spans="2:12" x14ac:dyDescent="0.2">
      <c r="J1710" s="27"/>
      <c r="K1710" s="27"/>
    </row>
    <row r="1717" spans="2:12" x14ac:dyDescent="0.2">
      <c r="B1717" s="19"/>
      <c r="K1717" s="27"/>
      <c r="L1717" s="27"/>
    </row>
    <row r="1718" spans="2:12" x14ac:dyDescent="0.2">
      <c r="B1718" s="19"/>
      <c r="J1718" s="27"/>
      <c r="L1718" s="27"/>
    </row>
    <row r="1719" spans="2:12" x14ac:dyDescent="0.2">
      <c r="B1719" s="19"/>
      <c r="K1719" s="27"/>
      <c r="L1719" s="27"/>
    </row>
    <row r="1720" spans="2:12" x14ac:dyDescent="0.2">
      <c r="J1720" s="27"/>
      <c r="K1720" s="27"/>
    </row>
    <row r="1721" spans="2:12" x14ac:dyDescent="0.2">
      <c r="L1721" s="27"/>
    </row>
    <row r="1727" spans="2:12" x14ac:dyDescent="0.2">
      <c r="B1727" s="19"/>
      <c r="K1727" s="27"/>
      <c r="L1727" s="27"/>
    </row>
    <row r="1728" spans="2:12" x14ac:dyDescent="0.2">
      <c r="B1728" s="19"/>
      <c r="J1728" s="27"/>
    </row>
    <row r="1729" spans="2:12" x14ac:dyDescent="0.2">
      <c r="J1729" s="27"/>
      <c r="K1729" s="27"/>
    </row>
    <row r="1736" spans="2:12" x14ac:dyDescent="0.2">
      <c r="B1736" s="19"/>
      <c r="K1736" s="27"/>
      <c r="L1736" s="27"/>
    </row>
    <row r="1737" spans="2:12" x14ac:dyDescent="0.2">
      <c r="B1737" s="19"/>
      <c r="K1737" s="27"/>
      <c r="L1737" s="27"/>
    </row>
    <row r="1738" spans="2:12" x14ac:dyDescent="0.2">
      <c r="B1738" s="19"/>
      <c r="J1738" s="27"/>
      <c r="L1738" s="27"/>
    </row>
    <row r="1739" spans="2:12" x14ac:dyDescent="0.2">
      <c r="B1739" s="19"/>
      <c r="J1739" s="27"/>
    </row>
    <row r="1740" spans="2:12" x14ac:dyDescent="0.2">
      <c r="J1740" s="27"/>
      <c r="K1740" s="27"/>
    </row>
    <row r="1751" spans="11:11" x14ac:dyDescent="0.2">
      <c r="K1751" s="19"/>
    </row>
    <row r="1752" spans="11:11" x14ac:dyDescent="0.2">
      <c r="K1752" s="161"/>
    </row>
    <row r="1761" spans="2:12" x14ac:dyDescent="0.2">
      <c r="B1761" s="19"/>
      <c r="K1761" s="27"/>
      <c r="L1761" s="27"/>
    </row>
    <row r="1762" spans="2:12" x14ac:dyDescent="0.2">
      <c r="B1762" s="19"/>
      <c r="J1762" s="27"/>
    </row>
    <row r="1763" spans="2:12" x14ac:dyDescent="0.2">
      <c r="B1763" s="19"/>
      <c r="K1763" s="27"/>
      <c r="L1763" s="27"/>
    </row>
    <row r="1764" spans="2:12" x14ac:dyDescent="0.2">
      <c r="B1764" s="19"/>
      <c r="J1764" s="27"/>
    </row>
    <row r="1765" spans="2:12" x14ac:dyDescent="0.2">
      <c r="J1765" s="27"/>
      <c r="K1765" s="27"/>
    </row>
    <row r="1772" spans="2:12" x14ac:dyDescent="0.2">
      <c r="B1772" s="19"/>
      <c r="K1772" s="27"/>
      <c r="L1772" s="27"/>
    </row>
    <row r="1773" spans="2:12" x14ac:dyDescent="0.2">
      <c r="B1773" s="19"/>
      <c r="K1773" s="27"/>
      <c r="L1773" s="27"/>
    </row>
    <row r="1774" spans="2:12" x14ac:dyDescent="0.2">
      <c r="B1774" s="19"/>
      <c r="K1774" s="27"/>
      <c r="L1774" s="27"/>
    </row>
    <row r="1775" spans="2:12" x14ac:dyDescent="0.2">
      <c r="B1775" s="19"/>
      <c r="K1775" s="27"/>
      <c r="L1775" s="27"/>
    </row>
    <row r="1776" spans="2:12" x14ac:dyDescent="0.2">
      <c r="K1776" s="27"/>
    </row>
    <row r="1777" spans="12:12" x14ac:dyDescent="0.2">
      <c r="L1777" s="2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251"/>
  <sheetViews>
    <sheetView workbookViewId="0">
      <selection sqref="A1:XFD1048576"/>
    </sheetView>
  </sheetViews>
  <sheetFormatPr baseColWidth="10" defaultRowHeight="12.75" x14ac:dyDescent="0.2"/>
  <cols>
    <col min="1" max="1" width="13.85546875" bestFit="1" customWidth="1"/>
    <col min="2" max="2" width="57" bestFit="1" customWidth="1"/>
    <col min="3" max="3" width="40.5703125" bestFit="1" customWidth="1"/>
    <col min="4" max="4" width="18.28515625" bestFit="1" customWidth="1"/>
    <col min="5" max="6" width="19.42578125" bestFit="1" customWidth="1"/>
  </cols>
  <sheetData>
    <row r="7" spans="3:8" x14ac:dyDescent="0.2">
      <c r="C7" s="27"/>
      <c r="D7" s="27"/>
      <c r="E7" s="27"/>
      <c r="F7" s="27"/>
    </row>
    <row r="8" spans="3:8" x14ac:dyDescent="0.2">
      <c r="C8" s="27"/>
      <c r="D8" s="27"/>
      <c r="E8" s="27"/>
      <c r="F8" s="27"/>
    </row>
    <row r="9" spans="3:8" x14ac:dyDescent="0.2">
      <c r="C9" s="27"/>
      <c r="D9" s="27"/>
      <c r="E9" s="27"/>
      <c r="F9" s="27"/>
    </row>
    <row r="10" spans="3:8" x14ac:dyDescent="0.2">
      <c r="C10" s="27"/>
      <c r="F10" s="27"/>
      <c r="G10" s="21"/>
      <c r="H10" s="27"/>
    </row>
    <row r="11" spans="3:8" x14ac:dyDescent="0.2">
      <c r="C11" s="27"/>
      <c r="D11" s="27"/>
      <c r="E11" s="27"/>
      <c r="F11" s="27"/>
      <c r="G11" s="21"/>
      <c r="H11" s="27"/>
    </row>
    <row r="12" spans="3:8" x14ac:dyDescent="0.2">
      <c r="C12" s="27"/>
      <c r="D12" s="27"/>
      <c r="E12" s="27"/>
      <c r="F12" s="27"/>
      <c r="G12" s="21"/>
      <c r="H12" s="27"/>
    </row>
    <row r="13" spans="3:8" x14ac:dyDescent="0.2">
      <c r="D13" s="27"/>
      <c r="E13" s="27"/>
      <c r="F13" s="27"/>
      <c r="G13" s="21"/>
      <c r="H13" s="27"/>
    </row>
    <row r="14" spans="3:8" x14ac:dyDescent="0.2">
      <c r="C14" s="27"/>
      <c r="D14" s="27"/>
      <c r="E14" s="27"/>
      <c r="H14" s="27"/>
    </row>
    <row r="15" spans="3:8" x14ac:dyDescent="0.2">
      <c r="D15" s="27"/>
      <c r="E15" s="27"/>
      <c r="G15" s="21"/>
      <c r="H15" s="27"/>
    </row>
    <row r="16" spans="3:8" x14ac:dyDescent="0.2">
      <c r="C16" s="27"/>
      <c r="D16" s="27"/>
      <c r="E16" s="27"/>
      <c r="F16" s="27"/>
      <c r="G16" s="21"/>
      <c r="H16" s="27"/>
    </row>
    <row r="17" spans="3:8" x14ac:dyDescent="0.2">
      <c r="D17" s="27"/>
      <c r="E17" s="27"/>
      <c r="G17" s="21"/>
      <c r="H17" s="27"/>
    </row>
    <row r="18" spans="3:8" x14ac:dyDescent="0.2">
      <c r="D18" s="27"/>
      <c r="E18" s="27"/>
      <c r="G18" s="21"/>
      <c r="H18" s="27"/>
    </row>
    <row r="19" spans="3:8" x14ac:dyDescent="0.2">
      <c r="D19" s="27"/>
      <c r="E19" s="27"/>
      <c r="G19" s="22"/>
      <c r="H19" s="27"/>
    </row>
    <row r="20" spans="3:8" x14ac:dyDescent="0.2">
      <c r="C20" s="27"/>
      <c r="D20" s="27"/>
      <c r="E20" s="27"/>
      <c r="F20" s="27"/>
      <c r="G20" s="21"/>
      <c r="H20" s="27"/>
    </row>
    <row r="21" spans="3:8" x14ac:dyDescent="0.2">
      <c r="D21" s="27"/>
      <c r="E21" s="27"/>
      <c r="H21" s="27"/>
    </row>
    <row r="22" spans="3:8" x14ac:dyDescent="0.2">
      <c r="G22" s="22"/>
      <c r="H22" s="27"/>
    </row>
    <row r="23" spans="3:8" x14ac:dyDescent="0.2">
      <c r="C23" s="27"/>
      <c r="F23" s="27"/>
      <c r="G23" s="38"/>
      <c r="H23" s="27"/>
    </row>
    <row r="24" spans="3:8" x14ac:dyDescent="0.2">
      <c r="C24" s="27"/>
      <c r="D24" s="27"/>
      <c r="E24" s="27"/>
      <c r="F24" s="27"/>
      <c r="G24" s="38"/>
      <c r="H24" s="27"/>
    </row>
    <row r="25" spans="3:8" x14ac:dyDescent="0.2">
      <c r="D25" s="27"/>
      <c r="E25" s="27"/>
      <c r="G25" s="22"/>
      <c r="H25" s="27"/>
    </row>
    <row r="26" spans="3:8" x14ac:dyDescent="0.2">
      <c r="C26" s="27"/>
      <c r="D26" s="27"/>
      <c r="E26" s="27"/>
      <c r="F26" s="27"/>
      <c r="G26" s="38"/>
      <c r="H26" s="27"/>
    </row>
    <row r="27" spans="3:8" x14ac:dyDescent="0.2">
      <c r="C27" s="27"/>
      <c r="D27" s="27"/>
      <c r="E27" s="27"/>
      <c r="F27" s="27"/>
      <c r="G27" s="38"/>
      <c r="H27" s="27"/>
    </row>
    <row r="28" spans="3:8" x14ac:dyDescent="0.2">
      <c r="C28" s="27"/>
      <c r="D28" s="27"/>
      <c r="E28" s="27"/>
      <c r="G28" s="22"/>
      <c r="H28" s="27"/>
    </row>
    <row r="29" spans="3:8" x14ac:dyDescent="0.2">
      <c r="D29" s="27"/>
      <c r="E29" s="27"/>
      <c r="F29" s="27"/>
      <c r="G29" s="38"/>
      <c r="H29" s="27"/>
    </row>
    <row r="30" spans="3:8" x14ac:dyDescent="0.2">
      <c r="C30" s="27"/>
      <c r="E30" s="27"/>
      <c r="F30" s="27"/>
      <c r="G30" s="52"/>
      <c r="H30" s="27"/>
    </row>
    <row r="31" spans="3:8" x14ac:dyDescent="0.2">
      <c r="C31" s="27"/>
      <c r="E31" s="27"/>
      <c r="F31" s="27"/>
      <c r="G31" s="38"/>
      <c r="H31" s="27"/>
    </row>
    <row r="32" spans="3:8" x14ac:dyDescent="0.2">
      <c r="C32" s="27"/>
      <c r="D32" s="27"/>
      <c r="E32" s="27"/>
      <c r="F32" s="27"/>
      <c r="G32" s="21"/>
      <c r="H32" s="27"/>
    </row>
    <row r="33" spans="3:8" x14ac:dyDescent="0.2">
      <c r="D33" s="27"/>
      <c r="E33" s="27"/>
      <c r="G33" s="38"/>
      <c r="H33" s="27"/>
    </row>
    <row r="34" spans="3:8" x14ac:dyDescent="0.2">
      <c r="D34" s="27"/>
      <c r="E34" s="27"/>
      <c r="F34" s="27"/>
      <c r="G34" s="50"/>
      <c r="H34" s="27"/>
    </row>
    <row r="35" spans="3:8" x14ac:dyDescent="0.2">
      <c r="D35" s="27"/>
      <c r="E35" s="27"/>
      <c r="G35" s="50"/>
      <c r="H35" s="27"/>
    </row>
    <row r="36" spans="3:8" x14ac:dyDescent="0.2">
      <c r="C36" s="27"/>
      <c r="D36" s="27"/>
      <c r="E36" s="27"/>
      <c r="F36" s="27"/>
      <c r="G36" s="21"/>
      <c r="H36" s="27"/>
    </row>
    <row r="37" spans="3:8" x14ac:dyDescent="0.2">
      <c r="D37" s="27"/>
      <c r="E37" s="27"/>
      <c r="F37" s="27"/>
      <c r="G37" s="21"/>
      <c r="H37" s="27"/>
    </row>
    <row r="38" spans="3:8" x14ac:dyDescent="0.2">
      <c r="C38" s="27"/>
      <c r="D38" s="27"/>
      <c r="E38" s="27"/>
      <c r="F38" s="27"/>
      <c r="G38" s="52"/>
      <c r="H38" s="27"/>
    </row>
    <row r="39" spans="3:8" x14ac:dyDescent="0.2">
      <c r="C39" s="27"/>
      <c r="D39" s="27"/>
      <c r="E39" s="27"/>
      <c r="F39" s="27"/>
      <c r="G39" s="52"/>
      <c r="H39" s="27"/>
    </row>
    <row r="40" spans="3:8" x14ac:dyDescent="0.2">
      <c r="D40" s="27"/>
      <c r="E40" s="27"/>
      <c r="G40" s="60"/>
      <c r="H40" s="27"/>
    </row>
    <row r="41" spans="3:8" x14ac:dyDescent="0.2">
      <c r="D41" s="27"/>
      <c r="E41" s="27"/>
      <c r="H41" s="27"/>
    </row>
    <row r="42" spans="3:8" x14ac:dyDescent="0.2">
      <c r="D42" s="27"/>
      <c r="E42" s="27"/>
      <c r="G42" s="41"/>
      <c r="H42" s="27"/>
    </row>
    <row r="43" spans="3:8" x14ac:dyDescent="0.2">
      <c r="C43" s="27"/>
      <c r="F43" s="27"/>
      <c r="G43" s="21"/>
      <c r="H43" s="27"/>
    </row>
    <row r="44" spans="3:8" x14ac:dyDescent="0.2">
      <c r="C44" s="27"/>
      <c r="D44" s="27"/>
      <c r="E44" s="27"/>
      <c r="F44" s="27"/>
      <c r="G44" s="64"/>
      <c r="H44" s="27"/>
    </row>
    <row r="45" spans="3:8" x14ac:dyDescent="0.2">
      <c r="C45" s="27"/>
      <c r="D45" s="27"/>
      <c r="E45" s="27"/>
      <c r="F45" s="27"/>
      <c r="G45" s="21"/>
      <c r="H45" s="27"/>
    </row>
    <row r="46" spans="3:8" x14ac:dyDescent="0.2">
      <c r="C46" s="27"/>
      <c r="D46" s="27"/>
      <c r="E46" s="27"/>
      <c r="F46" s="27"/>
      <c r="G46" s="21"/>
      <c r="H46" s="27"/>
    </row>
    <row r="47" spans="3:8" x14ac:dyDescent="0.2">
      <c r="C47" s="27"/>
      <c r="D47" s="27"/>
      <c r="E47" s="27"/>
      <c r="F47" s="27"/>
      <c r="G47" s="21"/>
      <c r="H47" s="27"/>
    </row>
    <row r="48" spans="3:8" x14ac:dyDescent="0.2">
      <c r="C48" s="27"/>
      <c r="E48" s="27"/>
      <c r="F48" s="27"/>
      <c r="G48" s="21"/>
      <c r="H48" s="27"/>
    </row>
    <row r="49" spans="3:8" x14ac:dyDescent="0.2">
      <c r="C49" s="27"/>
      <c r="D49" s="27"/>
      <c r="F49" s="27"/>
      <c r="G49" s="21"/>
      <c r="H49" s="27"/>
    </row>
    <row r="50" spans="3:8" x14ac:dyDescent="0.2">
      <c r="D50" s="27"/>
      <c r="E50" s="27"/>
      <c r="F50" s="27"/>
      <c r="G50" s="21"/>
      <c r="H50" s="27"/>
    </row>
    <row r="51" spans="3:8" x14ac:dyDescent="0.2">
      <c r="G51" s="21"/>
      <c r="H51" s="27"/>
    </row>
    <row r="52" spans="3:8" x14ac:dyDescent="0.2">
      <c r="D52" s="27"/>
      <c r="E52" s="27"/>
      <c r="F52" s="27"/>
      <c r="G52" s="64"/>
      <c r="H52" s="27"/>
    </row>
    <row r="53" spans="3:8" x14ac:dyDescent="0.2">
      <c r="D53" s="27"/>
      <c r="E53" s="27"/>
      <c r="F53" s="27"/>
      <c r="G53" s="21"/>
      <c r="H53" s="27"/>
    </row>
    <row r="54" spans="3:8" x14ac:dyDescent="0.2">
      <c r="C54" s="27"/>
      <c r="E54" s="27"/>
      <c r="F54" s="27"/>
      <c r="G54" s="64"/>
      <c r="H54" s="27"/>
    </row>
    <row r="55" spans="3:8" x14ac:dyDescent="0.2">
      <c r="C55" s="27"/>
      <c r="D55" s="27"/>
      <c r="E55" s="27"/>
      <c r="F55" s="27"/>
      <c r="H55" s="27"/>
    </row>
    <row r="56" spans="3:8" x14ac:dyDescent="0.2">
      <c r="C56" s="27"/>
      <c r="D56" s="27"/>
      <c r="E56" s="27"/>
      <c r="F56" s="27"/>
      <c r="H56" s="27"/>
    </row>
    <row r="57" spans="3:8" x14ac:dyDescent="0.2">
      <c r="C57" s="27"/>
      <c r="D57" s="27"/>
      <c r="E57" s="27"/>
      <c r="F57" s="27"/>
      <c r="H57" s="27"/>
    </row>
    <row r="58" spans="3:8" x14ac:dyDescent="0.2">
      <c r="C58" s="27"/>
      <c r="D58" s="27"/>
      <c r="E58" s="27"/>
      <c r="H58" s="27"/>
    </row>
    <row r="59" spans="3:8" x14ac:dyDescent="0.2">
      <c r="C59" s="27"/>
      <c r="D59" s="27"/>
      <c r="E59" s="27"/>
      <c r="F59" s="27"/>
      <c r="H59" s="27"/>
    </row>
    <row r="63" spans="3:8" x14ac:dyDescent="0.2">
      <c r="G63" s="41"/>
    </row>
    <row r="64" spans="3:8" x14ac:dyDescent="0.2">
      <c r="G64" s="41"/>
    </row>
    <row r="65" spans="3:7" x14ac:dyDescent="0.2">
      <c r="G65" s="41"/>
    </row>
    <row r="66" spans="3:7" x14ac:dyDescent="0.2">
      <c r="G66" s="41"/>
    </row>
    <row r="68" spans="3:7" x14ac:dyDescent="0.2">
      <c r="G68" s="22"/>
    </row>
    <row r="69" spans="3:7" x14ac:dyDescent="0.2">
      <c r="G69" s="22"/>
    </row>
    <row r="71" spans="3:7" x14ac:dyDescent="0.2">
      <c r="G71" s="22"/>
    </row>
    <row r="72" spans="3:7" x14ac:dyDescent="0.2">
      <c r="G72" s="22"/>
    </row>
    <row r="73" spans="3:7" x14ac:dyDescent="0.2">
      <c r="D73" s="27"/>
      <c r="E73" s="27"/>
      <c r="F73" s="27"/>
    </row>
    <row r="74" spans="3:7" x14ac:dyDescent="0.2">
      <c r="C74" s="27"/>
      <c r="D74" s="27"/>
      <c r="E74" s="27"/>
      <c r="F74" s="27"/>
      <c r="G74" s="64"/>
    </row>
    <row r="75" spans="3:7" x14ac:dyDescent="0.2">
      <c r="C75" s="27"/>
      <c r="D75" s="27"/>
      <c r="E75" s="27"/>
      <c r="F75" s="27"/>
    </row>
    <row r="76" spans="3:7" x14ac:dyDescent="0.2">
      <c r="C76" s="27"/>
      <c r="D76" s="27"/>
      <c r="E76" s="27"/>
      <c r="F76" s="27"/>
      <c r="G76" s="64"/>
    </row>
    <row r="77" spans="3:7" x14ac:dyDescent="0.2">
      <c r="C77" s="27"/>
      <c r="D77" s="27"/>
      <c r="E77" s="27"/>
      <c r="F77" s="27"/>
      <c r="G77" s="52"/>
    </row>
    <row r="78" spans="3:7" x14ac:dyDescent="0.2">
      <c r="C78" s="27"/>
      <c r="F78" s="27"/>
      <c r="G78" s="22"/>
    </row>
    <row r="79" spans="3:7" x14ac:dyDescent="0.2">
      <c r="C79" s="27"/>
      <c r="D79" s="27"/>
      <c r="F79" s="27"/>
      <c r="G79" s="21"/>
    </row>
    <row r="80" spans="3:7" x14ac:dyDescent="0.2">
      <c r="C80" s="27"/>
      <c r="D80" s="27"/>
      <c r="E80" s="27"/>
      <c r="F80" s="27"/>
      <c r="G80" s="22"/>
    </row>
    <row r="81" spans="3:7" x14ac:dyDescent="0.2">
      <c r="C81" s="27"/>
      <c r="D81" s="27"/>
      <c r="E81" s="27"/>
      <c r="F81" s="27"/>
      <c r="G81" s="22"/>
    </row>
    <row r="82" spans="3:7" x14ac:dyDescent="0.2">
      <c r="D82" s="27"/>
      <c r="E82" s="27"/>
      <c r="G82" s="22"/>
    </row>
    <row r="83" spans="3:7" x14ac:dyDescent="0.2">
      <c r="C83" s="27"/>
      <c r="D83" s="27"/>
      <c r="F83" s="27"/>
      <c r="G83" s="22"/>
    </row>
    <row r="84" spans="3:7" x14ac:dyDescent="0.2">
      <c r="C84" s="27"/>
      <c r="D84" s="27"/>
      <c r="F84" s="27"/>
      <c r="G84" s="22"/>
    </row>
    <row r="85" spans="3:7" x14ac:dyDescent="0.2">
      <c r="C85" s="27"/>
      <c r="D85" s="27"/>
      <c r="E85" s="27"/>
      <c r="F85" s="27"/>
      <c r="G85" s="22"/>
    </row>
    <row r="86" spans="3:7" x14ac:dyDescent="0.2">
      <c r="C86" s="27"/>
      <c r="D86" s="27"/>
      <c r="E86" s="27"/>
      <c r="F86" s="27"/>
      <c r="G86" s="22"/>
    </row>
    <row r="87" spans="3:7" x14ac:dyDescent="0.2">
      <c r="C87" s="27"/>
      <c r="D87" s="27"/>
      <c r="E87" s="27"/>
      <c r="F87" s="27"/>
      <c r="G87" s="22"/>
    </row>
    <row r="88" spans="3:7" x14ac:dyDescent="0.2">
      <c r="C88" s="27"/>
      <c r="D88" s="27"/>
      <c r="E88" s="27"/>
      <c r="G88" s="22"/>
    </row>
    <row r="89" spans="3:7" x14ac:dyDescent="0.2">
      <c r="C89" s="27"/>
      <c r="E89" s="27"/>
      <c r="F89" s="27"/>
      <c r="G89" s="22"/>
    </row>
    <row r="90" spans="3:7" x14ac:dyDescent="0.2">
      <c r="C90" s="27"/>
      <c r="F90" s="27"/>
      <c r="G90" s="22"/>
    </row>
    <row r="91" spans="3:7" x14ac:dyDescent="0.2">
      <c r="C91" s="27"/>
      <c r="D91" s="27"/>
      <c r="E91" s="27"/>
      <c r="F91" s="27"/>
      <c r="G91" s="22"/>
    </row>
    <row r="92" spans="3:7" x14ac:dyDescent="0.2">
      <c r="C92" s="27"/>
      <c r="D92" s="27"/>
      <c r="E92" s="27"/>
      <c r="F92" s="27"/>
      <c r="G92" s="22"/>
    </row>
    <row r="93" spans="3:7" x14ac:dyDescent="0.2">
      <c r="D93" s="27"/>
      <c r="E93" s="27"/>
      <c r="G93" s="22"/>
    </row>
    <row r="94" spans="3:7" x14ac:dyDescent="0.2">
      <c r="C94" s="27"/>
      <c r="D94" s="27"/>
      <c r="E94" s="27"/>
      <c r="F94" s="27"/>
      <c r="G94" s="21"/>
    </row>
    <row r="95" spans="3:7" x14ac:dyDescent="0.2">
      <c r="C95" s="27"/>
      <c r="D95" s="27"/>
      <c r="E95" s="27"/>
      <c r="F95" s="27"/>
      <c r="G95" s="22"/>
    </row>
    <row r="96" spans="3:7" x14ac:dyDescent="0.2">
      <c r="E96" s="27"/>
      <c r="F96" s="27"/>
      <c r="G96" s="22"/>
    </row>
    <row r="97" spans="3:7" x14ac:dyDescent="0.2">
      <c r="C97" s="27"/>
      <c r="D97" s="27"/>
      <c r="E97" s="27"/>
      <c r="F97" s="27"/>
      <c r="G97" s="21"/>
    </row>
    <row r="98" spans="3:7" x14ac:dyDescent="0.2">
      <c r="E98" s="27"/>
      <c r="F98" s="27"/>
      <c r="G98" s="21"/>
    </row>
    <row r="99" spans="3:7" x14ac:dyDescent="0.2">
      <c r="C99" s="27"/>
      <c r="D99" s="27"/>
      <c r="F99" s="27"/>
      <c r="G99" s="67"/>
    </row>
    <row r="100" spans="3:7" x14ac:dyDescent="0.2">
      <c r="C100" s="27"/>
      <c r="D100" s="27"/>
      <c r="E100" s="27"/>
      <c r="F100" s="27"/>
      <c r="G100" s="67"/>
    </row>
    <row r="101" spans="3:7" x14ac:dyDescent="0.2">
      <c r="C101" s="27"/>
      <c r="D101" s="27"/>
      <c r="E101" s="27"/>
      <c r="G101" s="67"/>
    </row>
    <row r="102" spans="3:7" x14ac:dyDescent="0.2">
      <c r="C102" s="27"/>
      <c r="D102" s="27"/>
      <c r="E102" s="27"/>
      <c r="F102" s="27"/>
      <c r="G102" s="67"/>
    </row>
    <row r="103" spans="3:7" x14ac:dyDescent="0.2">
      <c r="D103" s="27"/>
      <c r="E103" s="27"/>
      <c r="F103" s="27"/>
      <c r="G103" s="67"/>
    </row>
    <row r="104" spans="3:7" x14ac:dyDescent="0.2">
      <c r="C104" s="27"/>
      <c r="D104" s="27"/>
      <c r="E104" s="27"/>
      <c r="G104" s="67"/>
    </row>
    <row r="105" spans="3:7" x14ac:dyDescent="0.2">
      <c r="C105" s="27"/>
      <c r="D105" s="27"/>
      <c r="E105" s="27"/>
      <c r="G105" s="67"/>
    </row>
    <row r="106" spans="3:7" x14ac:dyDescent="0.2">
      <c r="C106" s="27"/>
      <c r="D106" s="27"/>
      <c r="G106" s="21"/>
    </row>
    <row r="107" spans="3:7" x14ac:dyDescent="0.2">
      <c r="D107" s="27"/>
      <c r="E107" s="27"/>
      <c r="F107" s="27"/>
      <c r="G107" s="67"/>
    </row>
    <row r="108" spans="3:7" x14ac:dyDescent="0.2">
      <c r="D108" s="27"/>
      <c r="E108" s="27"/>
      <c r="G108" s="21"/>
    </row>
    <row r="109" spans="3:7" x14ac:dyDescent="0.2">
      <c r="D109" s="27"/>
      <c r="E109" s="27"/>
      <c r="G109" s="21"/>
    </row>
    <row r="110" spans="3:7" x14ac:dyDescent="0.2">
      <c r="D110" s="27"/>
      <c r="E110" s="27"/>
      <c r="G110" s="21"/>
    </row>
    <row r="111" spans="3:7" x14ac:dyDescent="0.2">
      <c r="D111" s="27"/>
      <c r="E111" s="27"/>
      <c r="G111" s="21"/>
    </row>
    <row r="112" spans="3:7" x14ac:dyDescent="0.2">
      <c r="E112" s="27"/>
      <c r="F112" s="27"/>
      <c r="G112" s="21"/>
    </row>
    <row r="113" spans="3:7" x14ac:dyDescent="0.2">
      <c r="D113" s="27"/>
      <c r="E113" s="27"/>
      <c r="G113" s="21"/>
    </row>
    <row r="114" spans="3:7" x14ac:dyDescent="0.2">
      <c r="D114" s="27"/>
      <c r="E114" s="27"/>
      <c r="F114" s="27"/>
      <c r="G114" s="21"/>
    </row>
    <row r="115" spans="3:7" x14ac:dyDescent="0.2">
      <c r="D115" s="27"/>
      <c r="E115" s="27"/>
      <c r="F115" s="27"/>
      <c r="G115" s="21"/>
    </row>
    <row r="116" spans="3:7" x14ac:dyDescent="0.2">
      <c r="D116" s="27"/>
      <c r="E116" s="27"/>
      <c r="G116" s="21"/>
    </row>
    <row r="117" spans="3:7" x14ac:dyDescent="0.2">
      <c r="D117" s="27"/>
      <c r="E117" s="27"/>
      <c r="G117" s="21"/>
    </row>
    <row r="118" spans="3:7" x14ac:dyDescent="0.2">
      <c r="D118" s="27"/>
      <c r="E118" s="27"/>
      <c r="F118" s="27"/>
      <c r="G118" s="21"/>
    </row>
    <row r="119" spans="3:7" x14ac:dyDescent="0.2">
      <c r="D119" s="27"/>
      <c r="E119" s="27"/>
      <c r="G119" s="21"/>
    </row>
    <row r="120" spans="3:7" x14ac:dyDescent="0.2">
      <c r="D120" s="27"/>
      <c r="E120" s="27"/>
      <c r="G120" s="21"/>
    </row>
    <row r="121" spans="3:7" x14ac:dyDescent="0.2">
      <c r="D121" s="27"/>
      <c r="E121" s="27"/>
      <c r="G121" s="21"/>
    </row>
    <row r="122" spans="3:7" x14ac:dyDescent="0.2">
      <c r="D122" s="27"/>
      <c r="E122" s="27"/>
      <c r="F122" s="27"/>
      <c r="G122" s="21"/>
    </row>
    <row r="123" spans="3:7" x14ac:dyDescent="0.2">
      <c r="D123" s="27"/>
      <c r="E123" s="27"/>
      <c r="F123" s="27"/>
    </row>
    <row r="124" spans="3:7" x14ac:dyDescent="0.2">
      <c r="E124" s="27"/>
      <c r="F124" s="27"/>
    </row>
    <row r="125" spans="3:7" x14ac:dyDescent="0.2">
      <c r="C125" s="27"/>
      <c r="D125" s="27"/>
      <c r="E125" s="27"/>
      <c r="F125" s="27"/>
    </row>
    <row r="127" spans="3:7" x14ac:dyDescent="0.2">
      <c r="G127" s="21"/>
    </row>
    <row r="128" spans="3:7" x14ac:dyDescent="0.2">
      <c r="G128" s="21"/>
    </row>
    <row r="129" spans="3:7" x14ac:dyDescent="0.2">
      <c r="G129" s="21"/>
    </row>
    <row r="130" spans="3:7" x14ac:dyDescent="0.2">
      <c r="G130" s="21"/>
    </row>
    <row r="131" spans="3:7" x14ac:dyDescent="0.2">
      <c r="G131" s="21"/>
    </row>
    <row r="132" spans="3:7" x14ac:dyDescent="0.2">
      <c r="G132" s="21"/>
    </row>
    <row r="133" spans="3:7" x14ac:dyDescent="0.2">
      <c r="G133" s="21"/>
    </row>
    <row r="134" spans="3:7" x14ac:dyDescent="0.2">
      <c r="G134" s="21"/>
    </row>
    <row r="135" spans="3:7" x14ac:dyDescent="0.2">
      <c r="G135" s="68"/>
    </row>
    <row r="136" spans="3:7" x14ac:dyDescent="0.2">
      <c r="G136" s="54"/>
    </row>
    <row r="137" spans="3:7" x14ac:dyDescent="0.2">
      <c r="G137" s="21"/>
    </row>
    <row r="138" spans="3:7" x14ac:dyDescent="0.2">
      <c r="G138" s="54"/>
    </row>
    <row r="139" spans="3:7" x14ac:dyDescent="0.2">
      <c r="E139" s="27"/>
      <c r="F139" s="27"/>
      <c r="G139" s="54"/>
    </row>
    <row r="140" spans="3:7" x14ac:dyDescent="0.2">
      <c r="C140" s="27"/>
      <c r="E140" s="27"/>
      <c r="F140" s="27"/>
      <c r="G140" s="21"/>
    </row>
    <row r="141" spans="3:7" x14ac:dyDescent="0.2">
      <c r="G141" s="21"/>
    </row>
    <row r="142" spans="3:7" x14ac:dyDescent="0.2">
      <c r="C142" s="27"/>
      <c r="D142" s="27"/>
      <c r="E142" s="27"/>
      <c r="F142" s="27"/>
      <c r="G142" s="21"/>
    </row>
    <row r="143" spans="3:7" x14ac:dyDescent="0.2">
      <c r="G143" s="21"/>
    </row>
    <row r="144" spans="3:7" x14ac:dyDescent="0.2">
      <c r="G144" s="21"/>
    </row>
    <row r="145" spans="7:7" x14ac:dyDescent="0.2">
      <c r="G145" s="54"/>
    </row>
    <row r="146" spans="7:7" x14ac:dyDescent="0.2">
      <c r="G146" s="54"/>
    </row>
    <row r="147" spans="7:7" x14ac:dyDescent="0.2">
      <c r="G147" s="21"/>
    </row>
    <row r="148" spans="7:7" x14ac:dyDescent="0.2">
      <c r="G148" s="54"/>
    </row>
    <row r="149" spans="7:7" x14ac:dyDescent="0.2">
      <c r="G149" s="54"/>
    </row>
    <row r="150" spans="7:7" x14ac:dyDescent="0.2">
      <c r="G150" s="54"/>
    </row>
    <row r="151" spans="7:7" x14ac:dyDescent="0.2">
      <c r="G151" s="21"/>
    </row>
    <row r="152" spans="7:7" x14ac:dyDescent="0.2">
      <c r="G152" s="54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54"/>
    </row>
    <row r="159" spans="7:7" x14ac:dyDescent="0.2">
      <c r="G159" s="54"/>
    </row>
    <row r="160" spans="7:7" x14ac:dyDescent="0.2">
      <c r="G160" s="54"/>
    </row>
    <row r="161" spans="7:7" x14ac:dyDescent="0.2">
      <c r="G161" s="54"/>
    </row>
    <row r="162" spans="7:7" x14ac:dyDescent="0.2">
      <c r="G162" s="54"/>
    </row>
    <row r="163" spans="7:7" x14ac:dyDescent="0.2">
      <c r="G163" s="54"/>
    </row>
    <row r="164" spans="7:7" x14ac:dyDescent="0.2">
      <c r="G164" s="81"/>
    </row>
    <row r="165" spans="7:7" x14ac:dyDescent="0.2">
      <c r="G165" s="54"/>
    </row>
    <row r="166" spans="7:7" x14ac:dyDescent="0.2">
      <c r="G166" s="54"/>
    </row>
    <row r="167" spans="7:7" x14ac:dyDescent="0.2">
      <c r="G167" s="21"/>
    </row>
    <row r="168" spans="7:7" x14ac:dyDescent="0.2">
      <c r="G168" s="54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64"/>
    </row>
    <row r="195" spans="7:7" x14ac:dyDescent="0.2">
      <c r="G195" s="64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64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64"/>
    </row>
    <row r="212" spans="7:7" x14ac:dyDescent="0.2">
      <c r="G212" s="64"/>
    </row>
    <row r="213" spans="7:7" x14ac:dyDescent="0.2">
      <c r="G213" s="21"/>
    </row>
    <row r="214" spans="7:7" x14ac:dyDescent="0.2">
      <c r="G214" s="64"/>
    </row>
    <row r="215" spans="7:7" x14ac:dyDescent="0.2">
      <c r="G215" s="21"/>
    </row>
    <row r="216" spans="7:7" x14ac:dyDescent="0.2">
      <c r="G216" s="64"/>
    </row>
    <row r="217" spans="7:7" x14ac:dyDescent="0.2">
      <c r="G217" s="21"/>
    </row>
    <row r="218" spans="7:7" x14ac:dyDescent="0.2">
      <c r="G218" s="64"/>
    </row>
    <row r="219" spans="7:7" x14ac:dyDescent="0.2">
      <c r="G219" s="21"/>
    </row>
    <row r="220" spans="7:7" x14ac:dyDescent="0.2">
      <c r="G220" s="64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64"/>
    </row>
    <row r="227" spans="7:7" x14ac:dyDescent="0.2">
      <c r="G227" s="21"/>
    </row>
    <row r="228" spans="7:7" x14ac:dyDescent="0.2">
      <c r="G228" s="64"/>
    </row>
    <row r="229" spans="7:7" x14ac:dyDescent="0.2">
      <c r="G229" s="64"/>
    </row>
    <row r="230" spans="7:7" x14ac:dyDescent="0.2">
      <c r="G230" s="21"/>
    </row>
    <row r="231" spans="7:7" x14ac:dyDescent="0.2">
      <c r="G231" s="64"/>
    </row>
    <row r="232" spans="7:7" x14ac:dyDescent="0.2">
      <c r="G232" s="21"/>
    </row>
    <row r="233" spans="7:7" x14ac:dyDescent="0.2">
      <c r="G233" s="64"/>
    </row>
    <row r="234" spans="7:7" x14ac:dyDescent="0.2">
      <c r="G234" s="21"/>
    </row>
    <row r="235" spans="7:7" x14ac:dyDescent="0.2">
      <c r="G235" s="64"/>
    </row>
    <row r="236" spans="7:7" x14ac:dyDescent="0.2">
      <c r="G236" s="21"/>
    </row>
    <row r="237" spans="7:7" x14ac:dyDescent="0.2">
      <c r="G237" s="64"/>
    </row>
    <row r="238" spans="7:7" x14ac:dyDescent="0.2">
      <c r="G238" s="21"/>
    </row>
    <row r="239" spans="7:7" x14ac:dyDescent="0.2">
      <c r="G239" s="64"/>
    </row>
    <row r="240" spans="7:7" x14ac:dyDescent="0.2">
      <c r="G240" s="21"/>
    </row>
    <row r="241" spans="7:7" x14ac:dyDescent="0.2">
      <c r="G241" s="64"/>
    </row>
    <row r="242" spans="7:7" x14ac:dyDescent="0.2">
      <c r="G242" s="21"/>
    </row>
    <row r="243" spans="7:7" x14ac:dyDescent="0.2">
      <c r="G243" s="64"/>
    </row>
    <row r="244" spans="7:7" x14ac:dyDescent="0.2">
      <c r="G244" s="21"/>
    </row>
    <row r="245" spans="7:7" x14ac:dyDescent="0.2">
      <c r="G245" s="64"/>
    </row>
    <row r="246" spans="7:7" x14ac:dyDescent="0.2">
      <c r="G246" s="21"/>
    </row>
    <row r="247" spans="7:7" x14ac:dyDescent="0.2">
      <c r="G247" s="64"/>
    </row>
    <row r="248" spans="7:7" x14ac:dyDescent="0.2">
      <c r="G248" s="76"/>
    </row>
    <row r="249" spans="7:7" x14ac:dyDescent="0.2">
      <c r="G249" s="64"/>
    </row>
    <row r="250" spans="7:7" x14ac:dyDescent="0.2">
      <c r="G250" s="64"/>
    </row>
    <row r="251" spans="7:7" x14ac:dyDescent="0.2">
      <c r="G251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3"/>
  <sheetViews>
    <sheetView topLeftCell="A58" zoomScaleNormal="100" workbookViewId="0">
      <selection activeCell="G169" sqref="G169"/>
    </sheetView>
  </sheetViews>
  <sheetFormatPr baseColWidth="10" defaultRowHeight="12.75" outlineLevelRow="2" x14ac:dyDescent="0.2"/>
  <cols>
    <col min="1" max="1" width="12.5703125" style="105" customWidth="1"/>
    <col min="2" max="2" width="40.42578125" style="105" customWidth="1"/>
    <col min="3" max="4" width="11.42578125" style="105"/>
    <col min="5" max="5" width="11.42578125" style="105" customWidth="1"/>
    <col min="6" max="6" width="12.42578125" style="119" bestFit="1" customWidth="1"/>
    <col min="7" max="7" width="16.85546875" style="139" bestFit="1" customWidth="1"/>
    <col min="8" max="8" width="27.85546875" style="137" bestFit="1" customWidth="1"/>
    <col min="9" max="9" width="103.85546875" style="105" bestFit="1" customWidth="1"/>
    <col min="10" max="10" width="18.28515625" style="105" bestFit="1" customWidth="1"/>
    <col min="11" max="16384" width="11.42578125" style="105"/>
  </cols>
  <sheetData>
    <row r="1" spans="1:12" x14ac:dyDescent="0.2">
      <c r="A1" s="237" t="s">
        <v>0</v>
      </c>
      <c r="B1" s="237"/>
      <c r="C1" s="237"/>
      <c r="D1" s="237"/>
      <c r="E1" s="237"/>
      <c r="F1" s="237"/>
      <c r="G1" s="237"/>
      <c r="H1" s="224"/>
      <c r="I1" s="224"/>
      <c r="J1" s="224"/>
      <c r="K1" s="224"/>
      <c r="L1" s="104"/>
    </row>
    <row r="2" spans="1:12" x14ac:dyDescent="0.2">
      <c r="A2" s="237" t="s">
        <v>1</v>
      </c>
      <c r="B2" s="237"/>
      <c r="C2" s="237"/>
      <c r="D2" s="237"/>
      <c r="E2" s="237"/>
      <c r="F2" s="237"/>
      <c r="G2" s="237"/>
      <c r="H2" s="224"/>
      <c r="I2" s="224"/>
      <c r="J2" s="224"/>
      <c r="K2" s="224"/>
      <c r="L2" s="104"/>
    </row>
    <row r="3" spans="1:12" x14ac:dyDescent="0.2">
      <c r="A3" s="237" t="s">
        <v>257</v>
      </c>
      <c r="B3" s="237"/>
      <c r="C3" s="237"/>
      <c r="D3" s="237"/>
      <c r="E3" s="237"/>
      <c r="F3" s="237"/>
      <c r="G3" s="237"/>
      <c r="H3" s="224"/>
      <c r="I3" s="224"/>
      <c r="J3" s="224"/>
      <c r="K3" s="224"/>
      <c r="L3" s="104"/>
    </row>
    <row r="4" spans="1:12" x14ac:dyDescent="0.2">
      <c r="A4" s="106"/>
      <c r="B4" s="107"/>
      <c r="C4" s="104"/>
      <c r="D4" s="108"/>
      <c r="E4" s="104"/>
      <c r="F4" s="109"/>
      <c r="G4" s="110"/>
      <c r="H4" s="111"/>
      <c r="I4" s="111"/>
      <c r="K4" s="112"/>
      <c r="L4" s="104"/>
    </row>
    <row r="5" spans="1:12" x14ac:dyDescent="0.2">
      <c r="A5" s="106"/>
      <c r="B5" s="107"/>
      <c r="C5" s="104"/>
      <c r="D5" s="108"/>
      <c r="E5" s="104"/>
      <c r="F5" s="109"/>
      <c r="G5" s="110"/>
      <c r="H5" s="111"/>
      <c r="I5" s="111"/>
      <c r="K5" s="112"/>
      <c r="L5" s="104"/>
    </row>
    <row r="6" spans="1:12" x14ac:dyDescent="0.2">
      <c r="A6" s="106"/>
      <c r="B6" s="107"/>
      <c r="C6" s="104"/>
      <c r="D6" s="108"/>
      <c r="E6" s="104"/>
      <c r="F6" s="109"/>
      <c r="G6" s="110"/>
      <c r="H6" s="111"/>
      <c r="I6" s="111"/>
      <c r="K6" s="112"/>
      <c r="L6" s="104"/>
    </row>
    <row r="7" spans="1:12" x14ac:dyDescent="0.2">
      <c r="A7" s="113"/>
      <c r="B7" s="113"/>
      <c r="C7" s="113"/>
      <c r="D7" s="104"/>
      <c r="E7" s="114"/>
      <c r="F7" s="112"/>
      <c r="G7" s="110"/>
      <c r="H7" s="111"/>
      <c r="I7" s="111"/>
      <c r="K7" s="112"/>
      <c r="L7" s="104"/>
    </row>
    <row r="8" spans="1:12" x14ac:dyDescent="0.2">
      <c r="A8" s="106">
        <v>302</v>
      </c>
      <c r="B8" s="107" t="s">
        <v>3</v>
      </c>
      <c r="C8" s="107" t="s">
        <v>4</v>
      </c>
      <c r="D8" s="115" t="s">
        <v>5</v>
      </c>
      <c r="E8" s="116" t="s">
        <v>6</v>
      </c>
      <c r="F8" s="111" t="s">
        <v>7</v>
      </c>
      <c r="G8" s="111" t="s">
        <v>8</v>
      </c>
      <c r="H8" s="111" t="s">
        <v>1062</v>
      </c>
      <c r="I8" s="111" t="s">
        <v>9</v>
      </c>
      <c r="K8" s="112"/>
      <c r="L8" s="104"/>
    </row>
    <row r="9" spans="1:12" x14ac:dyDescent="0.2">
      <c r="A9" s="117" t="s">
        <v>12</v>
      </c>
      <c r="B9" s="117" t="s">
        <v>13</v>
      </c>
      <c r="D9" s="118"/>
      <c r="G9" s="110">
        <v>-321137.26</v>
      </c>
      <c r="H9" s="223" t="s">
        <v>2212</v>
      </c>
      <c r="I9" s="111"/>
      <c r="K9" s="112"/>
      <c r="L9" s="104"/>
    </row>
    <row r="10" spans="1:12" hidden="1" outlineLevel="1" x14ac:dyDescent="0.2">
      <c r="A10" s="104"/>
      <c r="B10" s="104"/>
      <c r="C10" s="83"/>
      <c r="D10" s="84"/>
      <c r="E10" s="83"/>
      <c r="F10" s="154"/>
      <c r="G10" s="110"/>
      <c r="H10" s="110"/>
      <c r="I10" s="111"/>
      <c r="K10" s="112"/>
      <c r="L10" s="104"/>
    </row>
    <row r="11" spans="1:12" hidden="1" outlineLevel="1" x14ac:dyDescent="0.2">
      <c r="A11" s="104"/>
      <c r="B11" s="104"/>
      <c r="C11" s="83"/>
      <c r="D11" s="84"/>
      <c r="E11" s="83"/>
      <c r="F11" s="154"/>
      <c r="G11" s="110"/>
      <c r="H11" s="110"/>
      <c r="I11" s="111"/>
      <c r="K11" s="112"/>
      <c r="L11" s="104"/>
    </row>
    <row r="12" spans="1:12" ht="15" hidden="1" outlineLevel="1" x14ac:dyDescent="0.25">
      <c r="A12" s="104"/>
      <c r="B12" s="104"/>
      <c r="C12" s="220" t="s">
        <v>14</v>
      </c>
      <c r="D12" s="221">
        <v>42368</v>
      </c>
      <c r="E12" s="220">
        <v>15902</v>
      </c>
      <c r="F12" s="222">
        <v>2659</v>
      </c>
      <c r="G12" s="110"/>
      <c r="H12" s="110"/>
      <c r="I12" s="111"/>
      <c r="K12" s="112"/>
      <c r="L12" s="104"/>
    </row>
    <row r="13" spans="1:12" ht="15" hidden="1" outlineLevel="1" x14ac:dyDescent="0.25">
      <c r="A13" s="104"/>
      <c r="B13" s="104"/>
      <c r="C13" s="220" t="s">
        <v>15</v>
      </c>
      <c r="D13" s="221">
        <v>42368</v>
      </c>
      <c r="E13" s="220">
        <v>741</v>
      </c>
      <c r="F13" s="222">
        <v>1750</v>
      </c>
      <c r="G13" s="110"/>
      <c r="H13" s="110"/>
      <c r="I13" s="111"/>
      <c r="K13" s="112"/>
      <c r="L13" s="104"/>
    </row>
    <row r="14" spans="1:12" collapsed="1" x14ac:dyDescent="0.2">
      <c r="A14" s="117" t="s">
        <v>16</v>
      </c>
      <c r="B14" s="117" t="s">
        <v>17</v>
      </c>
      <c r="D14" s="118"/>
      <c r="G14" s="120">
        <f>SUM(F15:F17)</f>
        <v>1791.58</v>
      </c>
      <c r="H14" s="110"/>
      <c r="I14" s="111"/>
      <c r="K14" s="112"/>
      <c r="L14" s="104"/>
    </row>
    <row r="15" spans="1:12" hidden="1" outlineLevel="1" x14ac:dyDescent="0.2">
      <c r="A15" s="121"/>
      <c r="B15" s="121"/>
      <c r="C15" s="83" t="s">
        <v>258</v>
      </c>
      <c r="D15" s="84">
        <v>42395</v>
      </c>
      <c r="E15" s="83">
        <v>554404</v>
      </c>
      <c r="F15" s="83">
        <v>253.92</v>
      </c>
      <c r="G15" s="110"/>
      <c r="H15" s="110"/>
      <c r="I15" s="111"/>
      <c r="K15" s="112"/>
      <c r="L15" s="104"/>
    </row>
    <row r="16" spans="1:12" hidden="1" outlineLevel="1" x14ac:dyDescent="0.2">
      <c r="A16" s="121"/>
      <c r="B16" s="121"/>
      <c r="C16" s="83" t="s">
        <v>259</v>
      </c>
      <c r="D16" s="84">
        <v>42396</v>
      </c>
      <c r="E16" s="83">
        <v>555898</v>
      </c>
      <c r="F16" s="83">
        <v>496.26</v>
      </c>
      <c r="G16" s="110"/>
      <c r="H16" s="110"/>
      <c r="I16" s="111"/>
      <c r="K16" s="112"/>
      <c r="L16" s="104"/>
    </row>
    <row r="17" spans="1:12" hidden="1" outlineLevel="1" x14ac:dyDescent="0.2">
      <c r="A17" s="104"/>
      <c r="B17" s="104"/>
      <c r="C17" s="83" t="s">
        <v>260</v>
      </c>
      <c r="D17" s="84">
        <v>42396</v>
      </c>
      <c r="E17" s="83">
        <v>554063</v>
      </c>
      <c r="F17" s="154">
        <v>1041.4000000000001</v>
      </c>
      <c r="G17" s="110"/>
      <c r="H17" s="110"/>
      <c r="I17" s="111"/>
      <c r="K17" s="112"/>
      <c r="L17" s="104"/>
    </row>
    <row r="18" spans="1:12" collapsed="1" x14ac:dyDescent="0.2">
      <c r="A18" s="117" t="s">
        <v>261</v>
      </c>
      <c r="B18" s="117" t="s">
        <v>262</v>
      </c>
      <c r="D18" s="118"/>
      <c r="G18" s="120">
        <f>SUM(F19:F19)</f>
        <v>576.57000000000005</v>
      </c>
      <c r="H18" s="110"/>
      <c r="I18" s="122"/>
      <c r="J18" s="123"/>
      <c r="K18" s="112"/>
      <c r="L18" s="124"/>
    </row>
    <row r="19" spans="1:12" hidden="1" outlineLevel="1" x14ac:dyDescent="0.2">
      <c r="A19" s="104"/>
      <c r="B19" s="104"/>
      <c r="C19" s="83" t="s">
        <v>263</v>
      </c>
      <c r="D19" s="84">
        <v>42398</v>
      </c>
      <c r="E19" s="83">
        <v>5872</v>
      </c>
      <c r="F19" s="83">
        <v>576.57000000000005</v>
      </c>
      <c r="G19" s="110"/>
      <c r="H19" s="110"/>
      <c r="I19" s="122"/>
      <c r="J19" s="123"/>
      <c r="K19" s="112"/>
      <c r="L19" s="124"/>
    </row>
    <row r="20" spans="1:12" collapsed="1" x14ac:dyDescent="0.2">
      <c r="A20" s="117" t="s">
        <v>25</v>
      </c>
      <c r="B20" s="117" t="s">
        <v>26</v>
      </c>
      <c r="C20" s="125"/>
      <c r="D20" s="126"/>
      <c r="E20" s="127"/>
      <c r="F20" s="128"/>
      <c r="G20" s="120">
        <f>SUM(F21:F25)</f>
        <v>689951.36</v>
      </c>
      <c r="H20" s="111">
        <f>G20/1.16*0.16</f>
        <v>95165.704827586203</v>
      </c>
      <c r="I20" s="122"/>
      <c r="J20" s="123"/>
      <c r="K20" s="112"/>
      <c r="L20" s="124"/>
    </row>
    <row r="21" spans="1:12" hidden="1" outlineLevel="1" x14ac:dyDescent="0.2">
      <c r="A21" s="107"/>
      <c r="B21" s="107"/>
      <c r="C21" s="83" t="s">
        <v>27</v>
      </c>
      <c r="D21" s="84">
        <v>42094</v>
      </c>
      <c r="E21" s="83" t="s">
        <v>28</v>
      </c>
      <c r="F21" s="129">
        <v>187500</v>
      </c>
      <c r="G21" s="111"/>
      <c r="H21" s="111"/>
      <c r="I21" s="130"/>
      <c r="J21" s="123"/>
      <c r="K21" s="112"/>
      <c r="L21" s="124"/>
    </row>
    <row r="22" spans="1:12" hidden="1" outlineLevel="1" x14ac:dyDescent="0.2">
      <c r="A22" s="107"/>
      <c r="B22" s="107"/>
      <c r="C22" s="83" t="s">
        <v>29</v>
      </c>
      <c r="D22" s="84">
        <v>42106</v>
      </c>
      <c r="E22" s="83" t="s">
        <v>30</v>
      </c>
      <c r="F22" s="129">
        <v>105757.35</v>
      </c>
      <c r="G22" s="111"/>
      <c r="H22" s="111"/>
      <c r="I22" s="122"/>
      <c r="J22" s="123"/>
      <c r="K22" s="112"/>
      <c r="L22" s="124"/>
    </row>
    <row r="23" spans="1:12" hidden="1" outlineLevel="1" x14ac:dyDescent="0.2">
      <c r="A23" s="107"/>
      <c r="B23" s="107"/>
      <c r="C23" s="83" t="s">
        <v>264</v>
      </c>
      <c r="D23" s="84">
        <v>42398</v>
      </c>
      <c r="E23" s="83" t="s">
        <v>265</v>
      </c>
      <c r="F23" s="154">
        <v>372878</v>
      </c>
      <c r="G23" s="111"/>
      <c r="H23" s="111"/>
      <c r="I23" s="122"/>
      <c r="J23" s="123"/>
      <c r="K23" s="112"/>
      <c r="L23" s="124"/>
    </row>
    <row r="24" spans="1:12" hidden="1" outlineLevel="1" x14ac:dyDescent="0.2">
      <c r="A24" s="107"/>
      <c r="B24" s="107"/>
      <c r="C24" s="83" t="s">
        <v>266</v>
      </c>
      <c r="D24" s="84">
        <v>42400</v>
      </c>
      <c r="E24" s="83">
        <v>2007973</v>
      </c>
      <c r="F24" s="154">
        <v>17358.39</v>
      </c>
      <c r="G24" s="111"/>
      <c r="H24" s="111"/>
      <c r="I24" s="122"/>
      <c r="J24" s="123"/>
      <c r="K24" s="112"/>
      <c r="L24" s="124"/>
    </row>
    <row r="25" spans="1:12" hidden="1" outlineLevel="1" x14ac:dyDescent="0.2">
      <c r="A25" s="107"/>
      <c r="B25" s="107"/>
      <c r="C25" s="83" t="s">
        <v>267</v>
      </c>
      <c r="D25" s="84">
        <v>42400</v>
      </c>
      <c r="E25" s="83">
        <v>2007808</v>
      </c>
      <c r="F25" s="154">
        <v>6457.62</v>
      </c>
      <c r="G25" s="111"/>
      <c r="H25" s="111"/>
      <c r="I25" s="122"/>
      <c r="J25" s="123"/>
      <c r="K25" s="112"/>
      <c r="L25" s="124"/>
    </row>
    <row r="26" spans="1:12" collapsed="1" x14ac:dyDescent="0.2">
      <c r="A26" s="117" t="s">
        <v>272</v>
      </c>
      <c r="B26" s="117" t="s">
        <v>270</v>
      </c>
      <c r="C26" s="83"/>
      <c r="D26" s="84"/>
      <c r="E26" s="83"/>
      <c r="F26" s="154"/>
      <c r="G26" s="120">
        <f>SUM(F27)</f>
        <v>696</v>
      </c>
      <c r="H26" s="111"/>
      <c r="I26" s="122"/>
      <c r="J26" s="123"/>
      <c r="K26" s="112"/>
      <c r="L26" s="124"/>
    </row>
    <row r="27" spans="1:12" hidden="1" outlineLevel="1" x14ac:dyDescent="0.2">
      <c r="A27" s="107"/>
      <c r="B27" s="107"/>
      <c r="C27" s="83" t="s">
        <v>271</v>
      </c>
      <c r="D27" s="84">
        <v>42400</v>
      </c>
      <c r="E27" s="83">
        <v>4682</v>
      </c>
      <c r="F27" s="83">
        <v>696</v>
      </c>
      <c r="G27" s="111"/>
      <c r="H27" s="111"/>
      <c r="I27" s="122"/>
      <c r="J27" s="123"/>
      <c r="K27" s="112"/>
      <c r="L27" s="124"/>
    </row>
    <row r="28" spans="1:12" collapsed="1" x14ac:dyDescent="0.2">
      <c r="A28" s="131" t="s">
        <v>33</v>
      </c>
      <c r="B28" s="131" t="s">
        <v>34</v>
      </c>
      <c r="C28" s="104"/>
      <c r="D28" s="132"/>
      <c r="E28" s="133"/>
      <c r="F28" s="109"/>
      <c r="G28" s="134">
        <f>SUM(F29)</f>
        <v>-1200</v>
      </c>
      <c r="H28" s="111">
        <f>G28/1.16*0.16</f>
        <v>-165.51724137931038</v>
      </c>
      <c r="I28" s="122"/>
      <c r="J28" s="123"/>
      <c r="K28" s="112"/>
      <c r="L28" s="124"/>
    </row>
    <row r="29" spans="1:12" hidden="1" outlineLevel="1" x14ac:dyDescent="0.2">
      <c r="A29" s="135"/>
      <c r="B29" s="135"/>
      <c r="C29" s="155" t="s">
        <v>35</v>
      </c>
      <c r="D29" s="84">
        <v>42385</v>
      </c>
      <c r="E29" s="155" t="s">
        <v>36</v>
      </c>
      <c r="F29" s="129">
        <v>-1200</v>
      </c>
      <c r="G29" s="136"/>
      <c r="I29" s="138" t="s">
        <v>37</v>
      </c>
      <c r="J29" s="138"/>
      <c r="K29" s="112"/>
      <c r="L29" s="124"/>
    </row>
    <row r="30" spans="1:12" collapsed="1" x14ac:dyDescent="0.2">
      <c r="A30" s="117" t="s">
        <v>44</v>
      </c>
      <c r="B30" s="232" t="s">
        <v>45</v>
      </c>
      <c r="C30" s="104"/>
      <c r="D30" s="132"/>
      <c r="E30" s="140"/>
      <c r="F30" s="109"/>
      <c r="G30" s="134">
        <f>+F31+F32</f>
        <v>2000</v>
      </c>
      <c r="H30" s="111">
        <f>G30/1.16*0.16</f>
        <v>275.86206896551727</v>
      </c>
      <c r="I30" s="122"/>
      <c r="K30" s="112"/>
      <c r="L30" s="124"/>
    </row>
    <row r="31" spans="1:12" hidden="1" outlineLevel="1" x14ac:dyDescent="0.2">
      <c r="A31" s="121"/>
      <c r="B31" s="121"/>
      <c r="C31" s="83" t="s">
        <v>47</v>
      </c>
      <c r="D31" s="84">
        <v>42062</v>
      </c>
      <c r="E31" s="83">
        <v>1874</v>
      </c>
      <c r="F31" s="154">
        <v>1000</v>
      </c>
      <c r="G31" s="136"/>
      <c r="H31" s="111"/>
      <c r="I31" s="122"/>
      <c r="K31" s="112"/>
      <c r="L31" s="124"/>
    </row>
    <row r="32" spans="1:12" hidden="1" outlineLevel="1" x14ac:dyDescent="0.2">
      <c r="A32" s="121"/>
      <c r="B32" s="121"/>
      <c r="C32" s="83" t="s">
        <v>48</v>
      </c>
      <c r="D32" s="84">
        <v>42067</v>
      </c>
      <c r="E32" s="83">
        <v>1939</v>
      </c>
      <c r="F32" s="154">
        <v>1000</v>
      </c>
      <c r="G32" s="136"/>
      <c r="H32" s="111"/>
      <c r="I32" s="122"/>
      <c r="K32" s="112"/>
      <c r="L32" s="124"/>
    </row>
    <row r="33" spans="1:12" ht="16.5" customHeight="1" collapsed="1" x14ac:dyDescent="0.2">
      <c r="A33" s="117" t="s">
        <v>49</v>
      </c>
      <c r="B33" s="117" t="s">
        <v>50</v>
      </c>
      <c r="C33" s="104"/>
      <c r="D33" s="132"/>
      <c r="E33" s="140"/>
      <c r="F33" s="109"/>
      <c r="G33" s="134">
        <f>SUM(F34:F34)</f>
        <v>4391.3</v>
      </c>
      <c r="H33" s="111">
        <f>G33/1.16*0.16</f>
        <v>605.69655172413798</v>
      </c>
      <c r="I33" s="122"/>
      <c r="J33" s="123"/>
      <c r="K33" s="112"/>
      <c r="L33" s="124"/>
    </row>
    <row r="34" spans="1:12" ht="16.5" hidden="1" customHeight="1" outlineLevel="1" x14ac:dyDescent="0.2">
      <c r="A34" s="121"/>
      <c r="B34" s="121"/>
      <c r="C34" s="83" t="s">
        <v>51</v>
      </c>
      <c r="D34" s="84">
        <v>42368</v>
      </c>
      <c r="E34" s="83">
        <v>36393</v>
      </c>
      <c r="F34" s="119">
        <v>4391.3</v>
      </c>
      <c r="G34" s="136"/>
      <c r="H34" s="136" t="s">
        <v>52</v>
      </c>
      <c r="I34" s="141" t="s">
        <v>53</v>
      </c>
      <c r="J34" s="123"/>
      <c r="K34" s="112"/>
      <c r="L34" s="124"/>
    </row>
    <row r="35" spans="1:12" ht="16.5" customHeight="1" collapsed="1" x14ac:dyDescent="0.2">
      <c r="A35" s="117" t="s">
        <v>279</v>
      </c>
      <c r="B35" s="117" t="s">
        <v>490</v>
      </c>
      <c r="C35" s="104"/>
      <c r="D35" s="132"/>
      <c r="E35" s="140"/>
      <c r="F35" s="109"/>
      <c r="G35" s="134">
        <f>SUM(F36:F39)</f>
        <v>16100</v>
      </c>
      <c r="H35" s="111"/>
      <c r="I35" s="122"/>
      <c r="J35" s="123"/>
      <c r="K35" s="112"/>
      <c r="L35" s="124"/>
    </row>
    <row r="36" spans="1:12" ht="16.5" hidden="1" customHeight="1" outlineLevel="1" x14ac:dyDescent="0.2">
      <c r="A36" s="121"/>
      <c r="B36" s="121"/>
      <c r="C36" s="105" t="s">
        <v>273</v>
      </c>
      <c r="D36" s="118">
        <v>42399</v>
      </c>
      <c r="E36" s="105" t="s">
        <v>274</v>
      </c>
      <c r="F36" s="123">
        <v>5500</v>
      </c>
      <c r="G36" s="136"/>
      <c r="H36" s="111"/>
      <c r="I36" s="122"/>
      <c r="J36" s="123"/>
      <c r="K36" s="112"/>
      <c r="L36" s="124"/>
    </row>
    <row r="37" spans="1:12" ht="16.5" hidden="1" customHeight="1" outlineLevel="1" x14ac:dyDescent="0.2">
      <c r="A37" s="121"/>
      <c r="B37" s="121"/>
      <c r="C37" s="105" t="s">
        <v>275</v>
      </c>
      <c r="D37" s="118">
        <v>42399</v>
      </c>
      <c r="E37" s="105" t="s">
        <v>274</v>
      </c>
      <c r="F37" s="123">
        <v>3700</v>
      </c>
      <c r="G37" s="136"/>
      <c r="H37" s="111"/>
      <c r="I37" s="122"/>
      <c r="J37" s="123"/>
      <c r="K37" s="112"/>
      <c r="L37" s="124"/>
    </row>
    <row r="38" spans="1:12" ht="16.5" hidden="1" customHeight="1" outlineLevel="1" x14ac:dyDescent="0.2">
      <c r="A38" s="121"/>
      <c r="B38" s="121"/>
      <c r="C38" s="105" t="s">
        <v>276</v>
      </c>
      <c r="D38" s="118">
        <v>42399</v>
      </c>
      <c r="E38" s="105" t="s">
        <v>277</v>
      </c>
      <c r="F38" s="123">
        <v>3700</v>
      </c>
      <c r="G38" s="136"/>
      <c r="H38" s="111"/>
      <c r="I38" s="122"/>
      <c r="J38" s="123"/>
      <c r="K38" s="112"/>
      <c r="L38" s="124"/>
    </row>
    <row r="39" spans="1:12" ht="16.5" hidden="1" customHeight="1" outlineLevel="1" x14ac:dyDescent="0.2">
      <c r="A39" s="121"/>
      <c r="B39" s="121"/>
      <c r="C39" s="105" t="s">
        <v>278</v>
      </c>
      <c r="D39" s="118">
        <v>42399</v>
      </c>
      <c r="E39" s="105" t="s">
        <v>274</v>
      </c>
      <c r="F39" s="123">
        <v>3200</v>
      </c>
      <c r="G39" s="136"/>
      <c r="H39" s="111"/>
      <c r="I39" s="122"/>
      <c r="J39" s="123"/>
      <c r="K39" s="112"/>
      <c r="L39" s="124"/>
    </row>
    <row r="40" spans="1:12" collapsed="1" x14ac:dyDescent="0.2">
      <c r="A40" s="117" t="s">
        <v>54</v>
      </c>
      <c r="B40" s="117" t="s">
        <v>55</v>
      </c>
      <c r="C40" s="104"/>
      <c r="D40" s="132"/>
      <c r="E40" s="140"/>
      <c r="F40" s="109"/>
      <c r="G40" s="142">
        <f>SUM(F41:F46)</f>
        <v>99712.320000000007</v>
      </c>
      <c r="H40" s="111">
        <f>G40/1.16*0.16</f>
        <v>13753.423448275864</v>
      </c>
      <c r="I40" s="122"/>
      <c r="J40" s="123"/>
      <c r="K40" s="112"/>
      <c r="L40" s="124"/>
    </row>
    <row r="41" spans="1:12" hidden="1" outlineLevel="1" x14ac:dyDescent="0.2">
      <c r="A41" s="107"/>
      <c r="B41" s="107"/>
      <c r="C41" s="143" t="s">
        <v>56</v>
      </c>
      <c r="D41" s="132">
        <v>41529</v>
      </c>
      <c r="E41" s="130" t="s">
        <v>57</v>
      </c>
      <c r="F41" s="109">
        <v>15137</v>
      </c>
      <c r="G41" s="136"/>
      <c r="H41" s="136" t="s">
        <v>58</v>
      </c>
      <c r="I41" s="122"/>
      <c r="K41" s="112"/>
      <c r="L41" s="124"/>
    </row>
    <row r="42" spans="1:12" hidden="1" outlineLevel="1" x14ac:dyDescent="0.2">
      <c r="A42" s="107"/>
      <c r="B42" s="107"/>
      <c r="C42" s="83" t="s">
        <v>59</v>
      </c>
      <c r="D42" s="84">
        <v>42369</v>
      </c>
      <c r="E42" s="83" t="s">
        <v>60</v>
      </c>
      <c r="F42" s="154">
        <v>26892</v>
      </c>
      <c r="G42" s="136"/>
      <c r="H42" s="111"/>
      <c r="I42" s="122"/>
      <c r="K42" s="112"/>
      <c r="L42" s="124"/>
    </row>
    <row r="43" spans="1:12" hidden="1" outlineLevel="1" x14ac:dyDescent="0.2">
      <c r="A43" s="107"/>
      <c r="B43" s="107"/>
      <c r="C43" s="83" t="s">
        <v>61</v>
      </c>
      <c r="D43" s="84">
        <v>42369</v>
      </c>
      <c r="E43" s="83" t="s">
        <v>62</v>
      </c>
      <c r="F43" s="154">
        <v>3654</v>
      </c>
      <c r="G43" s="136"/>
      <c r="H43" s="111"/>
      <c r="I43" s="122"/>
      <c r="K43" s="112"/>
      <c r="L43" s="124"/>
    </row>
    <row r="44" spans="1:12" hidden="1" outlineLevel="1" x14ac:dyDescent="0.2">
      <c r="A44" s="107"/>
      <c r="B44" s="107"/>
      <c r="C44" s="83" t="s">
        <v>63</v>
      </c>
      <c r="D44" s="84">
        <v>42369</v>
      </c>
      <c r="E44" s="83" t="s">
        <v>64</v>
      </c>
      <c r="F44" s="154">
        <v>17457</v>
      </c>
      <c r="G44" s="136"/>
      <c r="H44" s="111"/>
      <c r="I44" s="122"/>
      <c r="K44" s="112"/>
      <c r="L44" s="124"/>
    </row>
    <row r="45" spans="1:12" hidden="1" outlineLevel="1" x14ac:dyDescent="0.2">
      <c r="A45" s="107"/>
      <c r="B45" s="107"/>
      <c r="C45" s="83" t="s">
        <v>65</v>
      </c>
      <c r="D45" s="84">
        <v>42369</v>
      </c>
      <c r="E45" s="83" t="s">
        <v>66</v>
      </c>
      <c r="F45" s="154">
        <v>29264.32</v>
      </c>
      <c r="G45" s="136"/>
      <c r="H45" s="111"/>
      <c r="I45" s="122"/>
      <c r="K45" s="112"/>
      <c r="L45" s="124"/>
    </row>
    <row r="46" spans="1:12" hidden="1" outlineLevel="1" x14ac:dyDescent="0.2">
      <c r="A46" s="107"/>
      <c r="B46" s="107"/>
      <c r="C46" s="105" t="s">
        <v>280</v>
      </c>
      <c r="D46" s="118">
        <v>42399</v>
      </c>
      <c r="E46" s="105" t="s">
        <v>281</v>
      </c>
      <c r="F46" s="123">
        <v>7308</v>
      </c>
      <c r="G46" s="136"/>
      <c r="H46" s="111"/>
      <c r="I46" s="122"/>
      <c r="K46" s="112"/>
      <c r="L46" s="124"/>
    </row>
    <row r="47" spans="1:12" collapsed="1" x14ac:dyDescent="0.2">
      <c r="A47" s="117" t="s">
        <v>282</v>
      </c>
      <c r="B47" s="232" t="s">
        <v>283</v>
      </c>
      <c r="D47" s="118"/>
      <c r="F47" s="123"/>
      <c r="G47" s="134">
        <f>+F48</f>
        <v>1540</v>
      </c>
      <c r="H47" s="111"/>
      <c r="I47" s="122"/>
      <c r="K47" s="112"/>
      <c r="L47" s="124"/>
    </row>
    <row r="48" spans="1:12" hidden="1" outlineLevel="1" x14ac:dyDescent="0.2">
      <c r="A48" s="107"/>
      <c r="B48" s="107"/>
      <c r="C48" s="105" t="s">
        <v>284</v>
      </c>
      <c r="D48" s="118">
        <v>42398</v>
      </c>
      <c r="E48" s="105" t="s">
        <v>285</v>
      </c>
      <c r="F48" s="123">
        <v>1540</v>
      </c>
      <c r="G48" s="136"/>
      <c r="H48" s="111"/>
      <c r="I48" s="122"/>
      <c r="K48" s="112"/>
      <c r="L48" s="124"/>
    </row>
    <row r="49" spans="1:13" ht="14.25" hidden="1" customHeight="1" outlineLevel="1" x14ac:dyDescent="0.2">
      <c r="A49" s="107"/>
      <c r="B49" s="107"/>
      <c r="I49" s="122"/>
      <c r="K49" s="112"/>
      <c r="L49" s="124"/>
    </row>
    <row r="50" spans="1:13" collapsed="1" x14ac:dyDescent="0.2">
      <c r="A50" s="117" t="s">
        <v>67</v>
      </c>
      <c r="B50" s="232" t="s">
        <v>68</v>
      </c>
      <c r="C50" s="104"/>
      <c r="D50" s="132"/>
      <c r="E50" s="133"/>
      <c r="F50" s="109"/>
      <c r="G50" s="134">
        <f>SUM(F51:F57)</f>
        <v>4600</v>
      </c>
      <c r="H50" s="111">
        <f>G50/1.16*0.16</f>
        <v>634.48275862068976</v>
      </c>
      <c r="I50" s="122"/>
      <c r="K50" s="112"/>
      <c r="L50" s="124"/>
    </row>
    <row r="51" spans="1:13" ht="15" hidden="1" customHeight="1" outlineLevel="1" x14ac:dyDescent="0.2">
      <c r="A51" s="107"/>
      <c r="B51" s="107"/>
      <c r="C51" s="83" t="s">
        <v>69</v>
      </c>
      <c r="D51" s="84">
        <v>42034</v>
      </c>
      <c r="E51" s="83">
        <v>1801</v>
      </c>
      <c r="F51" s="154">
        <v>1000</v>
      </c>
      <c r="G51" s="136"/>
      <c r="H51" s="136"/>
      <c r="I51" s="122"/>
      <c r="K51" s="112"/>
      <c r="L51" s="124"/>
    </row>
    <row r="52" spans="1:13" ht="15" hidden="1" customHeight="1" outlineLevel="1" x14ac:dyDescent="0.2">
      <c r="A52" s="107"/>
      <c r="B52" s="107"/>
      <c r="C52" s="83" t="s">
        <v>70</v>
      </c>
      <c r="D52" s="84">
        <v>42034</v>
      </c>
      <c r="E52" s="83">
        <v>1801</v>
      </c>
      <c r="F52" s="154">
        <v>1000</v>
      </c>
      <c r="G52" s="136"/>
      <c r="H52" s="111"/>
      <c r="I52" s="122"/>
      <c r="K52" s="112"/>
      <c r="L52" s="124"/>
    </row>
    <row r="53" spans="1:13" ht="15" hidden="1" customHeight="1" outlineLevel="1" x14ac:dyDescent="0.2">
      <c r="A53" s="107"/>
      <c r="B53" s="107"/>
      <c r="C53" s="83" t="s">
        <v>71</v>
      </c>
      <c r="D53" s="84">
        <v>42062</v>
      </c>
      <c r="E53" s="83">
        <v>1874</v>
      </c>
      <c r="F53" s="154">
        <v>1000</v>
      </c>
      <c r="G53" s="136"/>
      <c r="H53" s="111"/>
      <c r="I53" s="122"/>
      <c r="K53" s="112"/>
      <c r="L53" s="124"/>
    </row>
    <row r="54" spans="1:13" ht="15" hidden="1" customHeight="1" outlineLevel="1" x14ac:dyDescent="0.2">
      <c r="A54" s="107"/>
      <c r="B54" s="107"/>
      <c r="C54" s="83" t="s">
        <v>72</v>
      </c>
      <c r="D54" s="84">
        <v>42215</v>
      </c>
      <c r="E54" s="83">
        <v>2226</v>
      </c>
      <c r="F54" s="154">
        <v>1000</v>
      </c>
      <c r="G54" s="136"/>
      <c r="H54" s="111"/>
      <c r="I54" s="122"/>
      <c r="K54" s="112"/>
      <c r="L54" s="124"/>
    </row>
    <row r="55" spans="1:13" ht="15" hidden="1" customHeight="1" outlineLevel="1" x14ac:dyDescent="0.2">
      <c r="A55" s="107"/>
      <c r="B55" s="107"/>
      <c r="C55" s="83" t="s">
        <v>73</v>
      </c>
      <c r="D55" s="84">
        <v>42338</v>
      </c>
      <c r="E55" s="83">
        <v>323</v>
      </c>
      <c r="F55" s="83">
        <v>200</v>
      </c>
      <c r="G55" s="136"/>
      <c r="H55" s="111"/>
      <c r="I55" s="122"/>
      <c r="K55" s="112"/>
      <c r="L55" s="124"/>
    </row>
    <row r="56" spans="1:13" ht="15" hidden="1" customHeight="1" outlineLevel="1" x14ac:dyDescent="0.2">
      <c r="A56" s="107"/>
      <c r="B56" s="107"/>
      <c r="C56" s="83" t="s">
        <v>74</v>
      </c>
      <c r="D56" s="84">
        <v>42368</v>
      </c>
      <c r="E56" s="83">
        <v>335</v>
      </c>
      <c r="F56" s="83">
        <v>200</v>
      </c>
      <c r="G56" s="136"/>
      <c r="H56" s="111"/>
      <c r="I56" s="122"/>
      <c r="K56" s="112"/>
      <c r="L56" s="124"/>
    </row>
    <row r="57" spans="1:13" ht="15" hidden="1" customHeight="1" outlineLevel="1" x14ac:dyDescent="0.2">
      <c r="A57" s="107"/>
      <c r="B57" s="107"/>
      <c r="C57" s="83" t="s">
        <v>75</v>
      </c>
      <c r="D57" s="84">
        <v>42301</v>
      </c>
      <c r="E57" s="83">
        <v>305</v>
      </c>
      <c r="F57" s="119">
        <v>200</v>
      </c>
      <c r="G57" s="136"/>
      <c r="H57" s="111"/>
      <c r="I57" s="122"/>
      <c r="K57" s="112"/>
      <c r="L57" s="124"/>
    </row>
    <row r="58" spans="1:13" collapsed="1" x14ac:dyDescent="0.2">
      <c r="A58" s="117" t="s">
        <v>76</v>
      </c>
      <c r="B58" s="232" t="s">
        <v>77</v>
      </c>
      <c r="C58" s="144"/>
      <c r="D58" s="126"/>
      <c r="E58" s="145"/>
      <c r="F58" s="128"/>
      <c r="G58" s="134">
        <f>SUM(F59:F60)</f>
        <v>1000</v>
      </c>
      <c r="H58" s="111">
        <f>G58/1.16*0.16</f>
        <v>137.93103448275863</v>
      </c>
      <c r="I58" s="122"/>
      <c r="K58" s="112"/>
      <c r="L58" s="124"/>
    </row>
    <row r="59" spans="1:13" hidden="1" outlineLevel="1" x14ac:dyDescent="0.2">
      <c r="A59" s="107"/>
      <c r="B59" s="113"/>
      <c r="C59" s="83" t="s">
        <v>78</v>
      </c>
      <c r="D59" s="84">
        <v>42352</v>
      </c>
      <c r="E59" s="83" t="s">
        <v>79</v>
      </c>
      <c r="F59" s="109">
        <v>500</v>
      </c>
      <c r="G59" s="136"/>
      <c r="H59" s="111"/>
      <c r="I59" s="122"/>
      <c r="K59" s="112"/>
      <c r="L59" s="124"/>
    </row>
    <row r="60" spans="1:13" hidden="1" outlineLevel="1" x14ac:dyDescent="0.2">
      <c r="A60" s="107"/>
      <c r="B60" s="113"/>
      <c r="C60" s="105" t="s">
        <v>286</v>
      </c>
      <c r="D60" s="118">
        <v>42398</v>
      </c>
      <c r="E60" s="105" t="s">
        <v>287</v>
      </c>
      <c r="F60" s="109">
        <v>500</v>
      </c>
      <c r="G60" s="136"/>
      <c r="H60" s="111"/>
      <c r="I60" s="122"/>
      <c r="K60" s="112"/>
      <c r="L60" s="124"/>
    </row>
    <row r="61" spans="1:13" collapsed="1" x14ac:dyDescent="0.2">
      <c r="A61" s="117" t="s">
        <v>80</v>
      </c>
      <c r="B61" s="117" t="s">
        <v>81</v>
      </c>
      <c r="C61" s="104"/>
      <c r="D61" s="132"/>
      <c r="E61" s="140"/>
      <c r="F61" s="109"/>
      <c r="G61" s="120">
        <f>SUM(F62:F65)</f>
        <v>88669.760000000009</v>
      </c>
      <c r="H61" s="111">
        <f>G61/1.16*0.16</f>
        <v>12230.311724137935</v>
      </c>
      <c r="I61" s="122"/>
      <c r="J61" s="123">
        <f>180.01/1.16</f>
        <v>155.18103448275863</v>
      </c>
      <c r="K61" s="83"/>
      <c r="L61" s="84"/>
      <c r="M61" s="83"/>
    </row>
    <row r="62" spans="1:13" hidden="1" outlineLevel="1" x14ac:dyDescent="0.2">
      <c r="A62" s="121"/>
      <c r="B62" s="121"/>
      <c r="C62" s="105" t="s">
        <v>288</v>
      </c>
      <c r="D62" s="118">
        <v>42372</v>
      </c>
      <c r="E62" s="105" t="s">
        <v>289</v>
      </c>
      <c r="F62" s="123">
        <v>21442.75</v>
      </c>
      <c r="G62" s="110"/>
      <c r="H62" s="111"/>
      <c r="I62" s="122"/>
      <c r="J62" s="123">
        <f>+J61*0.16</f>
        <v>24.828965517241382</v>
      </c>
      <c r="K62" s="83"/>
      <c r="L62" s="84"/>
      <c r="M62" s="83"/>
    </row>
    <row r="63" spans="1:13" hidden="1" outlineLevel="1" x14ac:dyDescent="0.2">
      <c r="A63" s="121"/>
      <c r="B63" s="121"/>
      <c r="C63" s="105" t="s">
        <v>290</v>
      </c>
      <c r="D63" s="118">
        <v>42395</v>
      </c>
      <c r="E63" s="105" t="s">
        <v>291</v>
      </c>
      <c r="F63" s="123">
        <v>20829.830000000002</v>
      </c>
      <c r="G63" s="110"/>
      <c r="H63" s="111"/>
      <c r="I63" s="122"/>
      <c r="J63" s="123"/>
      <c r="K63" s="83"/>
      <c r="L63" s="84"/>
      <c r="M63" s="83"/>
    </row>
    <row r="64" spans="1:13" hidden="1" outlineLevel="1" x14ac:dyDescent="0.2">
      <c r="A64" s="121"/>
      <c r="B64" s="121"/>
      <c r="C64" s="105" t="s">
        <v>292</v>
      </c>
      <c r="D64" s="118">
        <v>42399</v>
      </c>
      <c r="E64" s="105" t="s">
        <v>293</v>
      </c>
      <c r="F64" s="123">
        <v>23274.02</v>
      </c>
      <c r="G64" s="110"/>
      <c r="H64" s="111"/>
      <c r="I64" s="122"/>
      <c r="J64" s="123"/>
      <c r="K64" s="83"/>
      <c r="L64" s="84"/>
      <c r="M64" s="83"/>
    </row>
    <row r="65" spans="1:13" hidden="1" outlineLevel="1" x14ac:dyDescent="0.2">
      <c r="A65" s="121"/>
      <c r="B65" s="121"/>
      <c r="C65" s="105" t="s">
        <v>294</v>
      </c>
      <c r="D65" s="118">
        <v>42400</v>
      </c>
      <c r="E65" s="105" t="s">
        <v>295</v>
      </c>
      <c r="F65" s="123">
        <v>23123.16</v>
      </c>
      <c r="G65" s="110"/>
      <c r="H65" s="111"/>
      <c r="I65" s="122"/>
      <c r="J65" s="123"/>
      <c r="K65" s="83"/>
      <c r="L65" s="84"/>
      <c r="M65" s="83"/>
    </row>
    <row r="66" spans="1:13" collapsed="1" x14ac:dyDescent="0.2">
      <c r="A66" s="117" t="s">
        <v>296</v>
      </c>
      <c r="B66" s="117" t="s">
        <v>297</v>
      </c>
      <c r="D66" s="118"/>
      <c r="F66" s="123"/>
      <c r="G66" s="120">
        <f>+SUM(F67)</f>
        <v>623.79999999999995</v>
      </c>
      <c r="H66" s="111"/>
      <c r="I66" s="122"/>
      <c r="J66" s="123"/>
      <c r="K66" s="83"/>
      <c r="L66" s="84"/>
      <c r="M66" s="83"/>
    </row>
    <row r="67" spans="1:13" hidden="1" outlineLevel="1" x14ac:dyDescent="0.2">
      <c r="A67" s="121"/>
      <c r="B67" s="121"/>
      <c r="C67" s="105" t="s">
        <v>298</v>
      </c>
      <c r="D67" s="118">
        <v>42399</v>
      </c>
      <c r="E67" s="105">
        <v>2972</v>
      </c>
      <c r="F67" s="105">
        <v>623.79999999999995</v>
      </c>
      <c r="G67" s="110"/>
      <c r="H67" s="111"/>
      <c r="I67" s="122"/>
      <c r="J67" s="123"/>
      <c r="K67" s="83"/>
      <c r="L67" s="84"/>
      <c r="M67" s="83"/>
    </row>
    <row r="68" spans="1:13" collapsed="1" x14ac:dyDescent="0.2">
      <c r="A68" s="117" t="s">
        <v>346</v>
      </c>
      <c r="B68" s="117" t="s">
        <v>92</v>
      </c>
      <c r="C68" s="104"/>
      <c r="D68" s="132"/>
      <c r="F68" s="105"/>
      <c r="G68" s="120">
        <f>SUM(F69:F69)</f>
        <v>29000</v>
      </c>
      <c r="H68" s="111">
        <f>G68/1.16*0.16</f>
        <v>4000</v>
      </c>
      <c r="I68" s="122"/>
      <c r="K68" s="112"/>
      <c r="L68" s="124"/>
    </row>
    <row r="69" spans="1:13" hidden="1" outlineLevel="1" x14ac:dyDescent="0.2">
      <c r="A69" s="113"/>
      <c r="B69" s="113"/>
      <c r="C69" s="83" t="s">
        <v>93</v>
      </c>
      <c r="D69" s="84">
        <v>42369</v>
      </c>
      <c r="E69" s="132" t="s">
        <v>94</v>
      </c>
      <c r="F69" s="133">
        <v>29000</v>
      </c>
      <c r="G69" s="136"/>
      <c r="H69" s="146"/>
      <c r="I69" s="147"/>
      <c r="K69" s="112"/>
      <c r="L69" s="124"/>
    </row>
    <row r="70" spans="1:13" collapsed="1" x14ac:dyDescent="0.2">
      <c r="A70" s="117" t="s">
        <v>95</v>
      </c>
      <c r="B70" s="117" t="s">
        <v>96</v>
      </c>
      <c r="C70" s="104"/>
      <c r="D70" s="132"/>
      <c r="E70" s="84"/>
      <c r="F70" s="83"/>
      <c r="G70" s="120">
        <f>SUM(F71:F72)</f>
        <v>2760.8</v>
      </c>
      <c r="H70" s="111">
        <f>G70/1.16*0.16</f>
        <v>380.80000000000007</v>
      </c>
      <c r="I70" s="122"/>
      <c r="J70" s="123"/>
      <c r="K70" s="112"/>
      <c r="L70" s="124"/>
    </row>
    <row r="71" spans="1:13" hidden="1" outlineLevel="1" x14ac:dyDescent="0.2">
      <c r="A71" s="113"/>
      <c r="B71" s="113"/>
      <c r="C71" s="104" t="s">
        <v>97</v>
      </c>
      <c r="D71" s="132">
        <v>41029</v>
      </c>
      <c r="E71" s="84" t="s">
        <v>98</v>
      </c>
      <c r="F71" s="83">
        <v>1380.4</v>
      </c>
      <c r="G71" s="110"/>
      <c r="H71" s="111"/>
      <c r="I71" s="122"/>
      <c r="J71" s="123"/>
      <c r="K71" s="112"/>
      <c r="L71" s="124"/>
    </row>
    <row r="72" spans="1:13" hidden="1" outlineLevel="1" x14ac:dyDescent="0.2">
      <c r="A72" s="104"/>
      <c r="B72" s="104"/>
      <c r="C72" s="104" t="s">
        <v>99</v>
      </c>
      <c r="D72" s="132">
        <v>41060</v>
      </c>
      <c r="E72" s="84" t="s">
        <v>100</v>
      </c>
      <c r="F72" s="83">
        <v>1380.4</v>
      </c>
      <c r="G72" s="136"/>
      <c r="H72" s="111"/>
      <c r="I72" s="122"/>
      <c r="J72" s="123"/>
      <c r="K72" s="112"/>
      <c r="L72" s="124"/>
    </row>
    <row r="73" spans="1:13" collapsed="1" x14ac:dyDescent="0.2">
      <c r="A73" s="117" t="s">
        <v>101</v>
      </c>
      <c r="B73" s="117" t="s">
        <v>102</v>
      </c>
      <c r="C73" s="125"/>
      <c r="D73" s="126"/>
      <c r="E73" s="84"/>
      <c r="F73" s="83"/>
      <c r="G73" s="120">
        <f>SUM(F74:F80)+0.12</f>
        <v>9045.1400000000012</v>
      </c>
      <c r="H73" s="111">
        <f>G73/1.16*0.16</f>
        <v>1247.6055172413796</v>
      </c>
      <c r="I73" s="122"/>
      <c r="J73" s="123"/>
      <c r="K73" s="112"/>
      <c r="L73" s="124"/>
    </row>
    <row r="74" spans="1:13" hidden="1" outlineLevel="1" x14ac:dyDescent="0.2">
      <c r="A74" s="113"/>
      <c r="B74" s="113"/>
      <c r="C74" s="113"/>
      <c r="D74" s="132">
        <v>40317</v>
      </c>
      <c r="E74" s="140" t="s">
        <v>103</v>
      </c>
      <c r="F74" s="112">
        <v>2608.88</v>
      </c>
      <c r="G74" s="110"/>
      <c r="H74" s="111"/>
      <c r="I74" s="122"/>
      <c r="J74" s="123"/>
      <c r="K74" s="112"/>
      <c r="L74" s="124"/>
    </row>
    <row r="75" spans="1:13" hidden="1" outlineLevel="1" x14ac:dyDescent="0.2">
      <c r="A75" s="113"/>
      <c r="B75" s="113"/>
      <c r="C75" s="113"/>
      <c r="D75" s="132">
        <v>40350</v>
      </c>
      <c r="E75" s="140" t="s">
        <v>104</v>
      </c>
      <c r="F75" s="112">
        <v>2894.36</v>
      </c>
      <c r="G75" s="110"/>
      <c r="H75" s="111"/>
      <c r="I75" s="122"/>
      <c r="J75" s="123"/>
      <c r="K75" s="112"/>
      <c r="L75" s="124"/>
    </row>
    <row r="76" spans="1:13" hidden="1" outlineLevel="1" x14ac:dyDescent="0.2">
      <c r="A76" s="113"/>
      <c r="B76" s="113"/>
      <c r="D76" s="118"/>
      <c r="E76" s="127" t="s">
        <v>105</v>
      </c>
      <c r="F76" s="119">
        <f>6001.98-F74-F75</f>
        <v>498.73999999999933</v>
      </c>
      <c r="H76" s="111"/>
      <c r="I76" s="122"/>
      <c r="J76" s="123"/>
      <c r="K76" s="112"/>
      <c r="L76" s="124"/>
    </row>
    <row r="77" spans="1:13" hidden="1" outlineLevel="1" x14ac:dyDescent="0.2">
      <c r="A77" s="113"/>
      <c r="B77" s="113"/>
      <c r="C77" s="83" t="s">
        <v>106</v>
      </c>
      <c r="D77" s="84">
        <v>42277</v>
      </c>
      <c r="E77" s="83">
        <v>18689</v>
      </c>
      <c r="F77" s="158">
        <v>1727.94</v>
      </c>
      <c r="H77" s="111"/>
      <c r="I77" s="122"/>
      <c r="J77" s="123"/>
      <c r="K77" s="112"/>
      <c r="L77" s="124"/>
    </row>
    <row r="78" spans="1:13" ht="18" hidden="1" customHeight="1" outlineLevel="1" x14ac:dyDescent="0.2">
      <c r="A78" s="113"/>
      <c r="B78" s="113"/>
      <c r="C78" s="83" t="s">
        <v>107</v>
      </c>
      <c r="D78" s="84">
        <v>42277</v>
      </c>
      <c r="E78" s="83" t="s">
        <v>108</v>
      </c>
      <c r="F78" s="156">
        <v>997.6</v>
      </c>
      <c r="H78" s="111"/>
      <c r="I78" s="122"/>
      <c r="J78" s="123"/>
      <c r="K78" s="112"/>
      <c r="L78" s="124"/>
    </row>
    <row r="79" spans="1:13" hidden="1" outlineLevel="1" x14ac:dyDescent="0.2">
      <c r="A79" s="113"/>
      <c r="B79" s="113"/>
      <c r="C79" s="105" t="s">
        <v>299</v>
      </c>
      <c r="D79" s="118">
        <v>42395</v>
      </c>
      <c r="E79" s="105">
        <v>2091</v>
      </c>
      <c r="F79" s="105">
        <v>232</v>
      </c>
      <c r="H79" s="111"/>
      <c r="I79" s="122"/>
      <c r="J79" s="123"/>
      <c r="K79" s="112"/>
      <c r="L79" s="124"/>
    </row>
    <row r="80" spans="1:13" hidden="1" outlineLevel="1" x14ac:dyDescent="0.2">
      <c r="A80" s="113"/>
      <c r="B80" s="113"/>
      <c r="C80" s="105" t="s">
        <v>300</v>
      </c>
      <c r="D80" s="118">
        <v>42395</v>
      </c>
      <c r="E80" s="105">
        <v>2090</v>
      </c>
      <c r="F80" s="105">
        <v>85.5</v>
      </c>
      <c r="H80" s="111"/>
      <c r="I80" s="122"/>
      <c r="J80" s="123"/>
      <c r="K80" s="112"/>
      <c r="L80" s="124"/>
    </row>
    <row r="81" spans="1:12" hidden="1" outlineLevel="1" x14ac:dyDescent="0.2">
      <c r="A81" s="113"/>
      <c r="B81" s="113"/>
      <c r="C81" s="83"/>
      <c r="D81" s="84"/>
      <c r="E81" s="83"/>
      <c r="H81" s="111"/>
      <c r="I81" s="122"/>
      <c r="J81" s="123"/>
      <c r="K81" s="112"/>
      <c r="L81" s="124"/>
    </row>
    <row r="82" spans="1:12" collapsed="1" x14ac:dyDescent="0.2">
      <c r="A82" s="117" t="s">
        <v>112</v>
      </c>
      <c r="B82" s="117" t="s">
        <v>113</v>
      </c>
      <c r="C82" s="104"/>
      <c r="D82" s="132"/>
      <c r="E82" s="140"/>
      <c r="F82" s="109"/>
      <c r="G82" s="120">
        <f>SUM(F83:F85)</f>
        <v>4081.62</v>
      </c>
      <c r="H82" s="111">
        <f>G82/1.16*0.16</f>
        <v>562.98206896551721</v>
      </c>
      <c r="I82" s="122"/>
      <c r="J82" s="123"/>
      <c r="K82" s="121"/>
      <c r="L82" s="121" t="s">
        <v>114</v>
      </c>
    </row>
    <row r="83" spans="1:12" ht="13.5" hidden="1" customHeight="1" outlineLevel="1" x14ac:dyDescent="0.2">
      <c r="A83" s="104"/>
      <c r="B83" s="104"/>
      <c r="C83" s="105" t="s">
        <v>115</v>
      </c>
      <c r="D83" s="118">
        <v>42004</v>
      </c>
      <c r="E83" s="105" t="s">
        <v>116</v>
      </c>
      <c r="F83" s="119">
        <v>1411.25</v>
      </c>
      <c r="G83" s="136"/>
      <c r="H83" s="148"/>
      <c r="I83" s="149"/>
      <c r="J83" s="123"/>
      <c r="K83" s="112"/>
      <c r="L83" s="124"/>
    </row>
    <row r="84" spans="1:12" hidden="1" outlineLevel="1" x14ac:dyDescent="0.2">
      <c r="A84" s="104"/>
      <c r="B84" s="104"/>
      <c r="C84" s="105" t="s">
        <v>117</v>
      </c>
      <c r="D84" s="118">
        <v>42004</v>
      </c>
      <c r="E84" s="105" t="s">
        <v>118</v>
      </c>
      <c r="F84" s="119">
        <v>2309.33</v>
      </c>
      <c r="G84" s="136"/>
      <c r="H84" s="148"/>
      <c r="I84" s="149"/>
      <c r="J84" s="123"/>
      <c r="K84" s="112"/>
      <c r="L84" s="124"/>
    </row>
    <row r="85" spans="1:12" hidden="1" outlineLevel="1" x14ac:dyDescent="0.2">
      <c r="A85" s="104"/>
      <c r="B85" s="104"/>
      <c r="D85" s="118"/>
      <c r="E85" s="105" t="s">
        <v>105</v>
      </c>
      <c r="F85" s="119">
        <v>361.04</v>
      </c>
      <c r="G85" s="136"/>
      <c r="H85" s="148"/>
      <c r="I85" s="149"/>
      <c r="J85" s="123"/>
      <c r="K85" s="112"/>
      <c r="L85" s="124"/>
    </row>
    <row r="86" spans="1:12" collapsed="1" x14ac:dyDescent="0.2">
      <c r="A86" s="117" t="s">
        <v>123</v>
      </c>
      <c r="B86" s="117" t="s">
        <v>124</v>
      </c>
      <c r="C86" s="104"/>
      <c r="D86" s="132"/>
      <c r="E86" s="133"/>
      <c r="F86" s="109"/>
      <c r="G86" s="120">
        <f>SUM(F87:F88)</f>
        <v>2876.79</v>
      </c>
      <c r="H86" s="111">
        <f>G86/1.16*0.16</f>
        <v>396.79862068965525</v>
      </c>
      <c r="I86" s="122"/>
      <c r="J86" s="123"/>
      <c r="K86" s="112"/>
      <c r="L86" s="124"/>
    </row>
    <row r="87" spans="1:12" hidden="1" outlineLevel="1" x14ac:dyDescent="0.2">
      <c r="A87" s="113"/>
      <c r="B87" s="113"/>
      <c r="C87" s="83" t="s">
        <v>125</v>
      </c>
      <c r="D87" s="84">
        <v>42291</v>
      </c>
      <c r="E87" s="83"/>
      <c r="F87" s="119">
        <v>1378.07</v>
      </c>
      <c r="G87" s="110"/>
      <c r="H87" s="111"/>
      <c r="I87" s="122"/>
      <c r="J87" s="123"/>
      <c r="K87" s="112"/>
      <c r="L87" s="124"/>
    </row>
    <row r="88" spans="1:12" hidden="1" outlineLevel="1" x14ac:dyDescent="0.2">
      <c r="A88" s="113"/>
      <c r="B88" s="113"/>
      <c r="C88" s="105" t="s">
        <v>301</v>
      </c>
      <c r="D88" s="118">
        <v>42396</v>
      </c>
      <c r="E88" s="105" t="s">
        <v>302</v>
      </c>
      <c r="F88" s="123">
        <v>1498.72</v>
      </c>
      <c r="G88" s="110"/>
      <c r="H88" s="111"/>
      <c r="I88" s="122"/>
      <c r="J88" s="123"/>
      <c r="K88" s="112"/>
      <c r="L88" s="124"/>
    </row>
    <row r="89" spans="1:12" collapsed="1" x14ac:dyDescent="0.2">
      <c r="A89" s="117" t="s">
        <v>347</v>
      </c>
      <c r="B89" s="117" t="s">
        <v>348</v>
      </c>
      <c r="D89" s="118"/>
      <c r="F89" s="123"/>
      <c r="G89" s="142">
        <f>+SUM(F90)</f>
        <v>208.8</v>
      </c>
      <c r="H89" s="111"/>
      <c r="I89" s="122"/>
      <c r="J89" s="123"/>
      <c r="K89" s="112"/>
      <c r="L89" s="124"/>
    </row>
    <row r="90" spans="1:12" hidden="1" outlineLevel="1" x14ac:dyDescent="0.2">
      <c r="A90" s="113"/>
      <c r="B90" s="113"/>
      <c r="C90" s="105" t="s">
        <v>364</v>
      </c>
      <c r="D90" s="118">
        <v>42399</v>
      </c>
      <c r="E90" s="105" t="s">
        <v>365</v>
      </c>
      <c r="F90" s="105">
        <v>208.8</v>
      </c>
      <c r="G90" s="110"/>
      <c r="H90" s="111"/>
      <c r="I90" s="122"/>
      <c r="J90" s="123"/>
      <c r="K90" s="112"/>
      <c r="L90" s="124"/>
    </row>
    <row r="91" spans="1:12" collapsed="1" x14ac:dyDescent="0.2">
      <c r="A91" s="117" t="s">
        <v>303</v>
      </c>
      <c r="B91" s="117" t="s">
        <v>304</v>
      </c>
      <c r="D91" s="118"/>
      <c r="F91" s="123"/>
      <c r="G91" s="120">
        <f>SUM(F92:F100)</f>
        <v>17748</v>
      </c>
      <c r="H91" s="111"/>
      <c r="I91" s="122"/>
      <c r="J91" s="123"/>
      <c r="K91" s="112"/>
      <c r="L91" s="124"/>
    </row>
    <row r="92" spans="1:12" hidden="1" outlineLevel="1" x14ac:dyDescent="0.2">
      <c r="A92" s="121"/>
      <c r="B92" s="121"/>
      <c r="C92" s="105" t="s">
        <v>305</v>
      </c>
      <c r="D92" s="118">
        <v>42387</v>
      </c>
      <c r="E92" s="105" t="s">
        <v>306</v>
      </c>
      <c r="F92" s="123">
        <v>2320</v>
      </c>
      <c r="G92" s="110"/>
      <c r="H92" s="111"/>
      <c r="I92" s="122"/>
      <c r="J92" s="123"/>
      <c r="K92" s="112"/>
      <c r="L92" s="124"/>
    </row>
    <row r="93" spans="1:12" hidden="1" outlineLevel="1" x14ac:dyDescent="0.2">
      <c r="A93" s="121"/>
      <c r="B93" s="121"/>
      <c r="C93" s="105" t="s">
        <v>307</v>
      </c>
      <c r="D93" s="118">
        <v>42391</v>
      </c>
      <c r="E93" s="105" t="s">
        <v>306</v>
      </c>
      <c r="F93" s="123">
        <v>1160</v>
      </c>
      <c r="G93" s="110"/>
      <c r="H93" s="111"/>
      <c r="I93" s="122"/>
      <c r="J93" s="123"/>
      <c r="K93" s="112"/>
      <c r="L93" s="124"/>
    </row>
    <row r="94" spans="1:12" hidden="1" outlineLevel="1" x14ac:dyDescent="0.2">
      <c r="A94" s="121"/>
      <c r="B94" s="121"/>
      <c r="C94" s="105" t="s">
        <v>308</v>
      </c>
      <c r="D94" s="118">
        <v>42396</v>
      </c>
      <c r="E94" s="105" t="s">
        <v>306</v>
      </c>
      <c r="F94" s="123">
        <v>2320</v>
      </c>
      <c r="G94" s="110"/>
      <c r="H94" s="111"/>
      <c r="I94" s="122"/>
      <c r="J94" s="123"/>
      <c r="K94" s="112"/>
      <c r="L94" s="124"/>
    </row>
    <row r="95" spans="1:12" hidden="1" outlineLevel="1" x14ac:dyDescent="0.2">
      <c r="A95" s="121"/>
      <c r="B95" s="121"/>
      <c r="C95" s="105" t="s">
        <v>309</v>
      </c>
      <c r="D95" s="118">
        <v>42396</v>
      </c>
      <c r="E95" s="105" t="s">
        <v>306</v>
      </c>
      <c r="F95" s="123">
        <v>5220</v>
      </c>
      <c r="G95" s="110"/>
      <c r="H95" s="111"/>
      <c r="I95" s="122"/>
      <c r="J95" s="123"/>
      <c r="K95" s="112"/>
      <c r="L95" s="124"/>
    </row>
    <row r="96" spans="1:12" hidden="1" outlineLevel="1" x14ac:dyDescent="0.2">
      <c r="A96" s="121"/>
      <c r="B96" s="121"/>
      <c r="C96" s="105" t="s">
        <v>310</v>
      </c>
      <c r="D96" s="118">
        <v>42398</v>
      </c>
      <c r="E96" s="105" t="s">
        <v>311</v>
      </c>
      <c r="F96" s="123">
        <v>2320</v>
      </c>
      <c r="G96" s="110"/>
      <c r="H96" s="111"/>
      <c r="I96" s="122"/>
      <c r="J96" s="123"/>
      <c r="K96" s="112"/>
      <c r="L96" s="124"/>
    </row>
    <row r="97" spans="1:12" hidden="1" outlineLevel="1" x14ac:dyDescent="0.2">
      <c r="A97" s="121"/>
      <c r="B97" s="121"/>
      <c r="C97" s="105" t="s">
        <v>312</v>
      </c>
      <c r="D97" s="118">
        <v>42398</v>
      </c>
      <c r="E97" s="105" t="s">
        <v>306</v>
      </c>
      <c r="F97" s="123">
        <v>1160</v>
      </c>
      <c r="G97" s="110"/>
      <c r="H97" s="111"/>
      <c r="I97" s="122"/>
      <c r="J97" s="123"/>
      <c r="K97" s="112"/>
      <c r="L97" s="124"/>
    </row>
    <row r="98" spans="1:12" hidden="1" outlineLevel="1" x14ac:dyDescent="0.2">
      <c r="A98" s="121"/>
      <c r="B98" s="121"/>
      <c r="C98" s="105" t="s">
        <v>313</v>
      </c>
      <c r="D98" s="118">
        <v>42399</v>
      </c>
      <c r="E98" s="105" t="s">
        <v>314</v>
      </c>
      <c r="F98" s="105">
        <v>928</v>
      </c>
      <c r="G98" s="110"/>
      <c r="H98" s="111"/>
      <c r="I98" s="122"/>
      <c r="J98" s="123"/>
      <c r="K98" s="112"/>
      <c r="L98" s="124"/>
    </row>
    <row r="99" spans="1:12" hidden="1" outlineLevel="1" x14ac:dyDescent="0.2">
      <c r="A99" s="121"/>
      <c r="B99" s="121"/>
      <c r="C99" s="105" t="s">
        <v>315</v>
      </c>
      <c r="D99" s="118">
        <v>42399</v>
      </c>
      <c r="E99" s="105" t="s">
        <v>316</v>
      </c>
      <c r="F99" s="123">
        <v>1160</v>
      </c>
      <c r="G99" s="110"/>
      <c r="H99" s="111"/>
      <c r="I99" s="122"/>
      <c r="J99" s="123"/>
      <c r="K99" s="112"/>
      <c r="L99" s="124"/>
    </row>
    <row r="100" spans="1:12" hidden="1" outlineLevel="1" x14ac:dyDescent="0.2">
      <c r="A100" s="121"/>
      <c r="B100" s="121"/>
      <c r="C100" s="105" t="s">
        <v>317</v>
      </c>
      <c r="D100" s="118">
        <v>42399</v>
      </c>
      <c r="E100" s="105" t="s">
        <v>306</v>
      </c>
      <c r="F100" s="123">
        <v>1160</v>
      </c>
      <c r="G100" s="110"/>
      <c r="H100" s="111"/>
      <c r="I100" s="122"/>
      <c r="J100" s="123"/>
      <c r="K100" s="112"/>
      <c r="L100" s="124"/>
    </row>
    <row r="101" spans="1:12" collapsed="1" x14ac:dyDescent="0.2">
      <c r="A101" s="117" t="s">
        <v>126</v>
      </c>
      <c r="B101" s="117" t="s">
        <v>127</v>
      </c>
      <c r="C101" s="104"/>
      <c r="D101" s="132"/>
      <c r="E101" s="140"/>
      <c r="F101" s="109"/>
      <c r="G101" s="120">
        <f>SUM(F102:F103)</f>
        <v>23881.35</v>
      </c>
      <c r="H101" s="111">
        <f>G101/1.16*0.16</f>
        <v>3293.9793103448278</v>
      </c>
      <c r="I101" s="122"/>
      <c r="J101" s="123"/>
      <c r="K101" s="112"/>
      <c r="L101" s="124"/>
    </row>
    <row r="102" spans="1:12" hidden="1" outlineLevel="1" x14ac:dyDescent="0.2">
      <c r="A102" s="113"/>
      <c r="B102" s="113"/>
      <c r="C102" s="104" t="s">
        <v>128</v>
      </c>
      <c r="D102" s="132">
        <v>41517</v>
      </c>
      <c r="E102" s="133" t="s">
        <v>129</v>
      </c>
      <c r="F102" s="109">
        <f>38903.35-16240-7308</f>
        <v>15355.349999999999</v>
      </c>
      <c r="G102" s="110"/>
      <c r="H102" s="111"/>
      <c r="I102" s="122"/>
      <c r="J102" s="123"/>
      <c r="K102" s="112"/>
      <c r="L102" s="124"/>
    </row>
    <row r="103" spans="1:12" hidden="1" outlineLevel="1" x14ac:dyDescent="0.2">
      <c r="A103" s="113"/>
      <c r="B103" s="113"/>
      <c r="C103" s="105" t="s">
        <v>318</v>
      </c>
      <c r="D103" s="118">
        <v>42398</v>
      </c>
      <c r="E103" s="105" t="s">
        <v>319</v>
      </c>
      <c r="F103" s="123">
        <v>8526</v>
      </c>
      <c r="G103" s="110"/>
      <c r="H103" s="111"/>
      <c r="I103" s="122"/>
      <c r="J103" s="123"/>
      <c r="K103" s="112"/>
      <c r="L103" s="124"/>
    </row>
    <row r="104" spans="1:12" collapsed="1" x14ac:dyDescent="0.2">
      <c r="A104" s="117" t="s">
        <v>130</v>
      </c>
      <c r="B104" s="117" t="s">
        <v>131</v>
      </c>
      <c r="C104" s="104"/>
      <c r="D104" s="132"/>
      <c r="E104" s="140"/>
      <c r="F104" s="109"/>
      <c r="G104" s="120">
        <f>SUM(F105:F105)</f>
        <v>6624.69</v>
      </c>
      <c r="H104" s="111">
        <f>G104/1.16*0.16</f>
        <v>913.75034482758622</v>
      </c>
      <c r="I104" s="150"/>
      <c r="J104" s="123"/>
      <c r="K104" s="112"/>
      <c r="L104" s="124"/>
    </row>
    <row r="105" spans="1:12" hidden="1" outlineLevel="1" x14ac:dyDescent="0.2">
      <c r="A105" s="121"/>
      <c r="B105" s="121"/>
      <c r="D105" s="118"/>
      <c r="F105" s="129">
        <v>6624.69</v>
      </c>
      <c r="G105" s="110"/>
      <c r="H105" s="111"/>
      <c r="I105" s="122"/>
      <c r="J105" s="123"/>
      <c r="K105" s="112"/>
      <c r="L105" s="124"/>
    </row>
    <row r="106" spans="1:12" collapsed="1" x14ac:dyDescent="0.2">
      <c r="A106" s="117" t="s">
        <v>143</v>
      </c>
      <c r="B106" s="117" t="s">
        <v>144</v>
      </c>
      <c r="C106" s="104"/>
      <c r="D106" s="132"/>
      <c r="E106" s="140"/>
      <c r="F106" s="109"/>
      <c r="G106" s="120">
        <f>SUM(F107:F122)</f>
        <v>46402</v>
      </c>
      <c r="H106" s="111">
        <f>G106/1.16*0.16</f>
        <v>6400.2758620689656</v>
      </c>
      <c r="I106" s="122"/>
      <c r="K106" s="112"/>
      <c r="L106" s="124"/>
    </row>
    <row r="107" spans="1:12" hidden="1" outlineLevel="1" x14ac:dyDescent="0.2">
      <c r="A107" s="113"/>
      <c r="B107" s="113"/>
      <c r="D107" s="118"/>
      <c r="E107" s="105" t="s">
        <v>105</v>
      </c>
      <c r="F107" s="119">
        <v>-810</v>
      </c>
      <c r="G107" s="110"/>
      <c r="H107" s="111"/>
      <c r="I107" s="122"/>
      <c r="K107" s="112"/>
      <c r="L107" s="124"/>
    </row>
    <row r="108" spans="1:12" hidden="1" outlineLevel="1" x14ac:dyDescent="0.2">
      <c r="A108" s="113"/>
      <c r="B108" s="113"/>
      <c r="C108" s="83" t="s">
        <v>145</v>
      </c>
      <c r="D108" s="84">
        <v>42172</v>
      </c>
      <c r="E108" s="83">
        <v>163</v>
      </c>
      <c r="F108" s="154">
        <v>3944</v>
      </c>
      <c r="G108" s="110"/>
      <c r="H108" s="111"/>
      <c r="I108" s="122"/>
      <c r="K108" s="112"/>
      <c r="L108" s="124"/>
    </row>
    <row r="109" spans="1:12" hidden="1" outlineLevel="1" x14ac:dyDescent="0.2">
      <c r="A109" s="113"/>
      <c r="B109" s="113"/>
      <c r="C109" s="83" t="s">
        <v>146</v>
      </c>
      <c r="D109" s="84">
        <v>42172</v>
      </c>
      <c r="E109" s="83">
        <v>166</v>
      </c>
      <c r="F109" s="154">
        <v>4872</v>
      </c>
      <c r="G109" s="110"/>
      <c r="H109" s="111"/>
      <c r="I109" s="122"/>
      <c r="J109" s="123"/>
      <c r="K109" s="112"/>
      <c r="L109" s="124"/>
    </row>
    <row r="110" spans="1:12" hidden="1" outlineLevel="1" x14ac:dyDescent="0.2">
      <c r="A110" s="113"/>
      <c r="B110" s="113"/>
      <c r="C110" s="83" t="s">
        <v>147</v>
      </c>
      <c r="D110" s="84">
        <v>42172</v>
      </c>
      <c r="E110" s="83">
        <v>165</v>
      </c>
      <c r="F110" s="154">
        <v>1044</v>
      </c>
      <c r="G110" s="110"/>
      <c r="H110" s="111"/>
      <c r="I110" s="122"/>
      <c r="K110" s="112"/>
      <c r="L110" s="124"/>
    </row>
    <row r="111" spans="1:12" hidden="1" outlineLevel="1" x14ac:dyDescent="0.2">
      <c r="A111" s="113"/>
      <c r="B111" s="113"/>
      <c r="C111" s="83" t="s">
        <v>148</v>
      </c>
      <c r="D111" s="157">
        <v>42307</v>
      </c>
      <c r="E111" s="156">
        <v>257</v>
      </c>
      <c r="F111" s="158">
        <v>4640</v>
      </c>
      <c r="G111" s="110"/>
      <c r="H111" s="111"/>
      <c r="I111" s="122"/>
      <c r="K111" s="112"/>
      <c r="L111" s="124"/>
    </row>
    <row r="112" spans="1:12" hidden="1" outlineLevel="1" x14ac:dyDescent="0.2">
      <c r="A112" s="113"/>
      <c r="B112" s="113"/>
      <c r="C112" s="105" t="s">
        <v>320</v>
      </c>
      <c r="D112" s="118">
        <v>42384</v>
      </c>
      <c r="E112" s="105">
        <v>33</v>
      </c>
      <c r="F112" s="123">
        <v>1740</v>
      </c>
      <c r="G112" s="110"/>
      <c r="H112" s="111"/>
      <c r="I112" s="122"/>
      <c r="K112" s="112"/>
      <c r="L112" s="124"/>
    </row>
    <row r="113" spans="1:12" hidden="1" outlineLevel="1" x14ac:dyDescent="0.2">
      <c r="A113" s="113"/>
      <c r="B113" s="113"/>
      <c r="C113" s="105" t="s">
        <v>321</v>
      </c>
      <c r="D113" s="118">
        <v>42385</v>
      </c>
      <c r="E113" s="105">
        <v>32</v>
      </c>
      <c r="F113" s="123">
        <v>1740</v>
      </c>
      <c r="G113" s="110"/>
      <c r="H113" s="111"/>
      <c r="I113" s="122"/>
      <c r="K113" s="112"/>
      <c r="L113" s="124"/>
    </row>
    <row r="114" spans="1:12" hidden="1" outlineLevel="1" x14ac:dyDescent="0.2">
      <c r="A114" s="113"/>
      <c r="B114" s="113"/>
      <c r="C114" s="105" t="s">
        <v>322</v>
      </c>
      <c r="D114" s="118">
        <v>42390</v>
      </c>
      <c r="E114" s="105">
        <v>32</v>
      </c>
      <c r="F114" s="123">
        <v>3480</v>
      </c>
      <c r="G114" s="110"/>
      <c r="H114" s="111"/>
      <c r="I114" s="122"/>
      <c r="K114" s="112"/>
      <c r="L114" s="124"/>
    </row>
    <row r="115" spans="1:12" hidden="1" outlineLevel="1" x14ac:dyDescent="0.2">
      <c r="A115" s="113"/>
      <c r="B115" s="113"/>
      <c r="C115" s="105" t="s">
        <v>323</v>
      </c>
      <c r="D115" s="118">
        <v>42391</v>
      </c>
      <c r="E115" s="105">
        <v>33</v>
      </c>
      <c r="F115" s="123">
        <v>2320</v>
      </c>
      <c r="G115" s="110"/>
      <c r="H115" s="111"/>
      <c r="I115" s="122"/>
      <c r="K115" s="112"/>
      <c r="L115" s="124"/>
    </row>
    <row r="116" spans="1:12" hidden="1" outlineLevel="1" x14ac:dyDescent="0.2">
      <c r="A116" s="113"/>
      <c r="B116" s="113"/>
      <c r="C116" s="105" t="s">
        <v>324</v>
      </c>
      <c r="D116" s="118">
        <v>42391</v>
      </c>
      <c r="E116" s="105">
        <v>33</v>
      </c>
      <c r="F116" s="123">
        <v>5800</v>
      </c>
      <c r="G116" s="110"/>
      <c r="H116" s="111"/>
      <c r="I116" s="122"/>
      <c r="K116" s="112"/>
      <c r="L116" s="124"/>
    </row>
    <row r="117" spans="1:12" hidden="1" outlineLevel="1" x14ac:dyDescent="0.2">
      <c r="A117" s="113"/>
      <c r="B117" s="113"/>
      <c r="C117" s="105" t="s">
        <v>325</v>
      </c>
      <c r="D117" s="118">
        <v>42395</v>
      </c>
      <c r="E117" s="105" t="s">
        <v>326</v>
      </c>
      <c r="F117" s="123">
        <v>10092</v>
      </c>
      <c r="G117" s="110"/>
      <c r="H117" s="111"/>
      <c r="I117" s="122"/>
      <c r="K117" s="112"/>
      <c r="L117" s="124"/>
    </row>
    <row r="118" spans="1:12" hidden="1" outlineLevel="1" x14ac:dyDescent="0.2">
      <c r="A118" s="113"/>
      <c r="B118" s="113"/>
      <c r="C118" s="105" t="s">
        <v>327</v>
      </c>
      <c r="D118" s="118">
        <v>42396</v>
      </c>
      <c r="E118" s="105">
        <v>33</v>
      </c>
      <c r="F118" s="123">
        <v>3480</v>
      </c>
      <c r="G118" s="110"/>
      <c r="H118" s="111"/>
      <c r="I118" s="122"/>
      <c r="K118" s="112"/>
      <c r="L118" s="124"/>
    </row>
    <row r="119" spans="1:12" hidden="1" outlineLevel="1" x14ac:dyDescent="0.2">
      <c r="A119" s="113"/>
      <c r="B119" s="113"/>
      <c r="C119" s="105" t="s">
        <v>328</v>
      </c>
      <c r="D119" s="118">
        <v>42396</v>
      </c>
      <c r="E119" s="105" t="s">
        <v>329</v>
      </c>
      <c r="F119" s="123">
        <v>1160</v>
      </c>
      <c r="G119" s="110"/>
      <c r="H119" s="111"/>
      <c r="I119" s="122"/>
      <c r="K119" s="112"/>
      <c r="L119" s="124"/>
    </row>
    <row r="120" spans="1:12" hidden="1" outlineLevel="1" x14ac:dyDescent="0.2">
      <c r="A120" s="113"/>
      <c r="B120" s="113"/>
      <c r="C120" s="105" t="s">
        <v>330</v>
      </c>
      <c r="D120" s="118">
        <v>42397</v>
      </c>
      <c r="E120" s="105">
        <v>34</v>
      </c>
      <c r="F120" s="123">
        <v>1856</v>
      </c>
      <c r="G120" s="110"/>
      <c r="H120" s="111"/>
      <c r="I120" s="122"/>
      <c r="K120" s="112"/>
      <c r="L120" s="124"/>
    </row>
    <row r="121" spans="1:12" hidden="1" outlineLevel="1" x14ac:dyDescent="0.2">
      <c r="A121" s="113"/>
      <c r="B121" s="113"/>
      <c r="C121" s="105" t="s">
        <v>331</v>
      </c>
      <c r="D121" s="118">
        <v>42399</v>
      </c>
      <c r="E121" s="105">
        <v>34</v>
      </c>
      <c r="F121" s="123">
        <v>1044</v>
      </c>
      <c r="G121" s="110"/>
      <c r="H121" s="111"/>
      <c r="I121" s="122"/>
      <c r="K121" s="112"/>
      <c r="L121" s="124"/>
    </row>
    <row r="122" spans="1:12" hidden="1" outlineLevel="1" x14ac:dyDescent="0.2">
      <c r="A122" s="113"/>
      <c r="B122" s="113"/>
      <c r="D122" s="118"/>
      <c r="F122" s="154"/>
      <c r="G122" s="110"/>
      <c r="H122" s="111"/>
      <c r="I122" s="122"/>
      <c r="K122" s="112"/>
      <c r="L122" s="124"/>
    </row>
    <row r="123" spans="1:12" collapsed="1" x14ac:dyDescent="0.2">
      <c r="A123" s="117" t="s">
        <v>164</v>
      </c>
      <c r="B123" s="117" t="s">
        <v>165</v>
      </c>
      <c r="C123" s="104"/>
      <c r="D123" s="132"/>
      <c r="E123" s="133"/>
      <c r="F123" s="109"/>
      <c r="G123" s="120">
        <f>SUM(F124:F129)</f>
        <v>2088</v>
      </c>
      <c r="H123" s="111">
        <f>G123/1.16*0.16</f>
        <v>288.00000000000006</v>
      </c>
      <c r="I123" s="122"/>
    </row>
    <row r="124" spans="1:12" hidden="1" outlineLevel="1" x14ac:dyDescent="0.2">
      <c r="A124" s="121"/>
      <c r="B124" s="121"/>
      <c r="C124" s="83" t="s">
        <v>166</v>
      </c>
      <c r="D124" s="84">
        <v>42355</v>
      </c>
      <c r="E124" s="83">
        <v>3541241</v>
      </c>
      <c r="F124" s="156">
        <v>348</v>
      </c>
      <c r="G124" s="110"/>
      <c r="H124" s="111"/>
      <c r="I124" s="122"/>
    </row>
    <row r="125" spans="1:12" ht="13.5" hidden="1" customHeight="1" outlineLevel="1" x14ac:dyDescent="0.2">
      <c r="A125" s="113"/>
      <c r="B125" s="113"/>
      <c r="C125" s="83" t="s">
        <v>167</v>
      </c>
      <c r="D125" s="84">
        <v>42356</v>
      </c>
      <c r="E125" s="83">
        <v>3539278</v>
      </c>
      <c r="F125" s="156">
        <v>348</v>
      </c>
      <c r="G125" s="110"/>
      <c r="H125" s="111"/>
      <c r="I125" s="122"/>
    </row>
    <row r="126" spans="1:12" hidden="1" outlineLevel="1" x14ac:dyDescent="0.2">
      <c r="A126" s="113"/>
      <c r="B126" s="113"/>
      <c r="C126" s="83" t="s">
        <v>168</v>
      </c>
      <c r="D126" s="84">
        <v>42356</v>
      </c>
      <c r="E126" s="83">
        <v>3542331</v>
      </c>
      <c r="F126" s="83">
        <v>348</v>
      </c>
      <c r="G126" s="110"/>
      <c r="H126" s="111"/>
      <c r="I126" s="122"/>
      <c r="J126" s="83"/>
      <c r="K126" s="84"/>
      <c r="L126" s="83"/>
    </row>
    <row r="127" spans="1:12" hidden="1" outlineLevel="1" x14ac:dyDescent="0.2">
      <c r="A127" s="113"/>
      <c r="B127" s="113"/>
      <c r="C127" s="105" t="s">
        <v>332</v>
      </c>
      <c r="D127" s="118">
        <v>42391</v>
      </c>
      <c r="E127" s="105">
        <v>359246</v>
      </c>
      <c r="F127" s="105">
        <v>348</v>
      </c>
      <c r="G127" s="110"/>
      <c r="H127" s="111"/>
      <c r="I127" s="122"/>
      <c r="J127" s="83"/>
      <c r="K127" s="84"/>
      <c r="L127" s="83"/>
    </row>
    <row r="128" spans="1:12" hidden="1" outlineLevel="1" x14ac:dyDescent="0.2">
      <c r="A128" s="113"/>
      <c r="B128" s="113"/>
      <c r="C128" s="105" t="s">
        <v>333</v>
      </c>
      <c r="D128" s="118">
        <v>42396</v>
      </c>
      <c r="E128" s="105">
        <v>360409</v>
      </c>
      <c r="F128" s="105">
        <v>348</v>
      </c>
      <c r="G128" s="110"/>
      <c r="H128" s="111"/>
      <c r="I128" s="122"/>
      <c r="J128" s="83"/>
      <c r="K128" s="84"/>
      <c r="L128" s="83"/>
    </row>
    <row r="129" spans="1:12" hidden="1" outlineLevel="1" x14ac:dyDescent="0.2">
      <c r="A129" s="113"/>
      <c r="B129" s="113"/>
      <c r="C129" s="105" t="s">
        <v>334</v>
      </c>
      <c r="D129" s="118">
        <v>42391</v>
      </c>
      <c r="E129" s="105">
        <v>359249</v>
      </c>
      <c r="F129" s="105">
        <v>348</v>
      </c>
      <c r="G129" s="110"/>
      <c r="H129" s="111"/>
      <c r="I129" s="122"/>
      <c r="J129" s="83"/>
      <c r="K129" s="84"/>
      <c r="L129" s="83"/>
    </row>
    <row r="130" spans="1:12" collapsed="1" x14ac:dyDescent="0.2">
      <c r="A130" s="117" t="s">
        <v>169</v>
      </c>
      <c r="B130" s="117" t="s">
        <v>170</v>
      </c>
      <c r="C130" s="104"/>
      <c r="D130" s="132"/>
      <c r="E130" s="133"/>
      <c r="F130" s="109"/>
      <c r="G130" s="120">
        <f>SUM(F131:F132)</f>
        <v>7426.0599999999995</v>
      </c>
      <c r="H130" s="111">
        <f>G130/1.16*0.16</f>
        <v>1024.2841379310346</v>
      </c>
      <c r="I130" s="122"/>
      <c r="J130" s="83"/>
      <c r="K130" s="84"/>
      <c r="L130" s="83"/>
    </row>
    <row r="131" spans="1:12" hidden="1" outlineLevel="1" x14ac:dyDescent="0.2">
      <c r="A131" s="113"/>
      <c r="B131" s="113"/>
      <c r="C131" s="105" t="s">
        <v>171</v>
      </c>
      <c r="D131" s="118">
        <v>42271</v>
      </c>
      <c r="E131" s="105" t="s">
        <v>172</v>
      </c>
      <c r="F131" s="119">
        <f>5800-3132+1510.06</f>
        <v>4178.0599999999995</v>
      </c>
      <c r="H131" s="111"/>
      <c r="I131" s="122"/>
      <c r="K131" s="112"/>
      <c r="L131" s="124"/>
    </row>
    <row r="132" spans="1:12" hidden="1" outlineLevel="1" x14ac:dyDescent="0.2">
      <c r="A132" s="113"/>
      <c r="B132" s="113"/>
      <c r="C132" s="83" t="s">
        <v>173</v>
      </c>
      <c r="D132" s="84">
        <v>42308</v>
      </c>
      <c r="E132" s="83" t="s">
        <v>174</v>
      </c>
      <c r="F132" s="119">
        <f>4408-1160</f>
        <v>3248</v>
      </c>
      <c r="G132" s="136"/>
      <c r="H132" s="111"/>
      <c r="I132" s="122"/>
      <c r="K132" s="112"/>
      <c r="L132" s="124"/>
    </row>
    <row r="133" spans="1:12" ht="13.5" customHeight="1" collapsed="1" x14ac:dyDescent="0.2">
      <c r="A133" s="117" t="s">
        <v>175</v>
      </c>
      <c r="B133" s="117" t="s">
        <v>176</v>
      </c>
      <c r="C133" s="104"/>
      <c r="D133" s="132"/>
      <c r="E133" s="133"/>
      <c r="F133" s="109"/>
      <c r="G133" s="120">
        <f>SUM(F134)</f>
        <v>1160</v>
      </c>
      <c r="H133" s="111">
        <f>G133/1.16*0.16</f>
        <v>160.00000000000003</v>
      </c>
      <c r="I133" s="122"/>
      <c r="K133" s="112"/>
      <c r="L133" s="124"/>
    </row>
    <row r="134" spans="1:12" hidden="1" outlineLevel="1" x14ac:dyDescent="0.2">
      <c r="A134" s="113"/>
      <c r="B134" s="113"/>
      <c r="C134" s="83" t="s">
        <v>177</v>
      </c>
      <c r="D134" s="84">
        <v>42353</v>
      </c>
      <c r="E134" s="83">
        <v>290</v>
      </c>
      <c r="F134" s="119">
        <v>1160</v>
      </c>
      <c r="G134" s="110"/>
      <c r="H134" s="111"/>
      <c r="I134" s="122"/>
      <c r="K134" s="112"/>
      <c r="L134" s="124"/>
    </row>
    <row r="135" spans="1:12" collapsed="1" x14ac:dyDescent="0.2">
      <c r="A135" s="117" t="s">
        <v>178</v>
      </c>
      <c r="B135" s="117" t="s">
        <v>179</v>
      </c>
      <c r="C135" s="104"/>
      <c r="D135" s="132"/>
      <c r="E135" s="133"/>
      <c r="F135" s="109"/>
      <c r="G135" s="120">
        <f>SUM(F136:F136)</f>
        <v>2500.0100000000002</v>
      </c>
      <c r="H135" s="111">
        <f>G135/1.16*0.16</f>
        <v>344.82896551724144</v>
      </c>
      <c r="I135" s="122"/>
      <c r="K135" s="112"/>
      <c r="L135" s="124"/>
    </row>
    <row r="136" spans="1:12" ht="17.25" hidden="1" customHeight="1" outlineLevel="1" x14ac:dyDescent="0.2">
      <c r="A136" s="113"/>
      <c r="B136" s="113"/>
      <c r="C136" s="83" t="s">
        <v>93</v>
      </c>
      <c r="D136" s="84">
        <v>42369</v>
      </c>
      <c r="E136" s="83" t="s">
        <v>94</v>
      </c>
      <c r="F136" s="154">
        <v>2500.0100000000002</v>
      </c>
      <c r="G136" s="136"/>
      <c r="H136" s="111">
        <f>G136/1.16*0.16</f>
        <v>0</v>
      </c>
      <c r="I136" s="122"/>
      <c r="K136" s="112"/>
      <c r="L136" s="124"/>
    </row>
    <row r="137" spans="1:12" hidden="1" outlineLevel="1" x14ac:dyDescent="0.2">
      <c r="A137" s="113"/>
      <c r="B137" s="113"/>
      <c r="C137" s="104" t="s">
        <v>180</v>
      </c>
      <c r="D137" s="132">
        <v>42188</v>
      </c>
      <c r="E137" s="133" t="s">
        <v>181</v>
      </c>
      <c r="F137" s="109">
        <v>154146</v>
      </c>
      <c r="G137" s="136"/>
      <c r="H137" s="111"/>
      <c r="I137" s="122"/>
      <c r="K137" s="112"/>
      <c r="L137" s="124"/>
    </row>
    <row r="138" spans="1:12" collapsed="1" x14ac:dyDescent="0.2">
      <c r="A138" s="117" t="s">
        <v>182</v>
      </c>
      <c r="B138" s="117" t="s">
        <v>183</v>
      </c>
      <c r="C138" s="104"/>
      <c r="D138" s="132"/>
      <c r="E138" s="133"/>
      <c r="F138" s="109"/>
      <c r="G138" s="120">
        <f>SUM(F139:F141)</f>
        <v>56518.679999999993</v>
      </c>
      <c r="H138" s="111">
        <f>G138/1.16*0.16</f>
        <v>7795.68</v>
      </c>
      <c r="I138" s="122"/>
      <c r="K138" s="112"/>
      <c r="L138" s="124"/>
    </row>
    <row r="139" spans="1:12" hidden="1" outlineLevel="1" x14ac:dyDescent="0.2">
      <c r="A139" s="113"/>
      <c r="B139" s="113"/>
      <c r="C139" s="104"/>
      <c r="D139" s="132"/>
      <c r="E139" s="133" t="s">
        <v>105</v>
      </c>
      <c r="F139" s="109">
        <v>43755.199999999997</v>
      </c>
      <c r="G139" s="136"/>
      <c r="H139" s="111"/>
      <c r="I139" s="122"/>
    </row>
    <row r="140" spans="1:12" hidden="1" outlineLevel="1" x14ac:dyDescent="0.2">
      <c r="A140" s="113"/>
      <c r="B140" s="113"/>
      <c r="C140" s="83" t="s">
        <v>184</v>
      </c>
      <c r="D140" s="84">
        <v>42368</v>
      </c>
      <c r="E140" s="83">
        <v>891</v>
      </c>
      <c r="F140" s="154">
        <v>11632.48</v>
      </c>
      <c r="G140" s="136"/>
      <c r="H140" s="111"/>
      <c r="I140" s="122"/>
      <c r="K140" s="112"/>
      <c r="L140" s="124"/>
    </row>
    <row r="141" spans="1:12" hidden="1" outlineLevel="1" x14ac:dyDescent="0.2">
      <c r="A141" s="113"/>
      <c r="B141" s="113"/>
      <c r="C141" s="105" t="s">
        <v>335</v>
      </c>
      <c r="D141" s="118">
        <v>42398</v>
      </c>
      <c r="E141" s="105">
        <v>91</v>
      </c>
      <c r="F141" s="123">
        <v>1131</v>
      </c>
      <c r="G141" s="136"/>
      <c r="H141" s="111"/>
      <c r="I141" s="122"/>
      <c r="K141" s="112"/>
      <c r="L141" s="124"/>
    </row>
    <row r="142" spans="1:12" collapsed="1" x14ac:dyDescent="0.2">
      <c r="A142" s="117" t="s">
        <v>185</v>
      </c>
      <c r="B142" s="117" t="s">
        <v>186</v>
      </c>
      <c r="C142" s="104"/>
      <c r="D142" s="132"/>
      <c r="E142" s="133"/>
      <c r="F142" s="109"/>
      <c r="G142" s="120">
        <f>SUM(F143:F143)</f>
        <v>1725</v>
      </c>
      <c r="H142" s="111">
        <f>G142/1.16*0.16</f>
        <v>237.93103448275863</v>
      </c>
      <c r="I142" s="122"/>
      <c r="K142" s="112"/>
      <c r="L142" s="124"/>
    </row>
    <row r="143" spans="1:12" hidden="1" outlineLevel="1" x14ac:dyDescent="0.2">
      <c r="A143" s="113"/>
      <c r="B143" s="113"/>
      <c r="C143" s="104" t="s">
        <v>187</v>
      </c>
      <c r="D143" s="132">
        <v>41486</v>
      </c>
      <c r="E143" s="133">
        <v>8858</v>
      </c>
      <c r="F143" s="109">
        <v>1725</v>
      </c>
      <c r="G143" s="136"/>
      <c r="H143" s="111"/>
      <c r="I143" s="122"/>
      <c r="K143" s="112"/>
      <c r="L143" s="124"/>
    </row>
    <row r="144" spans="1:12" collapsed="1" x14ac:dyDescent="0.2">
      <c r="A144" s="117" t="s">
        <v>195</v>
      </c>
      <c r="B144" s="117" t="s">
        <v>196</v>
      </c>
      <c r="C144" s="104"/>
      <c r="D144" s="132"/>
      <c r="E144" s="133"/>
      <c r="F144" s="109"/>
      <c r="G144" s="120">
        <f>SUM(F145:F147)</f>
        <v>3364</v>
      </c>
      <c r="H144" s="111">
        <f>G144/1.16*0.16</f>
        <v>464</v>
      </c>
      <c r="I144" s="122"/>
      <c r="K144" s="112"/>
      <c r="L144" s="124"/>
    </row>
    <row r="145" spans="1:12" hidden="1" outlineLevel="2" x14ac:dyDescent="0.2">
      <c r="A145" s="113"/>
      <c r="B145" s="113"/>
      <c r="C145" s="105" t="s">
        <v>336</v>
      </c>
      <c r="D145" s="118">
        <v>42398</v>
      </c>
      <c r="E145" s="105" t="s">
        <v>337</v>
      </c>
      <c r="F145" s="123">
        <v>1160</v>
      </c>
      <c r="G145" s="136"/>
      <c r="H145" s="111"/>
      <c r="I145" s="122"/>
      <c r="J145" s="83"/>
      <c r="K145" s="84"/>
      <c r="L145" s="83"/>
    </row>
    <row r="146" spans="1:12" hidden="1" outlineLevel="2" x14ac:dyDescent="0.2">
      <c r="A146" s="113"/>
      <c r="B146" s="113"/>
      <c r="C146" s="105" t="s">
        <v>338</v>
      </c>
      <c r="D146" s="118">
        <v>42398</v>
      </c>
      <c r="E146" s="105" t="s">
        <v>337</v>
      </c>
      <c r="F146" s="123">
        <v>1160</v>
      </c>
      <c r="G146" s="136"/>
      <c r="H146" s="111"/>
      <c r="I146" s="122"/>
      <c r="J146" s="83"/>
      <c r="K146" s="84"/>
      <c r="L146" s="83"/>
    </row>
    <row r="147" spans="1:12" hidden="1" outlineLevel="2" x14ac:dyDescent="0.2">
      <c r="A147" s="113"/>
      <c r="B147" s="113"/>
      <c r="C147" s="105" t="s">
        <v>339</v>
      </c>
      <c r="D147" s="118">
        <v>42398</v>
      </c>
      <c r="E147" s="105" t="s">
        <v>337</v>
      </c>
      <c r="F147" s="123">
        <v>1044</v>
      </c>
      <c r="G147" s="136"/>
      <c r="H147" s="111"/>
      <c r="I147" s="122"/>
      <c r="J147" s="83"/>
      <c r="K147" s="84"/>
      <c r="L147" s="83"/>
    </row>
    <row r="148" spans="1:12" collapsed="1" x14ac:dyDescent="0.2">
      <c r="A148" s="117" t="s">
        <v>340</v>
      </c>
      <c r="B148" s="117" t="s">
        <v>341</v>
      </c>
      <c r="D148" s="118"/>
      <c r="F148" s="123"/>
      <c r="G148" s="134">
        <f>+SUM(F149)</f>
        <v>2436</v>
      </c>
      <c r="H148" s="111"/>
      <c r="I148" s="122"/>
      <c r="J148" s="83"/>
      <c r="K148" s="84"/>
      <c r="L148" s="83"/>
    </row>
    <row r="149" spans="1:12" x14ac:dyDescent="0.2">
      <c r="A149" s="113"/>
      <c r="B149" s="113"/>
      <c r="C149" s="105" t="s">
        <v>2088</v>
      </c>
      <c r="D149" s="118">
        <v>42873</v>
      </c>
      <c r="E149" s="105">
        <v>3568</v>
      </c>
      <c r="F149" s="123">
        <v>2436</v>
      </c>
      <c r="G149" s="136"/>
      <c r="H149" s="111"/>
      <c r="I149" s="122"/>
      <c r="J149" s="83"/>
      <c r="K149" s="84"/>
      <c r="L149" s="83"/>
    </row>
    <row r="150" spans="1:12" collapsed="1" x14ac:dyDescent="0.2">
      <c r="A150" s="117" t="s">
        <v>211</v>
      </c>
      <c r="B150" s="117" t="s">
        <v>212</v>
      </c>
      <c r="C150" s="104"/>
      <c r="D150" s="132"/>
      <c r="E150" s="133"/>
      <c r="G150" s="120">
        <f>SUM(F151:F154)</f>
        <v>13688</v>
      </c>
      <c r="H150" s="111">
        <f t="shared" ref="H150:H159" si="0">G150/1.16*0.16</f>
        <v>1888</v>
      </c>
      <c r="I150" s="122"/>
      <c r="K150" s="112"/>
      <c r="L150" s="124"/>
    </row>
    <row r="151" spans="1:12" hidden="1" outlineLevel="1" x14ac:dyDescent="0.2">
      <c r="A151" s="113"/>
      <c r="B151" s="113"/>
      <c r="C151" s="105" t="s">
        <v>213</v>
      </c>
      <c r="D151" s="118">
        <v>42068</v>
      </c>
      <c r="E151" s="105" t="s">
        <v>214</v>
      </c>
      <c r="F151" s="119">
        <v>464</v>
      </c>
      <c r="G151" s="110"/>
      <c r="H151" s="111"/>
      <c r="I151" s="122"/>
      <c r="K151" s="112"/>
      <c r="L151" s="124"/>
    </row>
    <row r="152" spans="1:12" hidden="1" outlineLevel="1" x14ac:dyDescent="0.2">
      <c r="A152" s="113"/>
      <c r="B152" s="113"/>
      <c r="C152" s="105" t="s">
        <v>215</v>
      </c>
      <c r="D152" s="118">
        <v>42172</v>
      </c>
      <c r="E152" s="105" t="s">
        <v>216</v>
      </c>
      <c r="F152" s="119">
        <v>4408</v>
      </c>
      <c r="G152" s="110"/>
      <c r="H152" s="111"/>
      <c r="I152" s="122"/>
      <c r="K152" s="112"/>
      <c r="L152" s="124"/>
    </row>
    <row r="153" spans="1:12" hidden="1" outlineLevel="1" x14ac:dyDescent="0.2">
      <c r="A153" s="113"/>
      <c r="B153" s="113"/>
      <c r="C153" s="105" t="s">
        <v>217</v>
      </c>
      <c r="D153" s="118">
        <v>42247</v>
      </c>
      <c r="E153" s="105" t="s">
        <v>218</v>
      </c>
      <c r="F153" s="119">
        <v>4408</v>
      </c>
      <c r="G153" s="110"/>
      <c r="H153" s="111"/>
      <c r="I153" s="122"/>
      <c r="K153" s="112"/>
      <c r="L153" s="124"/>
    </row>
    <row r="154" spans="1:12" ht="15" hidden="1" customHeight="1" outlineLevel="1" x14ac:dyDescent="0.2">
      <c r="A154" s="113"/>
      <c r="B154" s="113"/>
      <c r="C154" s="105" t="s">
        <v>219</v>
      </c>
      <c r="D154" s="118">
        <v>42247</v>
      </c>
      <c r="E154" s="105" t="s">
        <v>220</v>
      </c>
      <c r="F154" s="119">
        <v>4408</v>
      </c>
      <c r="G154" s="110"/>
      <c r="H154" s="111"/>
      <c r="I154" s="122"/>
      <c r="K154" s="112"/>
      <c r="L154" s="124"/>
    </row>
    <row r="155" spans="1:12" collapsed="1" x14ac:dyDescent="0.2">
      <c r="A155" s="117" t="s">
        <v>221</v>
      </c>
      <c r="B155" s="117" t="s">
        <v>222</v>
      </c>
      <c r="C155" s="104"/>
      <c r="D155" s="132"/>
      <c r="E155" s="133"/>
      <c r="F155" s="109"/>
      <c r="G155" s="120">
        <f>SUM(F156)</f>
        <v>11470.9</v>
      </c>
      <c r="H155" s="111">
        <f t="shared" si="0"/>
        <v>1582.1931034482759</v>
      </c>
      <c r="I155" s="122"/>
      <c r="K155" s="112"/>
      <c r="L155" s="124"/>
    </row>
    <row r="156" spans="1:12" hidden="1" outlineLevel="1" x14ac:dyDescent="0.2">
      <c r="A156" s="113"/>
      <c r="B156" s="113"/>
      <c r="C156" s="105" t="s">
        <v>223</v>
      </c>
      <c r="D156" s="151">
        <v>41864</v>
      </c>
      <c r="E156" s="152" t="s">
        <v>224</v>
      </c>
      <c r="F156" s="119">
        <v>11470.9</v>
      </c>
      <c r="G156" s="110"/>
      <c r="H156" s="111"/>
      <c r="I156" s="122"/>
      <c r="K156" s="112"/>
      <c r="L156" s="124"/>
    </row>
    <row r="157" spans="1:12" collapsed="1" x14ac:dyDescent="0.2">
      <c r="A157" s="117" t="s">
        <v>225</v>
      </c>
      <c r="B157" s="117" t="s">
        <v>226</v>
      </c>
      <c r="D157" s="118"/>
      <c r="G157" s="120">
        <f>SUM(F158:F158)</f>
        <v>11020</v>
      </c>
      <c r="H157" s="111">
        <f t="shared" si="0"/>
        <v>1520</v>
      </c>
      <c r="I157" s="122"/>
      <c r="K157" s="112"/>
      <c r="L157" s="124"/>
    </row>
    <row r="158" spans="1:12" hidden="1" outlineLevel="1" x14ac:dyDescent="0.2">
      <c r="A158" s="113"/>
      <c r="B158" s="113"/>
      <c r="C158" s="105" t="s">
        <v>227</v>
      </c>
      <c r="D158" s="118">
        <v>42101</v>
      </c>
      <c r="E158" s="105">
        <v>60</v>
      </c>
      <c r="F158" s="119">
        <v>11020</v>
      </c>
      <c r="G158" s="110"/>
      <c r="H158" s="111">
        <f t="shared" si="0"/>
        <v>0</v>
      </c>
      <c r="I158" s="122"/>
      <c r="K158" s="112"/>
      <c r="L158" s="124"/>
    </row>
    <row r="159" spans="1:12" collapsed="1" x14ac:dyDescent="0.2">
      <c r="A159" s="117" t="s">
        <v>342</v>
      </c>
      <c r="B159" s="117" t="s">
        <v>343</v>
      </c>
      <c r="D159" s="118"/>
      <c r="G159" s="120">
        <f>SUM(F160:F164)</f>
        <v>8051.5599999999995</v>
      </c>
      <c r="H159" s="111">
        <f t="shared" si="0"/>
        <v>1110.56</v>
      </c>
    </row>
    <row r="160" spans="1:12" hidden="1" outlineLevel="1" x14ac:dyDescent="0.2">
      <c r="A160" s="113"/>
      <c r="B160" s="113"/>
      <c r="C160" s="105" t="s">
        <v>89</v>
      </c>
      <c r="D160" s="118">
        <v>42400</v>
      </c>
      <c r="E160" s="105">
        <v>138</v>
      </c>
      <c r="F160" s="123">
        <v>2323.48</v>
      </c>
      <c r="G160" s="110"/>
      <c r="H160" s="111"/>
    </row>
    <row r="161" spans="1:12" hidden="1" outlineLevel="1" x14ac:dyDescent="0.2">
      <c r="A161" s="113"/>
      <c r="B161" s="113"/>
      <c r="C161" s="105" t="s">
        <v>82</v>
      </c>
      <c r="D161" s="118">
        <v>42400</v>
      </c>
      <c r="E161" s="105">
        <v>138</v>
      </c>
      <c r="F161" s="123">
        <v>2897.68</v>
      </c>
      <c r="G161" s="110"/>
      <c r="H161" s="111"/>
    </row>
    <row r="162" spans="1:12" hidden="1" outlineLevel="1" x14ac:dyDescent="0.2">
      <c r="A162" s="113"/>
      <c r="B162" s="113"/>
      <c r="C162" s="105" t="s">
        <v>344</v>
      </c>
      <c r="D162" s="118">
        <v>42400</v>
      </c>
      <c r="E162" s="105">
        <v>136</v>
      </c>
      <c r="F162" s="123">
        <v>1020.8</v>
      </c>
      <c r="G162" s="110"/>
      <c r="H162" s="111"/>
    </row>
    <row r="163" spans="1:12" hidden="1" outlineLevel="1" x14ac:dyDescent="0.2">
      <c r="A163" s="113"/>
      <c r="B163" s="113"/>
      <c r="C163" s="105" t="s">
        <v>345</v>
      </c>
      <c r="D163" s="118">
        <v>42400</v>
      </c>
      <c r="E163" s="105">
        <v>138</v>
      </c>
      <c r="F163" s="105">
        <v>278.39999999999998</v>
      </c>
      <c r="G163" s="110"/>
      <c r="H163" s="111"/>
      <c r="I163" s="122"/>
      <c r="K163" s="112"/>
      <c r="L163" s="124"/>
    </row>
    <row r="164" spans="1:12" hidden="1" outlineLevel="1" x14ac:dyDescent="0.2">
      <c r="A164" s="113"/>
      <c r="B164" s="113"/>
      <c r="C164" s="105" t="s">
        <v>448</v>
      </c>
      <c r="D164" s="118">
        <v>42396</v>
      </c>
      <c r="E164" s="105">
        <v>1373</v>
      </c>
      <c r="F164" s="123">
        <v>1531.2</v>
      </c>
      <c r="H164" s="111"/>
      <c r="I164" s="122"/>
      <c r="K164" s="112"/>
      <c r="L164" s="124"/>
    </row>
    <row r="165" spans="1:12" collapsed="1" x14ac:dyDescent="0.2">
      <c r="A165" s="117" t="s">
        <v>349</v>
      </c>
      <c r="B165" s="117" t="s">
        <v>350</v>
      </c>
      <c r="C165" s="83"/>
      <c r="D165" s="84"/>
      <c r="E165" s="83"/>
      <c r="G165" s="120">
        <f>SUM(F166:F166)</f>
        <v>4083.2</v>
      </c>
      <c r="H165" s="111">
        <f>G165/1.16*0.16</f>
        <v>563.20000000000005</v>
      </c>
      <c r="I165" s="122"/>
      <c r="K165" s="112"/>
      <c r="L165" s="124"/>
    </row>
    <row r="166" spans="1:12" hidden="1" outlineLevel="1" x14ac:dyDescent="0.2">
      <c r="A166" s="113"/>
      <c r="B166" s="113"/>
      <c r="C166" s="83" t="s">
        <v>2081</v>
      </c>
      <c r="D166" s="84">
        <v>42763</v>
      </c>
      <c r="E166" s="83">
        <v>161</v>
      </c>
      <c r="F166" s="83">
        <v>4083.2</v>
      </c>
      <c r="G166" s="110"/>
      <c r="H166" s="111"/>
      <c r="I166" s="122"/>
      <c r="K166" s="112"/>
      <c r="L166" s="124"/>
    </row>
    <row r="167" spans="1:12" collapsed="1" x14ac:dyDescent="0.2">
      <c r="A167" s="117" t="s">
        <v>243</v>
      </c>
      <c r="B167" s="232" t="s">
        <v>244</v>
      </c>
      <c r="C167" s="104"/>
      <c r="D167" s="143"/>
      <c r="E167" s="104"/>
      <c r="F167" s="109"/>
      <c r="G167" s="120">
        <f>SUM(F168)</f>
        <v>295000</v>
      </c>
      <c r="H167" s="111">
        <f>G167/1.16*0.16</f>
        <v>40689.655172413797</v>
      </c>
      <c r="I167" s="122"/>
    </row>
    <row r="168" spans="1:12" hidden="1" outlineLevel="1" x14ac:dyDescent="0.2">
      <c r="C168" s="83" t="s">
        <v>245</v>
      </c>
      <c r="D168" s="84">
        <v>42331</v>
      </c>
      <c r="E168" s="83" t="s">
        <v>246</v>
      </c>
      <c r="F168" s="119">
        <v>295000</v>
      </c>
    </row>
    <row r="169" spans="1:12" collapsed="1" x14ac:dyDescent="0.2">
      <c r="A169" s="117" t="s">
        <v>351</v>
      </c>
      <c r="B169" s="117" t="s">
        <v>352</v>
      </c>
      <c r="C169" s="83"/>
      <c r="D169" s="84"/>
      <c r="E169" s="83"/>
      <c r="G169" s="185">
        <v>72719.240000000005</v>
      </c>
      <c r="H169" s="111">
        <f>G169/1.16*0.16</f>
        <v>10030.240000000002</v>
      </c>
    </row>
    <row r="170" spans="1:12" hidden="1" outlineLevel="1" x14ac:dyDescent="0.2">
      <c r="C170" s="83" t="s">
        <v>2080</v>
      </c>
      <c r="D170" s="84">
        <v>42764</v>
      </c>
      <c r="E170" s="83">
        <v>12987</v>
      </c>
      <c r="F170" s="119">
        <v>72719.240000000005</v>
      </c>
    </row>
    <row r="171" spans="1:12" collapsed="1" x14ac:dyDescent="0.2">
      <c r="A171" s="117" t="s">
        <v>360</v>
      </c>
      <c r="B171" s="117" t="s">
        <v>361</v>
      </c>
      <c r="G171" s="120">
        <f>SUM(F172)</f>
        <v>1392</v>
      </c>
      <c r="H171" s="111">
        <f>G171/1.16*0.16</f>
        <v>192</v>
      </c>
      <c r="I171" s="122"/>
    </row>
    <row r="172" spans="1:12" hidden="1" outlineLevel="1" x14ac:dyDescent="0.2">
      <c r="A172" s="121"/>
      <c r="B172" s="121"/>
      <c r="C172" s="105" t="s">
        <v>362</v>
      </c>
      <c r="D172" s="118">
        <v>42382</v>
      </c>
      <c r="E172" s="105" t="s">
        <v>363</v>
      </c>
      <c r="F172" s="123">
        <v>1392</v>
      </c>
      <c r="G172" s="110"/>
      <c r="H172" s="111"/>
      <c r="I172" s="122"/>
    </row>
    <row r="173" spans="1:12" collapsed="1" x14ac:dyDescent="0.2">
      <c r="A173" s="117" t="s">
        <v>356</v>
      </c>
      <c r="B173" s="232" t="s">
        <v>357</v>
      </c>
      <c r="G173" s="120">
        <f>SUM(F174)</f>
        <v>390000</v>
      </c>
      <c r="H173" s="111">
        <f>G173/1.16*0.16</f>
        <v>53793.10344827587</v>
      </c>
      <c r="I173" s="122"/>
    </row>
    <row r="174" spans="1:12" hidden="1" outlineLevel="1" x14ac:dyDescent="0.2">
      <c r="C174" s="105" t="s">
        <v>358</v>
      </c>
      <c r="D174" s="118">
        <v>42395</v>
      </c>
      <c r="E174" s="105" t="s">
        <v>359</v>
      </c>
      <c r="F174" s="123">
        <v>390000</v>
      </c>
    </row>
    <row r="175" spans="1:12" collapsed="1" x14ac:dyDescent="0.2">
      <c r="A175" s="117" t="s">
        <v>355</v>
      </c>
      <c r="B175" s="117" t="s">
        <v>353</v>
      </c>
      <c r="G175" s="120">
        <f>SUM(F176)</f>
        <v>27840</v>
      </c>
    </row>
    <row r="176" spans="1:12" hidden="1" outlineLevel="1" x14ac:dyDescent="0.2">
      <c r="C176" s="105" t="s">
        <v>354</v>
      </c>
      <c r="D176" s="118">
        <v>42398</v>
      </c>
      <c r="E176" s="105">
        <v>42</v>
      </c>
      <c r="F176" s="123">
        <v>27840</v>
      </c>
    </row>
    <row r="177" spans="5:9" collapsed="1" x14ac:dyDescent="0.2"/>
    <row r="179" spans="5:9" x14ac:dyDescent="0.2">
      <c r="E179" s="153" t="s">
        <v>254</v>
      </c>
      <c r="G179" s="139">
        <f>+SUM(G9:G175)</f>
        <v>1644427.2700000003</v>
      </c>
    </row>
    <row r="180" spans="5:9" x14ac:dyDescent="0.2">
      <c r="E180" s="153" t="s">
        <v>255</v>
      </c>
      <c r="G180" s="139">
        <v>1644426.99</v>
      </c>
      <c r="I180" s="137"/>
    </row>
    <row r="181" spans="5:9" x14ac:dyDescent="0.2">
      <c r="E181" s="153" t="s">
        <v>256</v>
      </c>
      <c r="G181" s="139">
        <f>+G179-G180</f>
        <v>0.28000000026077032</v>
      </c>
    </row>
    <row r="182" spans="5:9" x14ac:dyDescent="0.2">
      <c r="F182" s="119" t="s">
        <v>2224</v>
      </c>
      <c r="G182" s="139">
        <f>+G30+G47+G50+G58+G167+G173</f>
        <v>694140</v>
      </c>
    </row>
    <row r="183" spans="5:9" x14ac:dyDescent="0.2">
      <c r="F183" s="119" t="s">
        <v>2223</v>
      </c>
      <c r="G183" s="139">
        <f>+G180-G182</f>
        <v>950286.99</v>
      </c>
    </row>
  </sheetData>
  <mergeCells count="3">
    <mergeCell ref="A1:G1"/>
    <mergeCell ref="A2:G2"/>
    <mergeCell ref="A3:G3"/>
  </mergeCells>
  <pageMargins left="0.74803149606299213" right="0.74803149606299213" top="0.98425196850393704" bottom="0.98425196850393704" header="0" footer="0"/>
  <pageSetup scale="30" fitToHeight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opLeftCell="A74" zoomScaleNormal="100" workbookViewId="0">
      <selection activeCell="G171" activeCellId="4" sqref="G140 G161 G165 G169 G171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4.7109375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7"/>
      <c r="E1" s="5"/>
      <c r="F1" s="6"/>
      <c r="G1" s="7"/>
      <c r="H1" s="17"/>
      <c r="I1" s="17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7"/>
      <c r="I2" s="17"/>
      <c r="K2" s="7"/>
      <c r="L2" s="5"/>
    </row>
    <row r="3" spans="1:12" x14ac:dyDescent="0.2">
      <c r="A3" s="1"/>
      <c r="B3" s="2"/>
      <c r="C3" s="9" t="s">
        <v>366</v>
      </c>
      <c r="D3" s="8"/>
      <c r="E3" s="5"/>
      <c r="F3" s="6"/>
      <c r="G3" s="7"/>
      <c r="H3" s="17"/>
      <c r="I3" s="17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7"/>
      <c r="I4" s="17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7"/>
      <c r="I5" s="17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7"/>
      <c r="I6" s="17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7" t="s">
        <v>8</v>
      </c>
      <c r="H7" s="182" t="s">
        <v>9</v>
      </c>
      <c r="I7" s="182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25" t="s">
        <v>2213</v>
      </c>
      <c r="I8" s="183"/>
      <c r="K8" s="7"/>
      <c r="L8" s="5"/>
    </row>
    <row r="9" spans="1:12" x14ac:dyDescent="0.2">
      <c r="A9" s="18" t="s">
        <v>16</v>
      </c>
      <c r="B9" s="18" t="s">
        <v>17</v>
      </c>
      <c r="D9" s="19"/>
      <c r="G9" s="76">
        <f>SUM(F10:F14)</f>
        <v>3085.2</v>
      </c>
      <c r="H9" s="22"/>
      <c r="I9" s="183"/>
      <c r="K9" s="7"/>
      <c r="L9" s="5"/>
    </row>
    <row r="10" spans="1:12" ht="15" hidden="1" customHeight="1" outlineLevel="1" x14ac:dyDescent="0.25">
      <c r="A10" s="57"/>
      <c r="B10" s="90"/>
      <c r="C10" t="s">
        <v>469</v>
      </c>
      <c r="F10" s="163">
        <v>0.11</v>
      </c>
      <c r="G10" s="21"/>
      <c r="H10" s="22"/>
      <c r="I10" s="183"/>
      <c r="K10" s="7"/>
      <c r="L10" s="5"/>
    </row>
    <row r="11" spans="1:12" ht="15" hidden="1" customHeight="1" outlineLevel="1" x14ac:dyDescent="0.25">
      <c r="A11" s="57"/>
      <c r="B11" s="90"/>
      <c r="C11" t="s">
        <v>367</v>
      </c>
      <c r="D11" s="19">
        <v>42423</v>
      </c>
      <c r="E11">
        <v>5618510</v>
      </c>
      <c r="F11">
        <v>359</v>
      </c>
      <c r="G11" s="21"/>
      <c r="H11" s="22"/>
      <c r="I11" s="183"/>
      <c r="K11" s="7"/>
      <c r="L11" s="5"/>
    </row>
    <row r="12" spans="1:12" ht="15" hidden="1" customHeight="1" outlineLevel="1" x14ac:dyDescent="0.25">
      <c r="A12" s="57"/>
      <c r="B12" s="90"/>
      <c r="C12" t="s">
        <v>308</v>
      </c>
      <c r="D12" s="19">
        <v>42426</v>
      </c>
      <c r="E12">
        <v>5615610</v>
      </c>
      <c r="F12" s="27">
        <v>1449.61</v>
      </c>
      <c r="G12" s="21"/>
      <c r="H12" s="22"/>
      <c r="I12" s="183"/>
      <c r="K12" s="7"/>
      <c r="L12" s="5"/>
    </row>
    <row r="13" spans="1:12" ht="12.75" hidden="1" customHeight="1" outlineLevel="1" x14ac:dyDescent="0.2">
      <c r="A13" s="57"/>
      <c r="B13" s="57"/>
      <c r="C13" t="s">
        <v>368</v>
      </c>
      <c r="D13" s="19">
        <v>42426</v>
      </c>
      <c r="E13">
        <v>5618514</v>
      </c>
      <c r="F13">
        <v>658</v>
      </c>
      <c r="G13" s="21"/>
      <c r="H13" s="22"/>
      <c r="I13" s="183"/>
      <c r="K13" s="7"/>
      <c r="L13" s="5"/>
    </row>
    <row r="14" spans="1:12" ht="12.75" hidden="1" customHeight="1" outlineLevel="1" x14ac:dyDescent="0.2">
      <c r="A14" s="5"/>
      <c r="B14" s="5"/>
      <c r="C14" t="s">
        <v>369</v>
      </c>
      <c r="D14" s="19">
        <v>42429</v>
      </c>
      <c r="E14">
        <v>5642393</v>
      </c>
      <c r="F14">
        <v>618.48</v>
      </c>
      <c r="G14" s="22"/>
      <c r="H14" s="22"/>
      <c r="I14" s="183"/>
      <c r="K14" s="7"/>
      <c r="L14" s="5"/>
    </row>
    <row r="15" spans="1:12" collapsed="1" x14ac:dyDescent="0.2">
      <c r="A15" s="18" t="s">
        <v>25</v>
      </c>
      <c r="B15" s="18" t="s">
        <v>26</v>
      </c>
      <c r="C15" s="29"/>
      <c r="D15" s="30"/>
      <c r="E15" s="31"/>
      <c r="F15" s="32"/>
      <c r="G15" s="76">
        <f>SUM(F16:F16)-0.04</f>
        <v>391795.15</v>
      </c>
      <c r="H15" s="26">
        <f>G15/1.16*0.16</f>
        <v>54040.710344827596</v>
      </c>
      <c r="I15" s="26"/>
      <c r="J15" s="27"/>
      <c r="K15" s="7"/>
      <c r="L15" s="28"/>
    </row>
    <row r="16" spans="1:12" ht="12.75" hidden="1" customHeight="1" outlineLevel="1" x14ac:dyDescent="0.2">
      <c r="A16" s="2"/>
      <c r="B16" s="2"/>
      <c r="C16" t="s">
        <v>370</v>
      </c>
      <c r="D16" s="19">
        <v>42429</v>
      </c>
      <c r="E16" t="s">
        <v>371</v>
      </c>
      <c r="F16" s="27">
        <v>391795.19</v>
      </c>
      <c r="G16" s="34"/>
      <c r="H16" s="26"/>
      <c r="I16" s="26"/>
      <c r="J16" s="27"/>
      <c r="K16" s="7"/>
      <c r="L16" s="28"/>
    </row>
    <row r="17" spans="1:12" ht="15" collapsed="1" x14ac:dyDescent="0.25">
      <c r="A17" s="18" t="s">
        <v>268</v>
      </c>
      <c r="B17" s="18" t="s">
        <v>269</v>
      </c>
      <c r="C17" s="75"/>
      <c r="D17" s="74"/>
      <c r="E17" s="75"/>
      <c r="F17" s="73"/>
      <c r="G17" s="76">
        <f>SUM(F18:F19)</f>
        <v>5200</v>
      </c>
      <c r="H17" s="26">
        <f>G17/1.16*0.16</f>
        <v>717.241379310345</v>
      </c>
      <c r="I17" s="26"/>
      <c r="J17" s="27"/>
      <c r="K17" s="7"/>
      <c r="L17" s="28"/>
    </row>
    <row r="18" spans="1:12" ht="12.75" hidden="1" customHeight="1" outlineLevel="1" x14ac:dyDescent="0.2">
      <c r="A18" s="2"/>
      <c r="B18" s="2"/>
      <c r="C18" t="s">
        <v>372</v>
      </c>
      <c r="D18" s="19">
        <v>42429</v>
      </c>
      <c r="E18" t="s">
        <v>373</v>
      </c>
      <c r="F18" s="27">
        <v>2600</v>
      </c>
      <c r="G18" s="34"/>
      <c r="H18" s="26"/>
      <c r="I18" s="26"/>
      <c r="J18" s="27"/>
      <c r="K18" s="7"/>
      <c r="L18" s="28"/>
    </row>
    <row r="19" spans="1:12" ht="15" hidden="1" customHeight="1" outlineLevel="1" x14ac:dyDescent="0.25">
      <c r="A19" s="2"/>
      <c r="B19" s="2"/>
      <c r="C19" s="48" t="s">
        <v>1063</v>
      </c>
      <c r="D19" s="19">
        <v>42429</v>
      </c>
      <c r="E19" s="48" t="s">
        <v>1064</v>
      </c>
      <c r="F19" s="27">
        <v>2600</v>
      </c>
      <c r="G19" s="34"/>
      <c r="H19" s="26"/>
      <c r="I19" s="26"/>
      <c r="J19" s="27"/>
      <c r="K19" s="7"/>
      <c r="L19" s="28"/>
    </row>
    <row r="20" spans="1:12" ht="15" collapsed="1" x14ac:dyDescent="0.25">
      <c r="A20" s="18" t="s">
        <v>272</v>
      </c>
      <c r="B20" s="18" t="s">
        <v>270</v>
      </c>
      <c r="C20" s="75"/>
      <c r="D20" s="74"/>
      <c r="E20" s="75"/>
      <c r="F20" s="73"/>
      <c r="G20" s="76">
        <f>SUM(F21)</f>
        <v>696</v>
      </c>
      <c r="H20" s="26"/>
      <c r="I20" s="26"/>
      <c r="J20" s="27"/>
      <c r="K20" s="7"/>
      <c r="L20" s="28"/>
    </row>
    <row r="21" spans="1:12" ht="15" hidden="1" customHeight="1" outlineLevel="1" x14ac:dyDescent="0.25">
      <c r="A21" s="2"/>
      <c r="B21" s="2"/>
      <c r="C21" s="75" t="s">
        <v>271</v>
      </c>
      <c r="D21" s="74">
        <v>42400</v>
      </c>
      <c r="E21" s="75">
        <v>4682</v>
      </c>
      <c r="F21" s="75">
        <v>696</v>
      </c>
      <c r="G21" s="34"/>
      <c r="H21" s="26"/>
      <c r="I21" s="26"/>
      <c r="J21" s="27"/>
      <c r="K21" s="7"/>
      <c r="L21" s="28"/>
    </row>
    <row r="22" spans="1:12" collapsed="1" x14ac:dyDescent="0.2">
      <c r="A22" s="35" t="s">
        <v>33</v>
      </c>
      <c r="B22" s="35" t="s">
        <v>34</v>
      </c>
      <c r="C22" s="5"/>
      <c r="D22" s="36"/>
      <c r="E22" s="37"/>
      <c r="F22" s="6"/>
      <c r="G22" s="77">
        <f>SUM(F23)</f>
        <v>-1200</v>
      </c>
      <c r="H22" s="26">
        <f>G22/1.16*0.16</f>
        <v>-165.51724137931038</v>
      </c>
      <c r="I22" s="26"/>
      <c r="J22" s="27"/>
      <c r="K22" s="7"/>
      <c r="L22" s="28"/>
    </row>
    <row r="23" spans="1:12" ht="15" hidden="1" customHeight="1" outlineLevel="1" x14ac:dyDescent="0.25">
      <c r="A23" s="39"/>
      <c r="B23" s="39"/>
      <c r="C23" s="40" t="s">
        <v>35</v>
      </c>
      <c r="D23" s="74">
        <v>42385</v>
      </c>
      <c r="E23" s="40" t="s">
        <v>36</v>
      </c>
      <c r="F23" s="33">
        <v>-1200</v>
      </c>
      <c r="G23" s="41"/>
      <c r="H23" s="42" t="s">
        <v>37</v>
      </c>
      <c r="I23" s="26"/>
      <c r="J23" s="42"/>
      <c r="K23" s="7"/>
      <c r="L23" s="28"/>
    </row>
    <row r="24" spans="1:12" collapsed="1" x14ac:dyDescent="0.2">
      <c r="A24" s="44" t="s">
        <v>44</v>
      </c>
      <c r="B24" s="233" t="s">
        <v>45</v>
      </c>
      <c r="C24" s="5"/>
      <c r="D24" s="36"/>
      <c r="E24" s="45"/>
      <c r="F24" s="6"/>
      <c r="G24" s="77">
        <f>+F25+F26</f>
        <v>2000</v>
      </c>
      <c r="H24" s="26">
        <f>G24/1.16*0.16</f>
        <v>275.86206896551727</v>
      </c>
      <c r="I24" s="26"/>
      <c r="K24" s="7"/>
      <c r="L24" s="28"/>
    </row>
    <row r="25" spans="1:12" ht="15" hidden="1" customHeight="1" outlineLevel="1" x14ac:dyDescent="0.25">
      <c r="A25" s="46"/>
      <c r="B25" s="46"/>
      <c r="C25" s="75" t="s">
        <v>47</v>
      </c>
      <c r="D25" s="74">
        <v>42062</v>
      </c>
      <c r="E25" s="75">
        <v>1874</v>
      </c>
      <c r="F25" s="73">
        <v>1000</v>
      </c>
      <c r="G25" s="38"/>
      <c r="H25" s="26"/>
      <c r="I25" s="26"/>
      <c r="K25" s="7"/>
      <c r="L25" s="28"/>
    </row>
    <row r="26" spans="1:12" ht="15" hidden="1" customHeight="1" outlineLevel="1" x14ac:dyDescent="0.25">
      <c r="A26" s="46"/>
      <c r="B26" s="46"/>
      <c r="C26" s="75" t="s">
        <v>48</v>
      </c>
      <c r="D26" s="74">
        <v>42067</v>
      </c>
      <c r="E26" s="75">
        <v>1939</v>
      </c>
      <c r="F26" s="73">
        <v>1000</v>
      </c>
      <c r="G26" s="38"/>
      <c r="H26" s="26"/>
      <c r="I26" s="26"/>
      <c r="K26" s="7"/>
      <c r="L26" s="28"/>
    </row>
    <row r="27" spans="1:12" ht="16.5" customHeight="1" collapsed="1" x14ac:dyDescent="0.2">
      <c r="A27" s="18" t="s">
        <v>49</v>
      </c>
      <c r="B27" s="18" t="s">
        <v>50</v>
      </c>
      <c r="C27" s="5"/>
      <c r="D27" s="36"/>
      <c r="E27" s="45"/>
      <c r="F27" s="6"/>
      <c r="G27" s="77">
        <f>SUM(F28:F29)</f>
        <v>8782.6</v>
      </c>
      <c r="H27" s="26">
        <f>G27/1.16*0.16</f>
        <v>1211.393103448276</v>
      </c>
      <c r="I27" s="26"/>
      <c r="J27" s="27"/>
      <c r="K27" s="7"/>
      <c r="L27" s="28"/>
    </row>
    <row r="28" spans="1:12" ht="16.5" hidden="1" customHeight="1" outlineLevel="1" x14ac:dyDescent="0.25">
      <c r="A28" s="57"/>
      <c r="B28" s="57"/>
      <c r="C28" s="75" t="s">
        <v>51</v>
      </c>
      <c r="D28" s="74">
        <v>42368</v>
      </c>
      <c r="E28" s="75">
        <v>36393</v>
      </c>
      <c r="F28" s="20">
        <v>4391.3</v>
      </c>
      <c r="G28" s="50"/>
      <c r="H28" s="50" t="s">
        <v>52</v>
      </c>
      <c r="I28" s="51" t="s">
        <v>53</v>
      </c>
      <c r="J28" s="27"/>
      <c r="K28" s="7"/>
      <c r="L28" s="28"/>
    </row>
    <row r="29" spans="1:12" ht="16.5" hidden="1" customHeight="1" outlineLevel="1" x14ac:dyDescent="0.2">
      <c r="A29" s="57"/>
      <c r="B29" s="57"/>
      <c r="C29" t="s">
        <v>374</v>
      </c>
      <c r="D29" s="19">
        <v>42418</v>
      </c>
      <c r="E29">
        <v>38335</v>
      </c>
      <c r="F29" s="27">
        <v>4391.3</v>
      </c>
      <c r="G29" s="50"/>
      <c r="H29" s="50"/>
      <c r="I29" s="51"/>
      <c r="J29" s="27"/>
      <c r="K29" s="7"/>
      <c r="L29" s="28"/>
    </row>
    <row r="30" spans="1:12" collapsed="1" x14ac:dyDescent="0.2">
      <c r="A30" s="18" t="s">
        <v>54</v>
      </c>
      <c r="B30" s="18" t="s">
        <v>55</v>
      </c>
      <c r="C30" s="5"/>
      <c r="D30" s="36"/>
      <c r="E30" s="45"/>
      <c r="F30" s="6"/>
      <c r="G30" s="78">
        <f>SUM(F31:F37)</f>
        <v>106207.32</v>
      </c>
      <c r="H30" s="26">
        <f>G30/1.16*0.16</f>
        <v>14649.285517241382</v>
      </c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s="53" t="s">
        <v>56</v>
      </c>
      <c r="D31" s="36">
        <v>41529</v>
      </c>
      <c r="E31" s="34" t="s">
        <v>57</v>
      </c>
      <c r="F31" s="6">
        <v>15137</v>
      </c>
      <c r="G31" s="50"/>
      <c r="H31" s="50" t="s">
        <v>58</v>
      </c>
      <c r="I31" s="26"/>
      <c r="K31" s="7"/>
      <c r="L31" s="28"/>
    </row>
    <row r="32" spans="1:12" ht="15" hidden="1" customHeight="1" outlineLevel="1" x14ac:dyDescent="0.25">
      <c r="A32" s="2"/>
      <c r="B32" s="2"/>
      <c r="C32" s="75" t="s">
        <v>59</v>
      </c>
      <c r="D32" s="74">
        <v>42369</v>
      </c>
      <c r="E32" s="75" t="s">
        <v>60</v>
      </c>
      <c r="F32" s="73">
        <v>26892</v>
      </c>
      <c r="G32" s="50"/>
      <c r="H32" s="26"/>
      <c r="I32" s="26"/>
      <c r="K32" s="7"/>
      <c r="L32" s="28"/>
    </row>
    <row r="33" spans="1:13" ht="15" hidden="1" customHeight="1" outlineLevel="1" x14ac:dyDescent="0.25">
      <c r="A33" s="2"/>
      <c r="B33" s="2"/>
      <c r="C33" s="75" t="s">
        <v>61</v>
      </c>
      <c r="D33" s="74">
        <v>42369</v>
      </c>
      <c r="E33" s="75" t="s">
        <v>62</v>
      </c>
      <c r="F33" s="73">
        <v>3654</v>
      </c>
      <c r="G33" s="50"/>
      <c r="H33" s="26"/>
      <c r="I33" s="26"/>
      <c r="K33" s="7"/>
      <c r="L33" s="28"/>
    </row>
    <row r="34" spans="1:13" ht="15" hidden="1" customHeight="1" outlineLevel="1" x14ac:dyDescent="0.25">
      <c r="A34" s="2"/>
      <c r="B34" s="2"/>
      <c r="C34" s="75" t="s">
        <v>63</v>
      </c>
      <c r="D34" s="74">
        <v>42369</v>
      </c>
      <c r="E34" s="75" t="s">
        <v>64</v>
      </c>
      <c r="F34" s="73">
        <v>17457</v>
      </c>
      <c r="G34" s="50"/>
      <c r="H34" s="26"/>
      <c r="I34" s="26"/>
      <c r="K34" s="7"/>
      <c r="L34" s="28"/>
    </row>
    <row r="35" spans="1:13" ht="15" hidden="1" customHeight="1" outlineLevel="1" x14ac:dyDescent="0.25">
      <c r="A35" s="2"/>
      <c r="B35" s="2"/>
      <c r="C35" s="75" t="s">
        <v>65</v>
      </c>
      <c r="D35" s="74">
        <v>42369</v>
      </c>
      <c r="E35" s="75" t="s">
        <v>66</v>
      </c>
      <c r="F35" s="73">
        <v>29264.32</v>
      </c>
      <c r="G35" s="50"/>
      <c r="H35" s="26"/>
      <c r="I35" s="26"/>
      <c r="K35" s="7"/>
      <c r="L35" s="28"/>
    </row>
    <row r="36" spans="1:13" ht="12.75" hidden="1" customHeight="1" outlineLevel="1" x14ac:dyDescent="0.2">
      <c r="A36" s="2"/>
      <c r="B36" s="2"/>
      <c r="C36" t="s">
        <v>280</v>
      </c>
      <c r="D36" s="19">
        <v>42399</v>
      </c>
      <c r="E36" t="s">
        <v>281</v>
      </c>
      <c r="F36" s="27">
        <v>7308</v>
      </c>
      <c r="G36" s="50"/>
      <c r="H36" s="26"/>
      <c r="I36" s="26"/>
      <c r="K36" s="7"/>
      <c r="L36" s="28"/>
    </row>
    <row r="37" spans="1:13" ht="12.75" hidden="1" customHeight="1" outlineLevel="1" x14ac:dyDescent="0.2">
      <c r="A37" s="2"/>
      <c r="B37" s="2"/>
      <c r="C37" t="s">
        <v>375</v>
      </c>
      <c r="D37" s="19">
        <v>42428</v>
      </c>
      <c r="E37" t="s">
        <v>376</v>
      </c>
      <c r="F37" s="27">
        <v>6495</v>
      </c>
      <c r="G37" s="50"/>
      <c r="H37" s="26"/>
      <c r="I37" s="26"/>
      <c r="K37" s="7"/>
      <c r="L37" s="28"/>
    </row>
    <row r="38" spans="1:13" collapsed="1" x14ac:dyDescent="0.2">
      <c r="A38" s="18" t="s">
        <v>67</v>
      </c>
      <c r="B38" s="234" t="s">
        <v>68</v>
      </c>
      <c r="C38" s="5"/>
      <c r="D38" s="36"/>
      <c r="E38" s="37"/>
      <c r="F38" s="6"/>
      <c r="G38" s="77">
        <f>SUM(F39:F42)</f>
        <v>4000</v>
      </c>
      <c r="H38" s="26">
        <f>G38/1.16*0.16</f>
        <v>551.72413793103453</v>
      </c>
      <c r="I38" s="26"/>
      <c r="K38" s="7"/>
      <c r="L38" s="28"/>
    </row>
    <row r="39" spans="1:13" ht="15" hidden="1" customHeight="1" outlineLevel="1" x14ac:dyDescent="0.25">
      <c r="A39" s="2"/>
      <c r="B39" s="2"/>
      <c r="C39" s="75" t="s">
        <v>69</v>
      </c>
      <c r="D39" s="74">
        <v>42034</v>
      </c>
      <c r="E39" s="75">
        <v>1801</v>
      </c>
      <c r="F39" s="73">
        <v>1000</v>
      </c>
      <c r="G39" s="54"/>
      <c r="H39" s="54"/>
      <c r="I39" s="26"/>
      <c r="K39" s="7"/>
      <c r="L39" s="28"/>
    </row>
    <row r="40" spans="1:13" ht="15" hidden="1" customHeight="1" outlineLevel="1" x14ac:dyDescent="0.25">
      <c r="A40" s="2"/>
      <c r="B40" s="2"/>
      <c r="C40" s="75" t="s">
        <v>70</v>
      </c>
      <c r="D40" s="74">
        <v>42034</v>
      </c>
      <c r="E40" s="75">
        <v>1801</v>
      </c>
      <c r="F40" s="73">
        <v>1000</v>
      </c>
      <c r="G40" s="54"/>
      <c r="H40" s="26"/>
      <c r="I40" s="26"/>
      <c r="K40" s="7"/>
      <c r="L40" s="28"/>
    </row>
    <row r="41" spans="1:13" ht="15" hidden="1" customHeight="1" outlineLevel="1" x14ac:dyDescent="0.25">
      <c r="A41" s="2"/>
      <c r="B41" s="2"/>
      <c r="C41" s="75" t="s">
        <v>71</v>
      </c>
      <c r="D41" s="74">
        <v>42062</v>
      </c>
      <c r="E41" s="75">
        <v>1874</v>
      </c>
      <c r="F41" s="73">
        <v>1000</v>
      </c>
      <c r="G41" s="54"/>
      <c r="H41" s="26"/>
      <c r="I41" s="26"/>
      <c r="K41" s="7"/>
      <c r="L41" s="28"/>
    </row>
    <row r="42" spans="1:13" ht="15" hidden="1" customHeight="1" outlineLevel="1" x14ac:dyDescent="0.25">
      <c r="A42" s="2"/>
      <c r="B42" s="2"/>
      <c r="C42" s="75" t="s">
        <v>72</v>
      </c>
      <c r="D42" s="74">
        <v>42215</v>
      </c>
      <c r="E42" s="75">
        <v>2226</v>
      </c>
      <c r="F42" s="73">
        <v>1000</v>
      </c>
      <c r="G42" s="54"/>
      <c r="H42" s="26"/>
      <c r="I42" s="26"/>
      <c r="K42" s="7"/>
      <c r="L42" s="28"/>
    </row>
    <row r="43" spans="1:13" collapsed="1" x14ac:dyDescent="0.2">
      <c r="A43" s="18" t="s">
        <v>76</v>
      </c>
      <c r="B43" s="234" t="s">
        <v>77</v>
      </c>
      <c r="C43" s="55"/>
      <c r="D43" s="30"/>
      <c r="E43" s="56"/>
      <c r="F43" s="32"/>
      <c r="G43" s="77">
        <f>SUM(F44:F45)</f>
        <v>500</v>
      </c>
      <c r="H43" s="26">
        <f>G43/1.16*0.16</f>
        <v>68.965517241379317</v>
      </c>
      <c r="I43" s="26"/>
      <c r="K43" s="7"/>
      <c r="L43" s="28"/>
    </row>
    <row r="44" spans="1:13" ht="15" hidden="1" outlineLevel="1" x14ac:dyDescent="0.25">
      <c r="A44" s="2"/>
      <c r="B44" s="10"/>
      <c r="C44" s="75" t="s">
        <v>78</v>
      </c>
      <c r="D44" s="74">
        <v>42352</v>
      </c>
      <c r="E44" s="75" t="s">
        <v>79</v>
      </c>
      <c r="F44" s="6">
        <v>500</v>
      </c>
      <c r="G44" s="38"/>
      <c r="H44" s="26"/>
      <c r="I44" s="26"/>
      <c r="K44" s="7"/>
      <c r="L44" s="28"/>
    </row>
    <row r="45" spans="1:13" hidden="1" outlineLevel="1" x14ac:dyDescent="0.2">
      <c r="A45" s="2"/>
      <c r="B45" s="10"/>
      <c r="D45" s="19"/>
      <c r="F45" s="6"/>
      <c r="G45" s="38"/>
      <c r="H45" s="26"/>
      <c r="I45" s="26"/>
      <c r="K45" s="7"/>
      <c r="L45" s="28"/>
    </row>
    <row r="46" spans="1:13" ht="15" collapsed="1" x14ac:dyDescent="0.25">
      <c r="A46" s="18" t="s">
        <v>80</v>
      </c>
      <c r="B46" s="18" t="s">
        <v>81</v>
      </c>
      <c r="C46" s="5"/>
      <c r="D46" s="36"/>
      <c r="E46" s="45"/>
      <c r="F46" s="6"/>
      <c r="G46" s="76">
        <f>SUM(F47:F51)</f>
        <v>82051.95</v>
      </c>
      <c r="H46" s="26">
        <f>G46/1.16*0.16</f>
        <v>11317.510344827588</v>
      </c>
      <c r="I46" s="26"/>
      <c r="J46" s="27"/>
      <c r="K46" s="75"/>
      <c r="L46" s="74"/>
      <c r="M46" s="75"/>
    </row>
    <row r="47" spans="1:13" ht="15" hidden="1" outlineLevel="1" x14ac:dyDescent="0.25">
      <c r="A47" s="57"/>
      <c r="B47" s="57"/>
      <c r="C47" t="s">
        <v>377</v>
      </c>
      <c r="D47" s="19">
        <v>42423</v>
      </c>
      <c r="E47" t="s">
        <v>378</v>
      </c>
      <c r="F47" s="27">
        <v>23685.67</v>
      </c>
      <c r="H47" s="26"/>
      <c r="I47" s="26"/>
      <c r="J47" s="27">
        <f>+J46*0.16</f>
        <v>0</v>
      </c>
      <c r="K47" s="75"/>
      <c r="L47" s="74"/>
      <c r="M47" s="75"/>
    </row>
    <row r="48" spans="1:13" ht="15" hidden="1" outlineLevel="1" x14ac:dyDescent="0.25">
      <c r="A48" s="57"/>
      <c r="B48" s="57"/>
      <c r="C48" t="s">
        <v>379</v>
      </c>
      <c r="D48" s="19">
        <v>42423</v>
      </c>
      <c r="E48" t="s">
        <v>380</v>
      </c>
      <c r="F48" s="27">
        <v>10065.57</v>
      </c>
      <c r="H48" s="26"/>
      <c r="I48" s="26"/>
      <c r="J48" s="27"/>
      <c r="K48" s="75"/>
      <c r="L48" s="74"/>
      <c r="M48" s="75"/>
    </row>
    <row r="49" spans="1:13" ht="15" hidden="1" outlineLevel="1" x14ac:dyDescent="0.25">
      <c r="A49" s="57"/>
      <c r="B49" s="57"/>
      <c r="C49" t="s">
        <v>381</v>
      </c>
      <c r="D49" s="19">
        <v>42426</v>
      </c>
      <c r="E49" t="s">
        <v>382</v>
      </c>
      <c r="F49" s="27">
        <v>19849.84</v>
      </c>
      <c r="H49" s="26"/>
      <c r="I49" s="26"/>
      <c r="J49" s="27"/>
      <c r="K49" s="75"/>
      <c r="L49" s="74"/>
      <c r="M49" s="75"/>
    </row>
    <row r="50" spans="1:13" ht="15" hidden="1" outlineLevel="1" x14ac:dyDescent="0.25">
      <c r="A50" s="57"/>
      <c r="B50" s="57"/>
      <c r="C50" t="s">
        <v>317</v>
      </c>
      <c r="D50" s="19">
        <v>42429</v>
      </c>
      <c r="E50" t="s">
        <v>383</v>
      </c>
      <c r="F50" s="27">
        <v>7506.81</v>
      </c>
      <c r="H50" s="26"/>
      <c r="I50" s="26"/>
      <c r="J50" s="27"/>
      <c r="K50" s="75"/>
      <c r="L50" s="74"/>
      <c r="M50" s="75"/>
    </row>
    <row r="51" spans="1:13" ht="15" hidden="1" outlineLevel="1" x14ac:dyDescent="0.25">
      <c r="A51" s="57"/>
      <c r="B51" s="57"/>
      <c r="C51" t="s">
        <v>384</v>
      </c>
      <c r="D51" s="19">
        <v>42429</v>
      </c>
      <c r="E51" t="s">
        <v>385</v>
      </c>
      <c r="F51" s="27">
        <v>20944.060000000001</v>
      </c>
      <c r="H51" s="26"/>
      <c r="I51" s="26"/>
      <c r="J51" s="27"/>
      <c r="K51" s="75"/>
      <c r="L51" s="74"/>
      <c r="M51" s="75"/>
    </row>
    <row r="52" spans="1:13" ht="15" collapsed="1" x14ac:dyDescent="0.25">
      <c r="A52" s="18" t="s">
        <v>296</v>
      </c>
      <c r="B52" s="18" t="s">
        <v>297</v>
      </c>
      <c r="D52" s="19"/>
      <c r="F52" s="27"/>
      <c r="G52" s="76">
        <f>+SUM(F53)</f>
        <v>700</v>
      </c>
      <c r="H52" s="26"/>
      <c r="I52" s="26"/>
      <c r="J52" s="27"/>
      <c r="K52" s="75"/>
      <c r="L52" s="74"/>
      <c r="M52" s="75"/>
    </row>
    <row r="53" spans="1:13" ht="15" hidden="1" outlineLevel="1" x14ac:dyDescent="0.25">
      <c r="A53" s="57"/>
      <c r="B53" s="57"/>
      <c r="C53" t="s">
        <v>386</v>
      </c>
      <c r="D53" s="19">
        <v>42426</v>
      </c>
      <c r="E53" t="s">
        <v>387</v>
      </c>
      <c r="F53">
        <v>700</v>
      </c>
      <c r="G53" s="21"/>
      <c r="H53" s="26"/>
      <c r="I53" s="26"/>
      <c r="J53" s="27"/>
      <c r="K53" s="75"/>
      <c r="L53" s="74"/>
      <c r="M53" s="75"/>
    </row>
    <row r="54" spans="1:13" collapsed="1" x14ac:dyDescent="0.2">
      <c r="A54" s="58" t="s">
        <v>84</v>
      </c>
      <c r="B54" s="18" t="s">
        <v>85</v>
      </c>
      <c r="C54" s="5"/>
      <c r="D54" s="36"/>
      <c r="E54" s="45"/>
      <c r="F54" s="6"/>
      <c r="G54" s="78">
        <f>+SUM(F55:F56)</f>
        <v>237588.72</v>
      </c>
      <c r="H54" s="26">
        <f>G54/1.16*0.16</f>
        <v>32770.857931034487</v>
      </c>
      <c r="I54" s="26"/>
      <c r="J54" s="27"/>
      <c r="K54" s="7"/>
      <c r="L54" s="28"/>
    </row>
    <row r="55" spans="1:13" hidden="1" outlineLevel="1" x14ac:dyDescent="0.2">
      <c r="A55" s="59"/>
      <c r="B55" s="2"/>
      <c r="C55" t="s">
        <v>388</v>
      </c>
      <c r="D55" s="19">
        <v>42412</v>
      </c>
      <c r="E55" t="s">
        <v>389</v>
      </c>
      <c r="F55" s="27">
        <v>241933.04</v>
      </c>
      <c r="G55" s="52"/>
      <c r="H55" s="26"/>
      <c r="I55" s="26"/>
      <c r="J55" s="27"/>
      <c r="K55" s="7"/>
      <c r="L55" s="28"/>
    </row>
    <row r="56" spans="1:13" hidden="1" outlineLevel="1" x14ac:dyDescent="0.2">
      <c r="A56" s="59"/>
      <c r="B56" s="2"/>
      <c r="C56" t="s">
        <v>390</v>
      </c>
      <c r="D56" s="19">
        <v>42426</v>
      </c>
      <c r="E56" t="s">
        <v>391</v>
      </c>
      <c r="F56" s="27">
        <v>-4344.32</v>
      </c>
      <c r="G56" s="52"/>
      <c r="H56" s="26"/>
      <c r="I56" s="26"/>
      <c r="J56" s="27"/>
      <c r="K56" s="7"/>
      <c r="L56" s="28"/>
    </row>
    <row r="57" spans="1:13" collapsed="1" x14ac:dyDescent="0.2">
      <c r="A57" s="18" t="s">
        <v>346</v>
      </c>
      <c r="B57" s="18" t="s">
        <v>92</v>
      </c>
      <c r="C57" s="5"/>
      <c r="D57" s="36"/>
      <c r="F57"/>
      <c r="G57" s="76">
        <f>SUM(F58:F58)</f>
        <v>29000</v>
      </c>
      <c r="H57" s="26">
        <f>G57/1.16*0.16</f>
        <v>4000</v>
      </c>
      <c r="I57" s="26"/>
      <c r="K57" s="7"/>
      <c r="L57" s="28"/>
    </row>
    <row r="58" spans="1:13" ht="15" hidden="1" outlineLevel="1" x14ac:dyDescent="0.25">
      <c r="A58" s="10"/>
      <c r="B58" s="10"/>
      <c r="C58" s="75" t="s">
        <v>93</v>
      </c>
      <c r="D58" s="74">
        <v>42369</v>
      </c>
      <c r="E58" s="36" t="s">
        <v>94</v>
      </c>
      <c r="F58" s="37">
        <v>29000</v>
      </c>
      <c r="G58" s="41"/>
      <c r="H58" s="62"/>
      <c r="I58" s="62"/>
      <c r="K58" s="7"/>
      <c r="L58" s="28"/>
    </row>
    <row r="59" spans="1:13" ht="15" collapsed="1" x14ac:dyDescent="0.25">
      <c r="A59" s="18" t="s">
        <v>95</v>
      </c>
      <c r="B59" s="18" t="s">
        <v>96</v>
      </c>
      <c r="C59" s="5"/>
      <c r="D59" s="36"/>
      <c r="E59" s="74"/>
      <c r="F59" s="75"/>
      <c r="G59" s="76">
        <f>SUM(F60:F61)</f>
        <v>2760.8</v>
      </c>
      <c r="H59" s="26">
        <f>G59/1.16*0.16</f>
        <v>380.80000000000007</v>
      </c>
      <c r="I59" s="26"/>
      <c r="J59" s="27"/>
      <c r="K59" s="7"/>
      <c r="L59" s="28"/>
    </row>
    <row r="60" spans="1:13" ht="15" hidden="1" outlineLevel="1" x14ac:dyDescent="0.25">
      <c r="A60" s="10"/>
      <c r="B60" s="10"/>
      <c r="C60" s="5" t="s">
        <v>97</v>
      </c>
      <c r="D60" s="36">
        <v>41029</v>
      </c>
      <c r="E60" s="74" t="s">
        <v>98</v>
      </c>
      <c r="F60" s="75">
        <v>1380.4</v>
      </c>
      <c r="G60" s="22"/>
      <c r="H60" s="26"/>
      <c r="I60" s="26"/>
      <c r="J60" s="27"/>
      <c r="K60" s="7"/>
      <c r="L60" s="28"/>
    </row>
    <row r="61" spans="1:13" ht="15" hidden="1" outlineLevel="1" x14ac:dyDescent="0.25">
      <c r="A61" s="5"/>
      <c r="B61" s="5"/>
      <c r="C61" s="5" t="s">
        <v>99</v>
      </c>
      <c r="D61" s="36">
        <v>41060</v>
      </c>
      <c r="E61" s="74" t="s">
        <v>100</v>
      </c>
      <c r="F61" s="75">
        <v>1380.4</v>
      </c>
      <c r="G61" s="41"/>
      <c r="H61" s="26"/>
      <c r="I61" s="26"/>
      <c r="J61" s="27"/>
      <c r="K61" s="7"/>
      <c r="L61" s="28"/>
    </row>
    <row r="62" spans="1:13" ht="15" collapsed="1" x14ac:dyDescent="0.25">
      <c r="A62" s="44" t="s">
        <v>101</v>
      </c>
      <c r="B62" s="44" t="s">
        <v>102</v>
      </c>
      <c r="C62" s="29"/>
      <c r="D62" s="30"/>
      <c r="E62" s="74"/>
      <c r="F62" s="75"/>
      <c r="G62" s="76">
        <f>SUM(F63:F69)+0.12</f>
        <v>10013.450000000001</v>
      </c>
      <c r="H62" s="26">
        <f>G62/1.16*0.16</f>
        <v>1381.1655172413793</v>
      </c>
      <c r="I62" s="26"/>
      <c r="J62" s="27"/>
      <c r="K62" s="7"/>
      <c r="L62" s="28"/>
    </row>
    <row r="63" spans="1:13" hidden="1" outlineLevel="1" x14ac:dyDescent="0.2">
      <c r="A63" s="10"/>
      <c r="B63" s="10"/>
      <c r="C63" s="10"/>
      <c r="D63" s="36">
        <v>40317</v>
      </c>
      <c r="E63" s="45" t="s">
        <v>103</v>
      </c>
      <c r="F63" s="13">
        <v>2608.88</v>
      </c>
      <c r="G63" s="21"/>
      <c r="H63" s="26"/>
      <c r="I63" s="26"/>
      <c r="J63" s="27"/>
      <c r="K63" s="7"/>
      <c r="L63" s="28"/>
    </row>
    <row r="64" spans="1:13" hidden="1" outlineLevel="1" x14ac:dyDescent="0.2">
      <c r="A64" s="10"/>
      <c r="B64" s="10"/>
      <c r="C64" s="10"/>
      <c r="D64" s="36">
        <v>40350</v>
      </c>
      <c r="E64" s="45" t="s">
        <v>104</v>
      </c>
      <c r="F64" s="13">
        <v>2894.36</v>
      </c>
      <c r="G64" s="21"/>
      <c r="H64" s="26"/>
      <c r="I64" s="26"/>
      <c r="J64" s="27"/>
      <c r="K64" s="7"/>
      <c r="L64" s="28"/>
    </row>
    <row r="65" spans="1:16" hidden="1" outlineLevel="1" x14ac:dyDescent="0.2">
      <c r="A65" s="10"/>
      <c r="B65" s="10"/>
      <c r="D65" s="19"/>
      <c r="E65" s="31" t="s">
        <v>105</v>
      </c>
      <c r="F65" s="20">
        <f>6001.98-F63-F64</f>
        <v>498.73999999999933</v>
      </c>
      <c r="H65" s="26"/>
      <c r="I65" s="26"/>
      <c r="J65" s="27"/>
      <c r="K65" s="7"/>
      <c r="L65" s="28"/>
    </row>
    <row r="66" spans="1:16" ht="15" hidden="1" outlineLevel="1" x14ac:dyDescent="0.25">
      <c r="A66" s="10"/>
      <c r="B66" s="10"/>
      <c r="C66" s="75" t="s">
        <v>106</v>
      </c>
      <c r="D66" s="74">
        <v>42277</v>
      </c>
      <c r="E66" s="75">
        <v>18689</v>
      </c>
      <c r="F66" s="65">
        <v>1727.94</v>
      </c>
      <c r="H66" s="26"/>
      <c r="I66" s="26"/>
      <c r="J66" s="27"/>
      <c r="K66" s="7"/>
      <c r="L66" s="28"/>
    </row>
    <row r="67" spans="1:16" ht="18" hidden="1" customHeight="1" outlineLevel="1" x14ac:dyDescent="0.25">
      <c r="A67" s="10"/>
      <c r="B67" s="10"/>
      <c r="C67" s="75" t="s">
        <v>107</v>
      </c>
      <c r="D67" s="74">
        <v>42277</v>
      </c>
      <c r="E67" s="75" t="s">
        <v>108</v>
      </c>
      <c r="F67" s="48">
        <v>997.6</v>
      </c>
      <c r="H67" s="26"/>
      <c r="I67" s="26"/>
      <c r="J67" s="27"/>
      <c r="K67" s="7"/>
      <c r="L67" s="28"/>
    </row>
    <row r="68" spans="1:16" hidden="1" outlineLevel="1" x14ac:dyDescent="0.2">
      <c r="A68" s="10"/>
      <c r="B68" s="10"/>
      <c r="C68" t="s">
        <v>201</v>
      </c>
      <c r="D68" s="19">
        <v>42429</v>
      </c>
      <c r="E68">
        <v>21465</v>
      </c>
      <c r="F68">
        <v>526.01</v>
      </c>
      <c r="H68" s="26"/>
      <c r="I68" s="26"/>
      <c r="J68" s="27"/>
      <c r="K68" s="7"/>
      <c r="L68" s="28"/>
    </row>
    <row r="69" spans="1:16" hidden="1" outlineLevel="1" x14ac:dyDescent="0.2">
      <c r="A69" s="10"/>
      <c r="B69" s="10"/>
      <c r="C69" t="s">
        <v>394</v>
      </c>
      <c r="D69" s="19">
        <v>42429</v>
      </c>
      <c r="E69">
        <v>21401</v>
      </c>
      <c r="F69">
        <v>759.8</v>
      </c>
      <c r="H69" s="26"/>
      <c r="I69" s="26"/>
      <c r="J69" s="27"/>
      <c r="K69" s="7"/>
      <c r="L69" s="28"/>
    </row>
    <row r="70" spans="1:16" collapsed="1" x14ac:dyDescent="0.2">
      <c r="A70" s="18" t="s">
        <v>112</v>
      </c>
      <c r="B70" s="18" t="s">
        <v>113</v>
      </c>
      <c r="C70" s="5"/>
      <c r="D70" s="36"/>
      <c r="E70" s="45"/>
      <c r="F70" s="6"/>
      <c r="G70" s="76">
        <f>SUM(F71:F73)</f>
        <v>4081.62</v>
      </c>
      <c r="H70" s="26">
        <f>G70/1.16*0.16</f>
        <v>562.98206896551721</v>
      </c>
      <c r="I70" s="26"/>
      <c r="J70" s="27"/>
      <c r="K70" s="57"/>
      <c r="L70" s="57" t="s">
        <v>114</v>
      </c>
    </row>
    <row r="71" spans="1:16" ht="13.5" hidden="1" customHeight="1" outlineLevel="1" x14ac:dyDescent="0.2">
      <c r="A71" s="5"/>
      <c r="B71" s="5"/>
      <c r="C71" t="s">
        <v>115</v>
      </c>
      <c r="D71" s="19">
        <v>42004</v>
      </c>
      <c r="E71" t="s">
        <v>116</v>
      </c>
      <c r="F71" s="20">
        <v>1411.25</v>
      </c>
      <c r="G71" s="41"/>
      <c r="H71" s="66"/>
      <c r="I71" s="66"/>
      <c r="J71" s="27"/>
      <c r="K71" s="7"/>
      <c r="L71" s="28"/>
    </row>
    <row r="72" spans="1:16" hidden="1" outlineLevel="1" x14ac:dyDescent="0.2">
      <c r="A72" s="5"/>
      <c r="B72" s="5"/>
      <c r="C72" t="s">
        <v>117</v>
      </c>
      <c r="D72" s="19">
        <v>42004</v>
      </c>
      <c r="E72" t="s">
        <v>118</v>
      </c>
      <c r="F72" s="20">
        <v>2309.33</v>
      </c>
      <c r="G72" s="41"/>
      <c r="H72" s="66"/>
      <c r="I72" s="66"/>
      <c r="J72" s="27"/>
      <c r="K72" s="7"/>
      <c r="L72" s="28"/>
    </row>
    <row r="73" spans="1:16" hidden="1" outlineLevel="1" x14ac:dyDescent="0.2">
      <c r="A73" s="5"/>
      <c r="B73" s="5"/>
      <c r="D73" s="19"/>
      <c r="E73" t="s">
        <v>105</v>
      </c>
      <c r="F73" s="20">
        <v>361.04</v>
      </c>
      <c r="G73" s="41"/>
      <c r="H73" s="66"/>
      <c r="I73" s="66"/>
      <c r="J73" s="27"/>
      <c r="K73" s="7"/>
      <c r="L73" s="28"/>
    </row>
    <row r="74" spans="1:16" collapsed="1" x14ac:dyDescent="0.2">
      <c r="A74" s="18" t="s">
        <v>123</v>
      </c>
      <c r="B74" s="18" t="s">
        <v>124</v>
      </c>
      <c r="C74" s="5"/>
      <c r="D74" s="36"/>
      <c r="E74" s="37"/>
      <c r="F74" s="6"/>
      <c r="G74" s="76">
        <f>SUM(F75:F76)</f>
        <v>2876.79</v>
      </c>
      <c r="H74" s="26">
        <f>G74/1.16*0.16</f>
        <v>396.79862068965525</v>
      </c>
      <c r="I74" s="26"/>
    </row>
    <row r="75" spans="1:16" ht="15" hidden="1" outlineLevel="1" x14ac:dyDescent="0.25">
      <c r="A75" s="10"/>
      <c r="B75" s="10"/>
      <c r="C75" s="75" t="s">
        <v>125</v>
      </c>
      <c r="D75" s="74">
        <v>42291</v>
      </c>
      <c r="E75" s="75"/>
      <c r="F75" s="20">
        <v>1378.07</v>
      </c>
      <c r="G75" s="22"/>
      <c r="H75" s="26"/>
    </row>
    <row r="76" spans="1:16" hidden="1" outlineLevel="1" x14ac:dyDescent="0.2">
      <c r="A76" s="10"/>
      <c r="B76" s="10"/>
      <c r="C76" t="s">
        <v>301</v>
      </c>
      <c r="D76" s="19">
        <v>42396</v>
      </c>
      <c r="E76" t="s">
        <v>302</v>
      </c>
      <c r="F76" s="27">
        <v>1498.72</v>
      </c>
      <c r="G76" s="22"/>
      <c r="H76" s="26"/>
      <c r="P76" s="26"/>
    </row>
    <row r="77" spans="1:16" collapsed="1" x14ac:dyDescent="0.2">
      <c r="A77" s="18" t="s">
        <v>456</v>
      </c>
      <c r="B77" s="18" t="s">
        <v>457</v>
      </c>
      <c r="D77" s="19"/>
      <c r="F77"/>
      <c r="G77" s="76">
        <f>SUM(F78)</f>
        <v>270.12</v>
      </c>
      <c r="H77" s="26">
        <f>G77/1.16*0.16</f>
        <v>37.257931034482766</v>
      </c>
      <c r="I77" s="26"/>
      <c r="J77" s="27"/>
      <c r="K77" s="7"/>
      <c r="L77" s="28"/>
    </row>
    <row r="78" spans="1:16" hidden="1" outlineLevel="1" x14ac:dyDescent="0.2">
      <c r="A78" s="10"/>
      <c r="B78" s="10"/>
      <c r="C78" t="s">
        <v>458</v>
      </c>
      <c r="D78" s="19">
        <v>42429</v>
      </c>
      <c r="E78" t="s">
        <v>459</v>
      </c>
      <c r="F78">
        <v>270.12</v>
      </c>
      <c r="I78" s="26"/>
      <c r="J78" s="27"/>
      <c r="K78" s="7"/>
      <c r="L78" s="28"/>
    </row>
    <row r="79" spans="1:16" collapsed="1" x14ac:dyDescent="0.2">
      <c r="A79" s="18" t="s">
        <v>347</v>
      </c>
      <c r="B79" s="18" t="s">
        <v>348</v>
      </c>
      <c r="D79" s="19"/>
      <c r="F79" s="27"/>
      <c r="G79" s="78">
        <f>+SUM(F80)</f>
        <v>730.8</v>
      </c>
      <c r="I79" s="26"/>
      <c r="J79" s="27"/>
      <c r="K79" s="7"/>
      <c r="L79" s="28"/>
    </row>
    <row r="80" spans="1:16" hidden="1" outlineLevel="1" x14ac:dyDescent="0.2">
      <c r="A80" s="10"/>
      <c r="B80" s="10"/>
      <c r="C80" t="s">
        <v>190</v>
      </c>
      <c r="D80" s="19">
        <v>42427</v>
      </c>
      <c r="E80" t="s">
        <v>395</v>
      </c>
      <c r="F80">
        <v>730.8</v>
      </c>
      <c r="G80" s="22"/>
      <c r="I80" s="26"/>
      <c r="J80" s="27"/>
      <c r="K80" s="7"/>
      <c r="L80" s="28"/>
    </row>
    <row r="81" spans="1:12" collapsed="1" x14ac:dyDescent="0.2">
      <c r="A81" s="18" t="s">
        <v>303</v>
      </c>
      <c r="B81" s="18" t="s">
        <v>304</v>
      </c>
      <c r="D81" s="19"/>
      <c r="F81" s="27"/>
      <c r="G81" s="76">
        <f>SUM(F82:F92)</f>
        <v>25694</v>
      </c>
      <c r="H81" s="26"/>
      <c r="I81" s="26"/>
      <c r="J81" s="27"/>
      <c r="K81" s="7"/>
      <c r="L81" s="28"/>
    </row>
    <row r="82" spans="1:12" hidden="1" outlineLevel="1" x14ac:dyDescent="0.2">
      <c r="A82" s="57"/>
      <c r="B82" s="57"/>
      <c r="C82" t="s">
        <v>411</v>
      </c>
      <c r="D82" s="19">
        <v>42405</v>
      </c>
      <c r="E82" t="s">
        <v>412</v>
      </c>
      <c r="F82" s="68">
        <v>2900</v>
      </c>
      <c r="G82" s="22"/>
      <c r="H82" s="26"/>
      <c r="I82" s="26"/>
      <c r="J82" s="27"/>
      <c r="K82" s="7"/>
      <c r="L82" s="28"/>
    </row>
    <row r="83" spans="1:12" hidden="1" outlineLevel="1" x14ac:dyDescent="0.2">
      <c r="A83" s="57"/>
      <c r="B83" s="57"/>
      <c r="C83" t="s">
        <v>413</v>
      </c>
      <c r="D83" s="19">
        <v>42405</v>
      </c>
      <c r="E83" t="s">
        <v>414</v>
      </c>
      <c r="F83" s="64">
        <v>580</v>
      </c>
      <c r="G83" s="22"/>
      <c r="H83" s="26"/>
      <c r="I83" s="26"/>
      <c r="J83" s="27"/>
      <c r="K83" s="7"/>
      <c r="L83" s="28"/>
    </row>
    <row r="84" spans="1:12" hidden="1" outlineLevel="1" x14ac:dyDescent="0.2">
      <c r="A84" s="57"/>
      <c r="B84" s="57"/>
      <c r="C84" t="s">
        <v>415</v>
      </c>
      <c r="D84" s="19">
        <v>42410</v>
      </c>
      <c r="E84" t="s">
        <v>416</v>
      </c>
      <c r="F84" s="68">
        <v>1856</v>
      </c>
      <c r="G84" s="22"/>
      <c r="H84" s="26"/>
      <c r="I84" s="26"/>
      <c r="J84" s="27"/>
      <c r="K84" s="7"/>
      <c r="L84" s="28"/>
    </row>
    <row r="85" spans="1:12" hidden="1" outlineLevel="1" x14ac:dyDescent="0.2">
      <c r="A85" s="57"/>
      <c r="B85" s="57"/>
      <c r="C85" t="s">
        <v>396</v>
      </c>
      <c r="D85" s="19">
        <v>42422</v>
      </c>
      <c r="E85" t="s">
        <v>397</v>
      </c>
      <c r="F85" s="27">
        <v>3480</v>
      </c>
      <c r="G85" s="22"/>
      <c r="H85" s="26"/>
      <c r="I85" s="26"/>
      <c r="J85" s="27"/>
      <c r="K85" s="7"/>
      <c r="L85" s="28"/>
    </row>
    <row r="86" spans="1:12" hidden="1" outlineLevel="1" x14ac:dyDescent="0.2">
      <c r="A86" s="57"/>
      <c r="B86" s="57"/>
      <c r="C86" t="s">
        <v>398</v>
      </c>
      <c r="D86" s="19">
        <v>42422</v>
      </c>
      <c r="E86">
        <v>1556</v>
      </c>
      <c r="F86" s="27">
        <v>1508</v>
      </c>
      <c r="G86" s="22"/>
      <c r="H86" s="26"/>
      <c r="I86" s="26"/>
      <c r="J86" s="27"/>
      <c r="K86" s="7"/>
      <c r="L86" s="28"/>
    </row>
    <row r="87" spans="1:12" hidden="1" outlineLevel="1" x14ac:dyDescent="0.2">
      <c r="A87" s="57"/>
      <c r="B87" s="57"/>
      <c r="C87" t="s">
        <v>399</v>
      </c>
      <c r="D87" s="19">
        <v>42422</v>
      </c>
      <c r="E87" t="s">
        <v>400</v>
      </c>
      <c r="F87" s="27">
        <v>2320</v>
      </c>
      <c r="G87" s="22"/>
      <c r="H87" s="26"/>
      <c r="I87" s="26"/>
      <c r="J87" s="27"/>
      <c r="K87" s="7"/>
      <c r="L87" s="28"/>
    </row>
    <row r="88" spans="1:12" hidden="1" outlineLevel="1" x14ac:dyDescent="0.2">
      <c r="A88" s="57"/>
      <c r="B88" s="57"/>
      <c r="C88" t="s">
        <v>401</v>
      </c>
      <c r="D88" s="19">
        <v>42422</v>
      </c>
      <c r="E88" t="s">
        <v>402</v>
      </c>
      <c r="F88">
        <v>406</v>
      </c>
      <c r="G88" s="22"/>
      <c r="H88" s="26"/>
      <c r="I88" s="26"/>
      <c r="J88" s="27"/>
      <c r="K88" s="7"/>
      <c r="L88" s="28"/>
    </row>
    <row r="89" spans="1:12" hidden="1" outlineLevel="1" x14ac:dyDescent="0.2">
      <c r="A89" s="57"/>
      <c r="B89" s="57"/>
      <c r="C89" t="s">
        <v>403</v>
      </c>
      <c r="D89" s="19">
        <v>42423</v>
      </c>
      <c r="E89" t="s">
        <v>404</v>
      </c>
      <c r="F89" s="27">
        <v>3016</v>
      </c>
      <c r="G89" s="22"/>
      <c r="H89" s="26"/>
      <c r="I89" s="26"/>
      <c r="J89" s="27"/>
      <c r="K89" s="7"/>
      <c r="L89" s="28"/>
    </row>
    <row r="90" spans="1:12" hidden="1" outlineLevel="1" x14ac:dyDescent="0.2">
      <c r="A90" s="57"/>
      <c r="B90" s="57"/>
      <c r="C90" t="s">
        <v>405</v>
      </c>
      <c r="D90" s="19">
        <v>42423</v>
      </c>
      <c r="E90" t="s">
        <v>406</v>
      </c>
      <c r="F90" s="27">
        <v>5220</v>
      </c>
      <c r="G90" s="22"/>
      <c r="H90" s="26"/>
      <c r="I90" s="26"/>
      <c r="J90" s="27"/>
      <c r="K90" s="7"/>
      <c r="L90" s="28"/>
    </row>
    <row r="91" spans="1:12" hidden="1" outlineLevel="1" x14ac:dyDescent="0.2">
      <c r="A91" s="57"/>
      <c r="B91" s="57"/>
      <c r="C91" t="s">
        <v>407</v>
      </c>
      <c r="D91" s="19">
        <v>42425</v>
      </c>
      <c r="E91" t="s">
        <v>408</v>
      </c>
      <c r="F91" s="27">
        <v>2088</v>
      </c>
      <c r="G91" s="22"/>
      <c r="H91" s="26"/>
      <c r="I91" s="26"/>
      <c r="J91" s="27"/>
      <c r="K91" s="7"/>
      <c r="L91" s="28"/>
    </row>
    <row r="92" spans="1:12" hidden="1" outlineLevel="1" x14ac:dyDescent="0.2">
      <c r="A92" s="57"/>
      <c r="B92" s="57"/>
      <c r="C92" t="s">
        <v>409</v>
      </c>
      <c r="D92" s="19">
        <v>42426</v>
      </c>
      <c r="E92" t="s">
        <v>410</v>
      </c>
      <c r="F92" s="27">
        <v>2320</v>
      </c>
      <c r="G92" s="22"/>
      <c r="H92" s="26"/>
      <c r="I92" s="26"/>
      <c r="J92" s="27"/>
      <c r="K92" s="7"/>
      <c r="L92" s="28"/>
    </row>
    <row r="93" spans="1:12" collapsed="1" x14ac:dyDescent="0.2">
      <c r="A93" s="18" t="s">
        <v>126</v>
      </c>
      <c r="B93" s="18" t="s">
        <v>127</v>
      </c>
      <c r="C93" s="5"/>
      <c r="D93" s="36"/>
      <c r="E93" s="45"/>
      <c r="F93" s="6"/>
      <c r="G93" s="76">
        <f>SUM(F94:F95)</f>
        <v>23881.35</v>
      </c>
      <c r="H93" s="26">
        <f>G93/1.16*0.16</f>
        <v>3293.9793103448278</v>
      </c>
      <c r="I93" s="26"/>
      <c r="J93" s="27"/>
      <c r="K93" s="7"/>
      <c r="L93" s="28"/>
    </row>
    <row r="94" spans="1:12" hidden="1" outlineLevel="1" x14ac:dyDescent="0.2">
      <c r="A94" s="10"/>
      <c r="B94" s="10"/>
      <c r="C94" s="5" t="s">
        <v>128</v>
      </c>
      <c r="D94" s="36">
        <v>41517</v>
      </c>
      <c r="E94" s="37" t="s">
        <v>129</v>
      </c>
      <c r="F94" s="6">
        <f>38903.35-16240-7308</f>
        <v>15355.349999999999</v>
      </c>
      <c r="G94" s="22"/>
      <c r="H94" s="26"/>
      <c r="I94" s="26"/>
      <c r="J94" s="27"/>
      <c r="K94" s="7"/>
      <c r="L94" s="28"/>
    </row>
    <row r="95" spans="1:12" hidden="1" outlineLevel="1" x14ac:dyDescent="0.2">
      <c r="A95" s="10"/>
      <c r="B95" s="10"/>
      <c r="C95" t="s">
        <v>318</v>
      </c>
      <c r="D95" s="19">
        <v>42398</v>
      </c>
      <c r="E95" t="s">
        <v>319</v>
      </c>
      <c r="F95" s="27">
        <v>8526</v>
      </c>
      <c r="G95" s="22"/>
      <c r="H95" s="26"/>
      <c r="I95" s="26"/>
      <c r="J95" s="27"/>
      <c r="K95" s="7"/>
      <c r="L95" s="28"/>
    </row>
    <row r="96" spans="1:12" collapsed="1" x14ac:dyDescent="0.2">
      <c r="A96" s="18" t="s">
        <v>130</v>
      </c>
      <c r="B96" s="18" t="s">
        <v>131</v>
      </c>
      <c r="C96" s="5"/>
      <c r="D96" s="36"/>
      <c r="E96" s="45"/>
      <c r="F96" s="6"/>
      <c r="G96" s="76">
        <f>SUM(F97:F97)</f>
        <v>4238.49</v>
      </c>
      <c r="H96" s="26">
        <f>G96/1.16*0.16</f>
        <v>584.61931034482757</v>
      </c>
      <c r="I96" s="21"/>
      <c r="J96" s="27"/>
      <c r="K96" s="7"/>
      <c r="L96" s="28"/>
    </row>
    <row r="97" spans="1:12" hidden="1" outlineLevel="1" x14ac:dyDescent="0.2">
      <c r="A97" s="57"/>
      <c r="B97" s="57"/>
      <c r="D97" s="19"/>
      <c r="F97" s="33">
        <v>4238.49</v>
      </c>
      <c r="G97" s="21"/>
      <c r="H97" s="26"/>
      <c r="I97" s="26"/>
      <c r="J97" s="27"/>
      <c r="K97" s="7"/>
      <c r="L97" s="28"/>
    </row>
    <row r="98" spans="1:12" collapsed="1" x14ac:dyDescent="0.2">
      <c r="A98" s="18" t="s">
        <v>140</v>
      </c>
      <c r="B98" s="18" t="s">
        <v>141</v>
      </c>
      <c r="C98" s="5"/>
      <c r="D98" s="36"/>
      <c r="E98" s="45"/>
      <c r="F98" s="6"/>
      <c r="G98" s="76">
        <f>SUM(F99:F101)</f>
        <v>31340</v>
      </c>
      <c r="H98" s="26">
        <f>G98/1.16*0.16</f>
        <v>4322.7586206896558</v>
      </c>
      <c r="I98" s="26"/>
      <c r="K98" s="7"/>
      <c r="L98" s="28"/>
    </row>
    <row r="99" spans="1:12" hidden="1" outlineLevel="1" x14ac:dyDescent="0.2">
      <c r="A99" s="57"/>
      <c r="B99" s="57"/>
      <c r="C99" t="s">
        <v>421</v>
      </c>
      <c r="D99" s="19">
        <v>42420</v>
      </c>
      <c r="E99">
        <v>12521</v>
      </c>
      <c r="F99" s="27">
        <v>18949.990000000002</v>
      </c>
      <c r="G99" s="21"/>
      <c r="H99" s="26"/>
      <c r="I99" s="26"/>
      <c r="K99" s="7"/>
      <c r="L99" s="28"/>
    </row>
    <row r="100" spans="1:12" hidden="1" outlineLevel="1" x14ac:dyDescent="0.2">
      <c r="A100" s="57"/>
      <c r="B100" s="57"/>
      <c r="C100" t="s">
        <v>422</v>
      </c>
      <c r="D100" s="19">
        <v>42426</v>
      </c>
      <c r="E100">
        <v>12546</v>
      </c>
      <c r="F100" s="27">
        <v>8600.01</v>
      </c>
      <c r="G100" s="21"/>
      <c r="H100" s="26"/>
      <c r="I100" s="26"/>
      <c r="K100" s="7"/>
      <c r="L100" s="28"/>
    </row>
    <row r="101" spans="1:12" hidden="1" outlineLevel="1" x14ac:dyDescent="0.2">
      <c r="A101" s="10"/>
      <c r="B101" s="10"/>
      <c r="C101" t="s">
        <v>423</v>
      </c>
      <c r="D101" s="19">
        <v>42426</v>
      </c>
      <c r="E101">
        <v>12557</v>
      </c>
      <c r="F101" s="27">
        <v>3790</v>
      </c>
      <c r="G101" s="21"/>
      <c r="H101" s="26">
        <f>G101/1.16*0.16</f>
        <v>0</v>
      </c>
      <c r="I101" s="26"/>
      <c r="K101" s="7"/>
      <c r="L101" s="28"/>
    </row>
    <row r="102" spans="1:12" collapsed="1" x14ac:dyDescent="0.2">
      <c r="A102" s="18" t="s">
        <v>143</v>
      </c>
      <c r="B102" s="18" t="s">
        <v>144</v>
      </c>
      <c r="C102" s="5"/>
      <c r="D102" s="36"/>
      <c r="E102" s="45"/>
      <c r="F102" s="6"/>
      <c r="G102" s="76">
        <f>SUM(F103:F109)</f>
        <v>19954</v>
      </c>
      <c r="H102" s="26">
        <f>G102/1.16*0.16</f>
        <v>2752.275862068966</v>
      </c>
      <c r="I102" s="26"/>
      <c r="K102" s="7"/>
      <c r="L102" s="28"/>
    </row>
    <row r="103" spans="1:12" hidden="1" outlineLevel="1" x14ac:dyDescent="0.2">
      <c r="A103" s="10"/>
      <c r="B103" s="10"/>
      <c r="D103" s="19"/>
      <c r="E103" t="s">
        <v>105</v>
      </c>
      <c r="F103" s="20">
        <v>-810</v>
      </c>
      <c r="G103" s="21"/>
      <c r="H103" s="26"/>
      <c r="I103" s="26"/>
      <c r="K103" s="7"/>
      <c r="L103" s="28"/>
    </row>
    <row r="104" spans="1:12" ht="15" hidden="1" outlineLevel="1" x14ac:dyDescent="0.25">
      <c r="A104" s="10"/>
      <c r="B104" s="10"/>
      <c r="C104" s="75" t="s">
        <v>145</v>
      </c>
      <c r="D104" s="74">
        <v>42172</v>
      </c>
      <c r="E104" s="75">
        <v>163</v>
      </c>
      <c r="F104" s="73">
        <v>3944</v>
      </c>
      <c r="G104" s="21"/>
      <c r="H104" s="26"/>
      <c r="I104" s="26"/>
      <c r="K104" s="7"/>
      <c r="L104" s="28"/>
    </row>
    <row r="105" spans="1:12" ht="15" hidden="1" outlineLevel="1" x14ac:dyDescent="0.25">
      <c r="A105" s="10"/>
      <c r="B105" s="10"/>
      <c r="C105" s="75" t="s">
        <v>146</v>
      </c>
      <c r="D105" s="74">
        <v>42172</v>
      </c>
      <c r="E105" s="75">
        <v>166</v>
      </c>
      <c r="F105" s="73">
        <v>4872</v>
      </c>
      <c r="G105" s="21"/>
      <c r="H105" s="26"/>
      <c r="I105" s="26"/>
      <c r="J105" s="27"/>
      <c r="K105" s="7"/>
      <c r="L105" s="28"/>
    </row>
    <row r="106" spans="1:12" ht="15" hidden="1" outlineLevel="1" x14ac:dyDescent="0.25">
      <c r="A106" s="10"/>
      <c r="B106" s="10"/>
      <c r="C106" s="75" t="s">
        <v>147</v>
      </c>
      <c r="D106" s="74">
        <v>42172</v>
      </c>
      <c r="E106" s="75">
        <v>165</v>
      </c>
      <c r="F106" s="73">
        <v>1044</v>
      </c>
      <c r="G106" s="21"/>
      <c r="H106" s="26"/>
      <c r="I106" s="26"/>
      <c r="K106" s="7"/>
      <c r="L106" s="28"/>
    </row>
    <row r="107" spans="1:12" ht="15" hidden="1" outlineLevel="1" x14ac:dyDescent="0.25">
      <c r="A107" s="10"/>
      <c r="B107" s="10"/>
      <c r="C107" s="75" t="s">
        <v>148</v>
      </c>
      <c r="D107" s="49">
        <v>42307</v>
      </c>
      <c r="E107" s="48">
        <v>257</v>
      </c>
      <c r="F107" s="65">
        <v>4640</v>
      </c>
      <c r="G107" s="21"/>
      <c r="H107" s="26"/>
      <c r="I107" s="26"/>
      <c r="K107" s="7"/>
      <c r="L107" s="28"/>
    </row>
    <row r="108" spans="1:12" hidden="1" outlineLevel="1" x14ac:dyDescent="0.2">
      <c r="A108" s="10"/>
      <c r="B108" s="10"/>
      <c r="C108" t="s">
        <v>331</v>
      </c>
      <c r="D108" s="19">
        <v>42399</v>
      </c>
      <c r="E108">
        <v>34</v>
      </c>
      <c r="F108" s="27">
        <v>1044</v>
      </c>
      <c r="G108" s="21"/>
      <c r="H108" s="26"/>
      <c r="I108" s="26"/>
      <c r="K108" s="7"/>
      <c r="L108" s="28"/>
    </row>
    <row r="109" spans="1:12" hidden="1" outlineLevel="1" x14ac:dyDescent="0.2">
      <c r="A109" s="10"/>
      <c r="B109" s="10"/>
      <c r="C109" t="s">
        <v>424</v>
      </c>
      <c r="D109" s="19">
        <v>42422</v>
      </c>
      <c r="E109">
        <v>354</v>
      </c>
      <c r="F109" s="27">
        <v>5220</v>
      </c>
      <c r="G109" s="21"/>
      <c r="H109" s="26"/>
      <c r="I109" s="26"/>
      <c r="K109" s="7"/>
      <c r="L109" s="28"/>
    </row>
    <row r="110" spans="1:12" collapsed="1" x14ac:dyDescent="0.2">
      <c r="A110" s="18" t="s">
        <v>164</v>
      </c>
      <c r="B110" s="18" t="s">
        <v>165</v>
      </c>
      <c r="C110" s="5"/>
      <c r="D110" s="36"/>
      <c r="E110" s="37"/>
      <c r="F110" s="6"/>
      <c r="G110" s="76">
        <f>SUM(F111:F116)</f>
        <v>2088.0100000000002</v>
      </c>
      <c r="H110" s="26">
        <f>G110/1.16*0.16</f>
        <v>288.00137931034487</v>
      </c>
      <c r="I110" s="26"/>
    </row>
    <row r="111" spans="1:12" ht="15" hidden="1" outlineLevel="1" x14ac:dyDescent="0.25">
      <c r="A111" s="57"/>
      <c r="B111" s="57"/>
      <c r="C111" s="75" t="s">
        <v>166</v>
      </c>
      <c r="D111" s="74">
        <v>42355</v>
      </c>
      <c r="E111" s="75">
        <v>3541241</v>
      </c>
      <c r="F111" s="48">
        <v>348</v>
      </c>
      <c r="G111" s="21"/>
      <c r="H111" s="26"/>
      <c r="I111" s="26"/>
    </row>
    <row r="112" spans="1:12" ht="13.5" hidden="1" customHeight="1" outlineLevel="1" x14ac:dyDescent="0.25">
      <c r="A112" s="10"/>
      <c r="B112" s="10"/>
      <c r="C112" s="75" t="s">
        <v>167</v>
      </c>
      <c r="D112" s="74">
        <v>42356</v>
      </c>
      <c r="E112" s="75">
        <v>3539278</v>
      </c>
      <c r="F112" s="48">
        <v>348</v>
      </c>
      <c r="G112" s="21"/>
      <c r="H112" s="26"/>
      <c r="I112" s="26"/>
    </row>
    <row r="113" spans="1:12" ht="15" hidden="1" outlineLevel="1" x14ac:dyDescent="0.25">
      <c r="A113" s="10"/>
      <c r="B113" s="10"/>
      <c r="C113" s="75" t="s">
        <v>168</v>
      </c>
      <c r="D113" s="74">
        <v>42356</v>
      </c>
      <c r="E113" s="75">
        <v>3542331</v>
      </c>
      <c r="F113" s="75">
        <v>348</v>
      </c>
      <c r="G113" s="21"/>
      <c r="H113" s="26"/>
      <c r="I113" s="26"/>
      <c r="J113" s="75"/>
      <c r="K113" s="74"/>
      <c r="L113" s="75"/>
    </row>
    <row r="114" spans="1:12" ht="15" hidden="1" outlineLevel="1" x14ac:dyDescent="0.25">
      <c r="A114" s="10"/>
      <c r="B114" s="10"/>
      <c r="C114" t="s">
        <v>425</v>
      </c>
      <c r="D114" s="19">
        <v>42405</v>
      </c>
      <c r="E114">
        <v>36166091</v>
      </c>
      <c r="F114">
        <v>348.01</v>
      </c>
      <c r="G114" s="21"/>
      <c r="H114" s="26"/>
      <c r="I114" s="26"/>
      <c r="J114" s="75"/>
      <c r="K114" s="74"/>
      <c r="L114" s="75"/>
    </row>
    <row r="115" spans="1:12" ht="15" hidden="1" outlineLevel="1" x14ac:dyDescent="0.25">
      <c r="A115" s="10"/>
      <c r="B115" s="10"/>
      <c r="C115" t="s">
        <v>426</v>
      </c>
      <c r="D115" s="19">
        <v>42425</v>
      </c>
      <c r="E115">
        <v>3643968</v>
      </c>
      <c r="F115">
        <v>348</v>
      </c>
      <c r="G115" s="21"/>
      <c r="H115" s="26"/>
      <c r="I115" s="26"/>
      <c r="J115" s="75"/>
      <c r="K115" s="74"/>
      <c r="L115" s="75"/>
    </row>
    <row r="116" spans="1:12" ht="15" hidden="1" outlineLevel="1" x14ac:dyDescent="0.25">
      <c r="A116" s="10"/>
      <c r="B116" s="10"/>
      <c r="C116" t="s">
        <v>427</v>
      </c>
      <c r="D116" s="19">
        <v>42429</v>
      </c>
      <c r="E116">
        <v>3643976</v>
      </c>
      <c r="F116">
        <v>348</v>
      </c>
      <c r="G116" s="21"/>
      <c r="H116" s="26"/>
      <c r="I116" s="26"/>
      <c r="J116" s="75"/>
      <c r="K116" s="74"/>
      <c r="L116" s="75"/>
    </row>
    <row r="117" spans="1:12" ht="15" collapsed="1" x14ac:dyDescent="0.25">
      <c r="A117" s="18" t="s">
        <v>169</v>
      </c>
      <c r="B117" s="18" t="s">
        <v>170</v>
      </c>
      <c r="C117" s="5"/>
      <c r="D117" s="36"/>
      <c r="E117" s="37"/>
      <c r="F117" s="6"/>
      <c r="G117" s="76">
        <f>SUM(F118:F119)</f>
        <v>7426.0599999999995</v>
      </c>
      <c r="H117" s="26">
        <f>G117/1.16*0.16</f>
        <v>1024.2841379310346</v>
      </c>
      <c r="I117" s="26"/>
      <c r="J117" s="75"/>
      <c r="K117" s="74"/>
      <c r="L117" s="75"/>
    </row>
    <row r="118" spans="1:12" ht="13.5" hidden="1" customHeight="1" outlineLevel="1" x14ac:dyDescent="0.2">
      <c r="A118" s="10"/>
      <c r="B118" s="10"/>
      <c r="C118" t="s">
        <v>171</v>
      </c>
      <c r="D118" s="19">
        <v>42271</v>
      </c>
      <c r="E118" t="s">
        <v>172</v>
      </c>
      <c r="F118" s="20">
        <f>5800-3132+1510.06</f>
        <v>4178.0599999999995</v>
      </c>
      <c r="G118" s="68"/>
      <c r="H118" s="26"/>
      <c r="I118" s="26"/>
      <c r="K118" s="7"/>
      <c r="L118" s="28"/>
    </row>
    <row r="119" spans="1:12" ht="13.5" hidden="1" customHeight="1" outlineLevel="1" x14ac:dyDescent="0.25">
      <c r="A119" s="10"/>
      <c r="B119" s="10"/>
      <c r="C119" s="75" t="s">
        <v>173</v>
      </c>
      <c r="D119" s="74">
        <v>42308</v>
      </c>
      <c r="E119" s="75" t="s">
        <v>174</v>
      </c>
      <c r="F119" s="20">
        <f>4408-1160</f>
        <v>3248</v>
      </c>
      <c r="G119" s="54"/>
      <c r="H119" s="26"/>
      <c r="I119" s="26"/>
      <c r="K119" s="7"/>
      <c r="L119" s="28"/>
    </row>
    <row r="120" spans="1:12" ht="13.5" customHeight="1" collapsed="1" x14ac:dyDescent="0.25">
      <c r="A120" s="18" t="s">
        <v>169</v>
      </c>
      <c r="B120" s="18" t="s">
        <v>428</v>
      </c>
      <c r="C120" s="75"/>
      <c r="D120" s="74"/>
      <c r="E120" s="75"/>
      <c r="G120" s="76">
        <f>SUM(F121:F121)</f>
        <v>70565.08</v>
      </c>
      <c r="H120" s="26">
        <f>G120/1.16*0.16</f>
        <v>9733.1144827586213</v>
      </c>
      <c r="I120" s="26"/>
      <c r="K120" s="7"/>
      <c r="L120" s="28"/>
    </row>
    <row r="121" spans="1:12" ht="13.5" hidden="1" customHeight="1" outlineLevel="1" x14ac:dyDescent="0.2">
      <c r="A121" s="10"/>
      <c r="B121" s="10"/>
      <c r="C121" t="s">
        <v>429</v>
      </c>
      <c r="D121" s="19">
        <v>42422</v>
      </c>
      <c r="E121" t="s">
        <v>430</v>
      </c>
      <c r="F121" s="27">
        <v>70565.08</v>
      </c>
      <c r="G121" s="54"/>
      <c r="H121" s="26"/>
      <c r="I121" s="26"/>
      <c r="K121" s="7"/>
      <c r="L121" s="28"/>
    </row>
    <row r="122" spans="1:12" ht="13.5" hidden="1" customHeight="1" outlineLevel="1" x14ac:dyDescent="0.25">
      <c r="A122" s="10"/>
      <c r="B122" s="10"/>
      <c r="C122" s="75"/>
      <c r="D122" s="74"/>
      <c r="E122" s="75"/>
      <c r="G122" s="54"/>
      <c r="H122" s="26"/>
      <c r="I122" s="26"/>
      <c r="K122" s="7"/>
      <c r="L122" s="28"/>
    </row>
    <row r="123" spans="1:12" ht="13.5" customHeight="1" collapsed="1" x14ac:dyDescent="0.2">
      <c r="A123" s="18" t="s">
        <v>175</v>
      </c>
      <c r="B123" s="18" t="s">
        <v>176</v>
      </c>
      <c r="C123" s="5"/>
      <c r="D123" s="36"/>
      <c r="E123" s="37"/>
      <c r="F123" s="6"/>
      <c r="G123" s="76">
        <f>SUM(F124)</f>
        <v>1160</v>
      </c>
      <c r="H123" s="26">
        <f>G123/1.16*0.16</f>
        <v>160.00000000000003</v>
      </c>
      <c r="I123" s="26"/>
      <c r="K123" s="7"/>
      <c r="L123" s="28"/>
    </row>
    <row r="124" spans="1:12" ht="15" hidden="1" outlineLevel="1" x14ac:dyDescent="0.25">
      <c r="A124" s="10"/>
      <c r="B124" s="10"/>
      <c r="C124" s="75" t="s">
        <v>177</v>
      </c>
      <c r="D124" s="74">
        <v>42353</v>
      </c>
      <c r="E124" s="75">
        <v>290</v>
      </c>
      <c r="F124" s="20">
        <v>1160</v>
      </c>
      <c r="G124" s="21"/>
      <c r="H124" s="26"/>
      <c r="I124" s="26"/>
      <c r="K124" s="7"/>
      <c r="L124" s="28"/>
    </row>
    <row r="125" spans="1:12" ht="15" collapsed="1" x14ac:dyDescent="0.25">
      <c r="A125" s="18" t="s">
        <v>431</v>
      </c>
      <c r="B125" s="18" t="s">
        <v>432</v>
      </c>
      <c r="C125" s="75"/>
      <c r="D125" s="74"/>
      <c r="E125" s="75"/>
      <c r="G125" s="76">
        <f>SUM(F126:F126)</f>
        <v>347.99</v>
      </c>
      <c r="H125" s="26">
        <f>G125/1.16*0.16</f>
        <v>47.998620689655183</v>
      </c>
      <c r="I125" s="26"/>
      <c r="K125" s="7"/>
      <c r="L125" s="28"/>
    </row>
    <row r="126" spans="1:12" hidden="1" outlineLevel="1" x14ac:dyDescent="0.2">
      <c r="A126" s="10"/>
      <c r="B126" s="10"/>
      <c r="C126" t="s">
        <v>433</v>
      </c>
      <c r="D126" s="19">
        <v>42429</v>
      </c>
      <c r="E126">
        <v>423</v>
      </c>
      <c r="F126">
        <v>347.99</v>
      </c>
      <c r="G126" s="21"/>
      <c r="H126" s="26"/>
      <c r="I126" s="26"/>
      <c r="K126" s="7"/>
      <c r="L126" s="28"/>
    </row>
    <row r="127" spans="1:12" collapsed="1" x14ac:dyDescent="0.2">
      <c r="A127" s="18" t="s">
        <v>178</v>
      </c>
      <c r="B127" s="18" t="s">
        <v>179</v>
      </c>
      <c r="C127" s="5"/>
      <c r="D127" s="36"/>
      <c r="E127" s="37"/>
      <c r="F127" s="6"/>
      <c r="G127" s="76">
        <f>SUM(F128:F128)</f>
        <v>2500.0100000000002</v>
      </c>
      <c r="H127" s="26">
        <f>G127/1.16*0.16</f>
        <v>344.82896551724144</v>
      </c>
      <c r="I127" s="26"/>
      <c r="K127" s="7"/>
      <c r="L127" s="28"/>
    </row>
    <row r="128" spans="1:12" ht="17.25" hidden="1" customHeight="1" outlineLevel="1" x14ac:dyDescent="0.25">
      <c r="A128" s="10"/>
      <c r="B128" s="10"/>
      <c r="C128" s="75" t="s">
        <v>93</v>
      </c>
      <c r="D128" s="74">
        <v>42369</v>
      </c>
      <c r="E128" s="75" t="s">
        <v>94</v>
      </c>
      <c r="F128" s="73">
        <v>2500.0100000000002</v>
      </c>
      <c r="G128" s="54"/>
      <c r="H128" s="26">
        <f>G128/1.16*0.16</f>
        <v>0</v>
      </c>
      <c r="I128" s="26"/>
      <c r="K128" s="7"/>
      <c r="L128" s="28"/>
    </row>
    <row r="129" spans="1:13" hidden="1" outlineLevel="1" x14ac:dyDescent="0.2">
      <c r="A129" s="10"/>
      <c r="B129" s="10"/>
      <c r="C129" s="5"/>
      <c r="D129" s="36"/>
      <c r="E129" s="37"/>
      <c r="F129" s="6"/>
      <c r="G129" s="54"/>
      <c r="H129" s="26"/>
      <c r="I129" s="26"/>
      <c r="K129" s="7"/>
      <c r="L129" s="28"/>
    </row>
    <row r="130" spans="1:13" collapsed="1" x14ac:dyDescent="0.2">
      <c r="A130" s="18" t="s">
        <v>185</v>
      </c>
      <c r="B130" s="18" t="s">
        <v>186</v>
      </c>
      <c r="C130" s="5"/>
      <c r="D130" s="36"/>
      <c r="E130" s="37"/>
      <c r="F130" s="6"/>
      <c r="G130" s="76">
        <f>SUM(F131:F131)</f>
        <v>1725</v>
      </c>
      <c r="H130" s="26">
        <f>G130/1.16*0.16</f>
        <v>237.93103448275863</v>
      </c>
      <c r="I130" s="26"/>
      <c r="K130" s="7"/>
      <c r="L130" s="28"/>
    </row>
    <row r="131" spans="1:13" hidden="1" outlineLevel="1" x14ac:dyDescent="0.2">
      <c r="A131" s="10"/>
      <c r="B131" s="10"/>
      <c r="C131" s="5" t="s">
        <v>187</v>
      </c>
      <c r="D131" s="36">
        <v>41486</v>
      </c>
      <c r="E131" s="37">
        <v>8858</v>
      </c>
      <c r="F131" s="6">
        <v>1725</v>
      </c>
      <c r="G131" s="54"/>
      <c r="H131" s="26"/>
      <c r="I131" s="26"/>
      <c r="K131" s="7"/>
      <c r="L131" s="28"/>
    </row>
    <row r="132" spans="1:13" collapsed="1" x14ac:dyDescent="0.2">
      <c r="A132" s="18" t="s">
        <v>195</v>
      </c>
      <c r="B132" s="18" t="s">
        <v>196</v>
      </c>
      <c r="C132" s="5"/>
      <c r="D132" s="36"/>
      <c r="E132" s="37"/>
      <c r="F132" s="6"/>
      <c r="G132" s="76">
        <f>SUM(F133:F136)</f>
        <v>4292</v>
      </c>
      <c r="H132" s="26">
        <f>G132/1.16*0.16</f>
        <v>592.00000000000011</v>
      </c>
      <c r="I132" s="26"/>
      <c r="K132" s="7"/>
      <c r="L132" s="28"/>
    </row>
    <row r="133" spans="1:13" ht="15" hidden="1" outlineLevel="1" x14ac:dyDescent="0.25">
      <c r="A133" s="10"/>
      <c r="B133" s="10"/>
      <c r="C133" t="s">
        <v>434</v>
      </c>
      <c r="D133" s="19">
        <v>42410</v>
      </c>
      <c r="E133" t="s">
        <v>435</v>
      </c>
      <c r="F133" s="27">
        <v>1044</v>
      </c>
      <c r="G133" s="54"/>
      <c r="H133" s="26"/>
      <c r="I133" s="26"/>
      <c r="J133" s="75"/>
      <c r="K133" s="74"/>
      <c r="L133" s="75"/>
    </row>
    <row r="134" spans="1:13" ht="15" hidden="1" outlineLevel="1" x14ac:dyDescent="0.25">
      <c r="A134" s="10"/>
      <c r="B134" s="10"/>
      <c r="C134" t="s">
        <v>436</v>
      </c>
      <c r="D134" s="19">
        <v>42423</v>
      </c>
      <c r="E134" t="s">
        <v>437</v>
      </c>
      <c r="F134" s="27">
        <v>1044</v>
      </c>
      <c r="G134" s="54"/>
      <c r="H134" s="26"/>
      <c r="I134" s="26"/>
      <c r="J134" s="75"/>
      <c r="K134" s="74"/>
      <c r="L134" s="75"/>
    </row>
    <row r="135" spans="1:13" ht="15" hidden="1" outlineLevel="1" x14ac:dyDescent="0.25">
      <c r="A135" s="10"/>
      <c r="B135" s="10"/>
      <c r="C135" t="s">
        <v>438</v>
      </c>
      <c r="D135" s="19">
        <v>42423</v>
      </c>
      <c r="E135" t="s">
        <v>439</v>
      </c>
      <c r="F135" s="27">
        <v>1044</v>
      </c>
      <c r="G135" s="54"/>
      <c r="H135" s="26"/>
      <c r="I135" s="26"/>
      <c r="J135" s="75"/>
      <c r="K135" s="74"/>
      <c r="L135" s="75"/>
    </row>
    <row r="136" spans="1:13" ht="15" hidden="1" outlineLevel="1" x14ac:dyDescent="0.25">
      <c r="A136" s="10"/>
      <c r="B136" s="10"/>
      <c r="C136" t="s">
        <v>440</v>
      </c>
      <c r="D136" s="19">
        <v>42429</v>
      </c>
      <c r="E136" t="s">
        <v>441</v>
      </c>
      <c r="F136" s="27">
        <v>1160</v>
      </c>
      <c r="G136" s="54"/>
      <c r="H136" s="26"/>
      <c r="I136" s="26"/>
      <c r="J136" s="75"/>
      <c r="K136" s="74"/>
      <c r="L136" s="75"/>
    </row>
    <row r="137" spans="1:13" ht="15" collapsed="1" x14ac:dyDescent="0.25">
      <c r="A137" s="18" t="s">
        <v>340</v>
      </c>
      <c r="B137" s="18" t="s">
        <v>341</v>
      </c>
      <c r="D137" s="19"/>
      <c r="F137" s="27"/>
      <c r="G137" s="79">
        <f>+SUM(F138:F139)</f>
        <v>7714</v>
      </c>
      <c r="H137" s="26"/>
      <c r="I137" s="26"/>
      <c r="J137" s="75"/>
      <c r="K137" s="74"/>
      <c r="L137" s="75"/>
    </row>
    <row r="138" spans="1:13" hidden="1" outlineLevel="1" x14ac:dyDescent="0.2">
      <c r="A138" s="10"/>
      <c r="B138" s="10"/>
      <c r="C138" s="105" t="s">
        <v>2088</v>
      </c>
      <c r="D138" s="118">
        <v>42873</v>
      </c>
      <c r="E138" s="105">
        <v>3568</v>
      </c>
      <c r="F138" s="123">
        <v>2436</v>
      </c>
      <c r="G138" s="54"/>
      <c r="H138" s="26"/>
      <c r="I138" s="26"/>
    </row>
    <row r="139" spans="1:13" hidden="1" outlineLevel="1" x14ac:dyDescent="0.2">
      <c r="A139" s="10"/>
      <c r="B139" s="10"/>
      <c r="C139" t="s">
        <v>442</v>
      </c>
      <c r="D139" s="19">
        <v>42420</v>
      </c>
      <c r="E139">
        <v>6359</v>
      </c>
      <c r="F139" s="27">
        <v>5278</v>
      </c>
      <c r="G139" s="54"/>
      <c r="H139" s="26"/>
      <c r="I139" s="26"/>
      <c r="K139" s="19"/>
      <c r="M139" s="27"/>
    </row>
    <row r="140" spans="1:13" collapsed="1" x14ac:dyDescent="0.2">
      <c r="A140" s="18" t="s">
        <v>445</v>
      </c>
      <c r="B140" s="234" t="s">
        <v>446</v>
      </c>
      <c r="G140" s="76">
        <f>SUM(F141:F141)</f>
        <v>245000</v>
      </c>
      <c r="H140" s="26">
        <f>G140/1.16*0.16</f>
        <v>33793.103448275862</v>
      </c>
      <c r="I140" s="26"/>
      <c r="K140" s="19"/>
      <c r="M140" s="27"/>
    </row>
    <row r="141" spans="1:13" hidden="1" outlineLevel="1" x14ac:dyDescent="0.2">
      <c r="A141" s="10"/>
      <c r="B141" s="10"/>
      <c r="C141" t="s">
        <v>443</v>
      </c>
      <c r="D141" s="19">
        <v>42425</v>
      </c>
      <c r="E141" t="s">
        <v>444</v>
      </c>
      <c r="F141" s="27">
        <v>245000</v>
      </c>
      <c r="G141" s="54"/>
      <c r="H141" s="26"/>
      <c r="I141" s="26"/>
      <c r="K141" s="19"/>
      <c r="M141" s="27"/>
    </row>
    <row r="142" spans="1:13" collapsed="1" x14ac:dyDescent="0.2">
      <c r="A142" s="18" t="s">
        <v>211</v>
      </c>
      <c r="B142" s="18" t="s">
        <v>212</v>
      </c>
      <c r="C142" s="5"/>
      <c r="D142" s="36"/>
      <c r="E142" s="37"/>
      <c r="G142" s="76">
        <f>SUM(F143:F146)</f>
        <v>13688</v>
      </c>
      <c r="H142" s="26">
        <f t="shared" ref="H142:H151" si="0">G142/1.16*0.16</f>
        <v>1888</v>
      </c>
      <c r="I142" s="26"/>
      <c r="K142" s="7"/>
      <c r="L142" s="28"/>
    </row>
    <row r="143" spans="1:13" hidden="1" outlineLevel="1" x14ac:dyDescent="0.2">
      <c r="A143" s="10"/>
      <c r="B143" s="10"/>
      <c r="C143" t="s">
        <v>213</v>
      </c>
      <c r="D143" s="19">
        <v>42068</v>
      </c>
      <c r="E143" t="s">
        <v>214</v>
      </c>
      <c r="F143" s="20">
        <v>464</v>
      </c>
      <c r="G143" s="21"/>
      <c r="H143" s="26"/>
      <c r="I143" s="26"/>
      <c r="K143" s="7"/>
      <c r="L143" s="28"/>
    </row>
    <row r="144" spans="1:13" hidden="1" outlineLevel="1" x14ac:dyDescent="0.2">
      <c r="A144" s="10"/>
      <c r="B144" s="10"/>
      <c r="C144" t="s">
        <v>215</v>
      </c>
      <c r="D144" s="19">
        <v>42172</v>
      </c>
      <c r="E144" t="s">
        <v>216</v>
      </c>
      <c r="F144" s="20">
        <v>4408</v>
      </c>
      <c r="G144" s="21"/>
      <c r="H144" s="26"/>
      <c r="I144" s="26"/>
      <c r="K144" s="7"/>
      <c r="L144" s="28"/>
    </row>
    <row r="145" spans="1:12" hidden="1" outlineLevel="1" x14ac:dyDescent="0.2">
      <c r="A145" s="10"/>
      <c r="B145" s="10"/>
      <c r="C145" t="s">
        <v>217</v>
      </c>
      <c r="D145" s="19">
        <v>42247</v>
      </c>
      <c r="E145" t="s">
        <v>218</v>
      </c>
      <c r="F145" s="20">
        <v>4408</v>
      </c>
      <c r="G145" s="21"/>
      <c r="H145" s="26"/>
      <c r="I145" s="26"/>
      <c r="K145" s="7"/>
      <c r="L145" s="28"/>
    </row>
    <row r="146" spans="1:12" hidden="1" outlineLevel="1" x14ac:dyDescent="0.2">
      <c r="A146" s="10"/>
      <c r="B146" s="10"/>
      <c r="C146" t="s">
        <v>219</v>
      </c>
      <c r="D146" s="19">
        <v>42247</v>
      </c>
      <c r="E146" t="s">
        <v>220</v>
      </c>
      <c r="F146" s="20">
        <v>4408</v>
      </c>
      <c r="G146" s="21"/>
      <c r="H146" s="26"/>
      <c r="I146" s="26"/>
      <c r="K146" s="7"/>
      <c r="L146" s="28"/>
    </row>
    <row r="147" spans="1:12" hidden="1" outlineLevel="1" x14ac:dyDescent="0.2">
      <c r="A147" s="10"/>
      <c r="B147" s="10"/>
      <c r="D147" s="19"/>
      <c r="F147" s="27"/>
      <c r="G147" s="21"/>
      <c r="H147" s="26"/>
      <c r="I147" s="26"/>
      <c r="K147" s="7"/>
      <c r="L147" s="28"/>
    </row>
    <row r="148" spans="1:12" collapsed="1" x14ac:dyDescent="0.2">
      <c r="A148" s="18" t="s">
        <v>221</v>
      </c>
      <c r="B148" s="18" t="s">
        <v>222</v>
      </c>
      <c r="C148" s="5"/>
      <c r="D148" s="36"/>
      <c r="E148" s="37"/>
      <c r="F148" s="6"/>
      <c r="G148" s="76">
        <f>SUM(F149)</f>
        <v>11470.9</v>
      </c>
      <c r="H148" s="26">
        <f t="shared" si="0"/>
        <v>1582.1931034482759</v>
      </c>
      <c r="I148" s="26"/>
      <c r="K148" s="7"/>
      <c r="L148" s="28"/>
    </row>
    <row r="149" spans="1:12" hidden="1" outlineLevel="1" x14ac:dyDescent="0.2">
      <c r="A149" s="10"/>
      <c r="B149" s="10"/>
      <c r="C149" t="s">
        <v>223</v>
      </c>
      <c r="D149" s="69">
        <v>41864</v>
      </c>
      <c r="E149" s="70" t="s">
        <v>224</v>
      </c>
      <c r="F149" s="20">
        <v>11470.9</v>
      </c>
      <c r="G149" s="21"/>
      <c r="H149" s="26"/>
      <c r="I149" s="26"/>
      <c r="K149" s="7"/>
      <c r="L149" s="28"/>
    </row>
    <row r="150" spans="1:12" collapsed="1" x14ac:dyDescent="0.2">
      <c r="A150" s="18" t="s">
        <v>225</v>
      </c>
      <c r="B150" s="18" t="s">
        <v>226</v>
      </c>
      <c r="D150" s="19"/>
      <c r="G150" s="76">
        <f>SUM(F151:F152)</f>
        <v>22040</v>
      </c>
      <c r="H150" s="26">
        <f t="shared" si="0"/>
        <v>3040</v>
      </c>
      <c r="I150" s="26"/>
      <c r="K150" s="7"/>
      <c r="L150" s="28"/>
    </row>
    <row r="151" spans="1:12" hidden="1" outlineLevel="1" x14ac:dyDescent="0.2">
      <c r="A151" s="10"/>
      <c r="B151" s="10"/>
      <c r="C151" t="s">
        <v>227</v>
      </c>
      <c r="D151" s="19">
        <v>42101</v>
      </c>
      <c r="E151">
        <v>60</v>
      </c>
      <c r="F151" s="20">
        <v>11020</v>
      </c>
      <c r="G151" s="21"/>
      <c r="H151" s="26">
        <f t="shared" si="0"/>
        <v>0</v>
      </c>
      <c r="I151" s="26"/>
      <c r="K151" s="7"/>
      <c r="L151" s="28"/>
    </row>
    <row r="152" spans="1:12" hidden="1" outlineLevel="1" x14ac:dyDescent="0.2">
      <c r="A152" s="10"/>
      <c r="B152" s="10"/>
      <c r="C152" t="s">
        <v>447</v>
      </c>
      <c r="D152" s="19">
        <v>42426</v>
      </c>
      <c r="E152">
        <v>236</v>
      </c>
      <c r="F152" s="27">
        <v>11020</v>
      </c>
      <c r="G152" s="21"/>
      <c r="H152" s="26"/>
      <c r="I152" s="26"/>
      <c r="K152" s="7"/>
      <c r="L152" s="28"/>
    </row>
    <row r="153" spans="1:12" collapsed="1" x14ac:dyDescent="0.2">
      <c r="A153" s="18" t="s">
        <v>342</v>
      </c>
      <c r="B153" s="18" t="s">
        <v>343</v>
      </c>
      <c r="D153" s="19"/>
      <c r="G153" s="76">
        <f>+SUM(F154:F155)</f>
        <v>7656</v>
      </c>
      <c r="H153" s="26"/>
    </row>
    <row r="154" spans="1:12" hidden="1" outlineLevel="1" x14ac:dyDescent="0.2">
      <c r="A154" s="10"/>
      <c r="B154" s="10"/>
      <c r="C154" t="s">
        <v>327</v>
      </c>
      <c r="D154" s="19">
        <v>42426</v>
      </c>
      <c r="E154">
        <v>1463</v>
      </c>
      <c r="F154" s="27">
        <v>2412.8000000000002</v>
      </c>
      <c r="G154" s="21"/>
      <c r="H154" s="26"/>
    </row>
    <row r="155" spans="1:12" hidden="1" outlineLevel="1" x14ac:dyDescent="0.2">
      <c r="A155" s="10"/>
      <c r="B155" s="10"/>
      <c r="C155" t="s">
        <v>309</v>
      </c>
      <c r="D155" s="19">
        <v>42426</v>
      </c>
      <c r="E155">
        <v>1462</v>
      </c>
      <c r="F155" s="27">
        <v>5243.2</v>
      </c>
      <c r="G155" s="21"/>
      <c r="H155" s="26"/>
    </row>
    <row r="156" spans="1:12" ht="15" collapsed="1" x14ac:dyDescent="0.25">
      <c r="A156" s="18" t="s">
        <v>228</v>
      </c>
      <c r="B156" s="18" t="s">
        <v>229</v>
      </c>
      <c r="C156" s="75"/>
      <c r="D156" s="74"/>
      <c r="E156" s="75"/>
      <c r="G156" s="76">
        <f>SUM(F157:F158)</f>
        <v>24232.400000000001</v>
      </c>
      <c r="H156" s="26">
        <f>G156/1.16*0.16</f>
        <v>3342.4000000000005</v>
      </c>
      <c r="I156" s="26"/>
      <c r="K156" s="7"/>
      <c r="L156" s="28"/>
    </row>
    <row r="157" spans="1:12" hidden="1" outlineLevel="1" x14ac:dyDescent="0.2">
      <c r="A157" s="10"/>
      <c r="B157" s="10"/>
      <c r="C157" t="s">
        <v>449</v>
      </c>
      <c r="D157" s="19">
        <v>42422</v>
      </c>
      <c r="E157">
        <v>79</v>
      </c>
      <c r="F157" s="27">
        <v>11478.2</v>
      </c>
      <c r="G157" s="21"/>
      <c r="H157" s="26"/>
      <c r="I157" s="26"/>
      <c r="K157" s="7"/>
      <c r="L157" s="28"/>
    </row>
    <row r="158" spans="1:12" hidden="1" outlineLevel="1" x14ac:dyDescent="0.2">
      <c r="A158" s="10"/>
      <c r="B158" s="10"/>
      <c r="C158" t="s">
        <v>450</v>
      </c>
      <c r="D158" s="19">
        <v>42422</v>
      </c>
      <c r="E158">
        <v>78</v>
      </c>
      <c r="F158" s="27">
        <v>12754.2</v>
      </c>
      <c r="G158" s="21"/>
      <c r="H158" s="26"/>
      <c r="I158" s="26"/>
      <c r="K158" s="7"/>
      <c r="L158" s="28"/>
    </row>
    <row r="159" spans="1:12" collapsed="1" x14ac:dyDescent="0.2">
      <c r="A159" s="18" t="s">
        <v>743</v>
      </c>
      <c r="B159" s="18" t="s">
        <v>241</v>
      </c>
      <c r="C159" s="5"/>
      <c r="D159" s="53"/>
      <c r="E159" s="5"/>
      <c r="F159" s="6"/>
      <c r="G159" s="21">
        <f>+F160</f>
        <v>5848</v>
      </c>
      <c r="H159" s="26">
        <f>G159/1.16*0.16</f>
        <v>806.62068965517244</v>
      </c>
      <c r="I159" s="26"/>
    </row>
    <row r="160" spans="1:12" ht="15" hidden="1" outlineLevel="1" x14ac:dyDescent="0.25">
      <c r="C160" s="186" t="s">
        <v>2082</v>
      </c>
      <c r="D160" s="187" t="s">
        <v>2083</v>
      </c>
      <c r="E160" s="75">
        <v>4977728</v>
      </c>
      <c r="F160" s="20">
        <v>5848</v>
      </c>
    </row>
    <row r="161" spans="1:9" collapsed="1" x14ac:dyDescent="0.2">
      <c r="A161" s="18" t="s">
        <v>243</v>
      </c>
      <c r="B161" s="234" t="s">
        <v>244</v>
      </c>
      <c r="C161" s="5"/>
      <c r="D161" s="53"/>
      <c r="E161" s="5"/>
      <c r="F161" s="6"/>
      <c r="G161" s="76">
        <f>SUM(F162)</f>
        <v>295000</v>
      </c>
      <c r="H161" s="26">
        <f>G161/1.16*0.16</f>
        <v>40689.655172413797</v>
      </c>
      <c r="I161" s="26"/>
    </row>
    <row r="162" spans="1:9" ht="15" hidden="1" outlineLevel="1" x14ac:dyDescent="0.25">
      <c r="C162" s="75" t="s">
        <v>245</v>
      </c>
      <c r="D162" s="74">
        <v>42331</v>
      </c>
      <c r="E162" s="75" t="s">
        <v>246</v>
      </c>
      <c r="F162" s="20">
        <v>295000</v>
      </c>
    </row>
    <row r="163" spans="1:9" collapsed="1" x14ac:dyDescent="0.2">
      <c r="A163" s="18" t="s">
        <v>247</v>
      </c>
      <c r="B163" s="18" t="s">
        <v>248</v>
      </c>
      <c r="C163" s="5"/>
      <c r="D163" s="53"/>
      <c r="E163" s="5"/>
      <c r="F163" s="6"/>
      <c r="G163" s="76">
        <f>SUM(F164)</f>
        <v>25752</v>
      </c>
      <c r="H163" s="26">
        <f>G163/1.16*0.16</f>
        <v>3552</v>
      </c>
      <c r="I163" s="26"/>
    </row>
    <row r="164" spans="1:9" hidden="1" outlineLevel="1" x14ac:dyDescent="0.2">
      <c r="C164" t="s">
        <v>451</v>
      </c>
      <c r="D164" s="19">
        <v>42426</v>
      </c>
      <c r="E164">
        <v>245</v>
      </c>
      <c r="F164" s="27">
        <v>25752</v>
      </c>
    </row>
    <row r="165" spans="1:9" collapsed="1" x14ac:dyDescent="0.2">
      <c r="A165" s="18" t="s">
        <v>356</v>
      </c>
      <c r="B165" s="234" t="s">
        <v>357</v>
      </c>
      <c r="G165" s="76">
        <f>SUM(F166)</f>
        <v>390000</v>
      </c>
      <c r="H165" s="26">
        <f>G165/1.16*0.16</f>
        <v>53793.10344827587</v>
      </c>
      <c r="I165" s="26"/>
    </row>
    <row r="166" spans="1:9" hidden="1" outlineLevel="1" x14ac:dyDescent="0.2">
      <c r="C166" t="s">
        <v>358</v>
      </c>
      <c r="D166" s="19">
        <v>42395</v>
      </c>
      <c r="E166" t="s">
        <v>359</v>
      </c>
      <c r="F166" s="27">
        <v>390000</v>
      </c>
    </row>
    <row r="167" spans="1:9" collapsed="1" x14ac:dyDescent="0.2">
      <c r="A167" s="18" t="s">
        <v>452</v>
      </c>
      <c r="B167" s="18" t="s">
        <v>453</v>
      </c>
      <c r="G167" s="76">
        <f>SUM(F168)</f>
        <v>7621.91</v>
      </c>
      <c r="H167" s="26">
        <f>G167/1.16*0.16</f>
        <v>1051.2979310344829</v>
      </c>
    </row>
    <row r="168" spans="1:9" hidden="1" outlineLevel="1" x14ac:dyDescent="0.2">
      <c r="C168" t="s">
        <v>454</v>
      </c>
      <c r="D168" s="19">
        <v>42426</v>
      </c>
      <c r="E168" t="s">
        <v>455</v>
      </c>
      <c r="F168" s="27">
        <v>7621.91</v>
      </c>
    </row>
    <row r="169" spans="1:9" collapsed="1" x14ac:dyDescent="0.2">
      <c r="A169" s="18" t="s">
        <v>460</v>
      </c>
      <c r="B169" s="234" t="s">
        <v>461</v>
      </c>
      <c r="G169" s="76">
        <f>SUM(F170)</f>
        <v>95000</v>
      </c>
      <c r="H169" s="26">
        <f>G169/1.16*0.16</f>
        <v>13103.448275862071</v>
      </c>
    </row>
    <row r="170" spans="1:9" hidden="1" outlineLevel="1" x14ac:dyDescent="0.2">
      <c r="C170" t="s">
        <v>260</v>
      </c>
      <c r="D170" s="19">
        <v>42426</v>
      </c>
      <c r="E170" t="s">
        <v>462</v>
      </c>
      <c r="F170" s="27">
        <v>95000</v>
      </c>
    </row>
    <row r="171" spans="1:9" collapsed="1" x14ac:dyDescent="0.2">
      <c r="A171" s="18" t="s">
        <v>463</v>
      </c>
      <c r="B171" s="234" t="s">
        <v>464</v>
      </c>
      <c r="G171" s="76">
        <f>SUM(F172)</f>
        <v>152000</v>
      </c>
      <c r="H171" s="26">
        <f>G171/1.16*0.16</f>
        <v>20965.517241379312</v>
      </c>
    </row>
    <row r="172" spans="1:9" hidden="1" outlineLevel="1" x14ac:dyDescent="0.2">
      <c r="C172" t="s">
        <v>465</v>
      </c>
      <c r="D172" s="19">
        <v>42429</v>
      </c>
      <c r="E172" t="s">
        <v>466</v>
      </c>
      <c r="F172" s="27">
        <v>152000</v>
      </c>
    </row>
    <row r="173" spans="1:9" collapsed="1" x14ac:dyDescent="0.2">
      <c r="A173" s="18" t="s">
        <v>1065</v>
      </c>
      <c r="B173" s="18" t="s">
        <v>935</v>
      </c>
      <c r="G173" s="76">
        <f>SUM(F174)</f>
        <v>80000</v>
      </c>
      <c r="H173" s="26">
        <f>G173/1.16*0.16</f>
        <v>11034.482758620692</v>
      </c>
    </row>
    <row r="174" spans="1:9" hidden="1" outlineLevel="1" x14ac:dyDescent="0.2">
      <c r="C174" t="s">
        <v>1066</v>
      </c>
      <c r="D174" s="19">
        <v>42429</v>
      </c>
      <c r="E174" t="s">
        <v>1067</v>
      </c>
      <c r="F174" s="20">
        <v>80000</v>
      </c>
    </row>
    <row r="175" spans="1:9" collapsed="1" x14ac:dyDescent="0.2"/>
    <row r="176" spans="1:9" x14ac:dyDescent="0.2">
      <c r="E176" s="71" t="s">
        <v>254</v>
      </c>
      <c r="G176" s="72">
        <f>+SUM(G8:G173)</f>
        <v>2148238.46</v>
      </c>
    </row>
    <row r="177" spans="5:7" x14ac:dyDescent="0.2">
      <c r="E177" s="71" t="s">
        <v>255</v>
      </c>
      <c r="G177" s="72">
        <v>2148238.17</v>
      </c>
    </row>
    <row r="178" spans="5:7" x14ac:dyDescent="0.2">
      <c r="E178" s="71" t="s">
        <v>256</v>
      </c>
      <c r="G178" s="72">
        <f>+G176-G177</f>
        <v>0.2900000000372529</v>
      </c>
    </row>
    <row r="180" spans="5:7" x14ac:dyDescent="0.2">
      <c r="F180" s="85" t="s">
        <v>2225</v>
      </c>
      <c r="G180" s="68">
        <f>+G24+G38+G43+G140+G161+G165+G169+G171</f>
        <v>1183500</v>
      </c>
    </row>
    <row r="181" spans="5:7" x14ac:dyDescent="0.2">
      <c r="F181" s="85" t="s">
        <v>2226</v>
      </c>
      <c r="G181" s="68">
        <f>+G176-G180</f>
        <v>964738.46</v>
      </c>
    </row>
  </sheetData>
  <pageMargins left="0.74803149606299213" right="0.74803149606299213" top="0.98425196850393704" bottom="0.98425196850393704" header="0" footer="0"/>
  <pageSetup scale="38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3"/>
  <sheetViews>
    <sheetView topLeftCell="A115" zoomScaleNormal="100" workbookViewId="0">
      <selection activeCell="G212" sqref="G212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  <col min="11" max="11" width="12.85546875" bestFit="1" customWidth="1"/>
  </cols>
  <sheetData>
    <row r="1" spans="1:12" x14ac:dyDescent="0.2">
      <c r="A1" s="1"/>
      <c r="B1" s="2"/>
      <c r="C1" s="3" t="s">
        <v>0</v>
      </c>
      <c r="D1" s="80"/>
      <c r="E1" s="5"/>
      <c r="F1" s="6"/>
      <c r="G1" s="7"/>
      <c r="H1" s="80"/>
      <c r="I1" s="80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80"/>
      <c r="I2" s="80"/>
      <c r="K2" s="7"/>
      <c r="L2" s="5"/>
    </row>
    <row r="3" spans="1:12" x14ac:dyDescent="0.2">
      <c r="A3" s="1"/>
      <c r="B3" s="2"/>
      <c r="C3" s="9" t="s">
        <v>467</v>
      </c>
      <c r="D3" s="8"/>
      <c r="E3" s="5"/>
      <c r="F3" s="6"/>
      <c r="G3" s="7"/>
      <c r="H3" s="80"/>
      <c r="I3" s="80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80"/>
      <c r="I4" s="80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80"/>
      <c r="I5" s="80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80"/>
      <c r="I6" s="80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82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80"/>
      <c r="J8" s="27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2870</v>
      </c>
      <c r="H9" s="26">
        <f t="shared" ref="H9:H19" si="0">G9/1.16*0.16</f>
        <v>395.86206896551727</v>
      </c>
      <c r="I9" s="80"/>
      <c r="J9" s="27"/>
      <c r="K9" s="7"/>
      <c r="L9" s="5"/>
    </row>
    <row r="10" spans="1:12" hidden="1" outlineLevel="1" x14ac:dyDescent="0.2">
      <c r="A10" s="5"/>
      <c r="B10" s="5"/>
      <c r="C10" t="s">
        <v>117</v>
      </c>
      <c r="D10" s="19">
        <v>42460</v>
      </c>
      <c r="E10">
        <v>16673</v>
      </c>
      <c r="F10" s="27">
        <v>2870</v>
      </c>
      <c r="G10" s="22"/>
      <c r="H10" s="26">
        <f t="shared" si="0"/>
        <v>0</v>
      </c>
      <c r="I10" s="80"/>
      <c r="K10" s="7"/>
      <c r="L10" s="5"/>
    </row>
    <row r="11" spans="1:12" ht="15" hidden="1" outlineLevel="1" x14ac:dyDescent="0.25">
      <c r="A11" s="5"/>
      <c r="B11" s="5"/>
      <c r="C11" s="75"/>
      <c r="D11" s="74"/>
      <c r="E11" s="75"/>
      <c r="F11" s="73"/>
      <c r="G11" s="22"/>
      <c r="H11" s="26">
        <f t="shared" si="0"/>
        <v>0</v>
      </c>
      <c r="I11" s="80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SUM(F13:F19)</f>
        <v>6847.93</v>
      </c>
      <c r="H12" s="26">
        <f t="shared" si="0"/>
        <v>944.54206896551739</v>
      </c>
      <c r="I12" s="80"/>
      <c r="J12" s="27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>
        <f t="shared" si="0"/>
        <v>0</v>
      </c>
      <c r="I13" s="80"/>
      <c r="K13" s="7"/>
      <c r="L13" s="5"/>
    </row>
    <row r="14" spans="1:12" hidden="1" outlineLevel="1" x14ac:dyDescent="0.2">
      <c r="A14" s="57"/>
      <c r="B14" s="57"/>
      <c r="C14" t="s">
        <v>470</v>
      </c>
      <c r="D14" s="19">
        <v>42444</v>
      </c>
      <c r="E14">
        <v>5686701</v>
      </c>
      <c r="F14">
        <v>423.3</v>
      </c>
      <c r="G14" s="21"/>
      <c r="H14" s="26">
        <f t="shared" si="0"/>
        <v>0</v>
      </c>
      <c r="I14" s="80"/>
      <c r="K14" s="7"/>
      <c r="L14" s="5"/>
    </row>
    <row r="15" spans="1:12" hidden="1" outlineLevel="1" x14ac:dyDescent="0.2">
      <c r="A15" s="57"/>
      <c r="B15" s="57"/>
      <c r="C15" t="s">
        <v>471</v>
      </c>
      <c r="D15" s="19">
        <v>42444</v>
      </c>
      <c r="E15">
        <v>5654360</v>
      </c>
      <c r="F15" s="27">
        <v>1851.52</v>
      </c>
      <c r="G15" s="21"/>
      <c r="H15" s="26">
        <f t="shared" si="0"/>
        <v>0</v>
      </c>
      <c r="I15" s="80"/>
      <c r="K15" s="7"/>
      <c r="L15" s="5"/>
    </row>
    <row r="16" spans="1:12" hidden="1" outlineLevel="1" x14ac:dyDescent="0.2">
      <c r="A16" s="57"/>
      <c r="B16" s="57"/>
      <c r="C16" t="s">
        <v>472</v>
      </c>
      <c r="D16" s="19">
        <v>42451</v>
      </c>
      <c r="E16">
        <v>5710026</v>
      </c>
      <c r="F16">
        <v>459</v>
      </c>
      <c r="G16" s="21"/>
      <c r="H16" s="26">
        <f t="shared" si="0"/>
        <v>0</v>
      </c>
      <c r="I16" s="80"/>
      <c r="K16" s="7"/>
      <c r="L16" s="5"/>
    </row>
    <row r="17" spans="1:12" hidden="1" outlineLevel="1" x14ac:dyDescent="0.2">
      <c r="A17" s="5"/>
      <c r="B17" s="5"/>
      <c r="C17" t="s">
        <v>473</v>
      </c>
      <c r="D17" s="19">
        <v>42451</v>
      </c>
      <c r="E17">
        <v>5651070</v>
      </c>
      <c r="F17" s="27">
        <v>1836</v>
      </c>
      <c r="G17" s="22"/>
      <c r="H17" s="26">
        <f t="shared" si="0"/>
        <v>0</v>
      </c>
      <c r="I17" s="80"/>
      <c r="K17" s="7"/>
      <c r="L17" s="5"/>
    </row>
    <row r="18" spans="1:12" hidden="1" outlineLevel="1" x14ac:dyDescent="0.2">
      <c r="A18" s="5"/>
      <c r="B18" s="5"/>
      <c r="C18" t="s">
        <v>474</v>
      </c>
      <c r="D18" s="19">
        <v>42451</v>
      </c>
      <c r="E18">
        <v>5651071</v>
      </c>
      <c r="F18" s="27">
        <v>1819</v>
      </c>
      <c r="G18" s="22"/>
      <c r="H18" s="26">
        <f t="shared" si="0"/>
        <v>0</v>
      </c>
      <c r="I18" s="82"/>
      <c r="K18" s="7"/>
      <c r="L18" s="5"/>
    </row>
    <row r="19" spans="1:12" hidden="1" outlineLevel="1" x14ac:dyDescent="0.2">
      <c r="A19" s="5"/>
      <c r="B19" s="5"/>
      <c r="C19" t="s">
        <v>475</v>
      </c>
      <c r="D19" s="19">
        <v>42460</v>
      </c>
      <c r="E19">
        <v>5724026</v>
      </c>
      <c r="F19">
        <v>459</v>
      </c>
      <c r="G19" s="22"/>
      <c r="H19" s="26">
        <f t="shared" si="0"/>
        <v>0</v>
      </c>
      <c r="I19" s="82"/>
      <c r="K19" s="7"/>
      <c r="L19" s="5"/>
    </row>
    <row r="20" spans="1:12" collapsed="1" x14ac:dyDescent="0.2">
      <c r="A20" s="18" t="s">
        <v>25</v>
      </c>
      <c r="B20" s="18" t="s">
        <v>26</v>
      </c>
      <c r="C20" s="29"/>
      <c r="D20" s="30"/>
      <c r="E20" s="31"/>
      <c r="F20" s="32"/>
      <c r="G20" s="21">
        <f>SUM(F21:F21)-0.04</f>
        <v>408447.83</v>
      </c>
      <c r="H20" s="26">
        <f>G20/1.16*0.16</f>
        <v>56337.631724137937</v>
      </c>
      <c r="I20" s="26"/>
      <c r="J20" s="27"/>
      <c r="K20" s="7"/>
      <c r="L20" s="28"/>
    </row>
    <row r="21" spans="1:12" hidden="1" outlineLevel="1" x14ac:dyDescent="0.2">
      <c r="A21" s="2"/>
      <c r="B21" s="2"/>
      <c r="C21" t="s">
        <v>480</v>
      </c>
      <c r="D21" s="19">
        <v>42460</v>
      </c>
      <c r="E21" t="s">
        <v>481</v>
      </c>
      <c r="F21" s="27">
        <v>408447.87</v>
      </c>
      <c r="G21" s="34"/>
      <c r="H21" s="26"/>
      <c r="I21" s="26"/>
      <c r="K21" s="7"/>
      <c r="L21" s="28"/>
    </row>
    <row r="22" spans="1:12" ht="15" collapsed="1" x14ac:dyDescent="0.25">
      <c r="A22" s="18" t="s">
        <v>268</v>
      </c>
      <c r="B22" s="18" t="s">
        <v>269</v>
      </c>
      <c r="C22" s="75"/>
      <c r="D22" s="74"/>
      <c r="E22" s="75"/>
      <c r="F22" s="73"/>
      <c r="G22" s="21">
        <f>SUM(F23)</f>
        <v>2600</v>
      </c>
      <c r="H22" s="26">
        <f>G22/1.16*0.16</f>
        <v>358.6206896551725</v>
      </c>
      <c r="I22" s="26"/>
      <c r="K22" s="7"/>
      <c r="L22" s="28"/>
    </row>
    <row r="23" spans="1:12" ht="16.5" hidden="1" customHeight="1" outlineLevel="1" x14ac:dyDescent="0.25">
      <c r="A23" s="2"/>
      <c r="B23" s="2"/>
      <c r="C23" s="48" t="s">
        <v>1063</v>
      </c>
      <c r="D23" s="19">
        <v>42429</v>
      </c>
      <c r="E23" s="48" t="s">
        <v>1064</v>
      </c>
      <c r="F23" s="27">
        <v>2600</v>
      </c>
      <c r="G23" s="34"/>
      <c r="H23" s="26"/>
      <c r="I23" s="26"/>
      <c r="K23" s="7"/>
      <c r="L23" s="28"/>
    </row>
    <row r="24" spans="1:12" collapsed="1" x14ac:dyDescent="0.2">
      <c r="A24" s="35" t="s">
        <v>33</v>
      </c>
      <c r="B24" s="35" t="s">
        <v>34</v>
      </c>
      <c r="C24" s="5"/>
      <c r="D24" s="36"/>
      <c r="E24" s="37"/>
      <c r="F24" s="6"/>
      <c r="G24" s="38">
        <f>SUM(F25)</f>
        <v>-1200</v>
      </c>
      <c r="H24" s="26">
        <f>G24/1.16*0.16</f>
        <v>-165.51724137931038</v>
      </c>
      <c r="I24" s="26"/>
      <c r="K24" s="7"/>
      <c r="L24" s="28"/>
    </row>
    <row r="25" spans="1:12" ht="15" hidden="1" outlineLevel="1" x14ac:dyDescent="0.25">
      <c r="A25" s="39"/>
      <c r="B25" s="39"/>
      <c r="C25" s="40" t="s">
        <v>35</v>
      </c>
      <c r="D25" s="74">
        <v>42385</v>
      </c>
      <c r="E25" s="40" t="s">
        <v>36</v>
      </c>
      <c r="F25" s="33">
        <v>-1200</v>
      </c>
      <c r="G25" s="41"/>
      <c r="H25" s="42" t="s">
        <v>37</v>
      </c>
      <c r="I25" s="26"/>
      <c r="K25" s="7"/>
      <c r="L25" s="28"/>
    </row>
    <row r="26" spans="1:12" s="86" customFormat="1" collapsed="1" x14ac:dyDescent="0.2">
      <c r="A26" s="35" t="s">
        <v>38</v>
      </c>
      <c r="B26" s="35" t="s">
        <v>39</v>
      </c>
      <c r="C26" s="83"/>
      <c r="D26" s="84"/>
      <c r="E26" s="83"/>
      <c r="F26" s="85"/>
      <c r="G26" s="38">
        <f>SUM(F27:F29)</f>
        <v>24510.2</v>
      </c>
      <c r="H26" s="26">
        <f>G26/1.16*0.16</f>
        <v>3380.717241379311</v>
      </c>
      <c r="I26" s="26"/>
      <c r="K26" s="7"/>
      <c r="L26" s="87"/>
    </row>
    <row r="27" spans="1:12" s="91" customFormat="1" hidden="1" outlineLevel="1" x14ac:dyDescent="0.2">
      <c r="A27" s="46"/>
      <c r="B27" s="46"/>
      <c r="C27" t="s">
        <v>157</v>
      </c>
      <c r="D27" s="19">
        <v>42459</v>
      </c>
      <c r="E27" t="s">
        <v>484</v>
      </c>
      <c r="F27" s="27">
        <v>4547.2</v>
      </c>
      <c r="H27" s="26"/>
      <c r="I27" s="26"/>
      <c r="K27" s="7"/>
      <c r="L27" s="41"/>
    </row>
    <row r="28" spans="1:12" s="91" customFormat="1" hidden="1" outlineLevel="1" x14ac:dyDescent="0.2">
      <c r="A28" s="46"/>
      <c r="B28" s="46"/>
      <c r="C28" t="s">
        <v>485</v>
      </c>
      <c r="D28" s="19">
        <v>42459</v>
      </c>
      <c r="E28" t="s">
        <v>486</v>
      </c>
      <c r="F28" s="27">
        <v>3723</v>
      </c>
      <c r="H28" s="26"/>
      <c r="I28" s="26"/>
      <c r="K28" s="7"/>
      <c r="L28" s="41"/>
    </row>
    <row r="29" spans="1:12" hidden="1" outlineLevel="1" x14ac:dyDescent="0.2">
      <c r="A29" s="29"/>
      <c r="B29" s="29"/>
      <c r="C29" t="s">
        <v>487</v>
      </c>
      <c r="D29" s="19">
        <v>42459</v>
      </c>
      <c r="E29" t="s">
        <v>488</v>
      </c>
      <c r="F29" s="27">
        <v>16240</v>
      </c>
      <c r="G29" s="43"/>
      <c r="H29" s="43"/>
      <c r="I29" s="42"/>
      <c r="K29" s="7"/>
      <c r="L29" s="28"/>
    </row>
    <row r="30" spans="1:12" collapsed="1" x14ac:dyDescent="0.2">
      <c r="A30" s="44" t="s">
        <v>44</v>
      </c>
      <c r="B30" s="233" t="s">
        <v>45</v>
      </c>
      <c r="C30" s="5"/>
      <c r="D30" s="36"/>
      <c r="E30" s="45"/>
      <c r="F30" s="6"/>
      <c r="G30" s="38">
        <f>+F31+F32</f>
        <v>2000</v>
      </c>
      <c r="H30" s="26">
        <f>G30/1.16*0.16</f>
        <v>275.86206896551727</v>
      </c>
      <c r="I30" s="26"/>
      <c r="K30" s="7"/>
      <c r="L30" s="28"/>
    </row>
    <row r="31" spans="1:12" ht="15" hidden="1" outlineLevel="1" x14ac:dyDescent="0.25">
      <c r="A31" s="46"/>
      <c r="B31" s="46"/>
      <c r="C31" s="75" t="s">
        <v>47</v>
      </c>
      <c r="D31" s="74">
        <v>42062</v>
      </c>
      <c r="E31" s="75">
        <v>1874</v>
      </c>
      <c r="F31" s="73">
        <v>1000</v>
      </c>
      <c r="G31" s="38"/>
      <c r="H31" s="26"/>
      <c r="I31" s="26"/>
      <c r="K31" s="7"/>
      <c r="L31" s="28"/>
    </row>
    <row r="32" spans="1:12" ht="15" hidden="1" outlineLevel="1" x14ac:dyDescent="0.25">
      <c r="A32" s="46"/>
      <c r="B32" s="46"/>
      <c r="C32" s="75" t="s">
        <v>48</v>
      </c>
      <c r="D32" s="74">
        <v>42067</v>
      </c>
      <c r="E32" s="75">
        <v>1939</v>
      </c>
      <c r="F32" s="73">
        <v>1000</v>
      </c>
      <c r="G32" s="38"/>
      <c r="H32" s="26"/>
      <c r="I32" s="26"/>
      <c r="K32" s="7"/>
      <c r="L32" s="28"/>
    </row>
    <row r="33" spans="1:12" ht="16.5" customHeight="1" collapsed="1" x14ac:dyDescent="0.2">
      <c r="A33" s="18" t="s">
        <v>279</v>
      </c>
      <c r="B33" s="18" t="s">
        <v>490</v>
      </c>
      <c r="C33" s="5"/>
      <c r="D33" s="36"/>
      <c r="E33" s="45"/>
      <c r="F33" s="6"/>
      <c r="G33" s="38">
        <f>SUM(F34:F34)</f>
        <v>5500</v>
      </c>
      <c r="H33" s="26">
        <f>G33/1.16*0.16</f>
        <v>758.62068965517244</v>
      </c>
      <c r="I33" s="26"/>
      <c r="K33" s="7"/>
      <c r="L33" s="28"/>
    </row>
    <row r="34" spans="1:12" ht="16.5" hidden="1" customHeight="1" outlineLevel="1" x14ac:dyDescent="0.2">
      <c r="A34" s="57"/>
      <c r="B34" s="57"/>
      <c r="C34" t="s">
        <v>491</v>
      </c>
      <c r="D34" s="19">
        <v>42460</v>
      </c>
      <c r="E34" t="s">
        <v>492</v>
      </c>
      <c r="F34" s="27">
        <v>5500</v>
      </c>
      <c r="G34" s="38"/>
      <c r="H34" s="26"/>
      <c r="I34" s="26"/>
      <c r="K34" s="7"/>
      <c r="L34" s="28"/>
    </row>
    <row r="35" spans="1:12" collapsed="1" x14ac:dyDescent="0.2">
      <c r="A35" s="18" t="s">
        <v>54</v>
      </c>
      <c r="B35" s="18" t="s">
        <v>55</v>
      </c>
      <c r="C35" s="5"/>
      <c r="D35" s="36"/>
      <c r="E35" s="45"/>
      <c r="F35" s="6"/>
      <c r="G35" s="52">
        <f>SUM(F36:F42)</f>
        <v>106207.32</v>
      </c>
      <c r="H35" s="26">
        <f>G35/1.16*0.16</f>
        <v>14649.285517241382</v>
      </c>
      <c r="I35" s="26"/>
      <c r="K35" s="7"/>
      <c r="L35" s="28"/>
    </row>
    <row r="36" spans="1:12" hidden="1" outlineLevel="1" x14ac:dyDescent="0.2">
      <c r="A36" s="2"/>
      <c r="B36" s="2"/>
      <c r="C36" s="53" t="s">
        <v>56</v>
      </c>
      <c r="D36" s="36">
        <v>41529</v>
      </c>
      <c r="E36" s="34" t="s">
        <v>57</v>
      </c>
      <c r="F36" s="6">
        <v>15137</v>
      </c>
      <c r="G36" s="50"/>
      <c r="H36" s="50" t="s">
        <v>58</v>
      </c>
      <c r="I36" s="26"/>
      <c r="K36" s="7"/>
      <c r="L36" s="28"/>
    </row>
    <row r="37" spans="1:12" ht="15" hidden="1" outlineLevel="1" x14ac:dyDescent="0.25">
      <c r="A37" s="2"/>
      <c r="B37" s="2"/>
      <c r="C37" s="75" t="s">
        <v>59</v>
      </c>
      <c r="D37" s="74">
        <v>42369</v>
      </c>
      <c r="E37" s="75" t="s">
        <v>60</v>
      </c>
      <c r="F37" s="73">
        <v>26892</v>
      </c>
      <c r="G37" s="50"/>
      <c r="H37" s="26"/>
      <c r="I37" s="26"/>
      <c r="K37" s="7"/>
      <c r="L37" s="28"/>
    </row>
    <row r="38" spans="1:12" ht="15" hidden="1" outlineLevel="1" x14ac:dyDescent="0.25">
      <c r="A38" s="2"/>
      <c r="B38" s="2"/>
      <c r="C38" s="75" t="s">
        <v>61</v>
      </c>
      <c r="D38" s="74">
        <v>42369</v>
      </c>
      <c r="E38" s="75" t="s">
        <v>62</v>
      </c>
      <c r="F38" s="73">
        <v>3654</v>
      </c>
      <c r="G38" s="50"/>
      <c r="H38" s="26"/>
      <c r="I38" s="26"/>
      <c r="K38" s="7"/>
      <c r="L38" s="28"/>
    </row>
    <row r="39" spans="1:12" ht="15" hidden="1" outlineLevel="1" x14ac:dyDescent="0.25">
      <c r="A39" s="2"/>
      <c r="B39" s="2"/>
      <c r="C39" s="75" t="s">
        <v>63</v>
      </c>
      <c r="D39" s="74">
        <v>42369</v>
      </c>
      <c r="E39" s="75" t="s">
        <v>64</v>
      </c>
      <c r="F39" s="73">
        <v>17457</v>
      </c>
      <c r="G39" s="50"/>
      <c r="H39" s="26"/>
      <c r="I39" s="26"/>
      <c r="K39" s="7"/>
      <c r="L39" s="28"/>
    </row>
    <row r="40" spans="1:12" ht="15" hidden="1" outlineLevel="1" x14ac:dyDescent="0.25">
      <c r="A40" s="2"/>
      <c r="B40" s="2"/>
      <c r="C40" s="75" t="s">
        <v>65</v>
      </c>
      <c r="D40" s="74">
        <v>42369</v>
      </c>
      <c r="E40" s="75" t="s">
        <v>66</v>
      </c>
      <c r="F40" s="73">
        <v>29264.32</v>
      </c>
      <c r="G40" s="50"/>
      <c r="H40" s="26"/>
      <c r="I40" s="26"/>
      <c r="K40" s="7"/>
      <c r="L40" s="28"/>
    </row>
    <row r="41" spans="1:12" hidden="1" outlineLevel="1" x14ac:dyDescent="0.2">
      <c r="A41" s="2"/>
      <c r="B41" s="2"/>
      <c r="C41" t="s">
        <v>280</v>
      </c>
      <c r="D41" s="19">
        <v>42399</v>
      </c>
      <c r="E41" t="s">
        <v>281</v>
      </c>
      <c r="F41" s="27">
        <v>7308</v>
      </c>
      <c r="G41" s="50"/>
      <c r="H41" s="26"/>
      <c r="I41" s="26"/>
      <c r="K41" s="7"/>
      <c r="L41" s="28"/>
    </row>
    <row r="42" spans="1:12" hidden="1" outlineLevel="1" x14ac:dyDescent="0.2">
      <c r="A42" s="2"/>
      <c r="B42" s="2"/>
      <c r="C42" t="s">
        <v>375</v>
      </c>
      <c r="D42" s="19">
        <v>42428</v>
      </c>
      <c r="E42" t="s">
        <v>376</v>
      </c>
      <c r="F42" s="27">
        <v>6495</v>
      </c>
      <c r="G42" s="50"/>
      <c r="H42" s="26"/>
      <c r="I42" s="26"/>
      <c r="K42" s="7"/>
      <c r="L42" s="28"/>
    </row>
    <row r="43" spans="1:12" collapsed="1" x14ac:dyDescent="0.2">
      <c r="A43" s="18" t="s">
        <v>67</v>
      </c>
      <c r="B43" s="234" t="s">
        <v>68</v>
      </c>
      <c r="C43" s="5"/>
      <c r="D43" s="36"/>
      <c r="E43" s="37"/>
      <c r="F43" s="6"/>
      <c r="G43" s="38">
        <f>SUM(F44:F47)</f>
        <v>4000</v>
      </c>
      <c r="H43" s="26">
        <f>G43/1.16*0.16</f>
        <v>551.72413793103453</v>
      </c>
      <c r="I43" s="26"/>
      <c r="K43" s="7"/>
      <c r="L43" s="28"/>
    </row>
    <row r="44" spans="1:12" ht="15" hidden="1" customHeight="1" outlineLevel="1" x14ac:dyDescent="0.25">
      <c r="A44" s="2"/>
      <c r="B44" s="2"/>
      <c r="C44" s="75" t="s">
        <v>69</v>
      </c>
      <c r="D44" s="74">
        <v>42034</v>
      </c>
      <c r="E44" s="75">
        <v>1801</v>
      </c>
      <c r="F44" s="73">
        <v>1000</v>
      </c>
      <c r="G44" s="54"/>
      <c r="H44" s="54"/>
      <c r="I44" s="26"/>
      <c r="K44" s="7"/>
      <c r="L44" s="28"/>
    </row>
    <row r="45" spans="1:12" ht="15" hidden="1" customHeight="1" outlineLevel="1" x14ac:dyDescent="0.25">
      <c r="A45" s="2"/>
      <c r="B45" s="2"/>
      <c r="C45" s="75" t="s">
        <v>70</v>
      </c>
      <c r="D45" s="74">
        <v>42034</v>
      </c>
      <c r="E45" s="75">
        <v>1801</v>
      </c>
      <c r="F45" s="73">
        <v>1000</v>
      </c>
      <c r="G45" s="54"/>
      <c r="H45" s="26"/>
      <c r="I45" s="26"/>
      <c r="K45" s="7"/>
      <c r="L45" s="28"/>
    </row>
    <row r="46" spans="1:12" ht="15" hidden="1" customHeight="1" outlineLevel="1" x14ac:dyDescent="0.25">
      <c r="A46" s="2"/>
      <c r="B46" s="2"/>
      <c r="C46" s="75" t="s">
        <v>71</v>
      </c>
      <c r="D46" s="74">
        <v>42062</v>
      </c>
      <c r="E46" s="75">
        <v>1874</v>
      </c>
      <c r="F46" s="73">
        <v>1000</v>
      </c>
      <c r="G46" s="54"/>
      <c r="H46" s="26"/>
      <c r="I46" s="26"/>
      <c r="K46" s="7"/>
      <c r="L46" s="28"/>
    </row>
    <row r="47" spans="1:12" ht="15" hidden="1" customHeight="1" outlineLevel="1" x14ac:dyDescent="0.25">
      <c r="A47" s="2"/>
      <c r="B47" s="2"/>
      <c r="C47" s="75" t="s">
        <v>72</v>
      </c>
      <c r="D47" s="74">
        <v>42215</v>
      </c>
      <c r="E47" s="75">
        <v>2226</v>
      </c>
      <c r="F47" s="73">
        <v>1000</v>
      </c>
      <c r="G47" s="54"/>
      <c r="H47" s="26"/>
      <c r="I47" s="26"/>
      <c r="K47" s="7"/>
      <c r="L47" s="28"/>
    </row>
    <row r="48" spans="1:12" ht="15" customHeight="1" collapsed="1" x14ac:dyDescent="0.25">
      <c r="A48" s="18" t="s">
        <v>493</v>
      </c>
      <c r="B48" s="18" t="s">
        <v>494</v>
      </c>
      <c r="C48" s="75"/>
      <c r="D48" s="74"/>
      <c r="E48" s="75"/>
      <c r="F48" s="73"/>
      <c r="G48" s="21">
        <f>+SUM(F49)</f>
        <v>5568</v>
      </c>
      <c r="H48" s="26">
        <f>G48/1.16*0.16</f>
        <v>768</v>
      </c>
      <c r="I48" s="26"/>
      <c r="K48" s="7"/>
      <c r="L48" s="28"/>
    </row>
    <row r="49" spans="1:13" ht="15" hidden="1" customHeight="1" outlineLevel="1" x14ac:dyDescent="0.2">
      <c r="A49" s="2"/>
      <c r="B49" s="2"/>
      <c r="C49" t="s">
        <v>115</v>
      </c>
      <c r="D49" s="19">
        <v>42460</v>
      </c>
      <c r="E49" t="s">
        <v>495</v>
      </c>
      <c r="F49" s="27">
        <v>5568</v>
      </c>
      <c r="G49" s="54"/>
      <c r="H49" s="26"/>
      <c r="I49" s="26"/>
      <c r="J49" s="27"/>
      <c r="K49" s="7"/>
      <c r="L49" s="28"/>
    </row>
    <row r="50" spans="1:13" ht="15" hidden="1" customHeight="1" outlineLevel="1" x14ac:dyDescent="0.25">
      <c r="A50" s="2"/>
      <c r="B50" s="2"/>
      <c r="C50" s="75"/>
      <c r="D50" s="74"/>
      <c r="E50" s="75"/>
      <c r="F50" s="73"/>
      <c r="G50" s="54"/>
      <c r="H50" s="26"/>
      <c r="I50" s="26"/>
      <c r="K50" s="7"/>
      <c r="L50" s="28"/>
    </row>
    <row r="51" spans="1:13" collapsed="1" x14ac:dyDescent="0.2">
      <c r="A51" s="18" t="s">
        <v>76</v>
      </c>
      <c r="B51" s="234" t="s">
        <v>77</v>
      </c>
      <c r="C51" s="55"/>
      <c r="D51" s="30"/>
      <c r="E51" s="56"/>
      <c r="F51" s="32"/>
      <c r="G51" s="38">
        <f>SUM(F52:F52)</f>
        <v>500</v>
      </c>
      <c r="H51" s="26">
        <f>G51/1.16*0.16</f>
        <v>68.965517241379317</v>
      </c>
      <c r="I51" s="26"/>
      <c r="K51" s="7"/>
      <c r="L51" s="28"/>
    </row>
    <row r="52" spans="1:13" hidden="1" outlineLevel="1" x14ac:dyDescent="0.2">
      <c r="A52" s="2"/>
      <c r="B52" s="10"/>
      <c r="C52" t="s">
        <v>496</v>
      </c>
      <c r="D52" s="19">
        <v>42445</v>
      </c>
      <c r="E52" t="s">
        <v>497</v>
      </c>
      <c r="F52">
        <v>500</v>
      </c>
      <c r="G52" s="38"/>
      <c r="H52" s="26"/>
      <c r="I52" s="26"/>
      <c r="K52" s="7"/>
      <c r="L52" s="28"/>
    </row>
    <row r="53" spans="1:13" hidden="1" outlineLevel="1" x14ac:dyDescent="0.2">
      <c r="A53" s="2"/>
      <c r="B53" s="10"/>
      <c r="G53" s="38"/>
      <c r="H53" s="26"/>
      <c r="I53" s="26"/>
      <c r="J53" s="27"/>
      <c r="K53" s="7"/>
      <c r="L53" s="28"/>
    </row>
    <row r="54" spans="1:13" ht="15" collapsed="1" x14ac:dyDescent="0.25">
      <c r="A54" s="18" t="s">
        <v>80</v>
      </c>
      <c r="B54" s="18" t="s">
        <v>81</v>
      </c>
      <c r="C54" s="5"/>
      <c r="D54" s="36"/>
      <c r="E54" s="45"/>
      <c r="F54" s="6"/>
      <c r="G54" s="21">
        <f>SUM(F55:F57)</f>
        <v>54681.39</v>
      </c>
      <c r="H54" s="26">
        <f>G54/1.16*0.16</f>
        <v>7542.2606896551733</v>
      </c>
      <c r="I54" s="26"/>
      <c r="J54" s="27"/>
      <c r="K54" s="75"/>
      <c r="L54" s="74"/>
      <c r="M54" s="75"/>
    </row>
    <row r="55" spans="1:13" ht="15" hidden="1" outlineLevel="1" x14ac:dyDescent="0.25">
      <c r="A55" s="57"/>
      <c r="B55" s="57"/>
      <c r="C55" t="s">
        <v>498</v>
      </c>
      <c r="D55" s="19">
        <v>42445</v>
      </c>
      <c r="E55" t="s">
        <v>499</v>
      </c>
      <c r="F55" s="27">
        <v>10202.09</v>
      </c>
      <c r="H55" s="26"/>
      <c r="I55" s="26"/>
      <c r="J55" s="27"/>
      <c r="K55" s="75"/>
      <c r="L55" s="74"/>
      <c r="M55" s="75"/>
    </row>
    <row r="56" spans="1:13" ht="15" hidden="1" outlineLevel="1" x14ac:dyDescent="0.25">
      <c r="A56" s="57"/>
      <c r="B56" s="57"/>
      <c r="C56" t="s">
        <v>500</v>
      </c>
      <c r="D56" s="19">
        <v>42451</v>
      </c>
      <c r="E56" t="s">
        <v>501</v>
      </c>
      <c r="F56" s="27">
        <v>16760.93</v>
      </c>
      <c r="H56" s="26"/>
      <c r="I56" s="26"/>
      <c r="J56" s="27"/>
      <c r="K56" s="75"/>
      <c r="L56" s="74"/>
      <c r="M56" s="75"/>
    </row>
    <row r="57" spans="1:13" ht="15" hidden="1" outlineLevel="1" x14ac:dyDescent="0.25">
      <c r="A57" s="57"/>
      <c r="B57" s="57"/>
      <c r="C57" t="s">
        <v>27</v>
      </c>
      <c r="D57" s="19">
        <v>42458</v>
      </c>
      <c r="E57" t="s">
        <v>502</v>
      </c>
      <c r="F57" s="27">
        <v>27718.37</v>
      </c>
      <c r="H57" s="26"/>
      <c r="I57" s="26"/>
      <c r="K57" s="75"/>
      <c r="L57" s="74"/>
      <c r="M57" s="75"/>
    </row>
    <row r="58" spans="1:13" ht="15" collapsed="1" x14ac:dyDescent="0.25">
      <c r="A58" s="18" t="s">
        <v>296</v>
      </c>
      <c r="B58" s="18" t="s">
        <v>297</v>
      </c>
      <c r="D58" s="19"/>
      <c r="F58" s="27"/>
      <c r="G58" s="21">
        <f>+SUM(F59)</f>
        <v>2100</v>
      </c>
      <c r="H58" s="26">
        <f>G58/1.16*0.16</f>
        <v>289.65517241379314</v>
      </c>
      <c r="I58" s="26"/>
      <c r="J58" s="27"/>
      <c r="K58" s="75"/>
      <c r="L58" s="74"/>
      <c r="M58" s="75"/>
    </row>
    <row r="59" spans="1:13" ht="15" hidden="1" outlineLevel="1" x14ac:dyDescent="0.25">
      <c r="A59" s="57"/>
      <c r="B59" s="57"/>
      <c r="C59" t="s">
        <v>503</v>
      </c>
      <c r="D59" s="19">
        <v>42453</v>
      </c>
      <c r="E59">
        <v>177</v>
      </c>
      <c r="F59" s="27">
        <v>2100</v>
      </c>
      <c r="G59" s="21"/>
      <c r="H59" s="26"/>
      <c r="I59" s="26"/>
      <c r="J59" s="27"/>
      <c r="K59" s="75"/>
      <c r="L59" s="74"/>
      <c r="M59" s="75"/>
    </row>
    <row r="60" spans="1:13" collapsed="1" x14ac:dyDescent="0.2">
      <c r="A60" s="58" t="s">
        <v>84</v>
      </c>
      <c r="B60" s="18" t="s">
        <v>85</v>
      </c>
      <c r="C60" s="5"/>
      <c r="D60" s="36"/>
      <c r="E60" s="45"/>
      <c r="F60" s="6"/>
      <c r="G60" s="52">
        <f>+SUM(F61:F63)</f>
        <v>739884.97</v>
      </c>
      <c r="H60" s="26">
        <f>G60/1.16*0.16</f>
        <v>102053.09931034483</v>
      </c>
      <c r="I60" s="26"/>
      <c r="J60" s="27"/>
      <c r="K60" s="7"/>
      <c r="L60" s="28"/>
    </row>
    <row r="61" spans="1:13" hidden="1" outlineLevel="1" x14ac:dyDescent="0.2">
      <c r="A61" s="59"/>
      <c r="B61" s="2"/>
      <c r="C61" t="s">
        <v>388</v>
      </c>
      <c r="D61" s="19">
        <v>42412</v>
      </c>
      <c r="E61" t="s">
        <v>389</v>
      </c>
      <c r="F61" s="27">
        <v>241933.04</v>
      </c>
      <c r="G61" s="52"/>
      <c r="H61" s="26"/>
      <c r="I61" s="26"/>
      <c r="J61" s="27"/>
      <c r="K61" s="7"/>
      <c r="L61" s="28"/>
    </row>
    <row r="62" spans="1:13" hidden="1" outlineLevel="1" x14ac:dyDescent="0.2">
      <c r="A62" s="59"/>
      <c r="B62" s="2"/>
      <c r="C62" t="s">
        <v>390</v>
      </c>
      <c r="D62" s="19">
        <v>42426</v>
      </c>
      <c r="E62" t="s">
        <v>391</v>
      </c>
      <c r="F62" s="27">
        <v>-4344.32</v>
      </c>
      <c r="G62" s="52"/>
      <c r="H62" s="26"/>
      <c r="I62" s="26"/>
      <c r="K62" s="7"/>
      <c r="L62" s="28"/>
    </row>
    <row r="63" spans="1:13" hidden="1" outlineLevel="1" x14ac:dyDescent="0.2">
      <c r="A63" s="59"/>
      <c r="B63" s="2"/>
      <c r="C63" t="s">
        <v>504</v>
      </c>
      <c r="D63" s="19">
        <v>42460</v>
      </c>
      <c r="E63" t="s">
        <v>505</v>
      </c>
      <c r="F63" s="27">
        <v>502296.25</v>
      </c>
      <c r="G63" s="52"/>
      <c r="H63" s="26"/>
      <c r="I63" s="26"/>
      <c r="J63" s="27"/>
      <c r="K63" s="7"/>
      <c r="L63" s="28"/>
    </row>
    <row r="64" spans="1:13" ht="15" collapsed="1" x14ac:dyDescent="0.25">
      <c r="A64" s="58" t="s">
        <v>87</v>
      </c>
      <c r="B64" s="18" t="s">
        <v>88</v>
      </c>
      <c r="C64" s="75"/>
      <c r="D64" s="74"/>
      <c r="E64" s="19"/>
      <c r="F64"/>
      <c r="G64" s="52">
        <f>+SUM(F65)</f>
        <v>5434.18</v>
      </c>
      <c r="H64" s="26">
        <f>G64/1.16*0.16</f>
        <v>749.54206896551739</v>
      </c>
      <c r="I64" s="26"/>
      <c r="K64" s="7"/>
      <c r="L64" s="28"/>
    </row>
    <row r="65" spans="1:12" hidden="1" outlineLevel="1" x14ac:dyDescent="0.2">
      <c r="A65" s="10"/>
      <c r="B65" s="10"/>
      <c r="C65" t="s">
        <v>506</v>
      </c>
      <c r="D65" s="19">
        <v>42451</v>
      </c>
      <c r="E65" t="s">
        <v>507</v>
      </c>
      <c r="F65" s="27">
        <v>5434.18</v>
      </c>
      <c r="G65" s="60"/>
      <c r="H65" s="26"/>
      <c r="I65" s="26"/>
      <c r="K65" s="7"/>
      <c r="L65" s="28"/>
    </row>
    <row r="66" spans="1:12" collapsed="1" x14ac:dyDescent="0.2">
      <c r="A66" s="18" t="s">
        <v>346</v>
      </c>
      <c r="B66" s="18" t="s">
        <v>92</v>
      </c>
      <c r="C66" s="5"/>
      <c r="D66" s="36"/>
      <c r="F66"/>
      <c r="G66" s="21">
        <f>SUM(F67:F67)</f>
        <v>29000</v>
      </c>
      <c r="H66" s="26">
        <f>G66/1.16*0.16</f>
        <v>4000</v>
      </c>
      <c r="I66" s="26"/>
      <c r="K66" s="7"/>
      <c r="L66" s="28"/>
    </row>
    <row r="67" spans="1:12" ht="15" hidden="1" outlineLevel="1" x14ac:dyDescent="0.25">
      <c r="A67" s="10"/>
      <c r="B67" s="10"/>
      <c r="C67" s="75" t="s">
        <v>93</v>
      </c>
      <c r="D67" s="74">
        <v>42369</v>
      </c>
      <c r="E67" s="36" t="s">
        <v>94</v>
      </c>
      <c r="F67" s="37">
        <v>29000</v>
      </c>
      <c r="G67" s="41"/>
      <c r="H67" s="62"/>
      <c r="I67" s="62"/>
      <c r="J67" s="27"/>
      <c r="K67" s="7"/>
      <c r="L67" s="28"/>
    </row>
    <row r="68" spans="1:12" ht="15" collapsed="1" x14ac:dyDescent="0.25">
      <c r="A68" s="18" t="s">
        <v>95</v>
      </c>
      <c r="B68" s="18" t="s">
        <v>96</v>
      </c>
      <c r="C68" s="5"/>
      <c r="D68" s="36"/>
      <c r="E68" s="74"/>
      <c r="F68" s="75"/>
      <c r="G68" s="21">
        <f>SUM(F69:F70)</f>
        <v>2760.8</v>
      </c>
      <c r="H68" s="26">
        <f>G68/1.16*0.16</f>
        <v>380.80000000000007</v>
      </c>
      <c r="I68" s="26"/>
      <c r="J68" s="27"/>
      <c r="K68" s="7"/>
      <c r="L68" s="28"/>
    </row>
    <row r="69" spans="1:12" ht="15" hidden="1" outlineLevel="1" x14ac:dyDescent="0.25">
      <c r="A69" s="10"/>
      <c r="B69" s="10"/>
      <c r="C69" s="5" t="s">
        <v>97</v>
      </c>
      <c r="D69" s="36">
        <v>41029</v>
      </c>
      <c r="E69" s="74" t="s">
        <v>98</v>
      </c>
      <c r="F69" s="75">
        <v>1380.4</v>
      </c>
      <c r="G69" s="22"/>
      <c r="H69" s="26"/>
      <c r="I69" s="26"/>
      <c r="J69" s="27"/>
      <c r="K69" s="7"/>
      <c r="L69" s="28"/>
    </row>
    <row r="70" spans="1:12" ht="15" hidden="1" outlineLevel="1" x14ac:dyDescent="0.25">
      <c r="A70" s="5"/>
      <c r="B70" s="5"/>
      <c r="C70" s="5" t="s">
        <v>99</v>
      </c>
      <c r="D70" s="36">
        <v>41060</v>
      </c>
      <c r="E70" s="74" t="s">
        <v>100</v>
      </c>
      <c r="F70" s="75">
        <v>1380.4</v>
      </c>
      <c r="G70" s="41"/>
      <c r="H70" s="26"/>
      <c r="I70" s="26"/>
      <c r="J70" s="27"/>
      <c r="K70" s="7"/>
      <c r="L70" s="28"/>
    </row>
    <row r="71" spans="1:12" ht="15" collapsed="1" x14ac:dyDescent="0.25">
      <c r="A71" s="44" t="s">
        <v>101</v>
      </c>
      <c r="B71" s="44" t="s">
        <v>102</v>
      </c>
      <c r="C71" s="29"/>
      <c r="D71" s="30"/>
      <c r="E71" s="74"/>
      <c r="F71" s="75"/>
      <c r="G71" s="21">
        <f>SUM(F72:F81)+0.12</f>
        <v>11781.42</v>
      </c>
      <c r="H71" s="26">
        <f>G71/1.16*0.16</f>
        <v>1625.0234482758624</v>
      </c>
      <c r="I71" s="26"/>
      <c r="J71" s="27"/>
      <c r="K71" s="7"/>
      <c r="L71" s="28"/>
    </row>
    <row r="72" spans="1:12" hidden="1" outlineLevel="1" x14ac:dyDescent="0.2">
      <c r="A72" s="10"/>
      <c r="B72" s="10"/>
      <c r="C72" s="10"/>
      <c r="D72" s="36">
        <v>40317</v>
      </c>
      <c r="E72" s="45" t="s">
        <v>103</v>
      </c>
      <c r="F72" s="13">
        <v>2608.88</v>
      </c>
      <c r="G72" s="21"/>
      <c r="H72" s="26"/>
      <c r="I72" s="26"/>
      <c r="J72" s="27"/>
      <c r="K72" s="7"/>
      <c r="L72" s="28"/>
    </row>
    <row r="73" spans="1:12" hidden="1" outlineLevel="1" x14ac:dyDescent="0.2">
      <c r="A73" s="10"/>
      <c r="B73" s="10"/>
      <c r="C73" s="10"/>
      <c r="D73" s="36">
        <v>40350</v>
      </c>
      <c r="E73" s="45" t="s">
        <v>104</v>
      </c>
      <c r="F73" s="13">
        <v>2894.36</v>
      </c>
      <c r="G73" s="21"/>
      <c r="H73" s="26"/>
      <c r="I73" s="26"/>
      <c r="K73" s="7"/>
      <c r="L73" s="28"/>
    </row>
    <row r="74" spans="1:12" hidden="1" outlineLevel="1" x14ac:dyDescent="0.2">
      <c r="A74" s="10"/>
      <c r="B74" s="10"/>
      <c r="D74" s="19"/>
      <c r="E74" s="31" t="s">
        <v>105</v>
      </c>
      <c r="F74" s="20">
        <f>6001.98-F72-F73</f>
        <v>498.73999999999933</v>
      </c>
      <c r="H74" s="26"/>
      <c r="I74" s="26"/>
      <c r="J74" s="27"/>
      <c r="K74" s="7"/>
      <c r="L74" s="28"/>
    </row>
    <row r="75" spans="1:12" hidden="1" outlineLevel="1" x14ac:dyDescent="0.2">
      <c r="A75" s="10"/>
      <c r="B75" s="10"/>
      <c r="C75" t="s">
        <v>508</v>
      </c>
      <c r="D75" s="19">
        <v>42444</v>
      </c>
      <c r="E75">
        <v>21605</v>
      </c>
      <c r="F75">
        <v>649.99</v>
      </c>
      <c r="H75" s="26"/>
      <c r="I75" s="26"/>
      <c r="J75" s="27"/>
      <c r="K75" s="7"/>
      <c r="L75" s="28"/>
    </row>
    <row r="76" spans="1:12" hidden="1" outlineLevel="1" x14ac:dyDescent="0.2">
      <c r="A76" s="10"/>
      <c r="B76" s="10"/>
      <c r="C76" t="s">
        <v>509</v>
      </c>
      <c r="D76" s="19">
        <v>42444</v>
      </c>
      <c r="E76">
        <v>21593</v>
      </c>
      <c r="F76">
        <v>759.8</v>
      </c>
      <c r="H76" s="26"/>
      <c r="I76" s="26"/>
      <c r="J76" s="27"/>
      <c r="K76" s="7"/>
      <c r="L76" s="28"/>
    </row>
    <row r="77" spans="1:12" hidden="1" outlineLevel="1" x14ac:dyDescent="0.2">
      <c r="A77" s="10"/>
      <c r="B77" s="10"/>
      <c r="C77" t="s">
        <v>510</v>
      </c>
      <c r="D77" s="19">
        <v>42444</v>
      </c>
      <c r="E77">
        <v>21553</v>
      </c>
      <c r="F77" s="27">
        <v>1821.51</v>
      </c>
      <c r="H77" s="26"/>
      <c r="I77" s="26"/>
      <c r="J77" s="27"/>
      <c r="K77" s="7"/>
      <c r="L77" s="28"/>
    </row>
    <row r="78" spans="1:12" hidden="1" outlineLevel="1" x14ac:dyDescent="0.2">
      <c r="A78" s="10"/>
      <c r="B78" s="10"/>
      <c r="C78" t="s">
        <v>511</v>
      </c>
      <c r="D78" s="19">
        <v>42451</v>
      </c>
      <c r="E78">
        <v>21554</v>
      </c>
      <c r="F78" s="27">
        <v>1103.67</v>
      </c>
      <c r="G78"/>
      <c r="J78" s="27"/>
    </row>
    <row r="79" spans="1:12" hidden="1" outlineLevel="1" x14ac:dyDescent="0.2">
      <c r="A79" s="10"/>
      <c r="B79" s="10"/>
      <c r="C79" t="s">
        <v>512</v>
      </c>
      <c r="D79" s="19">
        <v>42451</v>
      </c>
      <c r="E79">
        <v>21555</v>
      </c>
      <c r="F79">
        <v>658.03</v>
      </c>
      <c r="G79"/>
      <c r="J79" s="27"/>
    </row>
    <row r="80" spans="1:12" hidden="1" outlineLevel="1" x14ac:dyDescent="0.2">
      <c r="A80" s="10"/>
      <c r="B80" s="10"/>
      <c r="C80" t="s">
        <v>513</v>
      </c>
      <c r="D80" s="19">
        <v>42458</v>
      </c>
      <c r="E80">
        <v>21908</v>
      </c>
      <c r="F80">
        <v>243.52</v>
      </c>
      <c r="G80"/>
    </row>
    <row r="81" spans="1:16" hidden="1" outlineLevel="1" x14ac:dyDescent="0.2">
      <c r="A81" s="10"/>
      <c r="B81" s="10"/>
      <c r="C81" t="s">
        <v>514</v>
      </c>
      <c r="D81" s="19">
        <v>42458</v>
      </c>
      <c r="E81" t="s">
        <v>515</v>
      </c>
      <c r="F81">
        <v>542.79999999999995</v>
      </c>
      <c r="G81"/>
      <c r="J81" s="27"/>
    </row>
    <row r="82" spans="1:16" collapsed="1" x14ac:dyDescent="0.2">
      <c r="A82" s="44" t="s">
        <v>516</v>
      </c>
      <c r="B82" s="44" t="s">
        <v>517</v>
      </c>
      <c r="D82" s="19"/>
      <c r="F82"/>
      <c r="G82" s="21">
        <f>SUM(F83:F83)</f>
        <v>1213.94</v>
      </c>
      <c r="H82" s="26">
        <f>G82/1.16*0.16</f>
        <v>167.44000000000003</v>
      </c>
    </row>
    <row r="83" spans="1:16" hidden="1" outlineLevel="1" x14ac:dyDescent="0.2">
      <c r="A83" s="10"/>
      <c r="B83" s="10"/>
      <c r="C83" t="s">
        <v>518</v>
      </c>
      <c r="D83" s="19">
        <v>42452</v>
      </c>
      <c r="E83">
        <v>15206</v>
      </c>
      <c r="F83" s="27">
        <v>1213.94</v>
      </c>
      <c r="G83"/>
    </row>
    <row r="84" spans="1:16" hidden="1" outlineLevel="1" x14ac:dyDescent="0.2">
      <c r="A84" s="10"/>
      <c r="B84" s="10"/>
      <c r="D84" s="19"/>
      <c r="F84"/>
      <c r="G84"/>
    </row>
    <row r="85" spans="1:16" collapsed="1" x14ac:dyDescent="0.2">
      <c r="A85" s="18" t="s">
        <v>112</v>
      </c>
      <c r="B85" s="18" t="s">
        <v>113</v>
      </c>
      <c r="C85" s="5"/>
      <c r="D85" s="36"/>
      <c r="E85" s="45"/>
      <c r="F85" s="6"/>
      <c r="G85" s="21">
        <f>SUM(F86:F89)</f>
        <v>11150.099999999999</v>
      </c>
      <c r="H85" s="26">
        <f>G85/1.16*0.16</f>
        <v>1537.9448275862067</v>
      </c>
      <c r="I85" s="26"/>
      <c r="K85" s="57"/>
      <c r="L85" s="57" t="s">
        <v>114</v>
      </c>
    </row>
    <row r="86" spans="1:16" ht="13.5" hidden="1" customHeight="1" outlineLevel="1" x14ac:dyDescent="0.2">
      <c r="A86" s="5"/>
      <c r="B86" s="5"/>
      <c r="C86" t="s">
        <v>115</v>
      </c>
      <c r="D86" s="19">
        <v>42004</v>
      </c>
      <c r="E86" t="s">
        <v>116</v>
      </c>
      <c r="F86" s="20">
        <v>1411.25</v>
      </c>
      <c r="G86" s="41"/>
      <c r="H86" s="66"/>
      <c r="I86" s="66"/>
    </row>
    <row r="87" spans="1:16" hidden="1" outlineLevel="1" x14ac:dyDescent="0.2">
      <c r="A87" s="5"/>
      <c r="B87" s="5"/>
      <c r="C87" t="s">
        <v>117</v>
      </c>
      <c r="D87" s="19">
        <v>42004</v>
      </c>
      <c r="E87" t="s">
        <v>118</v>
      </c>
      <c r="F87" s="20">
        <v>2309.33</v>
      </c>
      <c r="G87" s="41"/>
      <c r="H87" s="66"/>
      <c r="I87" s="66"/>
      <c r="K87" s="7"/>
      <c r="L87" s="28"/>
    </row>
    <row r="88" spans="1:16" hidden="1" outlineLevel="1" x14ac:dyDescent="0.2">
      <c r="A88" s="5"/>
      <c r="B88" s="5"/>
      <c r="D88" s="19"/>
      <c r="E88" t="s">
        <v>105</v>
      </c>
      <c r="F88" s="20">
        <v>361.04</v>
      </c>
      <c r="G88" s="41"/>
      <c r="H88" s="66"/>
      <c r="I88" s="66"/>
      <c r="K88" s="7"/>
      <c r="L88" s="28"/>
    </row>
    <row r="89" spans="1:16" hidden="1" outlineLevel="1" x14ac:dyDescent="0.2">
      <c r="A89" s="5"/>
      <c r="B89" s="5"/>
      <c r="C89" t="s">
        <v>519</v>
      </c>
      <c r="D89" s="19">
        <v>42460</v>
      </c>
      <c r="E89" t="s">
        <v>520</v>
      </c>
      <c r="F89" s="27">
        <v>7068.48</v>
      </c>
      <c r="G89" s="41"/>
      <c r="H89" s="66"/>
      <c r="I89" s="66"/>
      <c r="K89" s="7"/>
      <c r="L89" s="28"/>
    </row>
    <row r="90" spans="1:16" collapsed="1" x14ac:dyDescent="0.2">
      <c r="A90" s="18" t="s">
        <v>123</v>
      </c>
      <c r="B90" s="18" t="s">
        <v>124</v>
      </c>
      <c r="C90" s="5"/>
      <c r="D90" s="36"/>
      <c r="E90" s="37"/>
      <c r="F90" s="6"/>
      <c r="G90" s="21">
        <f>SUM(F91:F92)</f>
        <v>1378.07</v>
      </c>
      <c r="H90" s="26">
        <f>G90/1.16*0.16</f>
        <v>190.0786206896552</v>
      </c>
      <c r="I90" s="26"/>
    </row>
    <row r="91" spans="1:16" ht="15" hidden="1" outlineLevel="1" x14ac:dyDescent="0.25">
      <c r="A91" s="10"/>
      <c r="B91" s="10"/>
      <c r="C91" s="75" t="s">
        <v>125</v>
      </c>
      <c r="D91" s="74">
        <v>42291</v>
      </c>
      <c r="E91" s="75"/>
      <c r="F91" s="20">
        <v>1378.07</v>
      </c>
      <c r="G91" s="22"/>
      <c r="H91" s="26"/>
    </row>
    <row r="92" spans="1:16" hidden="1" outlineLevel="1" x14ac:dyDescent="0.2">
      <c r="A92" s="10"/>
      <c r="B92" s="10"/>
      <c r="D92" s="19"/>
      <c r="F92" s="27"/>
      <c r="G92" s="22"/>
      <c r="H92" s="26"/>
      <c r="P92" s="26"/>
    </row>
    <row r="93" spans="1:16" collapsed="1" x14ac:dyDescent="0.2">
      <c r="A93" s="18" t="s">
        <v>521</v>
      </c>
      <c r="B93" s="18" t="s">
        <v>522</v>
      </c>
      <c r="D93" s="19"/>
      <c r="F93" s="27"/>
      <c r="G93" s="21">
        <f>SUM(F94:F95)</f>
        <v>4300</v>
      </c>
      <c r="H93" s="26">
        <f>G93/1.16*0.16</f>
        <v>593.10344827586209</v>
      </c>
      <c r="P93" s="26"/>
    </row>
    <row r="94" spans="1:16" hidden="1" outlineLevel="1" x14ac:dyDescent="0.2">
      <c r="A94" s="10"/>
      <c r="B94" s="10"/>
      <c r="C94" t="s">
        <v>523</v>
      </c>
      <c r="D94" s="19">
        <v>42453</v>
      </c>
      <c r="E94" t="s">
        <v>524</v>
      </c>
      <c r="F94" s="27">
        <v>4300</v>
      </c>
      <c r="G94" s="22"/>
      <c r="H94" s="26"/>
      <c r="P94" s="26"/>
    </row>
    <row r="95" spans="1:16" hidden="1" outlineLevel="1" x14ac:dyDescent="0.2">
      <c r="A95" s="10"/>
      <c r="B95" s="10"/>
      <c r="D95" s="19"/>
      <c r="F95" s="27"/>
      <c r="G95" s="22"/>
      <c r="H95" s="26"/>
      <c r="J95" s="27"/>
      <c r="P95" s="26"/>
    </row>
    <row r="96" spans="1:16" collapsed="1" x14ac:dyDescent="0.2">
      <c r="A96" s="18" t="s">
        <v>456</v>
      </c>
      <c r="B96" s="18" t="s">
        <v>457</v>
      </c>
      <c r="D96" s="19"/>
      <c r="F96"/>
      <c r="G96" s="21">
        <f>SUM(F97)</f>
        <v>270.12</v>
      </c>
      <c r="H96" s="26">
        <f>G96/1.16*0.16</f>
        <v>37.257931034482766</v>
      </c>
      <c r="I96" s="26"/>
      <c r="J96" s="27"/>
      <c r="K96" s="7"/>
      <c r="L96" s="28"/>
    </row>
    <row r="97" spans="1:12" hidden="1" outlineLevel="1" x14ac:dyDescent="0.2">
      <c r="A97" s="57"/>
      <c r="B97" s="57"/>
      <c r="C97" t="s">
        <v>458</v>
      </c>
      <c r="D97" s="19">
        <v>42429</v>
      </c>
      <c r="E97" t="s">
        <v>459</v>
      </c>
      <c r="F97">
        <v>270.12</v>
      </c>
      <c r="I97" s="26"/>
      <c r="J97" s="27"/>
      <c r="K97" s="7"/>
      <c r="L97" s="28"/>
    </row>
    <row r="98" spans="1:12" collapsed="1" x14ac:dyDescent="0.2">
      <c r="A98" s="18" t="s">
        <v>525</v>
      </c>
      <c r="B98" s="18" t="s">
        <v>526</v>
      </c>
      <c r="D98" s="19"/>
      <c r="F98"/>
      <c r="G98" s="21">
        <f>SUM(F99)</f>
        <v>-12600</v>
      </c>
      <c r="H98" s="26">
        <f>G98/1.16*0.16</f>
        <v>-1737.9310344827588</v>
      </c>
      <c r="I98" s="26" t="s">
        <v>2076</v>
      </c>
      <c r="J98" s="27"/>
      <c r="K98" s="7"/>
      <c r="L98" s="28"/>
    </row>
    <row r="99" spans="1:12" hidden="1" outlineLevel="1" x14ac:dyDescent="0.2">
      <c r="A99" s="10"/>
      <c r="B99" s="10"/>
      <c r="C99" t="s">
        <v>527</v>
      </c>
      <c r="D99" s="19">
        <v>42458</v>
      </c>
      <c r="E99" t="s">
        <v>528</v>
      </c>
      <c r="F99" s="27">
        <v>-12600</v>
      </c>
      <c r="I99" s="26"/>
      <c r="J99" s="27"/>
      <c r="K99" s="7"/>
      <c r="L99" s="28"/>
    </row>
    <row r="100" spans="1:12" collapsed="1" x14ac:dyDescent="0.2">
      <c r="A100" s="18" t="s">
        <v>303</v>
      </c>
      <c r="B100" s="18" t="s">
        <v>304</v>
      </c>
      <c r="D100" s="19"/>
      <c r="F100" s="27"/>
      <c r="G100" s="21">
        <f>SUM(F101:F114)</f>
        <v>45878</v>
      </c>
      <c r="H100" s="26">
        <f t="shared" ref="H100" si="1">G100/1.16*0.16</f>
        <v>6328</v>
      </c>
      <c r="I100" s="26"/>
      <c r="J100" s="27"/>
      <c r="K100" s="7"/>
      <c r="L100" s="28"/>
    </row>
    <row r="101" spans="1:12" hidden="1" outlineLevel="1" x14ac:dyDescent="0.2">
      <c r="A101" s="57"/>
      <c r="B101" s="57"/>
      <c r="C101" t="s">
        <v>415</v>
      </c>
      <c r="D101" s="19">
        <v>42410</v>
      </c>
      <c r="E101" t="s">
        <v>416</v>
      </c>
      <c r="F101" s="68">
        <v>1856</v>
      </c>
      <c r="G101" s="22"/>
      <c r="H101" s="26"/>
      <c r="I101" s="26"/>
      <c r="J101" s="27"/>
      <c r="K101" s="7"/>
      <c r="L101" s="28"/>
    </row>
    <row r="102" spans="1:12" hidden="1" outlineLevel="1" x14ac:dyDescent="0.2">
      <c r="A102" s="57"/>
      <c r="B102" s="57"/>
      <c r="C102" t="s">
        <v>398</v>
      </c>
      <c r="D102" s="19">
        <v>42422</v>
      </c>
      <c r="E102">
        <v>1556</v>
      </c>
      <c r="F102" s="27">
        <v>1508</v>
      </c>
      <c r="G102" s="22"/>
      <c r="H102" s="26"/>
      <c r="I102" s="26"/>
      <c r="K102" s="7"/>
      <c r="L102" s="28"/>
    </row>
    <row r="103" spans="1:12" hidden="1" outlineLevel="1" x14ac:dyDescent="0.2">
      <c r="A103" s="57"/>
      <c r="B103" s="57"/>
      <c r="C103" t="s">
        <v>530</v>
      </c>
      <c r="D103" s="19">
        <v>42447</v>
      </c>
      <c r="E103" t="s">
        <v>531</v>
      </c>
      <c r="F103" s="27">
        <v>5220</v>
      </c>
      <c r="G103" s="22"/>
      <c r="H103" s="26"/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532</v>
      </c>
      <c r="D104" s="19">
        <v>42458</v>
      </c>
      <c r="E104" t="s">
        <v>533</v>
      </c>
      <c r="F104" s="27">
        <v>7540</v>
      </c>
      <c r="G104" s="22"/>
      <c r="H104" s="26"/>
      <c r="I104" s="26"/>
      <c r="J104" s="27"/>
      <c r="K104" s="7"/>
      <c r="L104" s="28"/>
    </row>
    <row r="105" spans="1:12" hidden="1" outlineLevel="1" x14ac:dyDescent="0.2">
      <c r="A105" s="57"/>
      <c r="B105" s="57"/>
      <c r="C105" t="s">
        <v>534</v>
      </c>
      <c r="D105" s="19">
        <v>42458</v>
      </c>
      <c r="E105" t="s">
        <v>535</v>
      </c>
      <c r="F105" s="27">
        <v>2088</v>
      </c>
      <c r="G105" s="22"/>
      <c r="H105" s="26"/>
      <c r="I105" s="26"/>
      <c r="J105" s="27"/>
      <c r="K105" s="7"/>
      <c r="L105" s="28"/>
    </row>
    <row r="106" spans="1:12" hidden="1" outlineLevel="1" x14ac:dyDescent="0.2">
      <c r="A106" s="57"/>
      <c r="B106" s="57"/>
      <c r="C106" t="s">
        <v>536</v>
      </c>
      <c r="D106" s="19">
        <v>42459</v>
      </c>
      <c r="E106" t="s">
        <v>537</v>
      </c>
      <c r="F106" s="27">
        <v>6380</v>
      </c>
      <c r="G106" s="22"/>
      <c r="H106" s="26"/>
      <c r="I106" s="26"/>
      <c r="J106" s="27"/>
      <c r="K106" s="7"/>
      <c r="L106" s="28"/>
    </row>
    <row r="107" spans="1:12" hidden="1" outlineLevel="1" x14ac:dyDescent="0.2">
      <c r="A107" s="57"/>
      <c r="B107" s="57"/>
      <c r="C107" t="s">
        <v>538</v>
      </c>
      <c r="D107" s="19">
        <v>42460</v>
      </c>
      <c r="E107" t="s">
        <v>539</v>
      </c>
      <c r="F107" s="27">
        <v>6960</v>
      </c>
      <c r="G107" s="22"/>
      <c r="H107" s="26"/>
      <c r="I107" s="26"/>
      <c r="J107" s="27"/>
      <c r="K107" s="7"/>
      <c r="L107" s="28"/>
    </row>
    <row r="108" spans="1:12" hidden="1" outlineLevel="1" x14ac:dyDescent="0.2">
      <c r="A108" s="57"/>
      <c r="B108" s="57"/>
      <c r="C108" t="s">
        <v>540</v>
      </c>
      <c r="D108" s="19">
        <v>42460</v>
      </c>
      <c r="E108" t="s">
        <v>541</v>
      </c>
      <c r="F108">
        <v>638</v>
      </c>
      <c r="G108" s="22"/>
      <c r="H108" s="26"/>
      <c r="I108" s="26"/>
      <c r="K108" s="7"/>
      <c r="L108" s="28"/>
    </row>
    <row r="109" spans="1:12" hidden="1" outlineLevel="1" x14ac:dyDescent="0.2">
      <c r="A109" s="57"/>
      <c r="B109" s="57"/>
      <c r="C109" t="s">
        <v>542</v>
      </c>
      <c r="D109" s="19">
        <v>42460</v>
      </c>
      <c r="E109" t="s">
        <v>543</v>
      </c>
      <c r="F109" s="27">
        <v>1392</v>
      </c>
      <c r="G109" s="22"/>
      <c r="H109" s="26"/>
      <c r="I109" s="26"/>
      <c r="J109" s="27"/>
      <c r="K109" s="7"/>
      <c r="L109" s="28"/>
    </row>
    <row r="110" spans="1:12" hidden="1" outlineLevel="1" x14ac:dyDescent="0.2">
      <c r="A110" s="57"/>
      <c r="B110" s="57"/>
      <c r="C110" t="s">
        <v>544</v>
      </c>
      <c r="D110" s="19">
        <v>42460</v>
      </c>
      <c r="E110" t="s">
        <v>545</v>
      </c>
      <c r="F110">
        <v>812</v>
      </c>
      <c r="G110" s="22"/>
      <c r="H110" s="26"/>
      <c r="I110" s="26"/>
      <c r="J110" s="27"/>
      <c r="K110" s="7"/>
      <c r="L110" s="28"/>
    </row>
    <row r="111" spans="1:12" hidden="1" outlineLevel="1" x14ac:dyDescent="0.2">
      <c r="A111" s="57"/>
      <c r="B111" s="57"/>
      <c r="C111" t="s">
        <v>546</v>
      </c>
      <c r="D111" s="19">
        <v>42460</v>
      </c>
      <c r="E111" t="s">
        <v>547</v>
      </c>
      <c r="F111" s="27">
        <v>1856</v>
      </c>
      <c r="G111" s="22"/>
      <c r="H111" s="26"/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548</v>
      </c>
      <c r="D112" s="19">
        <v>42460</v>
      </c>
      <c r="E112" t="s">
        <v>549</v>
      </c>
      <c r="F112" s="27">
        <v>1740</v>
      </c>
      <c r="G112" s="22"/>
      <c r="H112" s="26"/>
      <c r="I112" s="26"/>
      <c r="J112" s="27"/>
      <c r="K112" s="7"/>
      <c r="L112" s="28"/>
    </row>
    <row r="113" spans="1:12" hidden="1" outlineLevel="1" x14ac:dyDescent="0.2">
      <c r="A113" s="57"/>
      <c r="B113" s="57"/>
      <c r="C113" t="s">
        <v>550</v>
      </c>
      <c r="D113" s="19">
        <v>42460</v>
      </c>
      <c r="E113" t="s">
        <v>547</v>
      </c>
      <c r="F113" s="27">
        <v>1856</v>
      </c>
      <c r="G113" s="22"/>
      <c r="H113" s="26"/>
      <c r="I113" s="26"/>
      <c r="K113" s="7"/>
      <c r="L113" s="28"/>
    </row>
    <row r="114" spans="1:12" hidden="1" outlineLevel="1" x14ac:dyDescent="0.2">
      <c r="A114" s="57"/>
      <c r="B114" s="57"/>
      <c r="C114" t="s">
        <v>231</v>
      </c>
      <c r="D114" s="19">
        <v>42460</v>
      </c>
      <c r="E114" t="s">
        <v>551</v>
      </c>
      <c r="F114" s="27">
        <v>6032</v>
      </c>
      <c r="G114" s="22"/>
      <c r="H114" s="26"/>
      <c r="I114" s="26"/>
      <c r="J114" s="27"/>
      <c r="K114" s="7"/>
      <c r="L114" s="28"/>
    </row>
    <row r="115" spans="1:12" collapsed="1" x14ac:dyDescent="0.2">
      <c r="A115" s="18" t="s">
        <v>126</v>
      </c>
      <c r="B115" s="18" t="s">
        <v>127</v>
      </c>
      <c r="D115" s="19"/>
      <c r="E115" s="45"/>
      <c r="F115" s="6"/>
      <c r="G115" s="21">
        <f>SUM(F116:F117)</f>
        <v>23881.35</v>
      </c>
      <c r="H115" s="26">
        <f>G115/1.16*0.16</f>
        <v>3293.9793103448278</v>
      </c>
      <c r="I115" s="26"/>
      <c r="J115" s="27"/>
      <c r="K115" s="7"/>
      <c r="L115" s="28"/>
    </row>
    <row r="116" spans="1:12" hidden="1" outlineLevel="1" x14ac:dyDescent="0.2">
      <c r="A116" s="10"/>
      <c r="B116" s="10"/>
      <c r="C116" s="5" t="s">
        <v>128</v>
      </c>
      <c r="D116" s="36">
        <v>41517</v>
      </c>
      <c r="E116" s="37" t="s">
        <v>129</v>
      </c>
      <c r="F116" s="6">
        <f>38903.35-16240-7308</f>
        <v>15355.349999999999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10"/>
      <c r="B117" s="10"/>
      <c r="C117" t="s">
        <v>552</v>
      </c>
      <c r="D117" s="19">
        <v>42460</v>
      </c>
      <c r="E117" t="s">
        <v>553</v>
      </c>
      <c r="F117" s="27">
        <v>8526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130</v>
      </c>
      <c r="B118" s="18" t="s">
        <v>131</v>
      </c>
      <c r="C118" s="5"/>
      <c r="D118" s="36"/>
      <c r="E118" s="45"/>
      <c r="F118" s="6"/>
      <c r="G118" s="21">
        <f>SUM(F119:F126)</f>
        <v>5783.6</v>
      </c>
      <c r="H118" s="26">
        <f>G118/1.16*0.16</f>
        <v>797.73793103448293</v>
      </c>
      <c r="I118" s="21"/>
      <c r="J118" s="27"/>
      <c r="K118" s="7"/>
      <c r="L118" s="28"/>
    </row>
    <row r="119" spans="1:12" hidden="1" outlineLevel="1" x14ac:dyDescent="0.2">
      <c r="A119" s="57"/>
      <c r="B119" s="57"/>
      <c r="C119" t="s">
        <v>132</v>
      </c>
      <c r="D119" s="19">
        <v>42275</v>
      </c>
      <c r="E119">
        <v>4349</v>
      </c>
      <c r="F119" s="33">
        <v>92.34</v>
      </c>
      <c r="G119" s="21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133</v>
      </c>
      <c r="D120" s="19">
        <v>42277</v>
      </c>
      <c r="E120">
        <v>9021</v>
      </c>
      <c r="F120" s="33">
        <v>577.79999999999995</v>
      </c>
      <c r="G120" s="67"/>
      <c r="H120" s="26"/>
      <c r="I120" s="21">
        <v>4238.59</v>
      </c>
      <c r="J120" s="27"/>
      <c r="K120" s="7"/>
      <c r="L120" s="28"/>
    </row>
    <row r="121" spans="1:12" hidden="1" outlineLevel="1" x14ac:dyDescent="0.2">
      <c r="A121" s="57"/>
      <c r="B121" s="57"/>
      <c r="C121" t="s">
        <v>134</v>
      </c>
      <c r="D121" s="19">
        <v>42308</v>
      </c>
      <c r="E121" t="s">
        <v>135</v>
      </c>
      <c r="F121" s="33">
        <v>613.4</v>
      </c>
      <c r="G121" s="67"/>
      <c r="H121" s="26"/>
      <c r="I121" s="26"/>
      <c r="K121" s="7"/>
      <c r="L121" s="28"/>
    </row>
    <row r="122" spans="1:12" hidden="1" outlineLevel="1" x14ac:dyDescent="0.2">
      <c r="A122" s="57"/>
      <c r="B122" s="57"/>
      <c r="C122" t="s">
        <v>136</v>
      </c>
      <c r="D122" s="19">
        <v>42333</v>
      </c>
      <c r="E122" t="s">
        <v>137</v>
      </c>
      <c r="F122" s="33">
        <v>2812.55</v>
      </c>
      <c r="G122" s="67"/>
      <c r="H122" s="26"/>
      <c r="I122" s="26"/>
      <c r="J122" s="27"/>
      <c r="K122" s="7"/>
      <c r="L122" s="28"/>
    </row>
    <row r="123" spans="1:12" hidden="1" outlineLevel="1" x14ac:dyDescent="0.2">
      <c r="A123" s="57"/>
      <c r="B123" s="57"/>
      <c r="C123" t="s">
        <v>138</v>
      </c>
      <c r="D123" s="19">
        <v>42369</v>
      </c>
      <c r="E123" t="s">
        <v>139</v>
      </c>
      <c r="F123" s="33">
        <v>140</v>
      </c>
      <c r="G123" s="67"/>
      <c r="H123" s="26"/>
      <c r="I123" s="26"/>
      <c r="J123" s="27"/>
      <c r="K123" s="7"/>
      <c r="L123" s="28"/>
    </row>
    <row r="124" spans="1:12" hidden="1" outlineLevel="1" x14ac:dyDescent="0.2">
      <c r="A124" s="57"/>
      <c r="B124" s="57"/>
      <c r="C124" t="s">
        <v>417</v>
      </c>
      <c r="D124" s="19">
        <v>42429</v>
      </c>
      <c r="E124" t="s">
        <v>418</v>
      </c>
      <c r="F124">
        <v>61.09</v>
      </c>
      <c r="G124" s="67"/>
      <c r="H124" s="26"/>
      <c r="I124" s="26"/>
      <c r="K124" s="7"/>
      <c r="L124" s="28"/>
    </row>
    <row r="125" spans="1:12" hidden="1" outlineLevel="1" x14ac:dyDescent="0.2">
      <c r="A125" s="57"/>
      <c r="B125" s="57"/>
      <c r="C125" t="s">
        <v>419</v>
      </c>
      <c r="D125" s="19">
        <v>42429</v>
      </c>
      <c r="E125" t="s">
        <v>420</v>
      </c>
      <c r="F125" s="27">
        <v>-130</v>
      </c>
      <c r="G125" s="67"/>
      <c r="H125" s="26"/>
      <c r="I125" s="26"/>
      <c r="K125" s="7"/>
      <c r="L125" s="28"/>
    </row>
    <row r="126" spans="1:12" hidden="1" outlineLevel="1" x14ac:dyDescent="0.2">
      <c r="A126" s="57"/>
      <c r="B126" s="57"/>
      <c r="C126" s="64"/>
      <c r="D126" s="92"/>
      <c r="E126" s="64"/>
      <c r="F126" s="33">
        <f>5783.6-4167.18</f>
        <v>1616.42</v>
      </c>
      <c r="G126" s="67"/>
      <c r="H126" s="26"/>
      <c r="I126" s="26"/>
      <c r="K126" s="7"/>
      <c r="L126" s="28"/>
    </row>
    <row r="127" spans="1:12" collapsed="1" x14ac:dyDescent="0.2">
      <c r="A127" s="18" t="s">
        <v>554</v>
      </c>
      <c r="B127" s="18" t="s">
        <v>555</v>
      </c>
      <c r="C127" s="64"/>
      <c r="D127" s="92"/>
      <c r="E127" s="64"/>
      <c r="F127" s="33"/>
      <c r="G127" s="21">
        <f>SUM(F128:F128)</f>
        <v>4391.76</v>
      </c>
      <c r="H127" s="26">
        <f>G127/1.16*0.16</f>
        <v>605.7600000000001</v>
      </c>
      <c r="I127" s="26"/>
      <c r="J127" s="27"/>
      <c r="K127" s="7"/>
      <c r="L127" s="28"/>
    </row>
    <row r="128" spans="1:12" hidden="1" outlineLevel="1" x14ac:dyDescent="0.2">
      <c r="A128" s="57"/>
      <c r="B128" s="57"/>
      <c r="C128" t="s">
        <v>556</v>
      </c>
      <c r="D128" s="19">
        <v>42459</v>
      </c>
      <c r="E128">
        <v>1391</v>
      </c>
      <c r="F128" s="27">
        <v>4391.76</v>
      </c>
      <c r="G128" s="67"/>
      <c r="H128" s="26"/>
      <c r="I128" s="26"/>
      <c r="K128" s="7"/>
      <c r="L128" s="28"/>
    </row>
    <row r="129" spans="1:13" collapsed="1" x14ac:dyDescent="0.2">
      <c r="A129" s="18" t="s">
        <v>143</v>
      </c>
      <c r="B129" s="18" t="s">
        <v>144</v>
      </c>
      <c r="C129" s="5"/>
      <c r="D129" s="36"/>
      <c r="E129" s="45"/>
      <c r="F129" s="6"/>
      <c r="G129" s="21">
        <f>SUM(F130:F143)</f>
        <v>31206</v>
      </c>
      <c r="H129" s="26">
        <f>G129/1.16*0.16</f>
        <v>4304.2758620689656</v>
      </c>
      <c r="I129" s="26"/>
      <c r="K129" s="7"/>
      <c r="L129" s="28"/>
    </row>
    <row r="130" spans="1:13" hidden="1" outlineLevel="1" x14ac:dyDescent="0.2">
      <c r="A130" s="10"/>
      <c r="B130" s="10"/>
      <c r="D130" s="19"/>
      <c r="E130" t="s">
        <v>105</v>
      </c>
      <c r="F130" s="20">
        <v>-810</v>
      </c>
      <c r="G130" s="21"/>
      <c r="H130" s="26"/>
      <c r="I130" s="26"/>
      <c r="J130" s="27"/>
      <c r="K130" s="7"/>
      <c r="L130" s="28"/>
    </row>
    <row r="131" spans="1:13" ht="15" hidden="1" outlineLevel="1" x14ac:dyDescent="0.25">
      <c r="A131" s="10"/>
      <c r="B131" s="10"/>
      <c r="C131" s="75" t="s">
        <v>145</v>
      </c>
      <c r="D131" s="74">
        <v>42172</v>
      </c>
      <c r="E131" s="75">
        <v>163</v>
      </c>
      <c r="F131" s="73">
        <v>3944</v>
      </c>
      <c r="G131" s="21"/>
      <c r="H131" s="26"/>
      <c r="I131" s="26"/>
      <c r="J131" s="27"/>
    </row>
    <row r="132" spans="1:13" ht="15" hidden="1" outlineLevel="1" x14ac:dyDescent="0.25">
      <c r="A132" s="10"/>
      <c r="B132" s="10"/>
      <c r="C132" s="75" t="s">
        <v>146</v>
      </c>
      <c r="D132" s="74">
        <v>42172</v>
      </c>
      <c r="E132" s="75">
        <v>166</v>
      </c>
      <c r="F132" s="73">
        <v>4872</v>
      </c>
      <c r="G132" s="21"/>
      <c r="H132" s="26"/>
      <c r="I132" s="26"/>
    </row>
    <row r="133" spans="1:13" ht="15" hidden="1" outlineLevel="1" x14ac:dyDescent="0.25">
      <c r="A133" s="10"/>
      <c r="B133" s="10"/>
      <c r="C133" s="75" t="s">
        <v>147</v>
      </c>
      <c r="D133" s="74">
        <v>42172</v>
      </c>
      <c r="E133" s="75">
        <v>165</v>
      </c>
      <c r="F133" s="73">
        <v>1044</v>
      </c>
      <c r="G133" s="21"/>
      <c r="H133" s="26"/>
      <c r="I133" s="26"/>
    </row>
    <row r="134" spans="1:13" ht="15" hidden="1" outlineLevel="1" x14ac:dyDescent="0.25">
      <c r="A134" s="10"/>
      <c r="B134" s="10"/>
      <c r="C134" s="75" t="s">
        <v>148</v>
      </c>
      <c r="D134" s="49">
        <v>42307</v>
      </c>
      <c r="E134" s="48">
        <v>257</v>
      </c>
      <c r="F134" s="65">
        <v>4640</v>
      </c>
      <c r="G134" s="21"/>
      <c r="H134" s="26"/>
      <c r="I134" s="26"/>
      <c r="J134" s="27"/>
    </row>
    <row r="135" spans="1:13" hidden="1" outlineLevel="1" x14ac:dyDescent="0.2">
      <c r="A135" s="10"/>
      <c r="B135" s="10"/>
      <c r="C135" t="s">
        <v>331</v>
      </c>
      <c r="D135" s="19">
        <v>42399</v>
      </c>
      <c r="E135">
        <v>34</v>
      </c>
      <c r="F135" s="27">
        <v>1044</v>
      </c>
      <c r="G135" s="21"/>
      <c r="H135" s="26"/>
      <c r="I135" s="26"/>
    </row>
    <row r="136" spans="1:13" hidden="1" outlineLevel="1" x14ac:dyDescent="0.2">
      <c r="A136" s="10"/>
      <c r="B136" s="10"/>
      <c r="C136" t="s">
        <v>557</v>
      </c>
      <c r="D136" s="19">
        <v>42447</v>
      </c>
      <c r="E136" s="64">
        <v>370</v>
      </c>
      <c r="F136" s="27">
        <v>1740</v>
      </c>
      <c r="G136" s="21"/>
      <c r="H136" s="26"/>
      <c r="I136" s="26"/>
    </row>
    <row r="137" spans="1:13" hidden="1" outlineLevel="1" x14ac:dyDescent="0.2">
      <c r="A137" s="10"/>
      <c r="B137" s="10"/>
      <c r="C137" t="s">
        <v>558</v>
      </c>
      <c r="D137" s="19">
        <v>42448</v>
      </c>
      <c r="E137" s="64">
        <v>369</v>
      </c>
      <c r="F137" s="27">
        <v>1276</v>
      </c>
      <c r="G137" s="21"/>
      <c r="H137" s="26"/>
      <c r="I137" s="26"/>
      <c r="K137" s="7"/>
      <c r="L137" s="28"/>
    </row>
    <row r="138" spans="1:13" hidden="1" outlineLevel="1" x14ac:dyDescent="0.2">
      <c r="A138" s="10"/>
      <c r="B138" s="10"/>
      <c r="C138" t="s">
        <v>559</v>
      </c>
      <c r="D138" s="19">
        <v>42453</v>
      </c>
      <c r="E138" s="64" t="s">
        <v>560</v>
      </c>
      <c r="F138" s="27">
        <v>2088</v>
      </c>
      <c r="G138" s="21"/>
      <c r="H138" s="26"/>
      <c r="I138" s="26"/>
      <c r="J138" s="27"/>
      <c r="K138" s="7"/>
      <c r="L138" s="28"/>
    </row>
    <row r="139" spans="1:13" hidden="1" outlineLevel="1" x14ac:dyDescent="0.2">
      <c r="A139" s="10"/>
      <c r="B139" s="10"/>
      <c r="C139" t="s">
        <v>561</v>
      </c>
      <c r="D139" s="19">
        <v>42457</v>
      </c>
      <c r="E139" s="64">
        <v>376</v>
      </c>
      <c r="F139" s="27">
        <v>2320</v>
      </c>
      <c r="G139" s="21"/>
      <c r="H139" s="26"/>
      <c r="I139" s="26"/>
      <c r="J139" s="27"/>
    </row>
    <row r="140" spans="1:13" hidden="1" outlineLevel="1" x14ac:dyDescent="0.2">
      <c r="A140" s="10"/>
      <c r="B140" s="10"/>
      <c r="C140" t="s">
        <v>562</v>
      </c>
      <c r="D140" s="19">
        <v>42457</v>
      </c>
      <c r="E140" s="64">
        <v>372</v>
      </c>
      <c r="F140" s="27">
        <v>2552</v>
      </c>
      <c r="G140"/>
      <c r="H140" s="26"/>
      <c r="I140" s="26"/>
      <c r="J140" s="27"/>
      <c r="K140" s="19"/>
      <c r="M140" s="27"/>
    </row>
    <row r="141" spans="1:13" hidden="1" outlineLevel="1" x14ac:dyDescent="0.2">
      <c r="A141" s="10"/>
      <c r="B141" s="10"/>
      <c r="C141" t="s">
        <v>563</v>
      </c>
      <c r="D141" s="19">
        <v>42458</v>
      </c>
      <c r="E141" s="64">
        <v>378</v>
      </c>
      <c r="F141" s="27">
        <v>1160</v>
      </c>
      <c r="G141"/>
      <c r="H141" s="26"/>
      <c r="I141" s="26"/>
      <c r="J141" s="27"/>
      <c r="K141" s="19"/>
      <c r="M141" s="27"/>
    </row>
    <row r="142" spans="1:13" hidden="1" outlineLevel="1" x14ac:dyDescent="0.2">
      <c r="A142" s="10"/>
      <c r="B142" s="10"/>
      <c r="C142" t="s">
        <v>564</v>
      </c>
      <c r="D142" s="19">
        <v>42458</v>
      </c>
      <c r="E142" s="64">
        <v>374</v>
      </c>
      <c r="F142" s="27">
        <v>4872</v>
      </c>
      <c r="G142"/>
      <c r="H142" s="26"/>
      <c r="I142" s="26"/>
      <c r="K142" s="19"/>
      <c r="M142" s="27"/>
    </row>
    <row r="143" spans="1:13" hidden="1" outlineLevel="1" x14ac:dyDescent="0.2">
      <c r="A143" s="10"/>
      <c r="B143" s="10"/>
      <c r="C143" t="s">
        <v>565</v>
      </c>
      <c r="D143" s="19">
        <v>42459</v>
      </c>
      <c r="E143" s="64">
        <v>380</v>
      </c>
      <c r="F143">
        <v>464</v>
      </c>
      <c r="G143"/>
      <c r="H143" s="26"/>
      <c r="I143" s="26"/>
      <c r="K143" s="19"/>
      <c r="M143" s="27"/>
    </row>
    <row r="144" spans="1:13" collapsed="1" x14ac:dyDescent="0.2">
      <c r="A144" s="18" t="s">
        <v>164</v>
      </c>
      <c r="B144" s="18" t="s">
        <v>165</v>
      </c>
      <c r="C144" s="5"/>
      <c r="D144" s="36"/>
      <c r="E144" s="37"/>
      <c r="F144" s="6"/>
      <c r="G144" s="21">
        <f>SUM(F145:F149)</f>
        <v>1740</v>
      </c>
      <c r="H144" s="26">
        <f>G144/1.16*0.16</f>
        <v>240</v>
      </c>
      <c r="I144" s="26"/>
    </row>
    <row r="145" spans="1:12" ht="15" hidden="1" outlineLevel="1" x14ac:dyDescent="0.25">
      <c r="A145" s="57"/>
      <c r="B145" s="57"/>
      <c r="C145" s="75" t="s">
        <v>166</v>
      </c>
      <c r="D145" s="74">
        <v>42355</v>
      </c>
      <c r="E145" s="75">
        <v>3541241</v>
      </c>
      <c r="F145" s="48">
        <v>348</v>
      </c>
      <c r="G145" s="21"/>
      <c r="H145" s="26"/>
      <c r="I145" s="26"/>
    </row>
    <row r="146" spans="1:12" ht="13.5" hidden="1" customHeight="1" outlineLevel="1" x14ac:dyDescent="0.25">
      <c r="A146" s="10"/>
      <c r="B146" s="10"/>
      <c r="C146" s="75" t="s">
        <v>167</v>
      </c>
      <c r="D146" s="74">
        <v>42356</v>
      </c>
      <c r="E146" s="75">
        <v>3539278</v>
      </c>
      <c r="F146" s="48">
        <v>348</v>
      </c>
      <c r="G146" s="21"/>
      <c r="H146" s="26"/>
      <c r="I146" s="26"/>
    </row>
    <row r="147" spans="1:12" ht="15" hidden="1" outlineLevel="1" x14ac:dyDescent="0.25">
      <c r="A147" s="10"/>
      <c r="B147" s="10"/>
      <c r="C147" s="75" t="s">
        <v>168</v>
      </c>
      <c r="D147" s="74">
        <v>42356</v>
      </c>
      <c r="E147" s="75">
        <v>3542331</v>
      </c>
      <c r="F147" s="75">
        <v>348</v>
      </c>
      <c r="G147" s="21"/>
      <c r="H147" s="26"/>
      <c r="I147" s="26"/>
      <c r="K147" s="74"/>
      <c r="L147" s="75"/>
    </row>
    <row r="148" spans="1:12" ht="15" hidden="1" outlineLevel="1" x14ac:dyDescent="0.25">
      <c r="A148" s="10"/>
      <c r="B148" s="10"/>
      <c r="C148" t="s">
        <v>566</v>
      </c>
      <c r="D148" s="19">
        <v>42448</v>
      </c>
      <c r="E148">
        <v>3683886</v>
      </c>
      <c r="F148">
        <v>348</v>
      </c>
      <c r="G148" s="21"/>
      <c r="H148" s="26"/>
      <c r="I148" s="26"/>
      <c r="K148" s="74"/>
      <c r="L148" s="75"/>
    </row>
    <row r="149" spans="1:12" ht="15" hidden="1" outlineLevel="1" x14ac:dyDescent="0.25">
      <c r="A149" s="10"/>
      <c r="B149" s="10"/>
      <c r="C149" t="s">
        <v>567</v>
      </c>
      <c r="D149" s="19">
        <v>42458</v>
      </c>
      <c r="E149">
        <v>3692477</v>
      </c>
      <c r="F149">
        <v>348</v>
      </c>
      <c r="G149" s="21"/>
      <c r="H149" s="26"/>
      <c r="I149" s="26"/>
      <c r="K149" s="74"/>
      <c r="L149" s="75"/>
    </row>
    <row r="150" spans="1:12" ht="15" hidden="1" outlineLevel="1" x14ac:dyDescent="0.25">
      <c r="A150" s="10"/>
      <c r="B150" s="10"/>
      <c r="G150" s="21"/>
      <c r="H150" s="26"/>
      <c r="I150" s="26"/>
      <c r="K150" s="74"/>
      <c r="L150" s="75"/>
    </row>
    <row r="151" spans="1:12" ht="15" collapsed="1" x14ac:dyDescent="0.25">
      <c r="A151" s="18" t="s">
        <v>169</v>
      </c>
      <c r="B151" s="18" t="s">
        <v>170</v>
      </c>
      <c r="C151" s="5"/>
      <c r="D151" s="36"/>
      <c r="E151" s="37"/>
      <c r="F151" s="6"/>
      <c r="G151" s="21">
        <f>SUM(F152:F153)</f>
        <v>7426.0599999999995</v>
      </c>
      <c r="H151" s="26">
        <f>G151/1.16*0.16</f>
        <v>1024.2841379310346</v>
      </c>
      <c r="I151" s="26"/>
      <c r="K151" s="74"/>
      <c r="L151" s="75"/>
    </row>
    <row r="152" spans="1:12" ht="13.5" hidden="1" customHeight="1" outlineLevel="1" x14ac:dyDescent="0.2">
      <c r="A152" s="10"/>
      <c r="B152" s="10"/>
      <c r="C152" t="s">
        <v>171</v>
      </c>
      <c r="D152" s="19">
        <v>42271</v>
      </c>
      <c r="E152" t="s">
        <v>172</v>
      </c>
      <c r="F152" s="20">
        <f>5800-3132+1510.06</f>
        <v>4178.0599999999995</v>
      </c>
      <c r="G152" s="68"/>
      <c r="H152" s="26"/>
      <c r="I152" s="26"/>
      <c r="K152" s="7"/>
      <c r="L152" s="28"/>
    </row>
    <row r="153" spans="1:12" ht="13.5" hidden="1" customHeight="1" outlineLevel="1" x14ac:dyDescent="0.25">
      <c r="A153" s="10"/>
      <c r="B153" s="10"/>
      <c r="C153" s="75" t="s">
        <v>173</v>
      </c>
      <c r="D153" s="74">
        <v>42308</v>
      </c>
      <c r="E153" s="75" t="s">
        <v>174</v>
      </c>
      <c r="F153" s="20">
        <f>4408-1160</f>
        <v>3248</v>
      </c>
      <c r="G153" s="54"/>
      <c r="H153" s="26"/>
      <c r="I153" s="26"/>
      <c r="K153" s="7"/>
      <c r="L153" s="28"/>
    </row>
    <row r="154" spans="1:12" ht="13.5" customHeight="1" collapsed="1" x14ac:dyDescent="0.2">
      <c r="A154" s="18" t="s">
        <v>175</v>
      </c>
      <c r="B154" s="18" t="s">
        <v>176</v>
      </c>
      <c r="C154" s="5"/>
      <c r="D154" s="36"/>
      <c r="E154" s="37"/>
      <c r="F154" s="6"/>
      <c r="G154" s="21">
        <f>SUM(F155)</f>
        <v>1160</v>
      </c>
      <c r="H154" s="26">
        <f>G154/1.16*0.16</f>
        <v>160.00000000000003</v>
      </c>
      <c r="I154" s="26"/>
      <c r="K154" s="7"/>
      <c r="L154" s="28"/>
    </row>
    <row r="155" spans="1:12" ht="15" hidden="1" outlineLevel="1" x14ac:dyDescent="0.25">
      <c r="A155" s="10"/>
      <c r="B155" s="10"/>
      <c r="C155" s="75" t="s">
        <v>177</v>
      </c>
      <c r="D155" s="74">
        <v>42353</v>
      </c>
      <c r="E155" s="75">
        <v>290</v>
      </c>
      <c r="F155" s="20">
        <v>1160</v>
      </c>
      <c r="G155" s="21"/>
      <c r="H155" s="26"/>
      <c r="I155" s="26"/>
      <c r="K155" s="7"/>
      <c r="L155" s="28"/>
    </row>
    <row r="156" spans="1:12" ht="15" collapsed="1" x14ac:dyDescent="0.25">
      <c r="A156" s="18" t="s">
        <v>431</v>
      </c>
      <c r="B156" s="18" t="s">
        <v>432</v>
      </c>
      <c r="C156" s="75"/>
      <c r="D156" s="74"/>
      <c r="E156" s="75"/>
      <c r="G156" s="21">
        <f>SUM(F157:F157)</f>
        <v>347.99</v>
      </c>
      <c r="H156" s="26">
        <f>G156/1.16*0.16</f>
        <v>47.998620689655183</v>
      </c>
      <c r="I156" s="26"/>
      <c r="K156" s="7"/>
      <c r="L156" s="28"/>
    </row>
    <row r="157" spans="1:12" hidden="1" outlineLevel="1" x14ac:dyDescent="0.2">
      <c r="A157" s="10"/>
      <c r="B157" s="10"/>
      <c r="C157" t="s">
        <v>433</v>
      </c>
      <c r="D157" s="19">
        <v>42429</v>
      </c>
      <c r="E157">
        <v>423</v>
      </c>
      <c r="F157">
        <v>347.99</v>
      </c>
      <c r="G157" s="21"/>
      <c r="H157" s="26"/>
      <c r="I157" s="26"/>
      <c r="K157" s="7"/>
      <c r="L157" s="28"/>
    </row>
    <row r="158" spans="1:12" collapsed="1" x14ac:dyDescent="0.2">
      <c r="A158" s="18" t="s">
        <v>178</v>
      </c>
      <c r="B158" s="18" t="s">
        <v>179</v>
      </c>
      <c r="C158" s="5"/>
      <c r="D158" s="36"/>
      <c r="E158" s="37"/>
      <c r="F158" s="6"/>
      <c r="G158" s="21">
        <f>SUM(F159:F159)</f>
        <v>2500.0100000000002</v>
      </c>
      <c r="H158" s="26">
        <f>G158/1.16*0.16</f>
        <v>344.82896551724144</v>
      </c>
      <c r="I158" s="26"/>
      <c r="K158" s="7"/>
      <c r="L158" s="28"/>
    </row>
    <row r="159" spans="1:12" ht="17.25" hidden="1" customHeight="1" outlineLevel="1" x14ac:dyDescent="0.25">
      <c r="A159" s="10"/>
      <c r="B159" s="10"/>
      <c r="C159" s="75" t="s">
        <v>93</v>
      </c>
      <c r="D159" s="74">
        <v>42369</v>
      </c>
      <c r="E159" s="75" t="s">
        <v>94</v>
      </c>
      <c r="F159" s="73">
        <v>2500.0100000000002</v>
      </c>
      <c r="G159" s="54"/>
      <c r="H159" s="26">
        <f>G159/1.16*0.16</f>
        <v>0</v>
      </c>
      <c r="I159" s="26"/>
      <c r="K159" s="7"/>
      <c r="L159" s="28"/>
    </row>
    <row r="160" spans="1:12" collapsed="1" x14ac:dyDescent="0.2">
      <c r="A160" s="18" t="s">
        <v>185</v>
      </c>
      <c r="B160" s="18" t="s">
        <v>186</v>
      </c>
      <c r="C160" s="5"/>
      <c r="D160" s="36"/>
      <c r="E160" s="37"/>
      <c r="F160" s="6"/>
      <c r="G160" s="21">
        <f>SUM(F161:F161)</f>
        <v>1725</v>
      </c>
      <c r="H160" s="26">
        <f>G160/1.16*0.16</f>
        <v>237.93103448275863</v>
      </c>
      <c r="I160" s="26"/>
      <c r="K160" s="7"/>
      <c r="L160" s="28"/>
    </row>
    <row r="161" spans="1:13" hidden="1" outlineLevel="1" x14ac:dyDescent="0.2">
      <c r="A161" s="10"/>
      <c r="B161" s="10"/>
      <c r="C161" s="5" t="s">
        <v>187</v>
      </c>
      <c r="D161" s="36">
        <v>41486</v>
      </c>
      <c r="E161" s="37">
        <v>8858</v>
      </c>
      <c r="F161" s="6">
        <v>1725</v>
      </c>
      <c r="G161" s="54"/>
      <c r="H161" s="26"/>
      <c r="I161" s="26"/>
      <c r="K161" s="7"/>
      <c r="L161" s="28"/>
    </row>
    <row r="162" spans="1:13" collapsed="1" x14ac:dyDescent="0.2">
      <c r="A162" s="18" t="s">
        <v>195</v>
      </c>
      <c r="B162" s="18" t="s">
        <v>196</v>
      </c>
      <c r="C162" s="5"/>
      <c r="D162" s="36"/>
      <c r="E162" s="37"/>
      <c r="F162" s="6"/>
      <c r="G162" s="21">
        <f>SUM(F163:F168)</f>
        <v>5336</v>
      </c>
      <c r="H162" s="26">
        <f>G162/1.16*0.16</f>
        <v>736</v>
      </c>
      <c r="I162" s="26"/>
      <c r="K162" s="7"/>
      <c r="L162" s="28"/>
    </row>
    <row r="163" spans="1:13" ht="15" hidden="1" outlineLevel="1" x14ac:dyDescent="0.25">
      <c r="A163" s="10"/>
      <c r="B163" s="10"/>
      <c r="C163" t="s">
        <v>434</v>
      </c>
      <c r="D163" s="19">
        <v>42410</v>
      </c>
      <c r="E163" t="s">
        <v>435</v>
      </c>
      <c r="F163" s="27">
        <v>1044</v>
      </c>
      <c r="G163" s="54"/>
      <c r="H163" s="26"/>
      <c r="I163" s="26"/>
      <c r="J163" s="75"/>
      <c r="K163" s="74"/>
      <c r="L163" s="75"/>
    </row>
    <row r="164" spans="1:13" ht="15" hidden="1" outlineLevel="1" x14ac:dyDescent="0.25">
      <c r="A164" s="10"/>
      <c r="B164" s="10"/>
      <c r="C164" t="s">
        <v>568</v>
      </c>
      <c r="D164" s="19">
        <v>42447</v>
      </c>
      <c r="E164" t="s">
        <v>569</v>
      </c>
      <c r="F164">
        <v>928</v>
      </c>
      <c r="G164" s="54"/>
      <c r="H164" s="26"/>
      <c r="I164" s="26"/>
      <c r="J164" s="75"/>
      <c r="K164" s="74"/>
      <c r="L164" s="75"/>
    </row>
    <row r="165" spans="1:13" ht="15" hidden="1" outlineLevel="1" x14ac:dyDescent="0.25">
      <c r="A165" s="10"/>
      <c r="B165" s="10"/>
      <c r="C165" t="s">
        <v>570</v>
      </c>
      <c r="D165" s="19">
        <v>42447</v>
      </c>
      <c r="E165" t="s">
        <v>571</v>
      </c>
      <c r="F165">
        <v>928</v>
      </c>
      <c r="G165" s="54"/>
      <c r="H165" s="26"/>
      <c r="I165" s="26"/>
      <c r="J165" s="75"/>
      <c r="K165" s="74"/>
      <c r="L165" s="75"/>
    </row>
    <row r="166" spans="1:13" ht="15" hidden="1" outlineLevel="1" x14ac:dyDescent="0.25">
      <c r="A166" s="10"/>
      <c r="B166" s="10"/>
      <c r="C166" t="s">
        <v>572</v>
      </c>
      <c r="D166" s="19">
        <v>42447</v>
      </c>
      <c r="E166" t="s">
        <v>573</v>
      </c>
      <c r="F166">
        <v>348</v>
      </c>
      <c r="G166" s="54"/>
      <c r="H166" s="26"/>
      <c r="I166" s="26"/>
      <c r="J166" s="75"/>
      <c r="K166" s="74"/>
      <c r="L166" s="75"/>
    </row>
    <row r="167" spans="1:13" ht="15" hidden="1" outlineLevel="1" x14ac:dyDescent="0.25">
      <c r="A167" s="10"/>
      <c r="B167" s="10"/>
      <c r="C167" t="s">
        <v>574</v>
      </c>
      <c r="D167" s="19">
        <v>42452</v>
      </c>
      <c r="E167" t="s">
        <v>575</v>
      </c>
      <c r="F167">
        <v>928</v>
      </c>
      <c r="G167" s="54"/>
      <c r="H167" s="26"/>
      <c r="I167" s="26"/>
      <c r="J167" s="75"/>
      <c r="K167" s="74"/>
      <c r="L167" s="75"/>
    </row>
    <row r="168" spans="1:13" ht="15" hidden="1" outlineLevel="1" x14ac:dyDescent="0.25">
      <c r="A168" s="10"/>
      <c r="B168" s="10"/>
      <c r="C168" t="s">
        <v>576</v>
      </c>
      <c r="D168" s="19">
        <v>42458</v>
      </c>
      <c r="E168" t="s">
        <v>577</v>
      </c>
      <c r="F168" s="27">
        <v>1160</v>
      </c>
      <c r="G168" s="54"/>
      <c r="H168" s="26"/>
      <c r="I168" s="26"/>
      <c r="J168" s="75"/>
      <c r="K168" s="74"/>
      <c r="L168" s="75"/>
    </row>
    <row r="169" spans="1:13" ht="15" collapsed="1" x14ac:dyDescent="0.25">
      <c r="A169" s="18" t="s">
        <v>340</v>
      </c>
      <c r="B169" s="18" t="s">
        <v>341</v>
      </c>
      <c r="G169" s="81">
        <f>+SUM(F170:F171)</f>
        <v>4640</v>
      </c>
      <c r="H169" s="26">
        <f>G169/1.16*0.16</f>
        <v>640.00000000000011</v>
      </c>
      <c r="I169" s="26"/>
      <c r="J169" s="75"/>
      <c r="K169" s="74"/>
      <c r="L169" s="75"/>
    </row>
    <row r="170" spans="1:13" hidden="1" outlineLevel="1" x14ac:dyDescent="0.2">
      <c r="A170" s="10"/>
      <c r="B170" s="10"/>
      <c r="C170" t="s">
        <v>1068</v>
      </c>
      <c r="D170" s="19">
        <v>42446</v>
      </c>
      <c r="E170">
        <v>6657</v>
      </c>
      <c r="F170" s="27">
        <v>2204</v>
      </c>
      <c r="G170" s="54"/>
      <c r="H170" s="26"/>
      <c r="I170" s="26"/>
    </row>
    <row r="171" spans="1:13" hidden="1" outlineLevel="1" x14ac:dyDescent="0.2">
      <c r="A171" s="10"/>
      <c r="B171" s="10"/>
      <c r="C171" s="105" t="s">
        <v>2088</v>
      </c>
      <c r="D171" s="118">
        <v>42873</v>
      </c>
      <c r="E171" s="105">
        <v>3568</v>
      </c>
      <c r="F171" s="123">
        <v>2436</v>
      </c>
      <c r="G171" s="54"/>
      <c r="H171" s="26"/>
      <c r="I171" s="26"/>
      <c r="K171" s="19"/>
      <c r="M171" s="27"/>
    </row>
    <row r="172" spans="1:13" collapsed="1" x14ac:dyDescent="0.2">
      <c r="A172" s="18" t="s">
        <v>211</v>
      </c>
      <c r="B172" s="18" t="s">
        <v>212</v>
      </c>
      <c r="C172" s="5"/>
      <c r="D172" s="36"/>
      <c r="E172" s="37"/>
      <c r="G172" s="21">
        <f>SUM(F173:F182)</f>
        <v>40136</v>
      </c>
      <c r="H172" s="26">
        <f t="shared" ref="H172" si="2">G172/1.16*0.16</f>
        <v>5536</v>
      </c>
      <c r="I172" s="26"/>
      <c r="K172" s="7"/>
      <c r="L172" s="28"/>
    </row>
    <row r="173" spans="1:13" s="64" customFormat="1" hidden="1" outlineLevel="1" x14ac:dyDescent="0.2">
      <c r="A173" s="57"/>
      <c r="B173" s="57"/>
      <c r="C173" t="s">
        <v>213</v>
      </c>
      <c r="D173" s="19">
        <v>42068</v>
      </c>
      <c r="E173" t="s">
        <v>214</v>
      </c>
      <c r="F173" s="20">
        <v>464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215</v>
      </c>
      <c r="D174" s="19">
        <v>42172</v>
      </c>
      <c r="E174" t="s">
        <v>216</v>
      </c>
      <c r="F174" s="20">
        <v>4408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217</v>
      </c>
      <c r="D175" s="19">
        <v>42247</v>
      </c>
      <c r="E175" t="s">
        <v>218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219</v>
      </c>
      <c r="D176" s="19">
        <v>42247</v>
      </c>
      <c r="E176" t="s">
        <v>220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578</v>
      </c>
      <c r="D177" s="19">
        <v>42451</v>
      </c>
      <c r="E177" t="s">
        <v>579</v>
      </c>
      <c r="F177" s="27">
        <v>4408</v>
      </c>
      <c r="G177" s="21"/>
      <c r="H177" s="26"/>
      <c r="I177" s="26"/>
      <c r="K177" s="7"/>
      <c r="L177" s="60"/>
    </row>
    <row r="178" spans="1:19" hidden="1" outlineLevel="1" x14ac:dyDescent="0.2">
      <c r="A178" s="10"/>
      <c r="B178" s="10"/>
      <c r="C178" t="s">
        <v>450</v>
      </c>
      <c r="D178" s="19">
        <v>42451</v>
      </c>
      <c r="E178" t="s">
        <v>580</v>
      </c>
      <c r="F178" s="27">
        <v>4408</v>
      </c>
      <c r="G178" s="21"/>
      <c r="H178" s="26"/>
      <c r="I178" s="26"/>
    </row>
    <row r="179" spans="1:19" hidden="1" outlineLevel="1" x14ac:dyDescent="0.2">
      <c r="A179" s="10"/>
      <c r="B179" s="10"/>
      <c r="C179" t="s">
        <v>581</v>
      </c>
      <c r="D179" s="19">
        <v>42451</v>
      </c>
      <c r="E179" t="s">
        <v>582</v>
      </c>
      <c r="F179" s="27">
        <v>4408</v>
      </c>
      <c r="G179" s="21"/>
      <c r="H179" s="26"/>
      <c r="I179" s="26"/>
    </row>
    <row r="180" spans="1:19" hidden="1" outlineLevel="1" x14ac:dyDescent="0.2">
      <c r="A180" s="10"/>
      <c r="B180" s="10"/>
      <c r="C180" t="s">
        <v>583</v>
      </c>
      <c r="D180" s="19">
        <v>42451</v>
      </c>
      <c r="E180" t="s">
        <v>584</v>
      </c>
      <c r="F180" s="27">
        <v>4408</v>
      </c>
      <c r="G180" s="21"/>
      <c r="H180" s="26"/>
      <c r="I180" s="26"/>
    </row>
    <row r="181" spans="1:19" hidden="1" outlineLevel="1" x14ac:dyDescent="0.2">
      <c r="A181" s="10"/>
      <c r="B181" s="10"/>
      <c r="C181" t="s">
        <v>585</v>
      </c>
      <c r="D181" s="19">
        <v>42451</v>
      </c>
      <c r="E181" t="s">
        <v>586</v>
      </c>
      <c r="F181" s="27">
        <v>4408</v>
      </c>
      <c r="G181" s="21"/>
      <c r="H181" s="26"/>
      <c r="I181" s="26"/>
    </row>
    <row r="182" spans="1:19" hidden="1" outlineLevel="1" x14ac:dyDescent="0.2">
      <c r="A182" s="10"/>
      <c r="B182" s="10"/>
      <c r="C182" t="s">
        <v>587</v>
      </c>
      <c r="D182" s="19">
        <v>42451</v>
      </c>
      <c r="E182" t="s">
        <v>588</v>
      </c>
      <c r="F182" s="27">
        <v>4408</v>
      </c>
      <c r="G182" s="21"/>
      <c r="H182" s="26"/>
      <c r="I182" s="26"/>
    </row>
    <row r="183" spans="1:19" collapsed="1" x14ac:dyDescent="0.2">
      <c r="A183" s="18" t="s">
        <v>221</v>
      </c>
      <c r="B183" s="18" t="s">
        <v>222</v>
      </c>
      <c r="C183" s="5"/>
      <c r="D183" s="36"/>
      <c r="E183" s="37"/>
      <c r="F183" s="6"/>
      <c r="G183" s="21">
        <f>SUM(F184)</f>
        <v>11470.9</v>
      </c>
      <c r="H183" s="26">
        <f>G183/1.16*0.16</f>
        <v>1582.1931034482759</v>
      </c>
      <c r="I183" s="26"/>
    </row>
    <row r="184" spans="1:19" hidden="1" outlineLevel="1" x14ac:dyDescent="0.2">
      <c r="A184" s="10"/>
      <c r="B184" s="10"/>
      <c r="C184" t="s">
        <v>223</v>
      </c>
      <c r="D184" s="69">
        <v>41864</v>
      </c>
      <c r="E184" s="70" t="s">
        <v>224</v>
      </c>
      <c r="F184" s="20">
        <v>11470.9</v>
      </c>
      <c r="G184" s="21"/>
      <c r="H184" s="26"/>
      <c r="I184" s="26"/>
    </row>
    <row r="185" spans="1:19" collapsed="1" x14ac:dyDescent="0.2">
      <c r="A185" s="18" t="s">
        <v>589</v>
      </c>
      <c r="B185" s="18" t="s">
        <v>590</v>
      </c>
      <c r="D185" s="69"/>
      <c r="E185" s="70"/>
      <c r="G185" s="21">
        <f>SUM(F186:F186)</f>
        <v>10440</v>
      </c>
      <c r="H185" s="26">
        <f>G185/1.16*0.16</f>
        <v>1440</v>
      </c>
      <c r="I185" s="26"/>
    </row>
    <row r="186" spans="1:19" hidden="1" outlineLevel="1" x14ac:dyDescent="0.2">
      <c r="A186" s="10"/>
      <c r="B186" s="10"/>
      <c r="C186" t="s">
        <v>591</v>
      </c>
      <c r="D186" s="19">
        <v>42438</v>
      </c>
      <c r="E186" t="s">
        <v>592</v>
      </c>
      <c r="F186" s="27">
        <v>10440</v>
      </c>
      <c r="G186" s="21"/>
      <c r="H186" s="26"/>
      <c r="I186" s="26"/>
    </row>
    <row r="187" spans="1:19" collapsed="1" x14ac:dyDescent="0.2">
      <c r="A187" s="18" t="s">
        <v>225</v>
      </c>
      <c r="B187" s="18" t="s">
        <v>226</v>
      </c>
      <c r="D187" s="19"/>
      <c r="G187" s="21">
        <f>SUM(F188:F189)</f>
        <v>11020</v>
      </c>
      <c r="H187" s="26">
        <f>G187/1.16*0.16</f>
        <v>1520</v>
      </c>
      <c r="I187" s="26"/>
    </row>
    <row r="188" spans="1:19" hidden="1" outlineLevel="1" x14ac:dyDescent="0.2">
      <c r="A188" s="10"/>
      <c r="B188" s="10"/>
      <c r="C188" t="s">
        <v>227</v>
      </c>
      <c r="D188" s="19">
        <v>42101</v>
      </c>
      <c r="E188">
        <v>60</v>
      </c>
      <c r="F188" s="20">
        <v>11020</v>
      </c>
      <c r="G188" s="21"/>
      <c r="H188" s="26">
        <f>G188/1.16*0.16</f>
        <v>0</v>
      </c>
      <c r="I188" s="26"/>
      <c r="K188" s="10"/>
      <c r="L188" s="10"/>
      <c r="N188" s="19"/>
      <c r="P188" s="27"/>
      <c r="Q188" s="21"/>
      <c r="R188" s="26"/>
      <c r="S188" s="26"/>
    </row>
    <row r="189" spans="1:19" hidden="1" outlineLevel="1" x14ac:dyDescent="0.2">
      <c r="A189" s="10"/>
      <c r="B189" s="10"/>
      <c r="D189" s="19"/>
      <c r="F189" s="27"/>
      <c r="G189" s="21"/>
      <c r="H189" s="26"/>
      <c r="I189" s="26"/>
      <c r="K189" s="7"/>
      <c r="L189" s="28"/>
    </row>
    <row r="190" spans="1:19" collapsed="1" x14ac:dyDescent="0.2">
      <c r="A190" s="18" t="s">
        <v>342</v>
      </c>
      <c r="B190" s="18" t="s">
        <v>343</v>
      </c>
      <c r="D190" s="19"/>
      <c r="G190" s="21">
        <f>+SUM(F191:F193)</f>
        <v>3594.8399999999997</v>
      </c>
      <c r="H190" s="26">
        <f>G190/1.16*0.16</f>
        <v>495.84000000000003</v>
      </c>
      <c r="K190" s="7"/>
      <c r="L190" s="28"/>
    </row>
    <row r="191" spans="1:19" hidden="1" outlineLevel="1" x14ac:dyDescent="0.2">
      <c r="A191" s="10"/>
      <c r="B191" s="10"/>
      <c r="C191" t="s">
        <v>593</v>
      </c>
      <c r="D191" s="19">
        <v>42444</v>
      </c>
      <c r="E191">
        <v>1518</v>
      </c>
      <c r="F191" s="27">
        <v>5817.4</v>
      </c>
      <c r="G191" s="21"/>
      <c r="H191" s="26"/>
      <c r="K191" s="7"/>
      <c r="L191" s="28"/>
    </row>
    <row r="192" spans="1:19" hidden="1" outlineLevel="1" x14ac:dyDescent="0.2">
      <c r="A192" s="10"/>
      <c r="B192" s="10"/>
      <c r="C192" t="s">
        <v>594</v>
      </c>
      <c r="D192" s="19">
        <v>42444</v>
      </c>
      <c r="E192">
        <v>1499</v>
      </c>
      <c r="F192">
        <v>667</v>
      </c>
      <c r="G192" s="21"/>
      <c r="H192" s="26"/>
      <c r="K192" s="7"/>
      <c r="L192" s="28"/>
    </row>
    <row r="193" spans="1:12" hidden="1" outlineLevel="1" x14ac:dyDescent="0.2">
      <c r="A193" s="10"/>
      <c r="B193" s="10"/>
      <c r="C193" t="s">
        <v>595</v>
      </c>
      <c r="D193" s="19">
        <v>42460</v>
      </c>
      <c r="E193" t="s">
        <v>596</v>
      </c>
      <c r="F193" s="27">
        <v>-2889.56</v>
      </c>
      <c r="G193" s="21"/>
      <c r="H193" s="26"/>
      <c r="I193" s="26"/>
      <c r="K193" s="7"/>
      <c r="L193" s="28"/>
    </row>
    <row r="194" spans="1:12" ht="15" collapsed="1" x14ac:dyDescent="0.25">
      <c r="A194" s="18" t="s">
        <v>228</v>
      </c>
      <c r="B194" s="18" t="s">
        <v>229</v>
      </c>
      <c r="C194" s="75"/>
      <c r="D194" s="74"/>
      <c r="E194" s="75"/>
      <c r="G194" s="21">
        <f>SUM(F195:F195)</f>
        <v>5562.2</v>
      </c>
      <c r="H194" s="26">
        <f>G194/1.16*0.16</f>
        <v>767.2</v>
      </c>
      <c r="I194" s="26"/>
    </row>
    <row r="195" spans="1:12" hidden="1" outlineLevel="1" x14ac:dyDescent="0.2">
      <c r="A195" s="10"/>
      <c r="B195" s="10"/>
      <c r="C195" t="s">
        <v>597</v>
      </c>
      <c r="D195" s="19">
        <v>42458</v>
      </c>
      <c r="E195">
        <v>93</v>
      </c>
      <c r="F195" s="27">
        <v>5562.2</v>
      </c>
      <c r="G195" s="21"/>
      <c r="H195" s="26"/>
      <c r="I195" s="26"/>
    </row>
    <row r="196" spans="1:12" collapsed="1" x14ac:dyDescent="0.2">
      <c r="A196" s="18" t="s">
        <v>236</v>
      </c>
      <c r="B196" s="18" t="s">
        <v>237</v>
      </c>
      <c r="C196" s="5"/>
      <c r="D196" s="53"/>
      <c r="E196" s="5"/>
      <c r="F196" s="6"/>
      <c r="G196" s="21">
        <f>SUM(F197:F198)</f>
        <v>5220</v>
      </c>
      <c r="H196" s="26">
        <f>G196/1.16*0.16</f>
        <v>720</v>
      </c>
      <c r="I196" s="26"/>
    </row>
    <row r="197" spans="1:12" s="64" customFormat="1" hidden="1" outlineLevel="1" x14ac:dyDescent="0.2">
      <c r="A197" s="57"/>
      <c r="B197" s="57"/>
      <c r="C197" t="s">
        <v>598</v>
      </c>
      <c r="D197" s="19">
        <v>42458</v>
      </c>
      <c r="E197" t="s">
        <v>599</v>
      </c>
      <c r="F197" s="27">
        <v>2610</v>
      </c>
      <c r="G197" s="21"/>
      <c r="H197" s="26"/>
      <c r="I197" s="26"/>
    </row>
    <row r="198" spans="1:12" hidden="1" outlineLevel="1" x14ac:dyDescent="0.2">
      <c r="A198" s="10"/>
      <c r="B198" s="10"/>
      <c r="C198" t="s">
        <v>600</v>
      </c>
      <c r="D198" s="19">
        <v>42458</v>
      </c>
      <c r="E198" t="s">
        <v>601</v>
      </c>
      <c r="F198" s="27">
        <v>2610</v>
      </c>
      <c r="G198" s="21"/>
    </row>
    <row r="199" spans="1:12" collapsed="1" x14ac:dyDescent="0.2">
      <c r="A199" s="18" t="s">
        <v>240</v>
      </c>
      <c r="B199" s="18" t="s">
        <v>241</v>
      </c>
      <c r="C199" s="5"/>
      <c r="D199" s="53"/>
      <c r="E199" s="5"/>
      <c r="F199" s="6"/>
      <c r="G199" s="21">
        <f>SUM(F200:F200)</f>
        <v>5848</v>
      </c>
      <c r="H199" s="26">
        <f>G199/1.16*0.16</f>
        <v>806.62068965517244</v>
      </c>
      <c r="I199" s="26"/>
    </row>
    <row r="200" spans="1:12" hidden="1" outlineLevel="1" x14ac:dyDescent="0.2">
      <c r="C200" t="s">
        <v>602</v>
      </c>
      <c r="D200" s="19">
        <v>42460</v>
      </c>
      <c r="E200">
        <v>15899099</v>
      </c>
      <c r="F200" s="27">
        <v>5848</v>
      </c>
    </row>
    <row r="201" spans="1:12" hidden="1" outlineLevel="1" x14ac:dyDescent="0.2">
      <c r="D201" s="19"/>
      <c r="F201" s="27"/>
    </row>
    <row r="202" spans="1:12" collapsed="1" x14ac:dyDescent="0.2">
      <c r="A202" s="18" t="s">
        <v>605</v>
      </c>
      <c r="B202" s="18" t="s">
        <v>603</v>
      </c>
      <c r="D202" s="19"/>
      <c r="F202" s="27"/>
      <c r="G202" s="21">
        <f>SUM(F203)</f>
        <v>2900</v>
      </c>
      <c r="H202" s="26">
        <f>G202/1.16*0.16</f>
        <v>400</v>
      </c>
    </row>
    <row r="203" spans="1:12" hidden="1" outlineLevel="1" x14ac:dyDescent="0.2">
      <c r="C203" t="s">
        <v>604</v>
      </c>
      <c r="D203" s="19">
        <v>42460</v>
      </c>
      <c r="E203">
        <v>1037</v>
      </c>
      <c r="F203" s="27">
        <v>2900</v>
      </c>
    </row>
    <row r="204" spans="1:12" collapsed="1" x14ac:dyDescent="0.2">
      <c r="A204" s="18" t="s">
        <v>243</v>
      </c>
      <c r="B204" s="234" t="s">
        <v>244</v>
      </c>
      <c r="C204" s="5"/>
      <c r="D204" s="53"/>
      <c r="E204" s="5"/>
      <c r="F204" s="6"/>
      <c r="G204" s="21">
        <f>SUM(F205)</f>
        <v>295000</v>
      </c>
      <c r="H204" s="26">
        <f>G204/1.16*0.16</f>
        <v>40689.655172413797</v>
      </c>
      <c r="I204" s="26"/>
    </row>
    <row r="205" spans="1:12" ht="15" hidden="1" outlineLevel="1" x14ac:dyDescent="0.25">
      <c r="C205" s="75" t="s">
        <v>245</v>
      </c>
      <c r="D205" s="74">
        <v>42331</v>
      </c>
      <c r="E205" s="75" t="s">
        <v>246</v>
      </c>
      <c r="F205" s="20">
        <v>295000</v>
      </c>
    </row>
    <row r="206" spans="1:12" collapsed="1" x14ac:dyDescent="0.2">
      <c r="A206" s="18" t="s">
        <v>247</v>
      </c>
      <c r="B206" s="18" t="s">
        <v>248</v>
      </c>
      <c r="C206" s="5"/>
      <c r="D206" s="53"/>
      <c r="E206" s="5"/>
      <c r="F206" s="6"/>
      <c r="G206" s="21">
        <f>SUM(F207)</f>
        <v>24244</v>
      </c>
      <c r="H206" s="26">
        <f>G206/1.16*0.16</f>
        <v>3344</v>
      </c>
      <c r="I206" s="26"/>
    </row>
    <row r="207" spans="1:12" hidden="1" outlineLevel="1" x14ac:dyDescent="0.2">
      <c r="C207" t="s">
        <v>606</v>
      </c>
      <c r="D207" s="19">
        <v>42458</v>
      </c>
      <c r="E207">
        <v>266</v>
      </c>
      <c r="F207" s="27">
        <v>24244</v>
      </c>
    </row>
    <row r="208" spans="1:12" collapsed="1" x14ac:dyDescent="0.2">
      <c r="A208" s="18" t="s">
        <v>355</v>
      </c>
      <c r="B208" s="18" t="s">
        <v>353</v>
      </c>
      <c r="G208" s="21">
        <f>SUM(F209)</f>
        <v>27840</v>
      </c>
      <c r="H208" s="26">
        <f>G208/1.16*0.16</f>
        <v>3840</v>
      </c>
    </row>
    <row r="209" spans="1:9" hidden="1" outlineLevel="1" x14ac:dyDescent="0.2">
      <c r="C209" t="s">
        <v>607</v>
      </c>
      <c r="D209" s="19">
        <v>42459</v>
      </c>
      <c r="E209">
        <v>524</v>
      </c>
      <c r="F209" s="27">
        <v>27840</v>
      </c>
    </row>
    <row r="210" spans="1:9" collapsed="1" x14ac:dyDescent="0.2">
      <c r="A210" s="18" t="s">
        <v>608</v>
      </c>
      <c r="B210" s="18" t="s">
        <v>609</v>
      </c>
      <c r="G210" s="21">
        <f>SUM(F211)</f>
        <v>-90000</v>
      </c>
      <c r="H210" s="26">
        <f>G210/1.16*0.16</f>
        <v>-12413.793103448275</v>
      </c>
    </row>
    <row r="211" spans="1:9" hidden="1" outlineLevel="1" x14ac:dyDescent="0.2">
      <c r="C211" t="s">
        <v>610</v>
      </c>
      <c r="D211" s="19">
        <v>42432</v>
      </c>
      <c r="E211" t="s">
        <v>611</v>
      </c>
      <c r="F211" s="27">
        <v>-90000</v>
      </c>
      <c r="I211" t="s">
        <v>2077</v>
      </c>
    </row>
    <row r="212" spans="1:9" collapsed="1" x14ac:dyDescent="0.2">
      <c r="A212" s="18" t="s">
        <v>612</v>
      </c>
      <c r="B212" s="234" t="s">
        <v>613</v>
      </c>
      <c r="D212" s="19"/>
      <c r="F212" s="27"/>
      <c r="G212" s="21">
        <f>SUM(F213)</f>
        <v>62000</v>
      </c>
      <c r="H212" s="26">
        <f>G212/1.16*0.16</f>
        <v>8551.7241379310362</v>
      </c>
    </row>
    <row r="213" spans="1:9" hidden="1" outlineLevel="1" x14ac:dyDescent="0.2">
      <c r="C213" t="s">
        <v>614</v>
      </c>
      <c r="D213" s="19">
        <v>42437</v>
      </c>
      <c r="E213" t="s">
        <v>615</v>
      </c>
      <c r="F213" s="27">
        <v>62000</v>
      </c>
    </row>
    <row r="214" spans="1:9" collapsed="1" x14ac:dyDescent="0.2">
      <c r="A214" s="18" t="s">
        <v>618</v>
      </c>
      <c r="B214" s="234" t="s">
        <v>619</v>
      </c>
      <c r="D214" s="19"/>
      <c r="F214" s="27"/>
      <c r="G214" s="21">
        <f>SUM(F215)</f>
        <v>90000</v>
      </c>
      <c r="H214" s="26">
        <f>G214/1.16*0.16</f>
        <v>12413.793103448275</v>
      </c>
    </row>
    <row r="215" spans="1:9" hidden="1" outlineLevel="1" x14ac:dyDescent="0.2">
      <c r="C215" t="s">
        <v>616</v>
      </c>
      <c r="D215" s="19">
        <v>42444</v>
      </c>
      <c r="E215" t="s">
        <v>617</v>
      </c>
      <c r="F215" s="27">
        <v>90000</v>
      </c>
    </row>
    <row r="216" spans="1:9" collapsed="1" x14ac:dyDescent="0.2">
      <c r="A216" s="18" t="s">
        <v>620</v>
      </c>
      <c r="B216" s="18" t="s">
        <v>621</v>
      </c>
      <c r="D216" s="19"/>
      <c r="F216" s="27"/>
      <c r="G216" s="21">
        <f>SUM(F217)</f>
        <v>2210.39</v>
      </c>
      <c r="H216" s="26">
        <f>G216/1.16*0.16</f>
        <v>304.88137931034481</v>
      </c>
    </row>
    <row r="217" spans="1:9" hidden="1" outlineLevel="1" x14ac:dyDescent="0.2">
      <c r="C217" t="s">
        <v>622</v>
      </c>
      <c r="D217" s="19">
        <v>42451</v>
      </c>
      <c r="E217" t="s">
        <v>623</v>
      </c>
      <c r="F217" s="27">
        <v>2210.39</v>
      </c>
    </row>
    <row r="218" spans="1:9" collapsed="1" x14ac:dyDescent="0.2">
      <c r="A218" s="18" t="s">
        <v>624</v>
      </c>
      <c r="B218" s="234" t="s">
        <v>628</v>
      </c>
      <c r="D218" s="19"/>
      <c r="F218" s="27"/>
      <c r="G218" s="21">
        <f>SUM(F219)</f>
        <v>227400</v>
      </c>
      <c r="H218" s="26">
        <f>G218/1.16*0.16</f>
        <v>31365.517241379312</v>
      </c>
    </row>
    <row r="219" spans="1:9" hidden="1" outlineLevel="1" x14ac:dyDescent="0.2">
      <c r="A219" s="57"/>
      <c r="B219" s="57"/>
      <c r="C219" t="s">
        <v>625</v>
      </c>
      <c r="D219" s="19">
        <v>42458</v>
      </c>
      <c r="E219" t="s">
        <v>626</v>
      </c>
      <c r="F219" s="27">
        <v>227400</v>
      </c>
    </row>
    <row r="220" spans="1:9" collapsed="1" x14ac:dyDescent="0.2">
      <c r="A220" s="18" t="s">
        <v>627</v>
      </c>
      <c r="B220" s="234" t="s">
        <v>629</v>
      </c>
      <c r="D220" s="19"/>
      <c r="F220" s="27"/>
      <c r="G220" s="21">
        <f>SUM(F221)</f>
        <v>68000</v>
      </c>
      <c r="H220" s="26">
        <f>G220/1.16*0.16</f>
        <v>9379.310344827587</v>
      </c>
    </row>
    <row r="221" spans="1:9" hidden="1" outlineLevel="1" x14ac:dyDescent="0.2">
      <c r="C221" t="s">
        <v>630</v>
      </c>
      <c r="D221" s="19">
        <v>42460</v>
      </c>
      <c r="E221" t="s">
        <v>631</v>
      </c>
      <c r="F221" s="27">
        <v>68000</v>
      </c>
    </row>
    <row r="222" spans="1:9" collapsed="1" x14ac:dyDescent="0.2">
      <c r="A222" s="18" t="s">
        <v>1065</v>
      </c>
      <c r="B222" s="18" t="s">
        <v>935</v>
      </c>
      <c r="G222" s="76">
        <f>SUM(F223:F224)</f>
        <v>160000</v>
      </c>
      <c r="H222" s="26">
        <f>G222/1.16*0.16</f>
        <v>22068.965517241384</v>
      </c>
    </row>
    <row r="223" spans="1:9" hidden="1" x14ac:dyDescent="0.2">
      <c r="C223" t="s">
        <v>1066</v>
      </c>
      <c r="D223" s="19">
        <v>42429</v>
      </c>
      <c r="E223" t="s">
        <v>1067</v>
      </c>
      <c r="F223" s="20">
        <v>80000</v>
      </c>
    </row>
    <row r="224" spans="1:9" hidden="1" x14ac:dyDescent="0.2">
      <c r="C224" t="s">
        <v>1066</v>
      </c>
      <c r="D224" s="19">
        <v>42460</v>
      </c>
      <c r="E224" t="s">
        <v>1067</v>
      </c>
      <c r="F224" s="20">
        <v>80000</v>
      </c>
    </row>
    <row r="225" spans="4:7" x14ac:dyDescent="0.2">
      <c r="D225" s="19"/>
    </row>
    <row r="226" spans="4:7" x14ac:dyDescent="0.2">
      <c r="D226" s="19"/>
    </row>
    <row r="227" spans="4:7" x14ac:dyDescent="0.2">
      <c r="E227" s="71" t="s">
        <v>254</v>
      </c>
      <c r="G227" s="72">
        <f>+SUM(G8:G222)</f>
        <v>2196971.1100000003</v>
      </c>
    </row>
    <row r="228" spans="4:7" x14ac:dyDescent="0.2">
      <c r="E228" s="71" t="s">
        <v>255</v>
      </c>
      <c r="G228" s="72">
        <v>2196970.7999999998</v>
      </c>
    </row>
    <row r="229" spans="4:7" x14ac:dyDescent="0.2">
      <c r="E229" s="71" t="s">
        <v>256</v>
      </c>
      <c r="G229" s="72">
        <f>+G227-G228</f>
        <v>0.31000000052154064</v>
      </c>
    </row>
    <row r="232" spans="4:7" x14ac:dyDescent="0.2">
      <c r="F232" s="85" t="s">
        <v>2227</v>
      </c>
      <c r="G232" s="68">
        <f>+G30+G43+G51+G204+G212+G214+G218+G220</f>
        <v>748900</v>
      </c>
    </row>
    <row r="233" spans="4:7" x14ac:dyDescent="0.2">
      <c r="F233" s="85" t="s">
        <v>2228</v>
      </c>
      <c r="G233" s="68">
        <f>+G227-G232</f>
        <v>1448071.1100000003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8" fitToHeight="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7"/>
  <sheetViews>
    <sheetView topLeftCell="A142" zoomScaleNormal="100" workbookViewId="0">
      <selection activeCell="G219" sqref="G219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9" max="9" width="11.42578125" style="70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3"/>
      <c r="E1" s="5"/>
      <c r="F1" s="6"/>
      <c r="G1" s="7"/>
      <c r="H1" s="93"/>
      <c r="I1" s="164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3"/>
      <c r="I2" s="164"/>
      <c r="K2" s="7"/>
      <c r="L2" s="5"/>
    </row>
    <row r="3" spans="1:12" x14ac:dyDescent="0.2">
      <c r="A3" s="1"/>
      <c r="B3" s="2"/>
      <c r="C3" s="9" t="s">
        <v>632</v>
      </c>
      <c r="D3" s="8"/>
      <c r="E3" s="5"/>
      <c r="F3" s="6"/>
      <c r="G3" s="7"/>
      <c r="H3" s="93"/>
      <c r="I3" s="164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3"/>
      <c r="I4" s="164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3"/>
      <c r="I5" s="164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3"/>
      <c r="I6" s="164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3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64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3066.6</v>
      </c>
      <c r="H9" s="26">
        <f t="shared" ref="H9:H12" si="0">G9/1.16*0.16</f>
        <v>422.97931034482764</v>
      </c>
      <c r="I9" s="164"/>
      <c r="K9" s="7"/>
      <c r="L9" s="5"/>
    </row>
    <row r="10" spans="1:12" hidden="1" outlineLevel="1" x14ac:dyDescent="0.2">
      <c r="A10" s="5"/>
      <c r="B10" s="5"/>
      <c r="C10" t="s">
        <v>633</v>
      </c>
      <c r="D10" s="19">
        <v>42490</v>
      </c>
      <c r="E10" t="s">
        <v>634</v>
      </c>
      <c r="F10" s="27">
        <v>2277</v>
      </c>
      <c r="G10" s="22"/>
      <c r="H10" s="26"/>
      <c r="I10" s="164"/>
      <c r="K10" s="7"/>
      <c r="L10" s="5"/>
    </row>
    <row r="11" spans="1:12" hidden="1" outlineLevel="1" x14ac:dyDescent="0.2">
      <c r="A11" s="5"/>
      <c r="B11" s="5"/>
      <c r="C11" t="s">
        <v>635</v>
      </c>
      <c r="D11" s="19">
        <v>42490</v>
      </c>
      <c r="E11" t="s">
        <v>636</v>
      </c>
      <c r="F11">
        <v>789.6</v>
      </c>
      <c r="G11" s="22"/>
      <c r="H11" s="26"/>
      <c r="I11" s="164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SUM(F13:F21)</f>
        <v>14057.51</v>
      </c>
      <c r="H12" s="26">
        <f t="shared" si="0"/>
        <v>1938.9668965517244</v>
      </c>
      <c r="I12" s="164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K13" s="7"/>
      <c r="L13" s="5"/>
    </row>
    <row r="14" spans="1:12" ht="15" hidden="1" outlineLevel="1" x14ac:dyDescent="0.25">
      <c r="A14" s="57"/>
      <c r="B14" s="90"/>
      <c r="C14" t="s">
        <v>471</v>
      </c>
      <c r="D14" s="19">
        <v>42444</v>
      </c>
      <c r="E14">
        <v>5654360</v>
      </c>
      <c r="F14" s="68">
        <v>1630</v>
      </c>
      <c r="G14" s="21"/>
      <c r="H14" s="26"/>
      <c r="I14" s="164" t="s">
        <v>1614</v>
      </c>
      <c r="K14" s="7"/>
      <c r="L14" s="5"/>
    </row>
    <row r="15" spans="1:12" hidden="1" outlineLevel="1" x14ac:dyDescent="0.2">
      <c r="A15" s="57"/>
      <c r="B15" s="57"/>
      <c r="C15" t="s">
        <v>473</v>
      </c>
      <c r="D15" s="19">
        <v>42451</v>
      </c>
      <c r="E15">
        <v>5651070</v>
      </c>
      <c r="F15" s="68">
        <v>1836</v>
      </c>
      <c r="G15" s="21"/>
      <c r="H15" s="26"/>
      <c r="I15" s="164"/>
      <c r="K15" s="7"/>
      <c r="L15" s="5"/>
    </row>
    <row r="16" spans="1:12" ht="15" hidden="1" outlineLevel="1" x14ac:dyDescent="0.25">
      <c r="A16" s="57"/>
      <c r="B16" s="57"/>
      <c r="C16" s="170" t="s">
        <v>1615</v>
      </c>
      <c r="D16" s="171">
        <v>42466</v>
      </c>
      <c r="E16" s="170">
        <v>5733292</v>
      </c>
      <c r="F16" s="172">
        <v>185.5</v>
      </c>
      <c r="G16" s="21"/>
      <c r="H16" s="26"/>
      <c r="I16" s="164"/>
      <c r="K16" s="7"/>
      <c r="L16" s="5"/>
    </row>
    <row r="17" spans="1:12" hidden="1" outlineLevel="1" x14ac:dyDescent="0.2">
      <c r="A17" s="57"/>
      <c r="B17" s="57"/>
      <c r="C17" t="s">
        <v>637</v>
      </c>
      <c r="D17" s="19">
        <v>42465</v>
      </c>
      <c r="E17">
        <v>5731313</v>
      </c>
      <c r="F17" s="68">
        <v>1836</v>
      </c>
      <c r="G17" s="21"/>
      <c r="H17" s="26"/>
      <c r="I17" s="164"/>
      <c r="K17" s="7"/>
      <c r="L17" s="5"/>
    </row>
    <row r="18" spans="1:12" hidden="1" outlineLevel="1" x14ac:dyDescent="0.2">
      <c r="A18" s="5"/>
      <c r="B18" s="5"/>
      <c r="C18" t="s">
        <v>638</v>
      </c>
      <c r="D18" s="19">
        <v>42467</v>
      </c>
      <c r="E18">
        <v>5731325</v>
      </c>
      <c r="F18" s="68">
        <v>2881</v>
      </c>
      <c r="G18" s="22"/>
      <c r="H18" s="26"/>
      <c r="I18" s="164"/>
      <c r="K18" s="7"/>
      <c r="L18" s="5"/>
    </row>
    <row r="19" spans="1:12" hidden="1" outlineLevel="1" x14ac:dyDescent="0.2">
      <c r="A19" s="5"/>
      <c r="B19" s="5"/>
      <c r="C19" t="s">
        <v>639</v>
      </c>
      <c r="D19" s="19">
        <v>42478</v>
      </c>
      <c r="E19">
        <v>5779512</v>
      </c>
      <c r="F19" s="68">
        <v>3755.8</v>
      </c>
      <c r="G19" s="22"/>
      <c r="H19" s="26"/>
      <c r="I19" s="164"/>
      <c r="K19" s="7"/>
      <c r="L19" s="5"/>
    </row>
    <row r="20" spans="1:12" hidden="1" outlineLevel="1" x14ac:dyDescent="0.2">
      <c r="A20" s="5"/>
      <c r="B20" s="5"/>
      <c r="C20" t="s">
        <v>640</v>
      </c>
      <c r="D20" s="19">
        <v>42490</v>
      </c>
      <c r="E20">
        <v>5799782</v>
      </c>
      <c r="F20" s="64">
        <v>894.1</v>
      </c>
      <c r="G20" s="22"/>
      <c r="H20" s="26"/>
      <c r="I20" s="164"/>
      <c r="K20" s="7"/>
      <c r="L20" s="5"/>
    </row>
    <row r="21" spans="1:12" hidden="1" outlineLevel="1" x14ac:dyDescent="0.2">
      <c r="A21" s="5"/>
      <c r="B21" s="5"/>
      <c r="C21" t="s">
        <v>641</v>
      </c>
      <c r="D21" s="19">
        <v>42490</v>
      </c>
      <c r="E21">
        <v>5788122</v>
      </c>
      <c r="F21" s="68">
        <v>1039</v>
      </c>
      <c r="G21" s="22"/>
      <c r="H21" s="26"/>
      <c r="I21" s="164"/>
      <c r="K21" s="7"/>
      <c r="L21" s="5"/>
    </row>
    <row r="22" spans="1:12" collapsed="1" x14ac:dyDescent="0.2">
      <c r="A22" s="18" t="s">
        <v>19</v>
      </c>
      <c r="B22" s="18" t="s">
        <v>20</v>
      </c>
      <c r="D22" s="19"/>
      <c r="G22" s="21">
        <f>SUM(F23:F24)</f>
        <v>18478.8</v>
      </c>
      <c r="H22" s="26">
        <f t="shared" ref="H22:H25" si="1">G22/1.16*0.16</f>
        <v>2548.8000000000002</v>
      </c>
      <c r="I22" s="99"/>
      <c r="J22" s="27"/>
      <c r="K22" s="7"/>
      <c r="L22" s="28"/>
    </row>
    <row r="23" spans="1:12" hidden="1" outlineLevel="1" x14ac:dyDescent="0.2">
      <c r="A23" s="5"/>
      <c r="B23" s="5"/>
      <c r="C23" t="s">
        <v>471</v>
      </c>
      <c r="D23" s="19">
        <v>42474</v>
      </c>
      <c r="E23">
        <v>3032</v>
      </c>
      <c r="F23" s="27">
        <v>10648.8</v>
      </c>
      <c r="G23" s="22"/>
      <c r="H23" s="26">
        <f t="shared" si="1"/>
        <v>0</v>
      </c>
      <c r="I23" s="99"/>
      <c r="J23" s="27"/>
      <c r="K23" s="7"/>
      <c r="L23" s="28"/>
    </row>
    <row r="24" spans="1:12" hidden="1" outlineLevel="1" x14ac:dyDescent="0.2">
      <c r="A24" s="5"/>
      <c r="B24" s="5"/>
      <c r="C24" t="s">
        <v>642</v>
      </c>
      <c r="D24" s="19">
        <v>42487</v>
      </c>
      <c r="E24">
        <v>3085</v>
      </c>
      <c r="F24" s="27">
        <v>7830</v>
      </c>
      <c r="G24" s="22"/>
      <c r="H24" s="26">
        <f t="shared" si="1"/>
        <v>0</v>
      </c>
      <c r="I24" s="99"/>
      <c r="J24" s="27"/>
      <c r="K24" s="7"/>
      <c r="L24" s="28"/>
    </row>
    <row r="25" spans="1:12" collapsed="1" x14ac:dyDescent="0.2">
      <c r="A25" s="18" t="s">
        <v>643</v>
      </c>
      <c r="B25" s="18" t="s">
        <v>262</v>
      </c>
      <c r="D25" s="19"/>
      <c r="G25" s="21">
        <f>SUM(F26:F26)</f>
        <v>7458.8</v>
      </c>
      <c r="H25" s="26">
        <f t="shared" si="1"/>
        <v>1028.8000000000002</v>
      </c>
      <c r="I25" s="99"/>
      <c r="J25" s="27"/>
      <c r="K25" s="7"/>
      <c r="L25" s="28"/>
    </row>
    <row r="26" spans="1:12" hidden="1" outlineLevel="1" x14ac:dyDescent="0.2">
      <c r="A26" s="5"/>
      <c r="B26" s="5"/>
      <c r="C26" t="s">
        <v>644</v>
      </c>
      <c r="D26" s="19">
        <v>42482</v>
      </c>
      <c r="E26">
        <v>61617</v>
      </c>
      <c r="F26" s="27">
        <v>7458.8</v>
      </c>
      <c r="G26" s="22"/>
      <c r="H26" s="22"/>
      <c r="I26" s="99"/>
      <c r="J26" s="27"/>
      <c r="K26" s="7"/>
      <c r="L26" s="28"/>
    </row>
    <row r="27" spans="1:12" collapsed="1" x14ac:dyDescent="0.2">
      <c r="A27" s="18" t="s">
        <v>25</v>
      </c>
      <c r="B27" s="18" t="s">
        <v>26</v>
      </c>
      <c r="C27" s="29"/>
      <c r="D27" s="30"/>
      <c r="E27" s="31"/>
      <c r="F27" s="32"/>
      <c r="G27" s="21">
        <f>SUM(F28:F29)-0.04</f>
        <v>586543.42999999993</v>
      </c>
      <c r="H27" s="26">
        <f>G27/1.16*0.16</f>
        <v>80902.542068965515</v>
      </c>
      <c r="I27" s="99"/>
      <c r="J27" s="27"/>
      <c r="K27" s="7"/>
      <c r="L27" s="28"/>
    </row>
    <row r="28" spans="1:12" hidden="1" outlineLevel="1" x14ac:dyDescent="0.2">
      <c r="A28" s="2"/>
      <c r="B28" s="2"/>
      <c r="C28" t="s">
        <v>645</v>
      </c>
      <c r="D28" s="19">
        <v>42490</v>
      </c>
      <c r="E28" t="s">
        <v>646</v>
      </c>
      <c r="F28" s="27">
        <f>464992.48+270.01</f>
        <v>465262.49</v>
      </c>
      <c r="G28" s="34"/>
      <c r="H28" s="26"/>
      <c r="I28" s="226"/>
      <c r="J28" s="19"/>
      <c r="L28" s="27"/>
    </row>
    <row r="29" spans="1:12" hidden="1" outlineLevel="1" x14ac:dyDescent="0.2">
      <c r="A29" s="2"/>
      <c r="B29" s="2"/>
      <c r="C29" t="s">
        <v>647</v>
      </c>
      <c r="D29" s="19">
        <v>42490</v>
      </c>
      <c r="E29" t="s">
        <v>648</v>
      </c>
      <c r="F29" s="27">
        <v>121280.98</v>
      </c>
      <c r="G29" s="34"/>
      <c r="H29" s="26"/>
      <c r="I29" s="99"/>
      <c r="J29" s="27"/>
      <c r="K29" s="7"/>
      <c r="L29" s="28"/>
    </row>
    <row r="30" spans="1:12" ht="15" customHeight="1" collapsed="1" x14ac:dyDescent="0.25">
      <c r="A30" s="18" t="s">
        <v>268</v>
      </c>
      <c r="B30" s="18" t="s">
        <v>269</v>
      </c>
      <c r="C30" s="75"/>
      <c r="D30" s="74"/>
      <c r="E30" s="75"/>
      <c r="F30" s="73"/>
      <c r="G30" s="21">
        <f>SUM(F31:F32)</f>
        <v>5200</v>
      </c>
      <c r="H30" s="26">
        <f>G30/1.16*0.16</f>
        <v>717.241379310345</v>
      </c>
      <c r="I30" s="99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649</v>
      </c>
      <c r="D31" s="19">
        <v>42473</v>
      </c>
      <c r="E31" t="s">
        <v>650</v>
      </c>
      <c r="F31" s="27">
        <v>2600</v>
      </c>
      <c r="G31" s="34"/>
      <c r="H31" s="26"/>
      <c r="I31" s="99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1069</v>
      </c>
      <c r="D32" s="19">
        <v>42473</v>
      </c>
      <c r="E32" t="s">
        <v>1070</v>
      </c>
      <c r="F32" s="27">
        <v>2600</v>
      </c>
      <c r="G32" s="34"/>
      <c r="H32" s="26"/>
      <c r="I32" s="99"/>
      <c r="J32" s="27"/>
      <c r="K32" s="7"/>
      <c r="L32" s="28"/>
    </row>
    <row r="33" spans="1:12" collapsed="1" x14ac:dyDescent="0.2">
      <c r="A33" s="35" t="s">
        <v>33</v>
      </c>
      <c r="B33" s="35" t="s">
        <v>34</v>
      </c>
      <c r="C33" s="5"/>
      <c r="D33" s="36"/>
      <c r="E33" s="37"/>
      <c r="F33" s="6"/>
      <c r="G33" s="38">
        <f>SUM(F34)</f>
        <v>-1200</v>
      </c>
      <c r="H33" s="26">
        <f>G33/1.16*0.16</f>
        <v>-165.51724137931038</v>
      </c>
      <c r="I33" s="99"/>
      <c r="J33" s="27"/>
      <c r="K33" s="7"/>
      <c r="L33" s="28"/>
    </row>
    <row r="34" spans="1:12" ht="15" hidden="1" outlineLevel="1" x14ac:dyDescent="0.25">
      <c r="A34" s="39"/>
      <c r="B34" s="39"/>
      <c r="C34" s="40" t="s">
        <v>35</v>
      </c>
      <c r="D34" s="74">
        <v>42385</v>
      </c>
      <c r="E34" s="40" t="s">
        <v>36</v>
      </c>
      <c r="F34" s="33">
        <v>-1200</v>
      </c>
      <c r="G34" s="41"/>
      <c r="H34" s="42" t="s">
        <v>37</v>
      </c>
      <c r="I34" s="99"/>
      <c r="J34" s="42"/>
      <c r="K34" s="7"/>
      <c r="L34" s="28"/>
    </row>
    <row r="35" spans="1:12" s="86" customFormat="1" collapsed="1" x14ac:dyDescent="0.2">
      <c r="A35" s="35" t="s">
        <v>38</v>
      </c>
      <c r="B35" s="35" t="s">
        <v>39</v>
      </c>
      <c r="C35" s="83"/>
      <c r="D35" s="84"/>
      <c r="E35" s="83"/>
      <c r="F35" s="85"/>
      <c r="G35" s="38">
        <f>SUM(F36:F37)</f>
        <v>19963</v>
      </c>
      <c r="H35" s="26">
        <f>G35/1.16*0.16</f>
        <v>2753.5172413793107</v>
      </c>
      <c r="I35" s="99"/>
      <c r="K35" s="7"/>
      <c r="L35" s="87"/>
    </row>
    <row r="36" spans="1:12" s="91" customFormat="1" hidden="1" outlineLevel="1" x14ac:dyDescent="0.2">
      <c r="A36" s="46"/>
      <c r="B36" s="46"/>
      <c r="C36" t="s">
        <v>485</v>
      </c>
      <c r="D36" s="19">
        <v>42459</v>
      </c>
      <c r="E36" t="s">
        <v>486</v>
      </c>
      <c r="F36" s="27">
        <v>3723</v>
      </c>
      <c r="H36" s="26"/>
      <c r="I36" s="99"/>
      <c r="K36" s="7"/>
      <c r="L36" s="41"/>
    </row>
    <row r="37" spans="1:12" s="91" customFormat="1" hidden="1" outlineLevel="1" x14ac:dyDescent="0.2">
      <c r="A37" s="46"/>
      <c r="B37" s="46"/>
      <c r="C37" t="s">
        <v>487</v>
      </c>
      <c r="D37" s="19">
        <v>42459</v>
      </c>
      <c r="E37" t="s">
        <v>488</v>
      </c>
      <c r="F37" s="27">
        <v>16240</v>
      </c>
      <c r="H37" s="26"/>
      <c r="I37" s="99"/>
      <c r="K37" s="7"/>
      <c r="L37" s="41"/>
    </row>
    <row r="38" spans="1:12" collapsed="1" x14ac:dyDescent="0.2">
      <c r="A38" s="35" t="s">
        <v>482</v>
      </c>
      <c r="B38" s="35" t="s">
        <v>483</v>
      </c>
      <c r="D38" s="19"/>
      <c r="F38"/>
      <c r="G38" s="38">
        <f>SUM(F39:F45)</f>
        <v>1750</v>
      </c>
      <c r="H38" s="26">
        <f>G38/1.16*0.16</f>
        <v>241.37931034482762</v>
      </c>
      <c r="I38" s="165"/>
      <c r="J38" s="42"/>
      <c r="K38" s="7"/>
      <c r="L38" s="28"/>
    </row>
    <row r="39" spans="1:12" hidden="1" outlineLevel="1" x14ac:dyDescent="0.2">
      <c r="A39" s="29"/>
      <c r="B39" s="29"/>
      <c r="C39" t="s">
        <v>651</v>
      </c>
      <c r="D39" s="19">
        <v>42461</v>
      </c>
      <c r="E39">
        <v>1240</v>
      </c>
      <c r="F39">
        <v>250</v>
      </c>
      <c r="G39" s="43"/>
      <c r="H39" s="43"/>
      <c r="I39" s="165" t="s">
        <v>489</v>
      </c>
      <c r="J39" s="42"/>
      <c r="K39" s="7"/>
      <c r="L39" s="28"/>
    </row>
    <row r="40" spans="1:12" hidden="1" outlineLevel="1" x14ac:dyDescent="0.2">
      <c r="A40" s="29"/>
      <c r="B40" s="29"/>
      <c r="C40" t="s">
        <v>652</v>
      </c>
      <c r="D40" s="19">
        <v>42464</v>
      </c>
      <c r="E40">
        <v>1241</v>
      </c>
      <c r="F40">
        <v>250</v>
      </c>
      <c r="G40" s="43"/>
      <c r="H40" s="43"/>
      <c r="I40" s="165"/>
      <c r="J40" s="42"/>
      <c r="K40" s="7"/>
      <c r="L40" s="28"/>
    </row>
    <row r="41" spans="1:12" hidden="1" outlineLevel="1" x14ac:dyDescent="0.2">
      <c r="A41" s="29"/>
      <c r="B41" s="29"/>
      <c r="C41" t="s">
        <v>653</v>
      </c>
      <c r="D41" s="19">
        <v>42465</v>
      </c>
      <c r="E41">
        <v>1243</v>
      </c>
      <c r="F41">
        <v>250</v>
      </c>
      <c r="G41" s="43"/>
      <c r="H41" s="43"/>
      <c r="I41" s="165"/>
      <c r="J41" s="42"/>
      <c r="K41" s="7"/>
      <c r="L41" s="28"/>
    </row>
    <row r="42" spans="1:12" hidden="1" outlineLevel="1" x14ac:dyDescent="0.2">
      <c r="A42" s="29"/>
      <c r="B42" s="29"/>
      <c r="C42" t="s">
        <v>425</v>
      </c>
      <c r="D42" s="19">
        <v>42465</v>
      </c>
      <c r="E42">
        <v>1244</v>
      </c>
      <c r="F42">
        <v>250</v>
      </c>
      <c r="G42" s="43"/>
      <c r="H42" s="43"/>
      <c r="I42" s="165"/>
      <c r="J42" s="42"/>
      <c r="K42" s="7"/>
      <c r="L42" s="28"/>
    </row>
    <row r="43" spans="1:12" hidden="1" outlineLevel="1" x14ac:dyDescent="0.2">
      <c r="A43" s="29"/>
      <c r="B43" s="29"/>
      <c r="C43" t="s">
        <v>654</v>
      </c>
      <c r="D43" s="19">
        <v>42466</v>
      </c>
      <c r="E43">
        <v>1247</v>
      </c>
      <c r="F43">
        <v>250</v>
      </c>
      <c r="G43" s="43"/>
      <c r="H43" s="43"/>
      <c r="I43" s="165"/>
      <c r="J43" s="42"/>
      <c r="K43" s="7"/>
      <c r="L43" s="28"/>
    </row>
    <row r="44" spans="1:12" hidden="1" outlineLevel="1" x14ac:dyDescent="0.2">
      <c r="A44" s="29"/>
      <c r="B44" s="29"/>
      <c r="C44" t="s">
        <v>655</v>
      </c>
      <c r="D44" s="19">
        <v>42472</v>
      </c>
      <c r="E44">
        <v>1252</v>
      </c>
      <c r="F44">
        <v>250</v>
      </c>
      <c r="G44" s="43"/>
      <c r="H44" s="43"/>
      <c r="I44" s="165"/>
      <c r="J44" s="42"/>
      <c r="K44" s="7"/>
      <c r="L44" s="28"/>
    </row>
    <row r="45" spans="1:12" hidden="1" outlineLevel="1" x14ac:dyDescent="0.2">
      <c r="A45" s="29"/>
      <c r="B45" s="29"/>
      <c r="C45" t="s">
        <v>656</v>
      </c>
      <c r="D45" s="19">
        <v>42481</v>
      </c>
      <c r="E45">
        <v>1265</v>
      </c>
      <c r="F45">
        <v>250</v>
      </c>
      <c r="G45" s="43"/>
      <c r="H45" s="43"/>
      <c r="I45" s="165"/>
      <c r="J45" s="42"/>
      <c r="K45" s="7"/>
      <c r="L45" s="28"/>
    </row>
    <row r="46" spans="1:12" hidden="1" outlineLevel="1" x14ac:dyDescent="0.2">
      <c r="A46" s="29"/>
      <c r="B46" s="29"/>
      <c r="H46" s="43"/>
      <c r="I46" s="165"/>
      <c r="J46" s="42"/>
      <c r="K46" s="7"/>
      <c r="L46" s="28"/>
    </row>
    <row r="47" spans="1:12" collapsed="1" x14ac:dyDescent="0.2">
      <c r="A47" s="44" t="s">
        <v>44</v>
      </c>
      <c r="B47" s="233" t="s">
        <v>45</v>
      </c>
      <c r="C47" s="5"/>
      <c r="D47" s="36"/>
      <c r="E47" s="45"/>
      <c r="F47" s="6"/>
      <c r="G47" s="38">
        <f>SUM(F48:F50)</f>
        <v>3000</v>
      </c>
      <c r="H47" s="26">
        <f>G47/1.16*0.16</f>
        <v>413.79310344827587</v>
      </c>
      <c r="I47" s="99"/>
      <c r="K47" s="7"/>
      <c r="L47" s="28"/>
    </row>
    <row r="48" spans="1:12" ht="15" hidden="1" outlineLevel="1" x14ac:dyDescent="0.25">
      <c r="A48" s="46"/>
      <c r="B48" s="46"/>
      <c r="C48" s="75" t="s">
        <v>47</v>
      </c>
      <c r="D48" s="74">
        <v>42062</v>
      </c>
      <c r="E48" s="75">
        <v>1874</v>
      </c>
      <c r="F48" s="73">
        <v>1000</v>
      </c>
      <c r="G48" s="38"/>
      <c r="L48" s="28"/>
    </row>
    <row r="49" spans="1:12" ht="15" hidden="1" outlineLevel="1" x14ac:dyDescent="0.25">
      <c r="A49" s="46"/>
      <c r="B49" s="46"/>
      <c r="C49" s="75" t="s">
        <v>48</v>
      </c>
      <c r="D49" s="74">
        <v>42067</v>
      </c>
      <c r="E49" s="75">
        <v>1939</v>
      </c>
      <c r="F49" s="73">
        <v>1000</v>
      </c>
      <c r="G49" s="38"/>
      <c r="H49" s="26"/>
      <c r="I49" s="99"/>
      <c r="K49" s="7"/>
      <c r="L49" s="28"/>
    </row>
    <row r="50" spans="1:12" hidden="1" outlineLevel="1" x14ac:dyDescent="0.2">
      <c r="A50" s="46"/>
      <c r="B50" s="46"/>
      <c r="C50" t="s">
        <v>657</v>
      </c>
      <c r="D50" s="19">
        <v>42490</v>
      </c>
      <c r="E50">
        <v>2896</v>
      </c>
      <c r="F50" s="27">
        <v>1000</v>
      </c>
      <c r="G50" s="38"/>
      <c r="H50" s="26"/>
      <c r="I50" s="99"/>
      <c r="K50" s="7"/>
      <c r="L50" s="28"/>
    </row>
    <row r="51" spans="1:12" collapsed="1" x14ac:dyDescent="0.2">
      <c r="A51" s="18" t="s">
        <v>54</v>
      </c>
      <c r="B51" s="18" t="s">
        <v>55</v>
      </c>
      <c r="C51" s="5"/>
      <c r="D51" s="36"/>
      <c r="E51" s="45"/>
      <c r="F51" s="6"/>
      <c r="G51" s="52">
        <f>SUM(F52:F59)</f>
        <v>142789.31</v>
      </c>
      <c r="H51" s="26">
        <f>G51/1.16*0.16</f>
        <v>19695.077241379313</v>
      </c>
      <c r="I51" s="99"/>
      <c r="J51" s="27"/>
      <c r="K51" s="7"/>
      <c r="L51" s="28"/>
    </row>
    <row r="52" spans="1:12" hidden="1" outlineLevel="1" x14ac:dyDescent="0.2">
      <c r="A52" s="2"/>
      <c r="B52" s="2"/>
      <c r="C52" s="53" t="s">
        <v>56</v>
      </c>
      <c r="D52" s="36">
        <v>41529</v>
      </c>
      <c r="E52" s="34" t="s">
        <v>57</v>
      </c>
      <c r="F52" s="6">
        <v>15137</v>
      </c>
      <c r="G52" s="50"/>
      <c r="H52" s="50" t="s">
        <v>58</v>
      </c>
      <c r="I52" s="99"/>
      <c r="K52" s="7"/>
      <c r="L52" s="28"/>
    </row>
    <row r="53" spans="1:12" ht="15" hidden="1" outlineLevel="1" x14ac:dyDescent="0.25">
      <c r="A53" s="2"/>
      <c r="B53" s="2"/>
      <c r="C53" s="75" t="s">
        <v>59</v>
      </c>
      <c r="D53" s="74">
        <v>42369</v>
      </c>
      <c r="E53" s="75" t="s">
        <v>60</v>
      </c>
      <c r="F53" s="73">
        <v>26892</v>
      </c>
      <c r="G53" s="50"/>
      <c r="H53" s="26"/>
      <c r="I53" s="99"/>
      <c r="K53" s="7"/>
      <c r="L53" s="28"/>
    </row>
    <row r="54" spans="1:12" ht="15" hidden="1" outlineLevel="1" x14ac:dyDescent="0.25">
      <c r="A54" s="2"/>
      <c r="B54" s="2"/>
      <c r="C54" s="75" t="s">
        <v>61</v>
      </c>
      <c r="D54" s="74">
        <v>42369</v>
      </c>
      <c r="E54" s="75" t="s">
        <v>62</v>
      </c>
      <c r="F54" s="73">
        <v>3654</v>
      </c>
      <c r="G54" s="50"/>
      <c r="H54" s="26"/>
      <c r="I54" s="99"/>
      <c r="K54" s="7"/>
      <c r="L54" s="28"/>
    </row>
    <row r="55" spans="1:12" ht="15" hidden="1" outlineLevel="1" x14ac:dyDescent="0.25">
      <c r="A55" s="2"/>
      <c r="B55" s="2"/>
      <c r="C55" s="75" t="s">
        <v>63</v>
      </c>
      <c r="D55" s="74">
        <v>42369</v>
      </c>
      <c r="E55" s="75" t="s">
        <v>64</v>
      </c>
      <c r="F55" s="73">
        <v>17457</v>
      </c>
      <c r="G55" s="50"/>
      <c r="H55" s="26"/>
      <c r="I55" s="99"/>
      <c r="K55" s="7"/>
      <c r="L55" s="28"/>
    </row>
    <row r="56" spans="1:12" ht="15" hidden="1" outlineLevel="1" x14ac:dyDescent="0.25">
      <c r="A56" s="2"/>
      <c r="B56" s="2"/>
      <c r="C56" s="75" t="s">
        <v>65</v>
      </c>
      <c r="D56" s="74">
        <v>42369</v>
      </c>
      <c r="E56" s="75" t="s">
        <v>66</v>
      </c>
      <c r="F56" s="73">
        <v>29264.32</v>
      </c>
      <c r="G56" s="50"/>
      <c r="H56" s="26"/>
      <c r="I56" s="99"/>
      <c r="K56" s="7"/>
      <c r="L56" s="28"/>
    </row>
    <row r="57" spans="1:12" hidden="1" outlineLevel="1" x14ac:dyDescent="0.2">
      <c r="A57" s="2"/>
      <c r="B57" s="2"/>
      <c r="C57" t="s">
        <v>280</v>
      </c>
      <c r="D57" s="19">
        <v>42399</v>
      </c>
      <c r="E57" t="s">
        <v>281</v>
      </c>
      <c r="F57" s="27">
        <v>7308</v>
      </c>
      <c r="G57" s="50"/>
      <c r="H57" s="26"/>
      <c r="I57" s="99"/>
      <c r="K57" s="7"/>
      <c r="L57" s="28"/>
    </row>
    <row r="58" spans="1:12" hidden="1" outlineLevel="1" x14ac:dyDescent="0.2">
      <c r="A58" s="2"/>
      <c r="B58" s="2"/>
      <c r="C58" t="s">
        <v>375</v>
      </c>
      <c r="D58" s="19">
        <v>42428</v>
      </c>
      <c r="E58" t="s">
        <v>376</v>
      </c>
      <c r="F58" s="27">
        <v>6495</v>
      </c>
      <c r="G58" s="50"/>
      <c r="H58" s="26"/>
      <c r="I58" s="99"/>
      <c r="K58" s="7"/>
      <c r="L58" s="28"/>
    </row>
    <row r="59" spans="1:12" hidden="1" outlineLevel="1" x14ac:dyDescent="0.2">
      <c r="A59" s="2"/>
      <c r="B59" s="2"/>
      <c r="C59" t="s">
        <v>658</v>
      </c>
      <c r="D59" s="19">
        <v>42490</v>
      </c>
      <c r="E59" t="s">
        <v>659</v>
      </c>
      <c r="F59" s="27">
        <v>36581.99</v>
      </c>
      <c r="G59" s="50"/>
      <c r="H59" s="26"/>
      <c r="I59" s="99"/>
      <c r="K59" s="7"/>
      <c r="L59" s="28"/>
    </row>
    <row r="60" spans="1:12" collapsed="1" x14ac:dyDescent="0.2">
      <c r="A60" s="18" t="s">
        <v>67</v>
      </c>
      <c r="B60" s="234" t="s">
        <v>68</v>
      </c>
      <c r="C60" s="5"/>
      <c r="D60" s="36"/>
      <c r="E60" s="37"/>
      <c r="F60" s="6"/>
      <c r="G60" s="38">
        <f>SUM(F61:F64)</f>
        <v>4000</v>
      </c>
      <c r="H60" s="26">
        <f>G60/1.16*0.16</f>
        <v>551.72413793103453</v>
      </c>
      <c r="I60" s="99"/>
      <c r="K60" s="7"/>
      <c r="L60" s="28"/>
    </row>
    <row r="61" spans="1:12" ht="15" hidden="1" customHeight="1" outlineLevel="1" x14ac:dyDescent="0.25">
      <c r="A61" s="2"/>
      <c r="B61" s="2"/>
      <c r="C61" s="75" t="s">
        <v>69</v>
      </c>
      <c r="D61" s="74">
        <v>42034</v>
      </c>
      <c r="E61" s="75">
        <v>1801</v>
      </c>
      <c r="F61" s="73">
        <v>1000</v>
      </c>
      <c r="G61" s="54"/>
      <c r="H61" s="54"/>
      <c r="I61" s="99"/>
      <c r="K61" s="7"/>
      <c r="L61" s="28"/>
    </row>
    <row r="62" spans="1:12" ht="15" hidden="1" customHeight="1" outlineLevel="1" x14ac:dyDescent="0.25">
      <c r="A62" s="2"/>
      <c r="B62" s="2"/>
      <c r="C62" s="75" t="s">
        <v>70</v>
      </c>
      <c r="D62" s="74">
        <v>42034</v>
      </c>
      <c r="E62" s="75">
        <v>1801</v>
      </c>
      <c r="F62" s="73">
        <v>1000</v>
      </c>
      <c r="G62" s="54"/>
      <c r="H62" s="26"/>
      <c r="I62" s="99"/>
      <c r="K62" s="7"/>
      <c r="L62" s="28"/>
    </row>
    <row r="63" spans="1:12" ht="15" hidden="1" customHeight="1" outlineLevel="1" x14ac:dyDescent="0.25">
      <c r="A63" s="2"/>
      <c r="B63" s="2"/>
      <c r="C63" s="75" t="s">
        <v>71</v>
      </c>
      <c r="D63" s="74">
        <v>42062</v>
      </c>
      <c r="E63" s="75">
        <v>1874</v>
      </c>
      <c r="F63" s="73">
        <v>1000</v>
      </c>
      <c r="G63" s="54"/>
      <c r="H63" s="26"/>
      <c r="I63" s="99"/>
      <c r="K63" s="7"/>
      <c r="L63" s="28"/>
    </row>
    <row r="64" spans="1:12" ht="15" hidden="1" customHeight="1" outlineLevel="1" x14ac:dyDescent="0.25">
      <c r="A64" s="2"/>
      <c r="B64" s="2"/>
      <c r="C64" s="75" t="s">
        <v>72</v>
      </c>
      <c r="D64" s="74">
        <v>42215</v>
      </c>
      <c r="E64" s="75">
        <v>2226</v>
      </c>
      <c r="F64" s="73">
        <v>1000</v>
      </c>
      <c r="G64" s="54"/>
      <c r="H64" s="26"/>
      <c r="I64" s="99"/>
      <c r="K64" s="7"/>
      <c r="L64" s="28"/>
    </row>
    <row r="65" spans="1:13" collapsed="1" x14ac:dyDescent="0.2">
      <c r="A65" s="18" t="s">
        <v>76</v>
      </c>
      <c r="B65" s="234" t="s">
        <v>77</v>
      </c>
      <c r="C65" s="55"/>
      <c r="D65" s="30"/>
      <c r="E65" s="56"/>
      <c r="F65" s="32"/>
      <c r="G65" s="38">
        <f>SUM(F66:F66)</f>
        <v>500</v>
      </c>
      <c r="H65" s="26">
        <f>G65/1.16*0.16</f>
        <v>68.965517241379317</v>
      </c>
      <c r="I65" s="99"/>
      <c r="K65" s="7"/>
      <c r="L65" s="28"/>
    </row>
    <row r="66" spans="1:13" hidden="1" outlineLevel="1" x14ac:dyDescent="0.2">
      <c r="A66" s="2"/>
      <c r="B66" s="10"/>
      <c r="C66" t="s">
        <v>496</v>
      </c>
      <c r="D66" s="19">
        <v>42445</v>
      </c>
      <c r="E66" t="s">
        <v>497</v>
      </c>
      <c r="F66">
        <v>500</v>
      </c>
      <c r="G66" s="38"/>
      <c r="H66" s="26"/>
      <c r="I66" s="99"/>
      <c r="K66" s="7"/>
      <c r="L66" s="28"/>
    </row>
    <row r="67" spans="1:13" collapsed="1" x14ac:dyDescent="0.2">
      <c r="A67" s="18" t="s">
        <v>664</v>
      </c>
      <c r="B67" s="18" t="s">
        <v>665</v>
      </c>
      <c r="G67" s="38">
        <f>SUM(F68:F68)</f>
        <v>13791.69</v>
      </c>
      <c r="H67" s="26">
        <f>G67/1.16*0.16</f>
        <v>1902.3020689655175</v>
      </c>
      <c r="I67" s="99"/>
      <c r="K67" s="7"/>
      <c r="L67" s="28"/>
    </row>
    <row r="68" spans="1:13" hidden="1" outlineLevel="1" x14ac:dyDescent="0.2">
      <c r="A68" s="2"/>
      <c r="B68" s="10"/>
      <c r="C68" t="s">
        <v>666</v>
      </c>
      <c r="D68" s="19">
        <v>42473</v>
      </c>
      <c r="E68" t="s">
        <v>667</v>
      </c>
      <c r="F68" s="27">
        <v>13791.69</v>
      </c>
      <c r="G68" s="38"/>
      <c r="H68" s="26"/>
      <c r="I68" s="99"/>
      <c r="K68" s="7"/>
      <c r="L68" s="28"/>
    </row>
    <row r="69" spans="1:13" collapsed="1" x14ac:dyDescent="0.2">
      <c r="A69" s="18" t="s">
        <v>668</v>
      </c>
      <c r="B69" s="18" t="s">
        <v>669</v>
      </c>
      <c r="D69" s="19"/>
      <c r="F69" s="27"/>
      <c r="G69" s="38">
        <f>SUM(F70:F70)</f>
        <v>10440</v>
      </c>
      <c r="H69" s="26">
        <f>G69/1.16*0.16</f>
        <v>1440</v>
      </c>
      <c r="I69" s="99"/>
      <c r="K69" s="7"/>
      <c r="L69" s="28"/>
    </row>
    <row r="70" spans="1:13" hidden="1" outlineLevel="1" x14ac:dyDescent="0.2">
      <c r="A70" s="2"/>
      <c r="B70" s="10"/>
      <c r="C70" t="s">
        <v>670</v>
      </c>
      <c r="D70" s="19">
        <v>42474</v>
      </c>
      <c r="E70">
        <v>1062</v>
      </c>
      <c r="F70" s="27">
        <v>10440</v>
      </c>
      <c r="G70" s="38"/>
      <c r="H70" s="26"/>
      <c r="I70" s="99"/>
      <c r="K70" s="7"/>
      <c r="L70" s="28"/>
    </row>
    <row r="71" spans="1:13" collapsed="1" x14ac:dyDescent="0.2">
      <c r="A71" s="18" t="s">
        <v>671</v>
      </c>
      <c r="B71" s="18" t="s">
        <v>672</v>
      </c>
      <c r="D71" s="19"/>
      <c r="F71" s="27"/>
      <c r="G71" s="38">
        <f>SUM(F72:F72)</f>
        <v>10.01</v>
      </c>
      <c r="H71" s="26">
        <f>G71/1.16*0.16</f>
        <v>1.3806896551724139</v>
      </c>
      <c r="I71" s="99"/>
      <c r="K71" s="7"/>
      <c r="L71" s="28"/>
    </row>
    <row r="72" spans="1:13" hidden="1" outlineLevel="1" x14ac:dyDescent="0.2">
      <c r="A72" s="2"/>
      <c r="B72" s="10"/>
      <c r="C72" t="s">
        <v>673</v>
      </c>
      <c r="D72" s="19">
        <v>42490</v>
      </c>
      <c r="E72" t="s">
        <v>674</v>
      </c>
      <c r="F72">
        <v>10.01</v>
      </c>
      <c r="G72" s="38"/>
      <c r="H72" s="26"/>
      <c r="I72" s="99"/>
      <c r="K72" s="7"/>
      <c r="L72" s="28"/>
    </row>
    <row r="73" spans="1:13" ht="15" collapsed="1" x14ac:dyDescent="0.25">
      <c r="A73" s="18" t="s">
        <v>80</v>
      </c>
      <c r="B73" s="18" t="s">
        <v>81</v>
      </c>
      <c r="C73" s="5"/>
      <c r="D73" s="36"/>
      <c r="E73" s="45"/>
      <c r="F73" s="6"/>
      <c r="G73" s="21">
        <f>SUM(F74:F80)</f>
        <v>109955.25</v>
      </c>
      <c r="H73" s="26">
        <f>G73/1.16*0.16</f>
        <v>15166.241379310348</v>
      </c>
      <c r="I73" s="99"/>
      <c r="J73" s="27"/>
      <c r="K73" s="75"/>
      <c r="L73" s="74"/>
      <c r="M73" s="75"/>
    </row>
    <row r="74" spans="1:13" s="64" customFormat="1" ht="15" hidden="1" outlineLevel="1" x14ac:dyDescent="0.25">
      <c r="A74" s="57"/>
      <c r="B74" s="57"/>
      <c r="C74" s="29" t="s">
        <v>687</v>
      </c>
      <c r="D74" s="30"/>
      <c r="E74" s="31"/>
      <c r="F74" s="32">
        <v>0.57999999999999996</v>
      </c>
      <c r="G74" s="21"/>
      <c r="H74" s="26"/>
      <c r="I74" s="99"/>
      <c r="J74" s="68"/>
      <c r="K74" s="48"/>
      <c r="L74" s="49"/>
      <c r="M74" s="48"/>
    </row>
    <row r="75" spans="1:13" ht="15" hidden="1" outlineLevel="1" x14ac:dyDescent="0.25">
      <c r="A75" s="57"/>
      <c r="B75" s="57"/>
      <c r="C75" t="s">
        <v>681</v>
      </c>
      <c r="D75" s="19">
        <v>42465</v>
      </c>
      <c r="E75" t="s">
        <v>682</v>
      </c>
      <c r="F75" s="27">
        <v>22785.18</v>
      </c>
      <c r="H75" s="26"/>
      <c r="I75" s="99"/>
      <c r="J75" s="27">
        <f>+J73*0.16</f>
        <v>0</v>
      </c>
      <c r="K75" s="75"/>
      <c r="L75" s="74"/>
      <c r="M75" s="75"/>
    </row>
    <row r="76" spans="1:13" ht="15" hidden="1" outlineLevel="1" x14ac:dyDescent="0.25">
      <c r="A76" s="57"/>
      <c r="B76" s="57"/>
      <c r="C76" t="s">
        <v>683</v>
      </c>
      <c r="D76" s="19">
        <v>42465</v>
      </c>
      <c r="E76" t="s">
        <v>684</v>
      </c>
      <c r="F76" s="27">
        <v>20100.71</v>
      </c>
      <c r="H76" s="26"/>
      <c r="I76" s="99"/>
      <c r="J76" s="27"/>
      <c r="K76" s="75"/>
      <c r="L76" s="74"/>
      <c r="M76" s="75"/>
    </row>
    <row r="77" spans="1:13" ht="15" hidden="1" outlineLevel="1" x14ac:dyDescent="0.25">
      <c r="A77" s="57"/>
      <c r="B77" s="57"/>
      <c r="C77" t="s">
        <v>685</v>
      </c>
      <c r="D77" s="19">
        <v>42468</v>
      </c>
      <c r="E77" t="s">
        <v>686</v>
      </c>
      <c r="F77" s="27">
        <v>11938.73</v>
      </c>
      <c r="H77" s="26"/>
      <c r="I77" s="99"/>
      <c r="J77" s="27"/>
      <c r="K77" s="75"/>
      <c r="L77" s="74"/>
      <c r="M77" s="75"/>
    </row>
    <row r="78" spans="1:13" ht="15" hidden="1" outlineLevel="1" x14ac:dyDescent="0.25">
      <c r="A78" s="57"/>
      <c r="B78" s="57"/>
      <c r="C78" t="s">
        <v>675</v>
      </c>
      <c r="D78" s="19">
        <v>42478</v>
      </c>
      <c r="E78" t="s">
        <v>676</v>
      </c>
      <c r="F78" s="27">
        <v>17785.71</v>
      </c>
      <c r="H78" s="26"/>
      <c r="I78" s="99"/>
      <c r="J78" s="27"/>
      <c r="K78" s="75"/>
      <c r="L78" s="74"/>
      <c r="M78" s="75"/>
    </row>
    <row r="79" spans="1:13" ht="15" hidden="1" outlineLevel="1" x14ac:dyDescent="0.25">
      <c r="A79" s="57"/>
      <c r="B79" s="57"/>
      <c r="C79" t="s">
        <v>677</v>
      </c>
      <c r="D79" s="19">
        <v>42482</v>
      </c>
      <c r="E79" t="s">
        <v>678</v>
      </c>
      <c r="F79" s="27">
        <v>18639.63</v>
      </c>
      <c r="H79" s="26"/>
      <c r="I79" s="99"/>
      <c r="J79" s="27"/>
      <c r="K79" s="75"/>
      <c r="L79" s="74"/>
      <c r="M79" s="75"/>
    </row>
    <row r="80" spans="1:13" ht="15" hidden="1" outlineLevel="1" x14ac:dyDescent="0.25">
      <c r="A80" s="57"/>
      <c r="B80" s="57"/>
      <c r="C80" t="s">
        <v>679</v>
      </c>
      <c r="D80" s="19">
        <v>42490</v>
      </c>
      <c r="E80" t="s">
        <v>680</v>
      </c>
      <c r="F80" s="27">
        <v>18704.71</v>
      </c>
      <c r="H80" s="26"/>
      <c r="I80" s="99"/>
      <c r="J80" s="27"/>
      <c r="K80" s="75"/>
      <c r="L80" s="74"/>
      <c r="M80" s="75"/>
    </row>
    <row r="81" spans="1:13" ht="15" collapsed="1" x14ac:dyDescent="0.25">
      <c r="A81" s="18" t="s">
        <v>296</v>
      </c>
      <c r="B81" s="18" t="s">
        <v>297</v>
      </c>
      <c r="D81" s="19"/>
      <c r="F81" s="27"/>
      <c r="G81" s="21">
        <f>+SUM(F82:F85)</f>
        <v>2694.86</v>
      </c>
      <c r="H81" s="26">
        <f>G81/1.16*0.16</f>
        <v>371.70482758620699</v>
      </c>
      <c r="I81" s="99"/>
      <c r="J81" s="27"/>
      <c r="K81" s="75"/>
      <c r="L81" s="74"/>
      <c r="M81" s="75"/>
    </row>
    <row r="82" spans="1:13" ht="15" hidden="1" outlineLevel="1" x14ac:dyDescent="0.25">
      <c r="A82" s="57"/>
      <c r="B82" s="57"/>
      <c r="C82" t="s">
        <v>688</v>
      </c>
      <c r="D82" s="19">
        <v>42473</v>
      </c>
      <c r="E82">
        <v>46904</v>
      </c>
      <c r="F82">
        <v>193.6</v>
      </c>
      <c r="G82" s="21"/>
      <c r="H82" s="26"/>
      <c r="I82" s="99"/>
      <c r="J82" s="27"/>
      <c r="K82" s="75"/>
      <c r="L82" s="74"/>
      <c r="M82" s="75"/>
    </row>
    <row r="83" spans="1:13" ht="15" hidden="1" outlineLevel="1" x14ac:dyDescent="0.25">
      <c r="A83" s="57"/>
      <c r="B83" s="57"/>
      <c r="C83" t="s">
        <v>689</v>
      </c>
      <c r="D83" s="19">
        <v>42473</v>
      </c>
      <c r="E83">
        <v>252</v>
      </c>
      <c r="F83" s="27">
        <v>1206.46</v>
      </c>
      <c r="G83" s="21"/>
      <c r="H83" s="26"/>
      <c r="I83" s="99"/>
      <c r="J83" s="27"/>
      <c r="K83" s="75"/>
      <c r="L83" s="74"/>
      <c r="M83" s="75"/>
    </row>
    <row r="84" spans="1:13" ht="15" hidden="1" outlineLevel="1" x14ac:dyDescent="0.25">
      <c r="A84" s="57"/>
      <c r="B84" s="57"/>
      <c r="C84" t="s">
        <v>690</v>
      </c>
      <c r="D84" s="19">
        <v>42482</v>
      </c>
      <c r="E84" t="s">
        <v>691</v>
      </c>
      <c r="F84">
        <v>900</v>
      </c>
      <c r="G84" s="21"/>
      <c r="H84" s="26"/>
      <c r="I84" s="99"/>
      <c r="J84" s="27"/>
      <c r="K84" s="75"/>
      <c r="L84" s="74"/>
      <c r="M84" s="75"/>
    </row>
    <row r="85" spans="1:13" ht="15" hidden="1" outlineLevel="1" x14ac:dyDescent="0.25">
      <c r="A85" s="57"/>
      <c r="B85" s="57"/>
      <c r="C85" t="s">
        <v>692</v>
      </c>
      <c r="D85" s="19">
        <v>42490</v>
      </c>
      <c r="E85">
        <v>300</v>
      </c>
      <c r="F85">
        <v>394.8</v>
      </c>
      <c r="G85" s="21"/>
      <c r="H85" s="26"/>
      <c r="I85" s="99"/>
      <c r="J85" s="27"/>
      <c r="K85" s="75"/>
      <c r="L85" s="74"/>
      <c r="M85" s="75"/>
    </row>
    <row r="86" spans="1:13" collapsed="1" x14ac:dyDescent="0.2">
      <c r="A86" s="58" t="s">
        <v>84</v>
      </c>
      <c r="B86" s="18" t="s">
        <v>85</v>
      </c>
      <c r="C86" s="5"/>
      <c r="D86" s="36"/>
      <c r="E86" s="45"/>
      <c r="F86" s="6"/>
      <c r="G86" s="52">
        <f>+SUM(F87:F88)</f>
        <v>237588.72</v>
      </c>
      <c r="H86" s="26">
        <f>G86/1.16*0.16</f>
        <v>32770.857931034487</v>
      </c>
      <c r="I86" s="99"/>
      <c r="J86" s="27"/>
      <c r="K86" s="7"/>
      <c r="L86" s="28"/>
    </row>
    <row r="87" spans="1:13" hidden="1" outlineLevel="1" x14ac:dyDescent="0.2">
      <c r="A87" s="59"/>
      <c r="B87" s="2"/>
      <c r="C87" t="s">
        <v>388</v>
      </c>
      <c r="D87" s="19">
        <v>42412</v>
      </c>
      <c r="E87" t="s">
        <v>389</v>
      </c>
      <c r="F87" s="27">
        <v>241933.04</v>
      </c>
      <c r="G87" s="52"/>
      <c r="H87" s="26"/>
      <c r="I87" s="99"/>
      <c r="J87" s="27"/>
      <c r="K87" s="7"/>
      <c r="L87" s="28"/>
    </row>
    <row r="88" spans="1:13" hidden="1" outlineLevel="1" x14ac:dyDescent="0.2">
      <c r="A88" s="59"/>
      <c r="B88" s="2"/>
      <c r="C88" t="s">
        <v>390</v>
      </c>
      <c r="D88" s="19">
        <v>42426</v>
      </c>
      <c r="E88" t="s">
        <v>391</v>
      </c>
      <c r="F88" s="27">
        <v>-4344.32</v>
      </c>
      <c r="G88" s="52"/>
      <c r="H88" s="26"/>
      <c r="I88" s="99"/>
      <c r="J88" s="27"/>
      <c r="K88" s="7"/>
      <c r="L88" s="28"/>
    </row>
    <row r="89" spans="1:13" collapsed="1" x14ac:dyDescent="0.2">
      <c r="A89" s="18" t="s">
        <v>346</v>
      </c>
      <c r="B89" s="18" t="s">
        <v>92</v>
      </c>
      <c r="C89" s="5"/>
      <c r="D89" s="36"/>
      <c r="F89"/>
      <c r="G89" s="21">
        <f>SUM(F90:F90)</f>
        <v>29000</v>
      </c>
      <c r="H89" s="26">
        <f>G89/1.16*0.16</f>
        <v>4000</v>
      </c>
      <c r="I89" s="99"/>
      <c r="K89" s="7"/>
      <c r="L89" s="28"/>
    </row>
    <row r="90" spans="1:13" ht="15" hidden="1" outlineLevel="1" x14ac:dyDescent="0.25">
      <c r="A90" s="10"/>
      <c r="B90" s="10"/>
      <c r="C90" s="75" t="s">
        <v>93</v>
      </c>
      <c r="D90" s="74">
        <v>42369</v>
      </c>
      <c r="E90" s="36" t="s">
        <v>94</v>
      </c>
      <c r="F90" s="37">
        <v>29000</v>
      </c>
      <c r="G90" s="41"/>
      <c r="H90" s="62"/>
      <c r="I90" s="166"/>
      <c r="K90" s="7"/>
      <c r="L90" s="28"/>
    </row>
    <row r="91" spans="1:13" ht="15" collapsed="1" x14ac:dyDescent="0.25">
      <c r="A91" s="18" t="s">
        <v>95</v>
      </c>
      <c r="B91" s="18" t="s">
        <v>96</v>
      </c>
      <c r="C91" s="5"/>
      <c r="D91" s="36"/>
      <c r="E91" s="74"/>
      <c r="F91" s="75"/>
      <c r="G91" s="21">
        <f>SUM(F92:F93)</f>
        <v>2760.8</v>
      </c>
      <c r="H91" s="26">
        <f>G91/1.16*0.16</f>
        <v>380.80000000000007</v>
      </c>
      <c r="I91" s="99"/>
      <c r="J91" s="27"/>
      <c r="K91" s="7"/>
      <c r="L91" s="28"/>
    </row>
    <row r="92" spans="1:13" ht="15" hidden="1" outlineLevel="1" x14ac:dyDescent="0.25">
      <c r="A92" s="10"/>
      <c r="B92" s="10"/>
      <c r="C92" s="5" t="s">
        <v>97</v>
      </c>
      <c r="D92" s="36">
        <v>41029</v>
      </c>
      <c r="E92" s="74" t="s">
        <v>98</v>
      </c>
      <c r="F92" s="75">
        <v>1380.4</v>
      </c>
      <c r="G92" s="22"/>
      <c r="H92" s="26"/>
      <c r="I92" s="99"/>
      <c r="J92" s="27"/>
      <c r="K92" s="7"/>
      <c r="L92" s="28"/>
    </row>
    <row r="93" spans="1:13" ht="15" hidden="1" outlineLevel="1" x14ac:dyDescent="0.25">
      <c r="A93" s="5"/>
      <c r="B93" s="5"/>
      <c r="C93" s="5" t="s">
        <v>99</v>
      </c>
      <c r="D93" s="36">
        <v>41060</v>
      </c>
      <c r="E93" s="74" t="s">
        <v>100</v>
      </c>
      <c r="F93" s="75">
        <v>1380.4</v>
      </c>
      <c r="G93" s="41"/>
      <c r="H93" s="26"/>
      <c r="I93" s="99"/>
      <c r="J93" s="27"/>
      <c r="K93" s="7"/>
      <c r="L93" s="28"/>
    </row>
    <row r="94" spans="1:13" ht="15" collapsed="1" x14ac:dyDescent="0.25">
      <c r="A94" s="44" t="s">
        <v>101</v>
      </c>
      <c r="B94" s="44" t="s">
        <v>102</v>
      </c>
      <c r="C94" s="29"/>
      <c r="D94" s="30"/>
      <c r="E94" s="74"/>
      <c r="F94" s="75"/>
      <c r="G94" s="21">
        <f>SUM(F95:F105)+0.12</f>
        <v>12597.24</v>
      </c>
      <c r="H94" s="26">
        <f>G94/1.16*0.16</f>
        <v>1737.5503448275865</v>
      </c>
      <c r="I94" s="99"/>
      <c r="J94" s="27"/>
      <c r="K94" s="7"/>
      <c r="L94" s="28"/>
    </row>
    <row r="95" spans="1:13" hidden="1" outlineLevel="1" x14ac:dyDescent="0.2">
      <c r="A95" s="10"/>
      <c r="B95" s="10"/>
      <c r="C95" s="10"/>
      <c r="D95" s="36">
        <v>40317</v>
      </c>
      <c r="E95" s="45" t="s">
        <v>103</v>
      </c>
      <c r="F95" s="13">
        <v>2608.88</v>
      </c>
      <c r="G95" s="21"/>
      <c r="H95" s="26"/>
      <c r="I95" s="99"/>
      <c r="J95" s="27"/>
      <c r="K95" s="7"/>
      <c r="L95" s="28"/>
    </row>
    <row r="96" spans="1:13" hidden="1" outlineLevel="1" x14ac:dyDescent="0.2">
      <c r="A96" s="10"/>
      <c r="B96" s="10"/>
      <c r="C96" s="10"/>
      <c r="D96" s="36">
        <v>40350</v>
      </c>
      <c r="E96" s="45" t="s">
        <v>104</v>
      </c>
      <c r="F96" s="13">
        <v>2894.36</v>
      </c>
      <c r="G96" s="21"/>
      <c r="H96" s="26"/>
      <c r="I96" s="99"/>
      <c r="J96" s="27"/>
      <c r="K96" s="7"/>
      <c r="L96" s="28"/>
    </row>
    <row r="97" spans="1:12" hidden="1" outlineLevel="1" x14ac:dyDescent="0.2">
      <c r="A97" s="10"/>
      <c r="B97" s="10"/>
      <c r="D97" s="19"/>
      <c r="E97" s="31" t="s">
        <v>105</v>
      </c>
      <c r="F97" s="20">
        <f>6001.98-F95-F96</f>
        <v>498.73999999999933</v>
      </c>
      <c r="H97" s="26"/>
      <c r="I97" s="99"/>
      <c r="J97" s="27"/>
      <c r="K97" s="7"/>
      <c r="L97" s="28"/>
    </row>
    <row r="98" spans="1:12" hidden="1" outlineLevel="1" x14ac:dyDescent="0.2">
      <c r="A98" s="10"/>
      <c r="B98" s="10"/>
      <c r="C98" t="s">
        <v>693</v>
      </c>
      <c r="D98" s="19">
        <v>42466</v>
      </c>
      <c r="E98">
        <v>22027</v>
      </c>
      <c r="F98">
        <v>325</v>
      </c>
      <c r="H98" s="26"/>
      <c r="I98" s="99"/>
      <c r="J98" s="27"/>
      <c r="K98" s="7"/>
      <c r="L98" s="28"/>
    </row>
    <row r="99" spans="1:12" hidden="1" outlineLevel="1" x14ac:dyDescent="0.2">
      <c r="A99" s="10"/>
      <c r="B99" s="10"/>
      <c r="C99" t="s">
        <v>694</v>
      </c>
      <c r="D99" s="19">
        <v>42467</v>
      </c>
      <c r="E99">
        <v>22054</v>
      </c>
      <c r="F99" s="27">
        <v>3855.57</v>
      </c>
      <c r="H99" s="26"/>
      <c r="I99" s="99"/>
      <c r="J99" s="27"/>
      <c r="K99" s="7"/>
      <c r="L99" s="28"/>
    </row>
    <row r="100" spans="1:12" hidden="1" outlineLevel="1" x14ac:dyDescent="0.2">
      <c r="A100" s="10"/>
      <c r="B100" s="10"/>
      <c r="C100" t="s">
        <v>695</v>
      </c>
      <c r="D100" s="19">
        <v>42478</v>
      </c>
      <c r="E100">
        <v>22230</v>
      </c>
      <c r="F100">
        <v>649.99</v>
      </c>
      <c r="H100" s="26"/>
      <c r="I100" s="99"/>
      <c r="J100" s="27"/>
      <c r="K100" s="7"/>
      <c r="L100" s="28"/>
    </row>
    <row r="101" spans="1:12" hidden="1" outlineLevel="1" x14ac:dyDescent="0.2">
      <c r="A101" s="10"/>
      <c r="B101" s="10"/>
      <c r="C101" t="s">
        <v>696</v>
      </c>
      <c r="D101" s="19">
        <v>42478</v>
      </c>
      <c r="E101">
        <v>22202</v>
      </c>
      <c r="F101">
        <v>927.77</v>
      </c>
      <c r="G101"/>
    </row>
    <row r="102" spans="1:12" hidden="1" outlineLevel="1" x14ac:dyDescent="0.2">
      <c r="A102" s="10"/>
      <c r="B102" s="10"/>
      <c r="C102" t="s">
        <v>697</v>
      </c>
      <c r="D102" s="19">
        <v>42480</v>
      </c>
      <c r="E102" t="s">
        <v>698</v>
      </c>
      <c r="F102">
        <v>542.79999999999995</v>
      </c>
      <c r="G102"/>
    </row>
    <row r="103" spans="1:12" hidden="1" outlineLevel="1" x14ac:dyDescent="0.2">
      <c r="A103" s="10"/>
      <c r="B103" s="10"/>
      <c r="C103" t="s">
        <v>205</v>
      </c>
      <c r="D103" s="19">
        <v>42490</v>
      </c>
      <c r="E103">
        <v>22382</v>
      </c>
      <c r="F103">
        <v>243.52</v>
      </c>
      <c r="G103"/>
    </row>
    <row r="104" spans="1:12" hidden="1" outlineLevel="1" x14ac:dyDescent="0.2">
      <c r="A104" s="10"/>
      <c r="B104" s="10"/>
      <c r="C104" t="s">
        <v>699</v>
      </c>
      <c r="D104" s="19">
        <v>42490</v>
      </c>
      <c r="E104">
        <v>22432</v>
      </c>
      <c r="F104">
        <v>282.49</v>
      </c>
      <c r="G104"/>
    </row>
    <row r="105" spans="1:12" hidden="1" outlineLevel="1" x14ac:dyDescent="0.2">
      <c r="A105" s="10"/>
      <c r="B105" s="10"/>
      <c r="D105" t="s">
        <v>788</v>
      </c>
      <c r="F105" s="20">
        <v>-232</v>
      </c>
      <c r="G105"/>
    </row>
    <row r="106" spans="1:12" collapsed="1" x14ac:dyDescent="0.2">
      <c r="A106" s="44" t="s">
        <v>516</v>
      </c>
      <c r="B106" s="44" t="s">
        <v>517</v>
      </c>
      <c r="D106" s="19"/>
      <c r="F106"/>
      <c r="G106" s="21">
        <f>SUM(F107:F111)</f>
        <v>9855.5</v>
      </c>
      <c r="H106" s="26">
        <f>G106/1.16*0.16</f>
        <v>1359.3793103448277</v>
      </c>
    </row>
    <row r="107" spans="1:12" hidden="1" outlineLevel="1" x14ac:dyDescent="0.2">
      <c r="A107" s="10"/>
      <c r="B107" s="10"/>
      <c r="C107" t="s">
        <v>518</v>
      </c>
      <c r="D107" s="19">
        <v>42452</v>
      </c>
      <c r="E107">
        <v>15206</v>
      </c>
      <c r="F107" s="27">
        <v>1213.94</v>
      </c>
      <c r="G107"/>
    </row>
    <row r="108" spans="1:12" ht="13.5" hidden="1" customHeight="1" outlineLevel="1" x14ac:dyDescent="0.2">
      <c r="A108" s="10"/>
      <c r="B108" s="10"/>
      <c r="C108" t="s">
        <v>700</v>
      </c>
      <c r="D108" s="19">
        <v>42469</v>
      </c>
      <c r="E108">
        <v>15326</v>
      </c>
      <c r="F108">
        <v>893.2</v>
      </c>
      <c r="G108"/>
    </row>
    <row r="109" spans="1:12" ht="13.5" hidden="1" customHeight="1" outlineLevel="1" x14ac:dyDescent="0.2">
      <c r="A109" s="10"/>
      <c r="B109" s="10"/>
      <c r="C109" t="s">
        <v>701</v>
      </c>
      <c r="D109" s="19">
        <v>42476</v>
      </c>
      <c r="E109">
        <v>15373</v>
      </c>
      <c r="F109" s="27">
        <v>2427.88</v>
      </c>
      <c r="G109"/>
    </row>
    <row r="110" spans="1:12" ht="13.5" hidden="1" customHeight="1" outlineLevel="1" x14ac:dyDescent="0.2">
      <c r="A110" s="10"/>
      <c r="B110" s="10"/>
      <c r="C110" t="s">
        <v>702</v>
      </c>
      <c r="D110" s="19">
        <v>42481</v>
      </c>
      <c r="E110">
        <v>15414</v>
      </c>
      <c r="F110" s="27">
        <v>2837.94</v>
      </c>
      <c r="G110"/>
    </row>
    <row r="111" spans="1:12" ht="13.5" hidden="1" customHeight="1" outlineLevel="1" x14ac:dyDescent="0.2">
      <c r="A111" s="10"/>
      <c r="B111" s="10"/>
      <c r="C111" t="s">
        <v>703</v>
      </c>
      <c r="D111" s="19">
        <v>42488</v>
      </c>
      <c r="E111">
        <v>15396</v>
      </c>
      <c r="F111" s="27">
        <v>2482.54</v>
      </c>
      <c r="G111"/>
    </row>
    <row r="112" spans="1:12" collapsed="1" x14ac:dyDescent="0.2">
      <c r="A112" s="18" t="s">
        <v>112</v>
      </c>
      <c r="B112" s="18" t="s">
        <v>113</v>
      </c>
      <c r="C112" s="5"/>
      <c r="D112" s="36"/>
      <c r="E112" s="45"/>
      <c r="F112" s="6"/>
      <c r="G112" s="21">
        <f>SUM(F113:F116)</f>
        <v>10459.49</v>
      </c>
      <c r="H112" s="26">
        <f>G112/1.16*0.16</f>
        <v>1442.6882758620691</v>
      </c>
      <c r="I112" s="99"/>
      <c r="J112" s="27"/>
      <c r="K112" s="57"/>
      <c r="L112" s="57"/>
    </row>
    <row r="113" spans="1:12" ht="13.5" hidden="1" customHeight="1" outlineLevel="1" x14ac:dyDescent="0.2">
      <c r="A113" s="5"/>
      <c r="B113" s="5"/>
      <c r="C113" t="s">
        <v>115</v>
      </c>
      <c r="D113" s="19">
        <v>42004</v>
      </c>
      <c r="E113" t="s">
        <v>116</v>
      </c>
      <c r="F113" s="20">
        <v>1411.25</v>
      </c>
      <c r="G113" s="41"/>
      <c r="H113" s="66"/>
      <c r="I113" s="167"/>
    </row>
    <row r="114" spans="1:12" hidden="1" outlineLevel="1" x14ac:dyDescent="0.2">
      <c r="A114" s="5"/>
      <c r="B114" s="5"/>
      <c r="C114" t="s">
        <v>117</v>
      </c>
      <c r="D114" s="19">
        <v>42004</v>
      </c>
      <c r="E114" t="s">
        <v>118</v>
      </c>
      <c r="F114" s="20">
        <v>2309.33</v>
      </c>
      <c r="G114" s="41"/>
      <c r="H114" s="66"/>
      <c r="I114" s="167"/>
      <c r="J114" s="27"/>
      <c r="K114" s="7"/>
      <c r="L114" s="28"/>
    </row>
    <row r="115" spans="1:12" hidden="1" outlineLevel="1" x14ac:dyDescent="0.2">
      <c r="A115" s="5"/>
      <c r="B115" s="5"/>
      <c r="D115" s="19"/>
      <c r="E115" t="s">
        <v>105</v>
      </c>
      <c r="F115" s="20">
        <v>361.04</v>
      </c>
      <c r="G115" s="41"/>
      <c r="H115" s="66"/>
      <c r="I115" s="167"/>
      <c r="J115" s="27"/>
      <c r="K115" s="7"/>
      <c r="L115" s="28"/>
    </row>
    <row r="116" spans="1:12" hidden="1" outlineLevel="1" x14ac:dyDescent="0.2">
      <c r="A116" s="5"/>
      <c r="B116" s="5"/>
      <c r="C116" t="s">
        <v>704</v>
      </c>
      <c r="D116" s="19">
        <v>42482</v>
      </c>
      <c r="E116" t="s">
        <v>705</v>
      </c>
      <c r="F116" s="27">
        <v>6377.87</v>
      </c>
      <c r="G116" s="41"/>
      <c r="H116" s="66"/>
      <c r="I116" s="167"/>
      <c r="J116" s="27"/>
      <c r="K116" s="7"/>
      <c r="L116" s="28"/>
    </row>
    <row r="117" spans="1:12" collapsed="1" x14ac:dyDescent="0.2">
      <c r="A117" s="18" t="s">
        <v>123</v>
      </c>
      <c r="B117" s="18" t="s">
        <v>124</v>
      </c>
      <c r="C117" s="5"/>
      <c r="D117" s="36"/>
      <c r="E117" s="37"/>
      <c r="F117" s="6"/>
      <c r="G117" s="21">
        <f>SUM(F118:F118)</f>
        <v>1378.07</v>
      </c>
      <c r="H117" s="26">
        <f>G117/1.16*0.16</f>
        <v>190.0786206896552</v>
      </c>
      <c r="I117" s="99"/>
    </row>
    <row r="118" spans="1:12" ht="15" hidden="1" outlineLevel="1" x14ac:dyDescent="0.25">
      <c r="A118" s="10"/>
      <c r="B118" s="10"/>
      <c r="C118" s="75" t="s">
        <v>125</v>
      </c>
      <c r="D118" s="74">
        <v>42291</v>
      </c>
      <c r="E118" s="75"/>
      <c r="F118" s="20">
        <v>1378.07</v>
      </c>
      <c r="G118" s="22"/>
      <c r="H118" s="26"/>
    </row>
    <row r="119" spans="1:12" collapsed="1" x14ac:dyDescent="0.2">
      <c r="A119" s="18" t="s">
        <v>456</v>
      </c>
      <c r="B119" s="18" t="s">
        <v>457</v>
      </c>
      <c r="D119" s="19"/>
      <c r="F119"/>
      <c r="G119" s="21">
        <f>SUM(F120)</f>
        <v>270.12</v>
      </c>
      <c r="H119" s="26">
        <f>G119/1.16*0.16</f>
        <v>37.257931034482766</v>
      </c>
      <c r="I119" s="99"/>
      <c r="J119" s="27"/>
      <c r="K119" s="7"/>
      <c r="L119" s="28"/>
    </row>
    <row r="120" spans="1:12" hidden="1" outlineLevel="1" x14ac:dyDescent="0.2">
      <c r="A120" s="57"/>
      <c r="B120" s="57"/>
      <c r="C120" t="s">
        <v>458</v>
      </c>
      <c r="D120" s="19">
        <v>42429</v>
      </c>
      <c r="E120" t="s">
        <v>459</v>
      </c>
      <c r="F120">
        <v>270.12</v>
      </c>
      <c r="I120" s="99"/>
      <c r="J120" s="27"/>
      <c r="K120" s="7"/>
      <c r="L120" s="28"/>
    </row>
    <row r="121" spans="1:12" collapsed="1" x14ac:dyDescent="0.2">
      <c r="A121" s="18" t="s">
        <v>525</v>
      </c>
      <c r="B121" s="18" t="s">
        <v>526</v>
      </c>
      <c r="D121" s="19"/>
      <c r="F121"/>
      <c r="G121" s="21">
        <f>SUM(F122)</f>
        <v>-12600</v>
      </c>
      <c r="H121" s="26">
        <f>G121/1.16*0.16</f>
        <v>-1737.9310344827588</v>
      </c>
      <c r="I121" s="99" t="s">
        <v>2076</v>
      </c>
      <c r="J121" s="27"/>
      <c r="K121" s="7"/>
      <c r="L121" s="28"/>
    </row>
    <row r="122" spans="1:12" hidden="1" outlineLevel="1" x14ac:dyDescent="0.2">
      <c r="A122" s="10"/>
      <c r="B122" s="10"/>
      <c r="C122" t="s">
        <v>527</v>
      </c>
      <c r="D122" s="19">
        <v>42458</v>
      </c>
      <c r="E122" t="s">
        <v>528</v>
      </c>
      <c r="F122" s="27">
        <v>-12600</v>
      </c>
      <c r="I122" s="99"/>
      <c r="J122" s="27"/>
      <c r="K122" s="7"/>
      <c r="L122" s="28"/>
    </row>
    <row r="123" spans="1:12" collapsed="1" x14ac:dyDescent="0.2">
      <c r="A123" s="18" t="s">
        <v>303</v>
      </c>
      <c r="B123" s="18" t="s">
        <v>304</v>
      </c>
      <c r="D123" s="19"/>
      <c r="F123" s="27"/>
      <c r="G123" s="21">
        <f>SUM(F124:F129)</f>
        <v>24940</v>
      </c>
      <c r="H123" s="26">
        <f t="shared" ref="H123" si="2">G123/1.16*0.16</f>
        <v>3440</v>
      </c>
      <c r="I123" s="99"/>
      <c r="J123" s="27"/>
      <c r="K123" s="7"/>
      <c r="L123" s="28"/>
    </row>
    <row r="124" spans="1:12" hidden="1" outlineLevel="1" x14ac:dyDescent="0.2">
      <c r="A124" s="57"/>
      <c r="B124" s="57"/>
      <c r="C124" t="s">
        <v>706</v>
      </c>
      <c r="D124" s="19">
        <v>42467</v>
      </c>
      <c r="E124" t="s">
        <v>707</v>
      </c>
      <c r="F124" s="27">
        <v>4408</v>
      </c>
      <c r="G124" s="22"/>
      <c r="H124" s="26"/>
      <c r="I124" s="99"/>
      <c r="J124" s="27"/>
      <c r="K124" s="7"/>
      <c r="L124" s="28"/>
    </row>
    <row r="125" spans="1:12" hidden="1" outlineLevel="1" x14ac:dyDescent="0.2">
      <c r="A125" s="57"/>
      <c r="B125" s="57"/>
      <c r="C125" t="s">
        <v>399</v>
      </c>
      <c r="D125" s="19">
        <v>42481</v>
      </c>
      <c r="E125" t="s">
        <v>708</v>
      </c>
      <c r="F125" s="27">
        <v>4292</v>
      </c>
      <c r="G125" s="22"/>
      <c r="H125" s="26"/>
      <c r="I125" s="99"/>
      <c r="J125" s="27"/>
      <c r="K125" s="7"/>
      <c r="L125" s="28"/>
    </row>
    <row r="126" spans="1:12" hidden="1" outlineLevel="1" x14ac:dyDescent="0.2">
      <c r="A126" s="57"/>
      <c r="B126" s="57"/>
      <c r="C126" t="s">
        <v>709</v>
      </c>
      <c r="D126" s="19">
        <v>42482</v>
      </c>
      <c r="E126" t="s">
        <v>710</v>
      </c>
      <c r="F126" s="27">
        <v>5220</v>
      </c>
      <c r="G126" s="22"/>
      <c r="H126" s="26"/>
      <c r="I126" s="99"/>
      <c r="J126" s="27"/>
      <c r="K126" s="7"/>
      <c r="L126" s="28"/>
    </row>
    <row r="127" spans="1:12" hidden="1" outlineLevel="1" x14ac:dyDescent="0.2">
      <c r="A127" s="57"/>
      <c r="B127" s="57"/>
      <c r="C127" t="s">
        <v>711</v>
      </c>
      <c r="D127" s="19">
        <v>42485</v>
      </c>
      <c r="E127" t="s">
        <v>712</v>
      </c>
      <c r="F127" s="27">
        <v>1740</v>
      </c>
      <c r="G127" s="22"/>
      <c r="H127" s="26"/>
      <c r="I127" s="99"/>
      <c r="J127" s="27"/>
      <c r="K127" s="7"/>
      <c r="L127" s="28"/>
    </row>
    <row r="128" spans="1:12" hidden="1" outlineLevel="1" x14ac:dyDescent="0.2">
      <c r="A128" s="57"/>
      <c r="B128" s="57"/>
      <c r="C128" t="s">
        <v>713</v>
      </c>
      <c r="D128" s="19">
        <v>42490</v>
      </c>
      <c r="E128" t="s">
        <v>714</v>
      </c>
      <c r="F128" s="27">
        <v>6380</v>
      </c>
      <c r="G128" s="22"/>
      <c r="H128" s="26"/>
      <c r="I128" s="99"/>
      <c r="J128" s="27"/>
      <c r="K128" s="7"/>
      <c r="L128" s="28"/>
    </row>
    <row r="129" spans="1:12" hidden="1" outlineLevel="1" x14ac:dyDescent="0.2">
      <c r="A129" s="57"/>
      <c r="B129" s="57"/>
      <c r="C129" t="s">
        <v>715</v>
      </c>
      <c r="D129" s="19">
        <v>42490</v>
      </c>
      <c r="E129" t="s">
        <v>716</v>
      </c>
      <c r="F129" s="27">
        <v>2900</v>
      </c>
      <c r="G129" s="22"/>
      <c r="H129" s="26"/>
      <c r="I129" s="99"/>
      <c r="J129" s="27"/>
      <c r="K129" s="7"/>
      <c r="L129" s="28"/>
    </row>
    <row r="130" spans="1:12" collapsed="1" x14ac:dyDescent="0.2">
      <c r="A130" s="18" t="s">
        <v>126</v>
      </c>
      <c r="B130" s="18" t="s">
        <v>127</v>
      </c>
      <c r="D130" s="19"/>
      <c r="E130" s="45"/>
      <c r="F130" s="6"/>
      <c r="G130" s="21">
        <f>SUM(F131:F132)</f>
        <v>23881.35</v>
      </c>
      <c r="H130" s="26">
        <f>G130/1.16*0.16</f>
        <v>3293.9793103448278</v>
      </c>
      <c r="I130" s="99"/>
      <c r="J130" s="27"/>
      <c r="K130" s="7"/>
      <c r="L130" s="28"/>
    </row>
    <row r="131" spans="1:12" hidden="1" outlineLevel="1" x14ac:dyDescent="0.2">
      <c r="A131" s="10"/>
      <c r="B131" s="10"/>
      <c r="C131" s="5" t="s">
        <v>128</v>
      </c>
      <c r="D131" s="36">
        <v>41517</v>
      </c>
      <c r="E131" s="37" t="s">
        <v>129</v>
      </c>
      <c r="F131" s="6">
        <f>38903.35-16240-7308</f>
        <v>15355.349999999999</v>
      </c>
      <c r="G131" s="22"/>
      <c r="H131" s="26"/>
      <c r="I131" s="99"/>
      <c r="J131" s="27"/>
      <c r="K131" s="7"/>
      <c r="L131" s="28"/>
    </row>
    <row r="132" spans="1:12" hidden="1" outlineLevel="1" x14ac:dyDescent="0.2">
      <c r="A132" s="10"/>
      <c r="B132" s="10"/>
      <c r="C132" t="s">
        <v>717</v>
      </c>
      <c r="D132" s="19">
        <v>42487</v>
      </c>
      <c r="E132" t="s">
        <v>718</v>
      </c>
      <c r="F132" s="27">
        <v>8526</v>
      </c>
      <c r="G132" s="22"/>
      <c r="H132" s="26"/>
      <c r="I132" s="99"/>
      <c r="J132" s="27"/>
      <c r="K132" s="7"/>
      <c r="L132" s="28"/>
    </row>
    <row r="133" spans="1:12" collapsed="1" x14ac:dyDescent="0.2">
      <c r="A133" s="18" t="s">
        <v>130</v>
      </c>
      <c r="B133" s="18" t="s">
        <v>131</v>
      </c>
      <c r="C133" s="5"/>
      <c r="D133" s="36"/>
      <c r="E133" s="45"/>
      <c r="F133" s="6"/>
      <c r="G133" s="21">
        <f>SUM(F134:F141)</f>
        <v>4315.5600000000004</v>
      </c>
      <c r="H133" s="26">
        <f>G133/1.16*0.16</f>
        <v>595.2496551724139</v>
      </c>
      <c r="I133" s="99"/>
      <c r="J133" s="27"/>
      <c r="K133" s="7"/>
      <c r="L133" s="28"/>
    </row>
    <row r="134" spans="1:12" hidden="1" outlineLevel="1" x14ac:dyDescent="0.2">
      <c r="A134" s="57"/>
      <c r="B134" s="57"/>
      <c r="C134" t="s">
        <v>132</v>
      </c>
      <c r="D134" s="19">
        <v>42275</v>
      </c>
      <c r="E134">
        <v>4349</v>
      </c>
      <c r="F134" s="33">
        <v>92.34</v>
      </c>
      <c r="G134" s="21"/>
      <c r="H134" s="26"/>
      <c r="I134" s="99"/>
      <c r="J134" s="27"/>
      <c r="K134" s="7"/>
      <c r="L134" s="28"/>
    </row>
    <row r="135" spans="1:12" hidden="1" outlineLevel="1" x14ac:dyDescent="0.2">
      <c r="A135" s="57"/>
      <c r="B135" s="57"/>
      <c r="C135" t="s">
        <v>133</v>
      </c>
      <c r="D135" s="19">
        <v>42277</v>
      </c>
      <c r="E135">
        <v>9021</v>
      </c>
      <c r="F135" s="33">
        <v>577.79999999999995</v>
      </c>
      <c r="G135" s="67"/>
      <c r="H135" s="26"/>
      <c r="I135" s="99">
        <v>4238.59</v>
      </c>
      <c r="J135" s="27"/>
      <c r="K135" s="7"/>
      <c r="L135" s="28"/>
    </row>
    <row r="136" spans="1:12" hidden="1" outlineLevel="1" x14ac:dyDescent="0.2">
      <c r="A136" s="57"/>
      <c r="B136" s="57"/>
      <c r="C136" t="s">
        <v>134</v>
      </c>
      <c r="D136" s="19">
        <v>42308</v>
      </c>
      <c r="E136" t="s">
        <v>135</v>
      </c>
      <c r="F136" s="33">
        <v>613.4</v>
      </c>
      <c r="G136" s="67"/>
      <c r="H136" s="26"/>
      <c r="I136" s="99"/>
      <c r="J136" s="27"/>
      <c r="K136" s="7"/>
      <c r="L136" s="28"/>
    </row>
    <row r="137" spans="1:12" hidden="1" outlineLevel="1" x14ac:dyDescent="0.2">
      <c r="A137" s="57"/>
      <c r="B137" s="57"/>
      <c r="C137" t="s">
        <v>136</v>
      </c>
      <c r="D137" s="19">
        <v>42333</v>
      </c>
      <c r="E137" t="s">
        <v>137</v>
      </c>
      <c r="F137" s="33">
        <v>2812.55</v>
      </c>
      <c r="G137" s="67"/>
      <c r="H137" s="26"/>
      <c r="I137" s="99"/>
      <c r="J137" s="27"/>
      <c r="K137" s="7"/>
      <c r="L137" s="28"/>
    </row>
    <row r="138" spans="1:12" hidden="1" outlineLevel="1" x14ac:dyDescent="0.2">
      <c r="A138" s="57"/>
      <c r="B138" s="57"/>
      <c r="C138" t="s">
        <v>138</v>
      </c>
      <c r="D138" s="19">
        <v>42369</v>
      </c>
      <c r="E138" t="s">
        <v>139</v>
      </c>
      <c r="F138" s="33">
        <v>140</v>
      </c>
      <c r="G138" s="67"/>
      <c r="H138" s="26"/>
      <c r="I138" s="99"/>
      <c r="J138" s="27"/>
      <c r="K138" s="7"/>
      <c r="L138" s="28"/>
    </row>
    <row r="139" spans="1:12" hidden="1" outlineLevel="1" x14ac:dyDescent="0.2">
      <c r="A139" s="57"/>
      <c r="B139" s="57"/>
      <c r="C139" t="s">
        <v>417</v>
      </c>
      <c r="D139" s="19">
        <v>42429</v>
      </c>
      <c r="E139" t="s">
        <v>418</v>
      </c>
      <c r="F139">
        <v>61.09</v>
      </c>
      <c r="G139" s="67"/>
      <c r="H139" s="26"/>
      <c r="I139" s="99"/>
      <c r="J139" s="27"/>
      <c r="K139" s="7"/>
      <c r="L139" s="28"/>
    </row>
    <row r="140" spans="1:12" hidden="1" outlineLevel="1" x14ac:dyDescent="0.2">
      <c r="A140" s="57"/>
      <c r="B140" s="57"/>
      <c r="C140" t="s">
        <v>419</v>
      </c>
      <c r="D140" s="19">
        <v>42429</v>
      </c>
      <c r="E140" t="s">
        <v>420</v>
      </c>
      <c r="F140" s="27">
        <v>-130</v>
      </c>
      <c r="G140" s="67"/>
      <c r="H140" s="26"/>
      <c r="I140" s="99"/>
      <c r="J140" s="27"/>
      <c r="K140" s="7"/>
      <c r="L140" s="28"/>
    </row>
    <row r="141" spans="1:12" hidden="1" outlineLevel="1" x14ac:dyDescent="0.2">
      <c r="A141" s="57"/>
      <c r="B141" s="57"/>
      <c r="C141" s="64"/>
      <c r="D141" s="92"/>
      <c r="E141" s="64"/>
      <c r="F141" s="33">
        <f>4315.56-4167.18</f>
        <v>148.38000000000011</v>
      </c>
      <c r="G141" s="67"/>
      <c r="H141" s="26"/>
      <c r="I141" s="99"/>
      <c r="J141" s="27"/>
      <c r="K141" s="7"/>
      <c r="L141" s="28"/>
    </row>
    <row r="142" spans="1:12" collapsed="1" x14ac:dyDescent="0.2">
      <c r="A142" s="18" t="s">
        <v>554</v>
      </c>
      <c r="B142" s="18" t="s">
        <v>555</v>
      </c>
      <c r="C142" s="64"/>
      <c r="D142" s="92"/>
      <c r="E142" s="64"/>
      <c r="F142" s="33"/>
      <c r="G142" s="21">
        <f>SUM(F143:F144)</f>
        <v>8783.5300000000007</v>
      </c>
      <c r="H142" s="26">
        <f>G142/1.16*0.16</f>
        <v>1211.5213793103451</v>
      </c>
      <c r="I142" s="99"/>
      <c r="J142" s="27"/>
      <c r="K142" s="7"/>
      <c r="L142" s="28"/>
    </row>
    <row r="143" spans="1:12" hidden="1" outlineLevel="1" x14ac:dyDescent="0.2">
      <c r="A143" s="57"/>
      <c r="B143" s="57"/>
      <c r="C143" t="s">
        <v>556</v>
      </c>
      <c r="D143" s="19">
        <v>42459</v>
      </c>
      <c r="E143">
        <v>1391</v>
      </c>
      <c r="F143" s="27">
        <v>4391.76</v>
      </c>
      <c r="G143" s="67"/>
      <c r="H143" s="26"/>
      <c r="I143" s="99"/>
      <c r="J143" s="27"/>
      <c r="K143" s="7"/>
      <c r="L143" s="28"/>
    </row>
    <row r="144" spans="1:12" hidden="1" outlineLevel="1" x14ac:dyDescent="0.2">
      <c r="A144" s="57"/>
      <c r="B144" s="57"/>
      <c r="C144" t="s">
        <v>719</v>
      </c>
      <c r="D144" s="19">
        <v>42485</v>
      </c>
      <c r="E144">
        <v>1485</v>
      </c>
      <c r="F144" s="27">
        <v>4391.7700000000004</v>
      </c>
      <c r="G144" s="67"/>
      <c r="H144" s="26"/>
      <c r="I144" s="99"/>
      <c r="J144" s="27"/>
      <c r="K144" s="7"/>
      <c r="L144" s="28"/>
    </row>
    <row r="145" spans="1:12" collapsed="1" x14ac:dyDescent="0.2">
      <c r="A145" s="18" t="s">
        <v>140</v>
      </c>
      <c r="B145" s="18" t="s">
        <v>141</v>
      </c>
      <c r="C145" s="5"/>
      <c r="D145" s="36"/>
      <c r="E145" s="45"/>
      <c r="F145" s="6"/>
      <c r="G145" s="21">
        <f>SUM(F146:F147)</f>
        <v>2960</v>
      </c>
      <c r="H145" s="26">
        <f>G145/1.16*0.16</f>
        <v>408.27586206896558</v>
      </c>
      <c r="I145" s="99"/>
      <c r="K145" s="7"/>
      <c r="L145" s="28"/>
    </row>
    <row r="146" spans="1:12" hidden="1" outlineLevel="1" x14ac:dyDescent="0.2">
      <c r="A146" s="57"/>
      <c r="B146" s="57"/>
      <c r="C146" t="s">
        <v>720</v>
      </c>
      <c r="D146" s="19">
        <v>42476</v>
      </c>
      <c r="E146">
        <v>13035</v>
      </c>
      <c r="F146" s="27">
        <v>2960</v>
      </c>
      <c r="G146" s="21"/>
      <c r="H146" s="26"/>
      <c r="I146" s="99"/>
      <c r="K146" s="7"/>
      <c r="L146" s="28"/>
    </row>
    <row r="147" spans="1:12" hidden="1" outlineLevel="1" x14ac:dyDescent="0.2">
      <c r="A147" s="57"/>
      <c r="B147" s="57"/>
      <c r="D147" s="19"/>
      <c r="F147" s="27"/>
      <c r="G147" s="21"/>
      <c r="H147" s="26"/>
      <c r="I147" s="99"/>
      <c r="K147" s="7"/>
      <c r="L147" s="28"/>
    </row>
    <row r="148" spans="1:12" collapsed="1" x14ac:dyDescent="0.2">
      <c r="A148" s="18" t="s">
        <v>143</v>
      </c>
      <c r="B148" s="18" t="s">
        <v>144</v>
      </c>
      <c r="C148" s="5"/>
      <c r="D148" s="36"/>
      <c r="E148" s="45"/>
      <c r="F148" s="6"/>
      <c r="G148" s="21">
        <f>SUM(F149:F157)</f>
        <v>35962</v>
      </c>
      <c r="H148" s="26">
        <f>G148/1.16*0.16</f>
        <v>4960.2758620689656</v>
      </c>
      <c r="I148" s="99"/>
      <c r="K148" s="7"/>
      <c r="L148" s="28"/>
    </row>
    <row r="149" spans="1:12" hidden="1" outlineLevel="1" x14ac:dyDescent="0.2">
      <c r="A149" s="10"/>
      <c r="B149" s="10"/>
      <c r="D149" s="19"/>
      <c r="E149" t="s">
        <v>105</v>
      </c>
      <c r="F149" s="20">
        <v>-810</v>
      </c>
      <c r="G149" s="21"/>
      <c r="H149" s="26"/>
      <c r="I149" s="99"/>
      <c r="K149" s="7"/>
      <c r="L149" s="28"/>
    </row>
    <row r="150" spans="1:12" ht="15" hidden="1" outlineLevel="1" x14ac:dyDescent="0.25">
      <c r="A150" s="10"/>
      <c r="B150" s="10"/>
      <c r="C150" s="75" t="s">
        <v>145</v>
      </c>
      <c r="D150" s="74">
        <v>42172</v>
      </c>
      <c r="E150" s="75">
        <v>163</v>
      </c>
      <c r="F150" s="73">
        <v>3944</v>
      </c>
      <c r="G150" s="21"/>
      <c r="H150" s="26"/>
      <c r="I150" s="99"/>
    </row>
    <row r="151" spans="1:12" ht="15" hidden="1" outlineLevel="1" x14ac:dyDescent="0.25">
      <c r="A151" s="10"/>
      <c r="B151" s="10"/>
      <c r="C151" s="75" t="s">
        <v>146</v>
      </c>
      <c r="D151" s="74">
        <v>42172</v>
      </c>
      <c r="E151" s="75">
        <v>166</v>
      </c>
      <c r="F151" s="73">
        <v>4872</v>
      </c>
      <c r="G151" s="21"/>
      <c r="H151" s="26"/>
      <c r="I151" s="99"/>
    </row>
    <row r="152" spans="1:12" ht="15" hidden="1" outlineLevel="1" x14ac:dyDescent="0.25">
      <c r="A152" s="10"/>
      <c r="B152" s="10"/>
      <c r="C152" s="75" t="s">
        <v>147</v>
      </c>
      <c r="D152" s="74">
        <v>42172</v>
      </c>
      <c r="E152" s="75">
        <v>165</v>
      </c>
      <c r="F152" s="73">
        <v>1044</v>
      </c>
      <c r="G152" s="21"/>
      <c r="H152" s="26"/>
      <c r="I152" s="99"/>
    </row>
    <row r="153" spans="1:12" hidden="1" outlineLevel="1" x14ac:dyDescent="0.2">
      <c r="A153" s="10"/>
      <c r="B153" s="10"/>
      <c r="C153" t="s">
        <v>721</v>
      </c>
      <c r="D153" s="19">
        <v>42486</v>
      </c>
      <c r="E153">
        <v>388</v>
      </c>
      <c r="F153" s="27">
        <v>2900</v>
      </c>
      <c r="G153" s="21"/>
      <c r="H153" s="26"/>
      <c r="I153" s="99"/>
    </row>
    <row r="154" spans="1:12" hidden="1" outlineLevel="1" x14ac:dyDescent="0.2">
      <c r="A154" s="10"/>
      <c r="B154" s="10"/>
      <c r="C154" t="s">
        <v>722</v>
      </c>
      <c r="D154" s="19">
        <v>42486</v>
      </c>
      <c r="E154">
        <v>383</v>
      </c>
      <c r="F154" s="27">
        <v>4988</v>
      </c>
      <c r="G154" s="21"/>
      <c r="H154" s="26"/>
      <c r="I154" s="99"/>
    </row>
    <row r="155" spans="1:12" hidden="1" outlineLevel="1" x14ac:dyDescent="0.2">
      <c r="A155" s="10"/>
      <c r="B155" s="10"/>
      <c r="C155" t="s">
        <v>723</v>
      </c>
      <c r="D155" s="19">
        <v>42488</v>
      </c>
      <c r="E155">
        <v>385</v>
      </c>
      <c r="F155" s="27">
        <v>5104</v>
      </c>
      <c r="G155" s="21"/>
      <c r="H155" s="26"/>
      <c r="I155" s="99"/>
    </row>
    <row r="156" spans="1:12" hidden="1" outlineLevel="1" x14ac:dyDescent="0.2">
      <c r="A156" s="10"/>
      <c r="B156" s="10"/>
      <c r="C156" t="s">
        <v>724</v>
      </c>
      <c r="D156" s="19">
        <v>42490</v>
      </c>
      <c r="E156">
        <v>391</v>
      </c>
      <c r="F156" s="27">
        <v>2900</v>
      </c>
      <c r="G156" s="21"/>
      <c r="H156" s="26"/>
      <c r="I156" s="99"/>
      <c r="K156" s="7"/>
      <c r="L156" s="28"/>
    </row>
    <row r="157" spans="1:12" hidden="1" outlineLevel="1" x14ac:dyDescent="0.2">
      <c r="A157" s="10"/>
      <c r="B157" s="10"/>
      <c r="C157" t="s">
        <v>434</v>
      </c>
      <c r="D157" s="19">
        <v>42468</v>
      </c>
      <c r="E157">
        <v>369</v>
      </c>
      <c r="F157" s="68">
        <v>11020</v>
      </c>
      <c r="G157" s="21"/>
      <c r="H157" s="26"/>
      <c r="I157" s="99"/>
      <c r="K157" s="7"/>
      <c r="L157" s="28"/>
    </row>
    <row r="158" spans="1:12" collapsed="1" x14ac:dyDescent="0.2">
      <c r="A158" s="18" t="s">
        <v>164</v>
      </c>
      <c r="B158" s="18" t="s">
        <v>165</v>
      </c>
      <c r="C158" s="5"/>
      <c r="D158" s="36"/>
      <c r="E158" s="37"/>
      <c r="F158" s="6"/>
      <c r="G158" s="21">
        <f>SUM(F159:F165)</f>
        <v>6253.25</v>
      </c>
      <c r="H158" s="26">
        <f>G158/1.16*0.16</f>
        <v>862.51724137931046</v>
      </c>
      <c r="I158" s="99"/>
    </row>
    <row r="159" spans="1:12" ht="15" hidden="1" outlineLevel="1" x14ac:dyDescent="0.25">
      <c r="A159" s="57"/>
      <c r="B159" s="57"/>
      <c r="C159" s="75" t="s">
        <v>166</v>
      </c>
      <c r="D159" s="74">
        <v>42355</v>
      </c>
      <c r="E159" s="75">
        <v>3541241</v>
      </c>
      <c r="F159" s="48">
        <v>348</v>
      </c>
      <c r="G159" s="21"/>
      <c r="H159" s="26"/>
      <c r="I159" s="99"/>
    </row>
    <row r="160" spans="1:12" ht="13.5" hidden="1" customHeight="1" outlineLevel="1" x14ac:dyDescent="0.25">
      <c r="A160" s="10"/>
      <c r="B160" s="10"/>
      <c r="C160" s="75" t="s">
        <v>167</v>
      </c>
      <c r="D160" s="74">
        <v>42356</v>
      </c>
      <c r="E160" s="75">
        <v>3539278</v>
      </c>
      <c r="F160" s="48">
        <v>348</v>
      </c>
      <c r="G160" s="21"/>
      <c r="H160" s="26"/>
      <c r="I160" s="99"/>
    </row>
    <row r="161" spans="1:12" ht="15" hidden="1" outlineLevel="1" x14ac:dyDescent="0.25">
      <c r="A161" s="10"/>
      <c r="B161" s="10"/>
      <c r="C161" s="94" t="s">
        <v>168</v>
      </c>
      <c r="D161" s="74">
        <v>42356</v>
      </c>
      <c r="E161" s="75">
        <v>3542331</v>
      </c>
      <c r="F161" s="75">
        <v>348</v>
      </c>
      <c r="G161" s="21"/>
      <c r="H161" s="26"/>
      <c r="I161" s="99"/>
      <c r="J161" s="75"/>
      <c r="K161" s="74"/>
      <c r="L161" s="75"/>
    </row>
    <row r="162" spans="1:12" ht="15" hidden="1" outlineLevel="1" x14ac:dyDescent="0.25">
      <c r="A162" s="10"/>
      <c r="B162" s="10"/>
      <c r="C162" s="94" t="s">
        <v>725</v>
      </c>
      <c r="D162" s="74">
        <v>42481</v>
      </c>
      <c r="E162" s="75">
        <v>3716664</v>
      </c>
      <c r="F162" s="94">
        <v>4165.25</v>
      </c>
      <c r="G162" s="21"/>
      <c r="H162" s="26"/>
      <c r="I162" s="99"/>
      <c r="J162" s="75"/>
      <c r="K162" s="74"/>
      <c r="L162" s="75"/>
    </row>
    <row r="163" spans="1:12" ht="15" hidden="1" outlineLevel="1" x14ac:dyDescent="0.25">
      <c r="A163" s="10"/>
      <c r="B163" s="10"/>
      <c r="C163" s="94" t="s">
        <v>726</v>
      </c>
      <c r="D163" s="74">
        <v>42481</v>
      </c>
      <c r="E163" s="75">
        <v>3732413</v>
      </c>
      <c r="F163" s="94">
        <v>348</v>
      </c>
      <c r="G163" s="21"/>
      <c r="H163" s="26"/>
      <c r="I163" s="99"/>
      <c r="J163" s="75"/>
      <c r="K163" s="74"/>
      <c r="L163" s="75"/>
    </row>
    <row r="164" spans="1:12" ht="15" hidden="1" outlineLevel="1" x14ac:dyDescent="0.25">
      <c r="A164" s="10"/>
      <c r="B164" s="10"/>
      <c r="C164" s="94" t="s">
        <v>512</v>
      </c>
      <c r="D164" s="74">
        <v>42481</v>
      </c>
      <c r="E164" s="75">
        <v>3732443</v>
      </c>
      <c r="F164" s="94">
        <v>348</v>
      </c>
      <c r="G164" s="21"/>
      <c r="H164" s="26"/>
      <c r="I164" s="99"/>
      <c r="J164" s="75"/>
      <c r="K164" s="74"/>
      <c r="L164" s="75"/>
    </row>
    <row r="165" spans="1:12" ht="15" hidden="1" outlineLevel="1" x14ac:dyDescent="0.25">
      <c r="A165" s="10"/>
      <c r="B165" s="10"/>
      <c r="C165" s="94" t="s">
        <v>727</v>
      </c>
      <c r="D165" s="74">
        <v>42487</v>
      </c>
      <c r="E165" s="75">
        <v>3738444</v>
      </c>
      <c r="F165" s="94">
        <v>348</v>
      </c>
      <c r="G165" s="21"/>
      <c r="H165" s="26"/>
      <c r="I165" s="99"/>
      <c r="J165" s="75"/>
      <c r="K165" s="74"/>
      <c r="L165" s="75"/>
    </row>
    <row r="166" spans="1:12" ht="15" collapsed="1" x14ac:dyDescent="0.25">
      <c r="A166" s="18" t="s">
        <v>169</v>
      </c>
      <c r="B166" s="18" t="s">
        <v>170</v>
      </c>
      <c r="C166" s="5"/>
      <c r="D166" s="36"/>
      <c r="E166" s="37"/>
      <c r="F166" s="6"/>
      <c r="G166" s="21">
        <f>SUM(F167:F168)</f>
        <v>7426.0599999999995</v>
      </c>
      <c r="H166" s="26">
        <f>G166/1.16*0.16</f>
        <v>1024.2841379310346</v>
      </c>
      <c r="I166" s="99"/>
      <c r="J166" s="75"/>
      <c r="K166" s="74"/>
      <c r="L166" s="75"/>
    </row>
    <row r="167" spans="1:12" ht="13.5" hidden="1" customHeight="1" outlineLevel="1" x14ac:dyDescent="0.2">
      <c r="A167" s="10"/>
      <c r="B167" s="10"/>
      <c r="C167" t="s">
        <v>171</v>
      </c>
      <c r="D167" s="19">
        <v>42271</v>
      </c>
      <c r="E167" t="s">
        <v>172</v>
      </c>
      <c r="F167" s="20">
        <f>5800-3132+1510.06</f>
        <v>4178.0599999999995</v>
      </c>
      <c r="G167" s="68"/>
      <c r="H167" s="26"/>
      <c r="I167" s="99"/>
      <c r="K167" s="7"/>
      <c r="L167" s="28"/>
    </row>
    <row r="168" spans="1:12" ht="13.5" hidden="1" customHeight="1" outlineLevel="1" x14ac:dyDescent="0.25">
      <c r="A168" s="10"/>
      <c r="B168" s="10"/>
      <c r="C168" s="75" t="s">
        <v>173</v>
      </c>
      <c r="D168" s="74">
        <v>42308</v>
      </c>
      <c r="E168" s="75" t="s">
        <v>174</v>
      </c>
      <c r="F168" s="20">
        <f>4408-1160</f>
        <v>3248</v>
      </c>
      <c r="G168" s="54"/>
      <c r="H168" s="26"/>
      <c r="I168" s="99"/>
      <c r="K168" s="7"/>
      <c r="L168" s="28"/>
    </row>
    <row r="169" spans="1:12" ht="13.5" customHeight="1" collapsed="1" x14ac:dyDescent="0.2">
      <c r="A169" s="18" t="s">
        <v>175</v>
      </c>
      <c r="B169" s="18" t="s">
        <v>176</v>
      </c>
      <c r="C169" s="5"/>
      <c r="D169" s="36"/>
      <c r="E169" s="37"/>
      <c r="F169" s="6"/>
      <c r="G169" s="21">
        <f>SUM(F170)</f>
        <v>1160</v>
      </c>
      <c r="H169" s="26">
        <f>G169/1.16*0.16</f>
        <v>160.00000000000003</v>
      </c>
      <c r="I169" s="99"/>
      <c r="K169" s="7"/>
      <c r="L169" s="28"/>
    </row>
    <row r="170" spans="1:12" ht="15" hidden="1" outlineLevel="1" x14ac:dyDescent="0.25">
      <c r="A170" s="10"/>
      <c r="B170" s="10"/>
      <c r="C170" s="75" t="s">
        <v>177</v>
      </c>
      <c r="D170" s="74">
        <v>42353</v>
      </c>
      <c r="E170" s="75">
        <v>290</v>
      </c>
      <c r="F170" s="20">
        <v>1160</v>
      </c>
      <c r="G170" s="21"/>
      <c r="H170" s="26"/>
      <c r="I170" s="99"/>
      <c r="K170" s="7"/>
      <c r="L170" s="28"/>
    </row>
    <row r="171" spans="1:12" ht="15" collapsed="1" x14ac:dyDescent="0.25">
      <c r="A171" s="18" t="s">
        <v>431</v>
      </c>
      <c r="B171" s="18" t="s">
        <v>432</v>
      </c>
      <c r="C171" s="75"/>
      <c r="D171" s="74"/>
      <c r="E171" s="75"/>
      <c r="G171" s="21">
        <f>SUM(F172:F172)</f>
        <v>347.99</v>
      </c>
      <c r="H171" s="26">
        <f>G171/1.16*0.16</f>
        <v>47.998620689655183</v>
      </c>
      <c r="I171" s="99"/>
      <c r="K171" s="7"/>
      <c r="L171" s="28"/>
    </row>
    <row r="172" spans="1:12" hidden="1" outlineLevel="1" x14ac:dyDescent="0.2">
      <c r="A172" s="10"/>
      <c r="B172" s="10"/>
      <c r="C172" t="s">
        <v>433</v>
      </c>
      <c r="D172" s="19">
        <v>42429</v>
      </c>
      <c r="E172">
        <v>423</v>
      </c>
      <c r="F172">
        <v>347.99</v>
      </c>
      <c r="G172" s="21"/>
      <c r="H172" s="26"/>
      <c r="I172" s="99"/>
      <c r="K172" s="7"/>
      <c r="L172" s="28"/>
    </row>
    <row r="173" spans="1:12" collapsed="1" x14ac:dyDescent="0.2">
      <c r="A173" s="18" t="s">
        <v>178</v>
      </c>
      <c r="B173" s="18" t="s">
        <v>179</v>
      </c>
      <c r="C173" s="5"/>
      <c r="D173" s="36"/>
      <c r="E173" s="37"/>
      <c r="F173" s="6"/>
      <c r="G173" s="21">
        <f>SUM(F174:F174)</f>
        <v>2500.0100000000002</v>
      </c>
      <c r="H173" s="26">
        <f>G173/1.16*0.16</f>
        <v>344.82896551724144</v>
      </c>
      <c r="I173" s="99"/>
      <c r="K173" s="7"/>
      <c r="L173" s="28"/>
    </row>
    <row r="174" spans="1:12" ht="17.25" hidden="1" customHeight="1" outlineLevel="1" x14ac:dyDescent="0.25">
      <c r="A174" s="10"/>
      <c r="B174" s="10"/>
      <c r="C174" s="75" t="s">
        <v>93</v>
      </c>
      <c r="D174" s="74">
        <v>42369</v>
      </c>
      <c r="E174" s="75" t="s">
        <v>94</v>
      </c>
      <c r="F174" s="73">
        <v>2500.0100000000002</v>
      </c>
      <c r="G174" s="54"/>
      <c r="H174" s="26"/>
      <c r="I174" s="99"/>
      <c r="K174" s="7"/>
      <c r="L174" s="28"/>
    </row>
    <row r="175" spans="1:12" collapsed="1" x14ac:dyDescent="0.2">
      <c r="A175" s="18" t="s">
        <v>185</v>
      </c>
      <c r="B175" s="18" t="s">
        <v>186</v>
      </c>
      <c r="C175" s="5"/>
      <c r="D175" s="36"/>
      <c r="E175" s="37"/>
      <c r="F175" s="6"/>
      <c r="G175" s="21">
        <f>SUM(F176:F176)</f>
        <v>1725</v>
      </c>
      <c r="H175" s="26">
        <f>G175/1.16*0.16</f>
        <v>237.93103448275863</v>
      </c>
      <c r="I175" s="99"/>
      <c r="K175" s="7"/>
      <c r="L175" s="28"/>
    </row>
    <row r="176" spans="1:12" hidden="1" outlineLevel="1" x14ac:dyDescent="0.2">
      <c r="A176" s="10"/>
      <c r="B176" s="10"/>
      <c r="C176" s="5" t="s">
        <v>187</v>
      </c>
      <c r="D176" s="36">
        <v>41486</v>
      </c>
      <c r="E176" s="37">
        <v>8858</v>
      </c>
      <c r="F176" s="6">
        <v>1725</v>
      </c>
      <c r="G176" s="54"/>
      <c r="H176" s="26"/>
      <c r="I176" s="99"/>
      <c r="K176" s="7"/>
      <c r="L176" s="28"/>
    </row>
    <row r="177" spans="1:13" collapsed="1" x14ac:dyDescent="0.2">
      <c r="A177" s="18" t="s">
        <v>728</v>
      </c>
      <c r="B177" s="18" t="s">
        <v>729</v>
      </c>
      <c r="C177" s="5"/>
      <c r="D177" s="36"/>
      <c r="E177" s="37"/>
      <c r="F177" s="6"/>
      <c r="G177" s="21">
        <f>SUM(F178:F178)</f>
        <v>34800</v>
      </c>
      <c r="H177" s="26">
        <f>G177/1.16*0.16</f>
        <v>4800.0000000000009</v>
      </c>
      <c r="I177" s="99"/>
      <c r="K177" s="7"/>
      <c r="L177" s="28"/>
    </row>
    <row r="178" spans="1:13" hidden="1" outlineLevel="1" x14ac:dyDescent="0.2">
      <c r="A178" s="10"/>
      <c r="B178" s="10"/>
      <c r="C178" t="s">
        <v>730</v>
      </c>
      <c r="D178" s="19">
        <v>42465</v>
      </c>
      <c r="E178">
        <v>326</v>
      </c>
      <c r="F178" s="27">
        <v>34800</v>
      </c>
      <c r="G178" s="54"/>
      <c r="H178" s="26"/>
      <c r="I178" s="99"/>
      <c r="K178" s="7"/>
      <c r="L178" s="28"/>
    </row>
    <row r="179" spans="1:13" collapsed="1" x14ac:dyDescent="0.2">
      <c r="A179" s="18" t="s">
        <v>195</v>
      </c>
      <c r="B179" s="18" t="s">
        <v>196</v>
      </c>
      <c r="C179" s="5"/>
      <c r="D179" s="36"/>
      <c r="E179" s="37"/>
      <c r="F179" s="6"/>
      <c r="G179" s="21">
        <f>SUM(F180:F181)</f>
        <v>2204</v>
      </c>
      <c r="H179" s="26">
        <f>G179/1.16*0.16</f>
        <v>304.00000000000006</v>
      </c>
      <c r="I179" s="99"/>
      <c r="K179" s="7"/>
      <c r="L179" s="28"/>
    </row>
    <row r="180" spans="1:13" ht="15" hidden="1" outlineLevel="1" x14ac:dyDescent="0.25">
      <c r="A180" s="10"/>
      <c r="B180" s="10"/>
      <c r="C180" t="s">
        <v>576</v>
      </c>
      <c r="D180" s="19">
        <v>42487</v>
      </c>
      <c r="E180" t="s">
        <v>731</v>
      </c>
      <c r="F180" s="27">
        <v>1160</v>
      </c>
      <c r="G180" s="54"/>
      <c r="H180" s="26"/>
      <c r="I180" s="99"/>
      <c r="J180" s="75"/>
      <c r="K180" s="74"/>
      <c r="L180" s="75"/>
    </row>
    <row r="181" spans="1:13" ht="15" hidden="1" outlineLevel="1" x14ac:dyDescent="0.25">
      <c r="A181" s="10"/>
      <c r="B181" s="10"/>
      <c r="C181" t="s">
        <v>513</v>
      </c>
      <c r="D181" s="19">
        <v>42487</v>
      </c>
      <c r="E181" t="s">
        <v>732</v>
      </c>
      <c r="F181" s="27">
        <v>1044</v>
      </c>
      <c r="G181" s="54"/>
      <c r="H181" s="26"/>
      <c r="I181" s="99"/>
      <c r="J181" s="75"/>
      <c r="K181" s="74"/>
      <c r="L181" s="75"/>
    </row>
    <row r="182" spans="1:13" ht="15" collapsed="1" x14ac:dyDescent="0.25">
      <c r="A182" s="18" t="s">
        <v>340</v>
      </c>
      <c r="B182" s="18" t="s">
        <v>341</v>
      </c>
      <c r="G182" s="81">
        <f>+SUM(F183:F185)</f>
        <v>6844</v>
      </c>
      <c r="H182" s="26">
        <f>G182/1.16*0.16</f>
        <v>944</v>
      </c>
      <c r="I182" s="99"/>
      <c r="J182" s="75"/>
      <c r="K182" s="74"/>
      <c r="L182" s="75"/>
    </row>
    <row r="183" spans="1:13" ht="15" hidden="1" outlineLevel="1" x14ac:dyDescent="0.25">
      <c r="A183" s="57"/>
      <c r="B183" s="57"/>
      <c r="C183" s="105" t="s">
        <v>2088</v>
      </c>
      <c r="D183" s="118">
        <v>42873</v>
      </c>
      <c r="E183" s="105">
        <v>3568</v>
      </c>
      <c r="F183" s="123">
        <v>2436</v>
      </c>
      <c r="G183" s="81"/>
      <c r="H183" s="26"/>
      <c r="I183" s="99"/>
      <c r="J183" s="75"/>
      <c r="K183" s="74"/>
      <c r="L183" s="75"/>
    </row>
    <row r="184" spans="1:13" hidden="1" outlineLevel="1" x14ac:dyDescent="0.2">
      <c r="A184" s="10"/>
      <c r="B184" s="10"/>
      <c r="C184" t="s">
        <v>733</v>
      </c>
      <c r="D184" s="19">
        <v>42485</v>
      </c>
      <c r="E184">
        <v>7074</v>
      </c>
      <c r="F184" s="27">
        <v>2204</v>
      </c>
      <c r="G184" s="54"/>
      <c r="H184" s="26"/>
      <c r="I184" s="99"/>
    </row>
    <row r="185" spans="1:13" hidden="1" outlineLevel="1" x14ac:dyDescent="0.2">
      <c r="A185" s="10"/>
      <c r="B185" s="10"/>
      <c r="C185" t="s">
        <v>1071</v>
      </c>
      <c r="D185" s="19">
        <v>42481</v>
      </c>
      <c r="E185">
        <v>7034</v>
      </c>
      <c r="F185" s="27">
        <v>2204</v>
      </c>
      <c r="G185" s="54"/>
      <c r="H185" s="26"/>
      <c r="I185" s="99"/>
      <c r="K185" s="19"/>
      <c r="M185" s="27"/>
    </row>
    <row r="186" spans="1:13" collapsed="1" x14ac:dyDescent="0.2">
      <c r="A186" s="18" t="s">
        <v>211</v>
      </c>
      <c r="B186" s="18" t="s">
        <v>212</v>
      </c>
      <c r="C186" s="5"/>
      <c r="D186" s="36"/>
      <c r="E186" s="37"/>
      <c r="G186" s="21">
        <f>SUM(F187:F192)</f>
        <v>-12760</v>
      </c>
      <c r="H186" s="26">
        <f t="shared" ref="H186" si="3">G186/1.16*0.16</f>
        <v>-1760</v>
      </c>
      <c r="I186" s="168" t="s">
        <v>2078</v>
      </c>
      <c r="K186" s="7"/>
      <c r="L186" s="28"/>
    </row>
    <row r="187" spans="1:13" s="64" customFormat="1" hidden="1" outlineLevel="1" x14ac:dyDescent="0.2">
      <c r="A187" s="57"/>
      <c r="B187" s="57"/>
      <c r="C187" t="s">
        <v>213</v>
      </c>
      <c r="D187" s="19">
        <v>42068</v>
      </c>
      <c r="E187" t="s">
        <v>214</v>
      </c>
      <c r="F187" s="20">
        <v>464</v>
      </c>
      <c r="G187" s="21"/>
      <c r="H187" s="26"/>
      <c r="I187" s="99"/>
      <c r="K187" s="7"/>
      <c r="L187" s="60"/>
    </row>
    <row r="188" spans="1:13" s="64" customFormat="1" hidden="1" outlineLevel="1" x14ac:dyDescent="0.2">
      <c r="A188" s="57"/>
      <c r="B188" s="57"/>
      <c r="C188" t="s">
        <v>215</v>
      </c>
      <c r="D188" s="19">
        <v>42172</v>
      </c>
      <c r="E188" t="s">
        <v>216</v>
      </c>
      <c r="F188" s="20">
        <v>4408</v>
      </c>
      <c r="G188" s="21"/>
      <c r="H188" s="26"/>
      <c r="I188" s="99"/>
      <c r="K188" s="7"/>
      <c r="L188" s="60"/>
    </row>
    <row r="189" spans="1:13" s="64" customFormat="1" hidden="1" outlineLevel="1" x14ac:dyDescent="0.2">
      <c r="A189" s="57"/>
      <c r="B189" s="57"/>
      <c r="C189" t="s">
        <v>217</v>
      </c>
      <c r="D189" s="19">
        <v>42247</v>
      </c>
      <c r="E189" t="s">
        <v>218</v>
      </c>
      <c r="F189" s="20">
        <v>4408</v>
      </c>
      <c r="G189" s="21"/>
      <c r="H189" s="26"/>
      <c r="I189" s="99"/>
      <c r="K189" s="7"/>
      <c r="L189" s="60"/>
    </row>
    <row r="190" spans="1:13" s="64" customFormat="1" hidden="1" outlineLevel="1" x14ac:dyDescent="0.2">
      <c r="A190" s="57"/>
      <c r="B190" s="57"/>
      <c r="C190" t="s">
        <v>219</v>
      </c>
      <c r="D190" s="19">
        <v>42247</v>
      </c>
      <c r="E190" t="s">
        <v>220</v>
      </c>
      <c r="F190" s="20">
        <v>4408</v>
      </c>
      <c r="G190" s="21"/>
      <c r="H190" s="26"/>
      <c r="I190" s="99"/>
      <c r="K190" s="7"/>
      <c r="L190" s="60"/>
    </row>
    <row r="191" spans="1:13" s="64" customFormat="1" hidden="1" outlineLevel="1" x14ac:dyDescent="0.2">
      <c r="A191" s="57"/>
      <c r="B191" s="57"/>
      <c r="C191" t="s">
        <v>734</v>
      </c>
      <c r="D191" s="19">
        <v>42487</v>
      </c>
      <c r="E191" t="s">
        <v>391</v>
      </c>
      <c r="F191" s="27">
        <v>-26448</v>
      </c>
      <c r="G191" s="21"/>
      <c r="H191" s="26"/>
      <c r="I191" s="168" t="s">
        <v>2078</v>
      </c>
      <c r="K191" s="7"/>
      <c r="L191" s="60"/>
    </row>
    <row r="192" spans="1:13" hidden="1" outlineLevel="1" x14ac:dyDescent="0.2">
      <c r="A192" s="10"/>
      <c r="B192" s="10"/>
      <c r="C192" t="s">
        <v>529</v>
      </c>
      <c r="D192" s="19"/>
      <c r="F192" s="27"/>
      <c r="G192" s="21"/>
      <c r="H192" s="26"/>
      <c r="I192" s="99"/>
    </row>
    <row r="193" spans="1:19" collapsed="1" x14ac:dyDescent="0.2">
      <c r="A193" s="18" t="s">
        <v>221</v>
      </c>
      <c r="B193" s="18" t="s">
        <v>222</v>
      </c>
      <c r="C193" s="5"/>
      <c r="D193" s="36"/>
      <c r="E193" s="37"/>
      <c r="F193" s="6"/>
      <c r="G193" s="21">
        <f>SUM(F194)</f>
        <v>11470.9</v>
      </c>
      <c r="H193" s="26">
        <f>G193/1.16*0.16</f>
        <v>1582.1931034482759</v>
      </c>
      <c r="I193" s="99"/>
    </row>
    <row r="194" spans="1:19" hidden="1" outlineLevel="1" x14ac:dyDescent="0.2">
      <c r="A194" s="10"/>
      <c r="B194" s="10"/>
      <c r="C194" t="s">
        <v>223</v>
      </c>
      <c r="D194" s="69">
        <v>41864</v>
      </c>
      <c r="E194" s="70" t="s">
        <v>224</v>
      </c>
      <c r="F194" s="20">
        <v>11470.9</v>
      </c>
      <c r="G194" s="21"/>
      <c r="H194" s="26"/>
      <c r="I194" s="99"/>
    </row>
    <row r="195" spans="1:19" hidden="1" outlineLevel="1" x14ac:dyDescent="0.2">
      <c r="A195" s="10"/>
      <c r="B195" s="10"/>
      <c r="C195" t="s">
        <v>529</v>
      </c>
      <c r="D195" s="69"/>
      <c r="E195" s="70"/>
      <c r="G195" s="21"/>
      <c r="H195" s="26"/>
      <c r="I195" s="99"/>
    </row>
    <row r="196" spans="1:19" collapsed="1" x14ac:dyDescent="0.2">
      <c r="A196" s="18" t="s">
        <v>589</v>
      </c>
      <c r="B196" s="18" t="s">
        <v>590</v>
      </c>
      <c r="D196" s="69"/>
      <c r="E196" s="70"/>
      <c r="G196" s="21">
        <f>SUM(F197:F197)</f>
        <v>10440</v>
      </c>
      <c r="H196" s="26">
        <f>G196/1.16*0.16</f>
        <v>1440</v>
      </c>
      <c r="I196" s="99"/>
    </row>
    <row r="197" spans="1:19" hidden="1" outlineLevel="1" x14ac:dyDescent="0.2">
      <c r="A197" s="10"/>
      <c r="B197" s="10"/>
      <c r="C197" t="s">
        <v>591</v>
      </c>
      <c r="D197" s="19">
        <v>42438</v>
      </c>
      <c r="E197" t="s">
        <v>592</v>
      </c>
      <c r="F197" s="27">
        <v>10440</v>
      </c>
      <c r="G197" s="21"/>
      <c r="H197" s="26"/>
      <c r="I197" s="99"/>
    </row>
    <row r="198" spans="1:19" collapsed="1" x14ac:dyDescent="0.2">
      <c r="A198" s="18" t="s">
        <v>225</v>
      </c>
      <c r="B198" s="18" t="s">
        <v>226</v>
      </c>
      <c r="D198" s="19"/>
      <c r="G198" s="21">
        <f>SUM(F199:F200)</f>
        <v>11020</v>
      </c>
      <c r="H198" s="26">
        <f>G198/1.16*0.16</f>
        <v>1520</v>
      </c>
      <c r="I198" s="99"/>
    </row>
    <row r="199" spans="1:19" hidden="1" outlineLevel="1" x14ac:dyDescent="0.2">
      <c r="A199" s="10"/>
      <c r="B199" s="10"/>
      <c r="C199" t="s">
        <v>227</v>
      </c>
      <c r="D199" s="19">
        <v>42101</v>
      </c>
      <c r="E199">
        <v>60</v>
      </c>
      <c r="F199" s="20">
        <v>11020</v>
      </c>
      <c r="G199" s="21"/>
      <c r="H199" s="26"/>
      <c r="I199" s="99"/>
      <c r="K199" s="10"/>
      <c r="L199" s="10"/>
      <c r="N199" s="19"/>
      <c r="P199" s="27"/>
      <c r="Q199" s="21"/>
      <c r="R199" s="26"/>
      <c r="S199" s="26"/>
    </row>
    <row r="200" spans="1:19" hidden="1" outlineLevel="1" x14ac:dyDescent="0.2">
      <c r="A200" s="10"/>
      <c r="B200" s="10"/>
      <c r="C200" t="s">
        <v>529</v>
      </c>
      <c r="D200" s="19"/>
      <c r="F200" s="27"/>
      <c r="G200" s="21"/>
      <c r="H200" s="26"/>
      <c r="I200" s="99"/>
      <c r="K200" s="7"/>
      <c r="L200" s="28"/>
    </row>
    <row r="201" spans="1:19" collapsed="1" x14ac:dyDescent="0.2">
      <c r="A201" s="18" t="s">
        <v>342</v>
      </c>
      <c r="B201" s="18" t="s">
        <v>343</v>
      </c>
      <c r="D201" s="19"/>
      <c r="G201" s="21">
        <f>+SUM(F202:F207)</f>
        <v>6982.0400000000009</v>
      </c>
      <c r="H201" s="26">
        <f>G201/1.16*0.16</f>
        <v>963.04000000000019</v>
      </c>
      <c r="K201" s="7"/>
      <c r="L201" s="28"/>
    </row>
    <row r="202" spans="1:19" hidden="1" outlineLevel="1" x14ac:dyDescent="0.2">
      <c r="A202" s="10"/>
      <c r="B202" s="10"/>
      <c r="C202" t="s">
        <v>595</v>
      </c>
      <c r="D202" s="19">
        <v>42460</v>
      </c>
      <c r="E202" t="s">
        <v>596</v>
      </c>
      <c r="F202" s="27">
        <v>-2889.56</v>
      </c>
      <c r="G202" s="21"/>
      <c r="H202" s="26"/>
      <c r="K202" s="7"/>
      <c r="L202" s="28"/>
    </row>
    <row r="203" spans="1:19" hidden="1" outlineLevel="1" x14ac:dyDescent="0.2">
      <c r="A203" s="10"/>
      <c r="B203" s="10"/>
      <c r="C203" t="s">
        <v>736</v>
      </c>
      <c r="D203" s="19">
        <v>42482</v>
      </c>
      <c r="E203">
        <v>1600</v>
      </c>
      <c r="F203" s="27">
        <v>4217.76</v>
      </c>
      <c r="G203" s="21"/>
      <c r="H203" s="26"/>
      <c r="K203" s="7"/>
      <c r="L203" s="28"/>
    </row>
    <row r="204" spans="1:19" hidden="1" outlineLevel="1" x14ac:dyDescent="0.2">
      <c r="A204" s="10"/>
      <c r="B204" s="10"/>
      <c r="C204" t="s">
        <v>75</v>
      </c>
      <c r="D204" s="19">
        <v>42482</v>
      </c>
      <c r="E204">
        <v>1601</v>
      </c>
      <c r="F204">
        <v>667</v>
      </c>
      <c r="G204" s="21"/>
      <c r="H204" s="26"/>
      <c r="I204" s="99"/>
      <c r="K204" s="7"/>
      <c r="L204" s="28"/>
    </row>
    <row r="205" spans="1:19" hidden="1" outlineLevel="1" x14ac:dyDescent="0.2">
      <c r="A205" s="10"/>
      <c r="B205" s="10"/>
      <c r="C205" t="s">
        <v>737</v>
      </c>
      <c r="D205" s="19">
        <v>42482</v>
      </c>
      <c r="E205">
        <v>1602</v>
      </c>
      <c r="F205" s="27">
        <v>7047</v>
      </c>
      <c r="H205" s="26"/>
      <c r="I205" s="99"/>
      <c r="K205" s="7"/>
      <c r="L205" s="28"/>
    </row>
    <row r="206" spans="1:19" hidden="1" outlineLevel="1" x14ac:dyDescent="0.2">
      <c r="A206" s="10"/>
      <c r="B206" s="10"/>
      <c r="C206" t="s">
        <v>738</v>
      </c>
      <c r="D206" s="19">
        <v>42490</v>
      </c>
      <c r="E206">
        <v>1631</v>
      </c>
      <c r="F206">
        <v>829.4</v>
      </c>
      <c r="H206" s="26"/>
      <c r="I206" s="99"/>
      <c r="K206" s="7"/>
      <c r="L206" s="28"/>
    </row>
    <row r="207" spans="1:19" hidden="1" outlineLevel="1" x14ac:dyDescent="0.2">
      <c r="A207" s="10"/>
      <c r="B207" s="10"/>
      <c r="C207" t="s">
        <v>739</v>
      </c>
      <c r="D207" s="19">
        <v>42487</v>
      </c>
      <c r="E207" t="s">
        <v>740</v>
      </c>
      <c r="F207" s="27">
        <v>-2889.56</v>
      </c>
      <c r="H207" s="26"/>
      <c r="I207" s="99" t="s">
        <v>741</v>
      </c>
    </row>
    <row r="208" spans="1:19" hidden="1" outlineLevel="1" x14ac:dyDescent="0.2">
      <c r="A208" s="10"/>
      <c r="B208" s="10"/>
      <c r="C208" t="s">
        <v>529</v>
      </c>
      <c r="D208" s="19"/>
      <c r="F208" s="27"/>
      <c r="G208" s="21"/>
      <c r="H208" s="26"/>
      <c r="I208" s="99"/>
      <c r="K208" s="7"/>
      <c r="L208" s="28"/>
    </row>
    <row r="209" spans="1:9" collapsed="1" x14ac:dyDescent="0.2">
      <c r="A209" s="18" t="s">
        <v>236</v>
      </c>
      <c r="B209" s="18" t="s">
        <v>237</v>
      </c>
      <c r="C209" s="5"/>
      <c r="D209" s="53"/>
      <c r="E209" s="5"/>
      <c r="F209" s="6"/>
      <c r="G209" s="21">
        <f>SUM(F210:F211)</f>
        <v>2610</v>
      </c>
      <c r="H209" s="26">
        <f>G209/1.16*0.16</f>
        <v>360</v>
      </c>
      <c r="I209" s="99"/>
    </row>
    <row r="210" spans="1:9" s="64" customFormat="1" hidden="1" outlineLevel="1" x14ac:dyDescent="0.2">
      <c r="A210" s="57"/>
      <c r="B210" s="57"/>
      <c r="C210" t="s">
        <v>598</v>
      </c>
      <c r="D210" s="19">
        <v>42458</v>
      </c>
      <c r="E210" t="s">
        <v>599</v>
      </c>
      <c r="F210" s="27">
        <v>2610</v>
      </c>
      <c r="G210" s="21"/>
      <c r="H210" s="26"/>
      <c r="I210" s="99"/>
    </row>
    <row r="211" spans="1:9" hidden="1" outlineLevel="1" x14ac:dyDescent="0.2">
      <c r="A211" s="10"/>
      <c r="B211" s="10"/>
      <c r="C211" t="s">
        <v>529</v>
      </c>
      <c r="D211" s="19"/>
      <c r="F211" s="27"/>
      <c r="G211" s="21"/>
    </row>
    <row r="212" spans="1:9" collapsed="1" x14ac:dyDescent="0.2">
      <c r="A212" s="18" t="s">
        <v>240</v>
      </c>
      <c r="B212" s="18" t="s">
        <v>241</v>
      </c>
      <c r="C212" s="5"/>
      <c r="D212" s="53"/>
      <c r="E212" s="5"/>
      <c r="F212" s="6"/>
      <c r="G212" s="21">
        <f>SUM(F213:F213)</f>
        <v>5848</v>
      </c>
      <c r="H212" s="26">
        <f>G212/1.16*0.16</f>
        <v>806.62068965517244</v>
      </c>
      <c r="I212" s="99"/>
    </row>
    <row r="213" spans="1:9" hidden="1" outlineLevel="1" x14ac:dyDescent="0.2">
      <c r="C213" t="s">
        <v>742</v>
      </c>
      <c r="D213" s="19">
        <v>42488</v>
      </c>
      <c r="E213">
        <v>16930399</v>
      </c>
      <c r="F213" s="27">
        <v>5848</v>
      </c>
    </row>
    <row r="214" spans="1:9" collapsed="1" x14ac:dyDescent="0.2">
      <c r="A214" s="18" t="s">
        <v>743</v>
      </c>
      <c r="B214" s="18" t="s">
        <v>744</v>
      </c>
      <c r="D214" s="19"/>
      <c r="F214" s="27"/>
      <c r="G214" s="21">
        <f>SUM(F215)</f>
        <v>1099.7</v>
      </c>
      <c r="H214" s="26">
        <f>G214/1.16*0.16</f>
        <v>151.68275862068967</v>
      </c>
    </row>
    <row r="215" spans="1:9" hidden="1" outlineLevel="1" x14ac:dyDescent="0.2">
      <c r="C215" t="s">
        <v>745</v>
      </c>
      <c r="D215" s="19">
        <v>42473</v>
      </c>
      <c r="E215">
        <v>33015</v>
      </c>
      <c r="F215" s="27">
        <v>1099.7</v>
      </c>
    </row>
    <row r="216" spans="1:9" hidden="1" outlineLevel="1" x14ac:dyDescent="0.2">
      <c r="C216" t="s">
        <v>529</v>
      </c>
      <c r="D216" s="19"/>
      <c r="F216" s="27"/>
    </row>
    <row r="217" spans="1:9" collapsed="1" x14ac:dyDescent="0.2">
      <c r="A217" s="18" t="s">
        <v>605</v>
      </c>
      <c r="B217" s="18" t="s">
        <v>603</v>
      </c>
      <c r="D217" s="19"/>
      <c r="F217" s="27"/>
      <c r="G217" s="21">
        <f>SUM(F218)</f>
        <v>2290</v>
      </c>
      <c r="H217" s="26">
        <f>G217/1.16*0.16</f>
        <v>315.86206896551727</v>
      </c>
    </row>
    <row r="218" spans="1:9" hidden="1" outlineLevel="1" x14ac:dyDescent="0.2">
      <c r="C218" t="s">
        <v>746</v>
      </c>
      <c r="D218" s="19">
        <v>42473</v>
      </c>
      <c r="E218">
        <v>1076</v>
      </c>
      <c r="F218" s="27">
        <v>2290</v>
      </c>
    </row>
    <row r="219" spans="1:9" collapsed="1" x14ac:dyDescent="0.2">
      <c r="A219" s="18" t="s">
        <v>243</v>
      </c>
      <c r="B219" s="234" t="s">
        <v>244</v>
      </c>
      <c r="C219" s="5"/>
      <c r="D219" s="53"/>
      <c r="E219" s="5"/>
      <c r="F219" s="6"/>
      <c r="G219" s="21">
        <f>SUM(F220)</f>
        <v>295000</v>
      </c>
      <c r="H219" s="26">
        <f>G219/1.16*0.16</f>
        <v>40689.655172413797</v>
      </c>
      <c r="I219" s="99"/>
    </row>
    <row r="220" spans="1:9" ht="15" hidden="1" outlineLevel="1" x14ac:dyDescent="0.25">
      <c r="C220" s="75" t="s">
        <v>245</v>
      </c>
      <c r="D220" s="74">
        <v>42331</v>
      </c>
      <c r="E220" s="75" t="s">
        <v>246</v>
      </c>
      <c r="F220" s="20">
        <v>295000</v>
      </c>
    </row>
    <row r="221" spans="1:9" collapsed="1" x14ac:dyDescent="0.2">
      <c r="A221" s="18" t="s">
        <v>247</v>
      </c>
      <c r="B221" s="18" t="s">
        <v>248</v>
      </c>
      <c r="C221" s="5"/>
      <c r="D221" s="53"/>
      <c r="E221" s="5"/>
      <c r="F221" s="6"/>
      <c r="G221" s="21">
        <f>SUM(F222)</f>
        <v>11020</v>
      </c>
      <c r="H221" s="26">
        <f>G221/1.16*0.16</f>
        <v>1520</v>
      </c>
      <c r="I221" s="99"/>
    </row>
    <row r="222" spans="1:9" hidden="1" outlineLevel="1" x14ac:dyDescent="0.2">
      <c r="C222" t="s">
        <v>330</v>
      </c>
      <c r="D222" s="19">
        <v>42488</v>
      </c>
      <c r="E222">
        <v>288</v>
      </c>
      <c r="F222" s="27">
        <v>11020</v>
      </c>
    </row>
    <row r="223" spans="1:9" collapsed="1" x14ac:dyDescent="0.2">
      <c r="A223" s="18" t="s">
        <v>747</v>
      </c>
      <c r="B223" s="18" t="s">
        <v>748</v>
      </c>
      <c r="D223" s="19"/>
      <c r="F223" s="27"/>
      <c r="G223" s="21">
        <f>SUM(F224)</f>
        <v>7540</v>
      </c>
      <c r="H223" s="26">
        <f>G223/1.16*0.16</f>
        <v>1040</v>
      </c>
    </row>
    <row r="224" spans="1:9" hidden="1" outlineLevel="1" x14ac:dyDescent="0.2">
      <c r="C224" t="s">
        <v>749</v>
      </c>
      <c r="D224" s="19">
        <v>42490</v>
      </c>
      <c r="E224">
        <v>993</v>
      </c>
      <c r="F224" s="27">
        <v>7540</v>
      </c>
    </row>
    <row r="225" spans="1:9" collapsed="1" x14ac:dyDescent="0.2">
      <c r="A225" s="18" t="s">
        <v>620</v>
      </c>
      <c r="B225" s="18" t="s">
        <v>621</v>
      </c>
      <c r="D225" s="19"/>
      <c r="F225" s="27"/>
      <c r="G225" s="21">
        <f>SUM(F226:F228)</f>
        <v>4291.5499999999993</v>
      </c>
      <c r="H225" s="26">
        <f>G225/1.16*0.16</f>
        <v>591.93793103448274</v>
      </c>
    </row>
    <row r="226" spans="1:9" hidden="1" outlineLevel="1" x14ac:dyDescent="0.2">
      <c r="C226" t="s">
        <v>750</v>
      </c>
      <c r="D226" s="19">
        <v>42464</v>
      </c>
      <c r="E226" t="s">
        <v>751</v>
      </c>
      <c r="F226">
        <v>710.16</v>
      </c>
    </row>
    <row r="227" spans="1:9" hidden="1" outlineLevel="1" x14ac:dyDescent="0.2">
      <c r="C227" t="s">
        <v>752</v>
      </c>
      <c r="D227" s="19">
        <v>42467</v>
      </c>
      <c r="E227" t="s">
        <v>753</v>
      </c>
      <c r="F227" s="27">
        <v>1371</v>
      </c>
    </row>
    <row r="228" spans="1:9" hidden="1" outlineLevel="1" x14ac:dyDescent="0.2">
      <c r="C228" t="s">
        <v>754</v>
      </c>
      <c r="D228" s="19">
        <v>42490</v>
      </c>
      <c r="E228" t="s">
        <v>755</v>
      </c>
      <c r="F228" s="27">
        <v>2210.39</v>
      </c>
    </row>
    <row r="229" spans="1:9" collapsed="1" x14ac:dyDescent="0.2">
      <c r="A229" s="18" t="s">
        <v>756</v>
      </c>
      <c r="B229" s="18" t="s">
        <v>757</v>
      </c>
      <c r="D229" s="19"/>
      <c r="F229" s="27"/>
      <c r="G229" s="21">
        <f>SUM(F230:F238)</f>
        <v>20184</v>
      </c>
      <c r="H229" s="26">
        <f>G229/1.16*0.16</f>
        <v>2784</v>
      </c>
    </row>
    <row r="230" spans="1:9" s="64" customFormat="1" hidden="1" outlineLevel="1" x14ac:dyDescent="0.2">
      <c r="A230" s="57"/>
      <c r="B230" s="57"/>
      <c r="C230" t="s">
        <v>758</v>
      </c>
      <c r="D230" s="19">
        <v>42466</v>
      </c>
      <c r="E230" t="s">
        <v>759</v>
      </c>
      <c r="F230" s="27">
        <v>1392</v>
      </c>
      <c r="I230" s="169"/>
    </row>
    <row r="231" spans="1:9" s="64" customFormat="1" hidden="1" outlineLevel="1" x14ac:dyDescent="0.2">
      <c r="A231" s="57"/>
      <c r="B231" s="57"/>
      <c r="C231" t="s">
        <v>760</v>
      </c>
      <c r="D231" s="19">
        <v>42466</v>
      </c>
      <c r="E231" t="s">
        <v>761</v>
      </c>
      <c r="F231" s="27">
        <v>3248</v>
      </c>
      <c r="I231" s="169"/>
    </row>
    <row r="232" spans="1:9" s="64" customFormat="1" hidden="1" outlineLevel="1" x14ac:dyDescent="0.2">
      <c r="A232" s="57"/>
      <c r="B232" s="57"/>
      <c r="C232" t="s">
        <v>762</v>
      </c>
      <c r="D232" s="19">
        <v>42466</v>
      </c>
      <c r="E232">
        <v>201748120</v>
      </c>
      <c r="F232" s="27">
        <v>1160</v>
      </c>
      <c r="I232" s="169"/>
    </row>
    <row r="233" spans="1:9" s="64" customFormat="1" hidden="1" outlineLevel="1" x14ac:dyDescent="0.2">
      <c r="A233" s="57"/>
      <c r="B233" s="57"/>
      <c r="C233" t="s">
        <v>763</v>
      </c>
      <c r="D233" s="19">
        <v>42467</v>
      </c>
      <c r="E233" t="s">
        <v>764</v>
      </c>
      <c r="F233" s="27">
        <v>1856</v>
      </c>
      <c r="I233" s="169"/>
    </row>
    <row r="234" spans="1:9" s="64" customFormat="1" hidden="1" outlineLevel="1" x14ac:dyDescent="0.2">
      <c r="A234" s="57"/>
      <c r="B234" s="57"/>
      <c r="C234" t="s">
        <v>765</v>
      </c>
      <c r="D234" s="19">
        <v>42467</v>
      </c>
      <c r="E234" t="s">
        <v>766</v>
      </c>
      <c r="F234" s="27">
        <v>1624</v>
      </c>
      <c r="I234" s="169"/>
    </row>
    <row r="235" spans="1:9" s="64" customFormat="1" hidden="1" outlineLevel="1" x14ac:dyDescent="0.2">
      <c r="A235" s="57"/>
      <c r="B235" s="57"/>
      <c r="C235" t="s">
        <v>767</v>
      </c>
      <c r="D235" s="19">
        <v>42467</v>
      </c>
      <c r="E235" t="s">
        <v>768</v>
      </c>
      <c r="F235" s="27">
        <v>1624</v>
      </c>
      <c r="I235" s="169"/>
    </row>
    <row r="236" spans="1:9" hidden="1" outlineLevel="1" x14ac:dyDescent="0.2">
      <c r="C236" t="s">
        <v>769</v>
      </c>
      <c r="D236" s="19">
        <v>42467</v>
      </c>
      <c r="E236" t="s">
        <v>770</v>
      </c>
      <c r="F236">
        <v>812</v>
      </c>
    </row>
    <row r="237" spans="1:9" hidden="1" outlineLevel="1" x14ac:dyDescent="0.2">
      <c r="C237" t="s">
        <v>771</v>
      </c>
      <c r="D237" s="19">
        <v>42488</v>
      </c>
      <c r="E237" t="s">
        <v>772</v>
      </c>
      <c r="F237" s="27">
        <v>4408</v>
      </c>
    </row>
    <row r="238" spans="1:9" hidden="1" outlineLevel="1" x14ac:dyDescent="0.2">
      <c r="C238" t="s">
        <v>773</v>
      </c>
      <c r="D238" s="19">
        <v>42488</v>
      </c>
      <c r="E238" t="s">
        <v>774</v>
      </c>
      <c r="F238" s="27">
        <v>4060</v>
      </c>
    </row>
    <row r="239" spans="1:9" collapsed="1" x14ac:dyDescent="0.2">
      <c r="A239" s="18" t="s">
        <v>775</v>
      </c>
      <c r="B239" s="18" t="s">
        <v>776</v>
      </c>
      <c r="D239" s="19"/>
      <c r="F239" s="27"/>
      <c r="G239" s="21">
        <f>SUM(F240:F241)</f>
        <v>7717.3700000000008</v>
      </c>
      <c r="H239" s="26">
        <f>G239/1.16*0.16</f>
        <v>1064.4648275862071</v>
      </c>
    </row>
    <row r="240" spans="1:9" hidden="1" outlineLevel="1" x14ac:dyDescent="0.2">
      <c r="C240" t="s">
        <v>777</v>
      </c>
      <c r="D240" s="19">
        <v>42479</v>
      </c>
      <c r="E240" t="s">
        <v>430</v>
      </c>
      <c r="F240" s="27">
        <v>6628.56</v>
      </c>
    </row>
    <row r="241" spans="1:9" hidden="1" outlineLevel="1" x14ac:dyDescent="0.2">
      <c r="C241" t="s">
        <v>778</v>
      </c>
      <c r="D241" s="19">
        <v>42489</v>
      </c>
      <c r="E241" t="s">
        <v>779</v>
      </c>
      <c r="F241" s="27">
        <v>1088.81</v>
      </c>
      <c r="I241" s="70" t="s">
        <v>780</v>
      </c>
    </row>
    <row r="242" spans="1:9" collapsed="1" x14ac:dyDescent="0.2">
      <c r="A242" s="18" t="s">
        <v>781</v>
      </c>
      <c r="B242" s="18" t="s">
        <v>782</v>
      </c>
      <c r="D242" s="19"/>
      <c r="F242" s="27"/>
      <c r="G242" s="21">
        <f>SUM(F243)</f>
        <v>7988.37</v>
      </c>
      <c r="H242" s="26">
        <f>G242/1.16*0.16</f>
        <v>1101.8441379310345</v>
      </c>
    </row>
    <row r="243" spans="1:9" hidden="1" outlineLevel="1" x14ac:dyDescent="0.2">
      <c r="C243" t="s">
        <v>783</v>
      </c>
      <c r="D243" s="19">
        <v>42482</v>
      </c>
      <c r="E243">
        <v>6437</v>
      </c>
      <c r="F243" s="27">
        <v>7988.37</v>
      </c>
    </row>
    <row r="244" spans="1:9" collapsed="1" x14ac:dyDescent="0.2">
      <c r="A244" s="18" t="s">
        <v>786</v>
      </c>
      <c r="B244" s="18" t="s">
        <v>787</v>
      </c>
      <c r="D244" s="19"/>
      <c r="F244" s="27"/>
      <c r="G244" s="21">
        <f>SUM(F245)</f>
        <v>33524</v>
      </c>
      <c r="H244" s="26">
        <f>G244/1.16*0.16</f>
        <v>4624.0000000000009</v>
      </c>
    </row>
    <row r="245" spans="1:9" hidden="1" outlineLevel="1" x14ac:dyDescent="0.2">
      <c r="C245" t="s">
        <v>784</v>
      </c>
      <c r="D245" s="19">
        <v>42482</v>
      </c>
      <c r="E245" t="s">
        <v>785</v>
      </c>
      <c r="F245" s="27">
        <v>33524</v>
      </c>
    </row>
    <row r="246" spans="1:9" collapsed="1" x14ac:dyDescent="0.2">
      <c r="A246" s="18" t="s">
        <v>1065</v>
      </c>
      <c r="B246" s="18" t="s">
        <v>935</v>
      </c>
      <c r="G246" s="76">
        <f>SUM(F247:F249)</f>
        <v>240000</v>
      </c>
      <c r="H246" s="26">
        <f>G246/1.16*0.16</f>
        <v>33103.448275862072</v>
      </c>
    </row>
    <row r="247" spans="1:9" x14ac:dyDescent="0.2">
      <c r="C247" t="s">
        <v>1066</v>
      </c>
      <c r="D247" s="19">
        <v>42429</v>
      </c>
      <c r="E247" t="s">
        <v>1067</v>
      </c>
      <c r="F247" s="20">
        <v>80000</v>
      </c>
    </row>
    <row r="248" spans="1:9" x14ac:dyDescent="0.2">
      <c r="C248" t="s">
        <v>1066</v>
      </c>
      <c r="D248" s="19">
        <v>42460</v>
      </c>
      <c r="E248" t="s">
        <v>1067</v>
      </c>
      <c r="F248" s="20">
        <v>80000</v>
      </c>
    </row>
    <row r="249" spans="1:9" x14ac:dyDescent="0.2">
      <c r="C249" t="s">
        <v>1066</v>
      </c>
      <c r="D249" s="19">
        <v>42490</v>
      </c>
      <c r="E249" t="s">
        <v>1067</v>
      </c>
      <c r="F249" s="27">
        <v>80000</v>
      </c>
    </row>
    <row r="250" spans="1:9" x14ac:dyDescent="0.2">
      <c r="D250" s="19"/>
      <c r="F250" s="27"/>
    </row>
    <row r="251" spans="1:9" x14ac:dyDescent="0.2">
      <c r="E251" s="71" t="s">
        <v>254</v>
      </c>
      <c r="G251" s="72">
        <f>+SUM(G8:G246)</f>
        <v>1743040.62</v>
      </c>
    </row>
    <row r="252" spans="1:9" x14ac:dyDescent="0.2">
      <c r="E252" s="71" t="s">
        <v>255</v>
      </c>
      <c r="G252" s="72">
        <v>1743039.69</v>
      </c>
    </row>
    <row r="253" spans="1:9" x14ac:dyDescent="0.2">
      <c r="E253" s="71" t="s">
        <v>256</v>
      </c>
      <c r="G253" s="72">
        <f>+G251-G252</f>
        <v>0.93000000016763806</v>
      </c>
    </row>
    <row r="256" spans="1:9" x14ac:dyDescent="0.2">
      <c r="F256" s="85" t="s">
        <v>2227</v>
      </c>
      <c r="G256" s="68">
        <f>+G47+G60+G65+G219</f>
        <v>302500</v>
      </c>
    </row>
    <row r="257" spans="6:7" x14ac:dyDescent="0.2">
      <c r="F257" s="85" t="s">
        <v>2228</v>
      </c>
      <c r="G257" s="68">
        <f>+G251-G256</f>
        <v>1440540.62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6" fitToHeight="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9"/>
  <sheetViews>
    <sheetView topLeftCell="A167" zoomScaleNormal="100" workbookViewId="0">
      <selection activeCell="G261" activeCellId="1" sqref="G232 G261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4.1406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5"/>
      <c r="E1" s="5"/>
      <c r="F1" s="6"/>
      <c r="G1" s="7"/>
      <c r="H1" s="95"/>
      <c r="I1" s="95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5"/>
      <c r="I2" s="95"/>
      <c r="K2" s="7"/>
      <c r="L2" s="5"/>
    </row>
    <row r="3" spans="1:12" x14ac:dyDescent="0.2">
      <c r="A3" s="1"/>
      <c r="B3" s="2"/>
      <c r="C3" s="9" t="s">
        <v>632</v>
      </c>
      <c r="D3" s="8"/>
      <c r="E3" s="5"/>
      <c r="F3" s="6"/>
      <c r="G3" s="7"/>
      <c r="H3" s="95"/>
      <c r="I3" s="95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5"/>
      <c r="I4" s="95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5"/>
      <c r="I5" s="95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5"/>
      <c r="I6" s="95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5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95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1948</v>
      </c>
      <c r="H9" s="26">
        <f t="shared" ref="H9:H12" si="0">G9/1.16*0.16</f>
        <v>268.68965517241384</v>
      </c>
      <c r="I9" s="95"/>
      <c r="K9" s="7"/>
      <c r="L9" s="5"/>
    </row>
    <row r="10" spans="1:12" hidden="1" outlineLevel="1" x14ac:dyDescent="0.2">
      <c r="A10" s="5"/>
      <c r="B10" s="5"/>
      <c r="C10" t="s">
        <v>789</v>
      </c>
      <c r="D10" s="19">
        <v>42517</v>
      </c>
      <c r="E10" t="s">
        <v>790</v>
      </c>
      <c r="F10" s="27">
        <v>1557</v>
      </c>
      <c r="G10" s="22"/>
      <c r="H10" s="26"/>
      <c r="I10" s="95"/>
      <c r="K10" s="7"/>
      <c r="L10" s="5"/>
    </row>
    <row r="11" spans="1:12" hidden="1" outlineLevel="1" x14ac:dyDescent="0.2">
      <c r="A11" s="5"/>
      <c r="B11" s="5"/>
      <c r="C11" t="s">
        <v>791</v>
      </c>
      <c r="D11" s="19">
        <v>42521</v>
      </c>
      <c r="E11">
        <v>253510</v>
      </c>
      <c r="F11">
        <v>391</v>
      </c>
      <c r="G11" s="22"/>
      <c r="H11" s="26"/>
      <c r="I11" s="95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SUM(F13:F21)</f>
        <v>13042.259999999998</v>
      </c>
      <c r="H12" s="26">
        <f t="shared" si="0"/>
        <v>1798.9324137931035</v>
      </c>
      <c r="I12" s="95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I13" s="95"/>
      <c r="K13" s="7"/>
      <c r="L13" s="5"/>
    </row>
    <row r="14" spans="1:12" hidden="1" outlineLevel="1" x14ac:dyDescent="0.2">
      <c r="A14" s="57"/>
      <c r="B14" s="57"/>
      <c r="C14" t="s">
        <v>473</v>
      </c>
      <c r="D14" s="19">
        <v>42451</v>
      </c>
      <c r="E14">
        <v>5651070</v>
      </c>
      <c r="F14" s="27">
        <v>1836</v>
      </c>
      <c r="G14" s="21"/>
      <c r="H14" s="26"/>
      <c r="I14" s="95"/>
      <c r="K14" s="7"/>
      <c r="L14" s="5"/>
    </row>
    <row r="15" spans="1:12" hidden="1" outlineLevel="1" x14ac:dyDescent="0.2">
      <c r="A15" s="57"/>
      <c r="B15" s="57"/>
      <c r="C15" t="s">
        <v>471</v>
      </c>
      <c r="D15" s="19">
        <v>42444</v>
      </c>
      <c r="E15">
        <v>5654360</v>
      </c>
      <c r="F15" s="68">
        <v>1630</v>
      </c>
      <c r="G15" s="21"/>
      <c r="H15" s="26"/>
      <c r="I15" s="95"/>
      <c r="K15" s="7"/>
      <c r="L15" s="5"/>
    </row>
    <row r="16" spans="1:12" hidden="1" outlineLevel="1" x14ac:dyDescent="0.2">
      <c r="A16" s="57"/>
      <c r="B16" s="57"/>
      <c r="C16" t="s">
        <v>792</v>
      </c>
      <c r="D16" s="19">
        <v>42506</v>
      </c>
      <c r="E16">
        <v>5832964</v>
      </c>
      <c r="F16" s="27">
        <v>2233.4499999999998</v>
      </c>
      <c r="G16" s="21"/>
      <c r="H16" s="26"/>
      <c r="I16" s="95"/>
      <c r="K16" s="7"/>
      <c r="L16" s="5"/>
    </row>
    <row r="17" spans="1:12" hidden="1" outlineLevel="1" x14ac:dyDescent="0.2">
      <c r="A17" s="5"/>
      <c r="B17" s="5"/>
      <c r="C17" t="s">
        <v>793</v>
      </c>
      <c r="D17" s="19">
        <v>42506</v>
      </c>
      <c r="E17">
        <v>5824459</v>
      </c>
      <c r="F17">
        <v>338</v>
      </c>
      <c r="G17" s="22"/>
      <c r="H17" s="26"/>
      <c r="I17" s="95"/>
      <c r="K17" s="7"/>
      <c r="L17" s="5"/>
    </row>
    <row r="18" spans="1:12" hidden="1" outlineLevel="1" x14ac:dyDescent="0.2">
      <c r="A18" s="5"/>
      <c r="B18" s="5"/>
      <c r="C18" t="s">
        <v>794</v>
      </c>
      <c r="D18" s="19">
        <v>42506</v>
      </c>
      <c r="E18">
        <v>5819111</v>
      </c>
      <c r="F18">
        <v>316.7</v>
      </c>
      <c r="G18" s="22"/>
      <c r="H18" s="26"/>
      <c r="I18" s="95"/>
      <c r="K18" s="7"/>
      <c r="L18" s="5"/>
    </row>
    <row r="19" spans="1:12" hidden="1" outlineLevel="1" x14ac:dyDescent="0.2">
      <c r="A19" s="5"/>
      <c r="B19" s="5"/>
      <c r="C19" t="s">
        <v>795</v>
      </c>
      <c r="D19" s="19">
        <v>42509</v>
      </c>
      <c r="E19">
        <v>5814366</v>
      </c>
      <c r="F19" s="27">
        <v>2036</v>
      </c>
      <c r="G19" s="22"/>
      <c r="H19" s="26"/>
      <c r="I19" s="95"/>
      <c r="K19" s="7"/>
      <c r="L19" s="5"/>
    </row>
    <row r="20" spans="1:12" hidden="1" outlineLevel="1" x14ac:dyDescent="0.2">
      <c r="A20" s="5"/>
      <c r="B20" s="5"/>
      <c r="C20" t="s">
        <v>796</v>
      </c>
      <c r="D20" s="19">
        <v>42510</v>
      </c>
      <c r="E20">
        <v>5855353</v>
      </c>
      <c r="F20" s="27">
        <v>3087.5</v>
      </c>
      <c r="G20" s="22"/>
      <c r="H20" s="26"/>
      <c r="I20" s="95"/>
      <c r="K20" s="7"/>
      <c r="L20" s="5"/>
    </row>
    <row r="21" spans="1:12" hidden="1" outlineLevel="1" x14ac:dyDescent="0.2">
      <c r="A21" s="5"/>
      <c r="B21" s="5"/>
      <c r="C21" t="s">
        <v>797</v>
      </c>
      <c r="D21" s="19">
        <v>42518</v>
      </c>
      <c r="E21">
        <v>5868951</v>
      </c>
      <c r="F21" s="27">
        <v>1564.5</v>
      </c>
      <c r="G21" s="22"/>
      <c r="H21" s="26"/>
      <c r="I21" s="95"/>
      <c r="K21" s="7"/>
      <c r="L21" s="5"/>
    </row>
    <row r="22" spans="1:12" collapsed="1" x14ac:dyDescent="0.2">
      <c r="A22" s="18" t="s">
        <v>19</v>
      </c>
      <c r="B22" s="18" t="s">
        <v>20</v>
      </c>
      <c r="D22" s="19"/>
      <c r="G22" s="21">
        <f>SUM(F23:F24)</f>
        <v>13050</v>
      </c>
      <c r="H22" s="26">
        <f t="shared" ref="H22:H25" si="1">G22/1.16*0.16</f>
        <v>1800</v>
      </c>
      <c r="I22" s="26"/>
      <c r="J22" s="27"/>
      <c r="K22" s="7"/>
      <c r="L22" s="28"/>
    </row>
    <row r="23" spans="1:12" hidden="1" outlineLevel="1" x14ac:dyDescent="0.2">
      <c r="A23" s="5"/>
      <c r="B23" s="5"/>
      <c r="C23" t="s">
        <v>798</v>
      </c>
      <c r="D23" s="19">
        <v>42503</v>
      </c>
      <c r="E23">
        <v>3123</v>
      </c>
      <c r="F23" s="27">
        <v>5220</v>
      </c>
      <c r="G23" s="22"/>
      <c r="H23" s="26">
        <f t="shared" si="1"/>
        <v>0</v>
      </c>
      <c r="I23" s="26"/>
      <c r="J23" s="27"/>
      <c r="K23" s="7"/>
      <c r="L23" s="28"/>
    </row>
    <row r="24" spans="1:12" hidden="1" outlineLevel="1" x14ac:dyDescent="0.2">
      <c r="A24" s="5"/>
      <c r="B24" s="5"/>
      <c r="C24" t="s">
        <v>642</v>
      </c>
      <c r="D24" s="19">
        <v>42487</v>
      </c>
      <c r="E24">
        <v>3085</v>
      </c>
      <c r="F24" s="27">
        <v>7830</v>
      </c>
      <c r="G24" s="22"/>
      <c r="H24" s="26">
        <f t="shared" si="1"/>
        <v>0</v>
      </c>
      <c r="I24" s="26"/>
      <c r="J24" s="27"/>
      <c r="K24" s="7"/>
      <c r="L24" s="28"/>
    </row>
    <row r="25" spans="1:12" collapsed="1" x14ac:dyDescent="0.2">
      <c r="A25" s="18" t="s">
        <v>643</v>
      </c>
      <c r="B25" s="18" t="s">
        <v>262</v>
      </c>
      <c r="D25" s="19"/>
      <c r="G25" s="21">
        <f>SUM(F26:F26)</f>
        <v>7458.8</v>
      </c>
      <c r="H25" s="26">
        <f t="shared" si="1"/>
        <v>1028.8000000000002</v>
      </c>
      <c r="I25" s="26"/>
      <c r="J25" s="27"/>
      <c r="K25" s="7"/>
      <c r="L25" s="28"/>
    </row>
    <row r="26" spans="1:12" hidden="1" outlineLevel="1" x14ac:dyDescent="0.2">
      <c r="A26" s="5"/>
      <c r="B26" s="5"/>
      <c r="C26" t="s">
        <v>799</v>
      </c>
      <c r="D26" s="19">
        <v>42510</v>
      </c>
      <c r="E26">
        <v>62534</v>
      </c>
      <c r="F26" s="27">
        <v>7458.8</v>
      </c>
      <c r="G26" s="22"/>
      <c r="H26" s="22"/>
      <c r="I26" s="26"/>
      <c r="J26" s="27"/>
      <c r="K26" s="7"/>
      <c r="L26" s="28"/>
    </row>
    <row r="27" spans="1:12" ht="14.25" customHeight="1" collapsed="1" x14ac:dyDescent="0.2">
      <c r="A27" s="18" t="s">
        <v>25</v>
      </c>
      <c r="B27" s="18" t="s">
        <v>26</v>
      </c>
      <c r="C27" s="29"/>
      <c r="D27" s="30"/>
      <c r="E27" s="31"/>
      <c r="F27" s="32"/>
      <c r="G27" s="21">
        <f>SUM(F28:F29)-0.04</f>
        <v>598733.27999999991</v>
      </c>
      <c r="H27" s="26">
        <f>G27/1.16*0.16</f>
        <v>82583.900689655173</v>
      </c>
      <c r="I27" s="26"/>
      <c r="J27" s="27"/>
      <c r="K27" s="7"/>
      <c r="L27" s="28"/>
    </row>
    <row r="28" spans="1:12" hidden="1" outlineLevel="1" x14ac:dyDescent="0.2">
      <c r="A28" s="2"/>
      <c r="B28" s="2"/>
      <c r="C28" t="s">
        <v>544</v>
      </c>
      <c r="D28" s="19">
        <v>42521</v>
      </c>
      <c r="E28" t="s">
        <v>800</v>
      </c>
      <c r="F28" s="27">
        <f>133470.83+270.01</f>
        <v>133740.84</v>
      </c>
      <c r="G28" s="34"/>
      <c r="H28" s="26"/>
      <c r="J28" s="19"/>
      <c r="L28" s="27"/>
    </row>
    <row r="29" spans="1:12" ht="10.5" hidden="1" customHeight="1" outlineLevel="1" x14ac:dyDescent="0.2">
      <c r="A29" s="2"/>
      <c r="B29" s="2"/>
      <c r="C29" t="s">
        <v>801</v>
      </c>
      <c r="D29" s="19">
        <v>42521</v>
      </c>
      <c r="E29" t="s">
        <v>802</v>
      </c>
      <c r="F29" s="27">
        <v>464992.48</v>
      </c>
      <c r="G29" s="34"/>
      <c r="H29" s="26"/>
      <c r="J29" s="19"/>
      <c r="L29" s="27"/>
    </row>
    <row r="30" spans="1:12" ht="15" customHeight="1" collapsed="1" x14ac:dyDescent="0.25">
      <c r="A30" s="18" t="s">
        <v>268</v>
      </c>
      <c r="B30" s="18" t="s">
        <v>269</v>
      </c>
      <c r="C30" s="75"/>
      <c r="D30" s="74"/>
      <c r="E30" s="75"/>
      <c r="F30" s="73"/>
      <c r="G30" s="21">
        <f>SUM(F31:F33)</f>
        <v>7800</v>
      </c>
      <c r="H30" s="26">
        <f>G30/1.16*0.16</f>
        <v>1075.8620689655172</v>
      </c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805</v>
      </c>
      <c r="D31" s="19">
        <v>42508</v>
      </c>
      <c r="E31" t="s">
        <v>806</v>
      </c>
      <c r="F31" s="27">
        <v>2600</v>
      </c>
      <c r="G31" s="34"/>
      <c r="H31" s="26"/>
      <c r="I31" s="26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807</v>
      </c>
      <c r="D32" s="19">
        <v>42508</v>
      </c>
      <c r="E32" t="s">
        <v>808</v>
      </c>
      <c r="F32" s="27">
        <v>2600</v>
      </c>
      <c r="G32" s="34"/>
      <c r="H32" s="26"/>
      <c r="I32" s="26"/>
      <c r="J32" s="27"/>
      <c r="K32" s="7"/>
      <c r="L32" s="28"/>
    </row>
    <row r="33" spans="1:12" ht="12.75" hidden="1" customHeight="1" outlineLevel="1" x14ac:dyDescent="0.2">
      <c r="A33" s="2"/>
      <c r="B33" s="2"/>
      <c r="C33" t="s">
        <v>1072</v>
      </c>
      <c r="D33" s="19">
        <v>42493</v>
      </c>
      <c r="E33" t="s">
        <v>1073</v>
      </c>
      <c r="F33" s="20">
        <v>2600</v>
      </c>
      <c r="G33" s="34"/>
      <c r="H33" s="26"/>
      <c r="I33" s="26"/>
      <c r="J33" s="27"/>
      <c r="K33" s="7"/>
      <c r="L33" s="28"/>
    </row>
    <row r="34" spans="1:12" collapsed="1" x14ac:dyDescent="0.2">
      <c r="A34" s="35" t="s">
        <v>33</v>
      </c>
      <c r="B34" s="35" t="s">
        <v>34</v>
      </c>
      <c r="C34" s="5"/>
      <c r="D34" s="36"/>
      <c r="E34" s="37"/>
      <c r="F34" s="6"/>
      <c r="G34" s="38">
        <f>SUM(F35)</f>
        <v>-1200</v>
      </c>
      <c r="H34" s="26">
        <f>G34/1.16*0.16</f>
        <v>-165.51724137931038</v>
      </c>
      <c r="I34" s="96"/>
      <c r="J34" s="27"/>
      <c r="K34" s="7"/>
      <c r="L34" s="28"/>
    </row>
    <row r="35" spans="1:12" ht="15" hidden="1" outlineLevel="1" x14ac:dyDescent="0.25">
      <c r="A35" s="39"/>
      <c r="B35" s="39"/>
      <c r="C35" s="40" t="s">
        <v>35</v>
      </c>
      <c r="D35" s="74">
        <v>42385</v>
      </c>
      <c r="E35" s="40" t="s">
        <v>36</v>
      </c>
      <c r="F35" s="33">
        <v>-1200</v>
      </c>
      <c r="G35" s="41"/>
      <c r="H35" s="42" t="s">
        <v>37</v>
      </c>
      <c r="I35" s="26"/>
      <c r="J35" s="42"/>
      <c r="K35" s="7"/>
      <c r="L35" s="28"/>
    </row>
    <row r="36" spans="1:12" collapsed="1" x14ac:dyDescent="0.2">
      <c r="A36" s="35" t="s">
        <v>482</v>
      </c>
      <c r="B36" s="35" t="s">
        <v>483</v>
      </c>
      <c r="D36" s="19"/>
      <c r="F36"/>
      <c r="G36" s="38">
        <f>SUM(F37:F42)</f>
        <v>1500</v>
      </c>
      <c r="H36" s="26">
        <f>G36/1.16*0.16</f>
        <v>206.89655172413794</v>
      </c>
      <c r="I36" s="42"/>
      <c r="J36" s="42"/>
      <c r="K36" s="7"/>
      <c r="L36" s="28"/>
    </row>
    <row r="37" spans="1:12" hidden="1" outlineLevel="1" x14ac:dyDescent="0.2">
      <c r="A37" s="29"/>
      <c r="B37" s="29"/>
      <c r="C37" t="s">
        <v>411</v>
      </c>
      <c r="D37" s="19">
        <v>42495</v>
      </c>
      <c r="E37">
        <v>1281</v>
      </c>
      <c r="F37">
        <v>250</v>
      </c>
      <c r="G37" s="43"/>
      <c r="H37" s="42"/>
      <c r="J37" s="42"/>
      <c r="K37" s="7"/>
      <c r="L37" s="28"/>
    </row>
    <row r="38" spans="1:12" hidden="1" outlineLevel="1" x14ac:dyDescent="0.2">
      <c r="A38" s="29"/>
      <c r="B38" s="29"/>
      <c r="C38" t="s">
        <v>809</v>
      </c>
      <c r="D38" s="19">
        <v>42499</v>
      </c>
      <c r="E38">
        <v>1287</v>
      </c>
      <c r="F38">
        <v>250</v>
      </c>
      <c r="G38" s="43"/>
      <c r="H38" s="43"/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810</v>
      </c>
      <c r="D39" s="19">
        <v>42499</v>
      </c>
      <c r="E39">
        <v>1289</v>
      </c>
      <c r="F39">
        <v>250</v>
      </c>
      <c r="G39" s="43"/>
      <c r="H39" s="43"/>
      <c r="I39" s="42"/>
      <c r="J39" s="42"/>
      <c r="K39" s="7"/>
      <c r="L39" s="28"/>
    </row>
    <row r="40" spans="1:12" hidden="1" outlineLevel="1" x14ac:dyDescent="0.2">
      <c r="A40" s="29"/>
      <c r="B40" s="29"/>
      <c r="C40" t="s">
        <v>811</v>
      </c>
      <c r="D40" s="19">
        <v>42502</v>
      </c>
      <c r="E40">
        <v>1293</v>
      </c>
      <c r="F40">
        <v>250</v>
      </c>
      <c r="G40" s="43"/>
      <c r="H40" s="43"/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812</v>
      </c>
      <c r="D41" s="19">
        <v>42508</v>
      </c>
      <c r="E41">
        <v>1300</v>
      </c>
      <c r="F41">
        <v>250</v>
      </c>
      <c r="G41" s="43"/>
      <c r="H41" s="43"/>
      <c r="I41" s="42"/>
      <c r="J41" s="42"/>
      <c r="K41" s="7"/>
      <c r="L41" s="28"/>
    </row>
    <row r="42" spans="1:12" hidden="1" outlineLevel="1" x14ac:dyDescent="0.2">
      <c r="A42" s="29"/>
      <c r="B42" s="29"/>
      <c r="C42" t="s">
        <v>813</v>
      </c>
      <c r="D42" s="19">
        <v>42521</v>
      </c>
      <c r="E42">
        <v>1322</v>
      </c>
      <c r="F42">
        <v>250</v>
      </c>
      <c r="G42" s="43"/>
      <c r="H42" s="43"/>
      <c r="I42" s="42"/>
      <c r="J42" s="42"/>
      <c r="K42" s="7"/>
      <c r="L42" s="28"/>
    </row>
    <row r="43" spans="1:12" collapsed="1" x14ac:dyDescent="0.2">
      <c r="A43" s="44" t="s">
        <v>44</v>
      </c>
      <c r="B43" s="233" t="s">
        <v>45</v>
      </c>
      <c r="C43" s="5"/>
      <c r="D43" s="36"/>
      <c r="E43" s="45"/>
      <c r="F43" s="6"/>
      <c r="G43" s="38">
        <f>SUM(F44:F46)</f>
        <v>3000</v>
      </c>
      <c r="H43" s="26">
        <v>0</v>
      </c>
      <c r="I43" s="26"/>
      <c r="K43" s="7"/>
      <c r="L43" s="28"/>
    </row>
    <row r="44" spans="1:12" ht="15" hidden="1" outlineLevel="1" x14ac:dyDescent="0.25">
      <c r="A44" s="46"/>
      <c r="B44" s="46"/>
      <c r="C44" s="75" t="s">
        <v>47</v>
      </c>
      <c r="D44" s="74">
        <v>42062</v>
      </c>
      <c r="E44" s="75">
        <v>1874</v>
      </c>
      <c r="F44" s="73">
        <v>1000</v>
      </c>
      <c r="G44" s="38"/>
      <c r="L44" s="28"/>
    </row>
    <row r="45" spans="1:12" ht="15" hidden="1" outlineLevel="1" x14ac:dyDescent="0.25">
      <c r="A45" s="46"/>
      <c r="B45" s="46"/>
      <c r="C45" s="75" t="s">
        <v>48</v>
      </c>
      <c r="D45" s="74">
        <v>42067</v>
      </c>
      <c r="E45" s="75">
        <v>1939</v>
      </c>
      <c r="F45" s="73">
        <v>1000</v>
      </c>
      <c r="G45" s="38"/>
      <c r="H45" s="26"/>
      <c r="I45" s="26"/>
      <c r="K45" s="7"/>
      <c r="L45" s="28"/>
    </row>
    <row r="46" spans="1:12" hidden="1" outlineLevel="1" x14ac:dyDescent="0.2">
      <c r="A46" s="46"/>
      <c r="B46" s="46"/>
      <c r="C46" t="s">
        <v>657</v>
      </c>
      <c r="D46" s="19">
        <v>42490</v>
      </c>
      <c r="E46">
        <v>2896</v>
      </c>
      <c r="F46" s="27">
        <v>1000</v>
      </c>
      <c r="G46" s="38"/>
      <c r="H46" s="26"/>
      <c r="I46" s="26"/>
      <c r="K46" s="7"/>
      <c r="L46" s="28"/>
    </row>
    <row r="47" spans="1:12" collapsed="1" x14ac:dyDescent="0.2">
      <c r="A47" s="18" t="s">
        <v>54</v>
      </c>
      <c r="B47" s="18" t="s">
        <v>55</v>
      </c>
      <c r="C47" s="5"/>
      <c r="D47" s="36"/>
      <c r="E47" s="45"/>
      <c r="F47" s="6"/>
      <c r="G47" s="52">
        <f>SUM(F48:F56)</f>
        <v>167158.31</v>
      </c>
      <c r="H47" s="26">
        <f>G47/1.16*0.16</f>
        <v>23056.318620689657</v>
      </c>
      <c r="I47" s="26"/>
      <c r="J47" s="27"/>
      <c r="K47" s="7"/>
      <c r="L47" s="28"/>
    </row>
    <row r="48" spans="1:12" hidden="1" outlineLevel="1" x14ac:dyDescent="0.2">
      <c r="A48" s="2"/>
      <c r="B48" s="2"/>
      <c r="C48" s="53" t="s">
        <v>56</v>
      </c>
      <c r="D48" s="36">
        <v>41529</v>
      </c>
      <c r="E48" s="34" t="s">
        <v>57</v>
      </c>
      <c r="F48" s="6">
        <v>15137</v>
      </c>
      <c r="G48" s="50"/>
      <c r="H48" s="50" t="s">
        <v>58</v>
      </c>
      <c r="I48" s="26"/>
      <c r="K48" s="7"/>
      <c r="L48" s="28"/>
    </row>
    <row r="49" spans="1:12" ht="15" hidden="1" outlineLevel="1" x14ac:dyDescent="0.25">
      <c r="A49" s="2"/>
      <c r="B49" s="2"/>
      <c r="C49" s="75" t="s">
        <v>59</v>
      </c>
      <c r="D49" s="74">
        <v>42369</v>
      </c>
      <c r="E49" s="75" t="s">
        <v>60</v>
      </c>
      <c r="F49" s="73">
        <v>26892</v>
      </c>
      <c r="G49" s="50"/>
      <c r="H49" s="26"/>
      <c r="I49" s="26"/>
      <c r="K49" s="7"/>
      <c r="L49" s="28"/>
    </row>
    <row r="50" spans="1:12" ht="15" hidden="1" outlineLevel="1" x14ac:dyDescent="0.25">
      <c r="A50" s="2"/>
      <c r="B50" s="2"/>
      <c r="C50" s="75" t="s">
        <v>61</v>
      </c>
      <c r="D50" s="74">
        <v>42369</v>
      </c>
      <c r="E50" s="75" t="s">
        <v>62</v>
      </c>
      <c r="F50" s="73">
        <v>3654</v>
      </c>
      <c r="G50" s="50"/>
      <c r="H50" s="26"/>
      <c r="I50" s="26"/>
      <c r="K50" s="7"/>
      <c r="L50" s="28"/>
    </row>
    <row r="51" spans="1:12" ht="15" hidden="1" outlineLevel="1" x14ac:dyDescent="0.25">
      <c r="A51" s="2"/>
      <c r="B51" s="2"/>
      <c r="C51" s="75" t="s">
        <v>63</v>
      </c>
      <c r="D51" s="74">
        <v>42369</v>
      </c>
      <c r="E51" s="75" t="s">
        <v>64</v>
      </c>
      <c r="F51" s="73">
        <v>17457</v>
      </c>
      <c r="G51" s="50"/>
      <c r="H51" s="26"/>
      <c r="I51" s="26"/>
      <c r="K51" s="7"/>
      <c r="L51" s="28"/>
    </row>
    <row r="52" spans="1:12" ht="15" hidden="1" outlineLevel="1" x14ac:dyDescent="0.25">
      <c r="A52" s="2"/>
      <c r="B52" s="2"/>
      <c r="C52" s="75" t="s">
        <v>65</v>
      </c>
      <c r="D52" s="74">
        <v>42369</v>
      </c>
      <c r="E52" s="75" t="s">
        <v>66</v>
      </c>
      <c r="F52" s="73">
        <v>29264.32</v>
      </c>
      <c r="G52" s="50"/>
      <c r="H52" s="26"/>
      <c r="I52" s="26"/>
      <c r="K52" s="7"/>
      <c r="L52" s="28"/>
    </row>
    <row r="53" spans="1:12" hidden="1" outlineLevel="1" x14ac:dyDescent="0.2">
      <c r="A53" s="2"/>
      <c r="B53" s="2"/>
      <c r="C53" t="s">
        <v>280</v>
      </c>
      <c r="D53" s="19">
        <v>42399</v>
      </c>
      <c r="E53" t="s">
        <v>281</v>
      </c>
      <c r="F53" s="27">
        <v>7308</v>
      </c>
      <c r="G53" s="50"/>
      <c r="H53" s="26"/>
      <c r="I53" s="26"/>
      <c r="K53" s="7"/>
      <c r="L53" s="28"/>
    </row>
    <row r="54" spans="1:12" hidden="1" outlineLevel="1" x14ac:dyDescent="0.2">
      <c r="A54" s="2"/>
      <c r="B54" s="2"/>
      <c r="C54" t="s">
        <v>375</v>
      </c>
      <c r="D54" s="19">
        <v>42428</v>
      </c>
      <c r="E54" t="s">
        <v>376</v>
      </c>
      <c r="F54" s="27">
        <v>6495</v>
      </c>
      <c r="G54" s="50"/>
      <c r="H54" s="26"/>
      <c r="I54" s="26"/>
      <c r="K54" s="7"/>
      <c r="L54" s="28"/>
    </row>
    <row r="55" spans="1:12" hidden="1" outlineLevel="1" x14ac:dyDescent="0.2">
      <c r="A55" s="2"/>
      <c r="B55" s="2"/>
      <c r="C55" t="s">
        <v>658</v>
      </c>
      <c r="D55" s="19">
        <v>42490</v>
      </c>
      <c r="E55" t="s">
        <v>659</v>
      </c>
      <c r="F55" s="27">
        <v>36581.99</v>
      </c>
      <c r="G55" s="50"/>
      <c r="H55" s="26"/>
      <c r="I55" s="26"/>
      <c r="K55" s="7"/>
      <c r="L55" s="28"/>
    </row>
    <row r="56" spans="1:12" hidden="1" outlineLevel="1" x14ac:dyDescent="0.2">
      <c r="A56" s="2"/>
      <c r="B56" s="2"/>
      <c r="C56" t="s">
        <v>647</v>
      </c>
      <c r="D56" s="19">
        <v>42520</v>
      </c>
      <c r="E56" t="s">
        <v>814</v>
      </c>
      <c r="F56" s="27">
        <v>24369</v>
      </c>
      <c r="G56" s="50"/>
      <c r="H56" s="26"/>
      <c r="I56" s="26"/>
      <c r="K56" s="7"/>
      <c r="L56" s="28"/>
    </row>
    <row r="57" spans="1:12" collapsed="1" x14ac:dyDescent="0.2">
      <c r="A57" s="18" t="s">
        <v>67</v>
      </c>
      <c r="B57" s="234" t="s">
        <v>68</v>
      </c>
      <c r="C57" s="5"/>
      <c r="D57" s="36"/>
      <c r="E57" s="37"/>
      <c r="F57" s="6"/>
      <c r="G57" s="38">
        <f>SUM(F58:F63)</f>
        <v>5200</v>
      </c>
      <c r="H57" s="26">
        <v>0</v>
      </c>
      <c r="I57" s="26"/>
      <c r="K57" s="7"/>
      <c r="L57" s="28"/>
    </row>
    <row r="58" spans="1:12" ht="15" hidden="1" customHeight="1" outlineLevel="1" x14ac:dyDescent="0.25">
      <c r="A58" s="2"/>
      <c r="B58" s="2"/>
      <c r="C58" s="75" t="s">
        <v>69</v>
      </c>
      <c r="D58" s="74">
        <v>42034</v>
      </c>
      <c r="E58" s="75">
        <v>1801</v>
      </c>
      <c r="F58" s="73">
        <v>1000</v>
      </c>
      <c r="G58" s="54"/>
      <c r="H58" s="54"/>
      <c r="I58" s="26"/>
      <c r="K58" s="7"/>
      <c r="L58" s="28"/>
    </row>
    <row r="59" spans="1:12" ht="15" hidden="1" customHeight="1" outlineLevel="1" x14ac:dyDescent="0.25">
      <c r="A59" s="2"/>
      <c r="B59" s="2"/>
      <c r="C59" s="75" t="s">
        <v>70</v>
      </c>
      <c r="D59" s="74">
        <v>42034</v>
      </c>
      <c r="E59" s="75">
        <v>1801</v>
      </c>
      <c r="F59" s="73">
        <v>1000</v>
      </c>
      <c r="G59" s="54"/>
      <c r="H59" s="26"/>
      <c r="I59" s="26"/>
      <c r="K59" s="7"/>
      <c r="L59" s="28"/>
    </row>
    <row r="60" spans="1:12" ht="15" hidden="1" customHeight="1" outlineLevel="1" x14ac:dyDescent="0.25">
      <c r="A60" s="2"/>
      <c r="B60" s="2"/>
      <c r="C60" s="75" t="s">
        <v>71</v>
      </c>
      <c r="D60" s="74">
        <v>42062</v>
      </c>
      <c r="E60" s="75">
        <v>1874</v>
      </c>
      <c r="F60" s="73">
        <v>1000</v>
      </c>
      <c r="G60" s="54"/>
      <c r="H60" s="26"/>
      <c r="I60" s="26"/>
      <c r="K60" s="7"/>
      <c r="L60" s="28"/>
    </row>
    <row r="61" spans="1:12" ht="15" hidden="1" customHeight="1" outlineLevel="1" x14ac:dyDescent="0.25">
      <c r="A61" s="2"/>
      <c r="B61" s="2"/>
      <c r="C61" s="75" t="s">
        <v>72</v>
      </c>
      <c r="D61" s="74">
        <v>42215</v>
      </c>
      <c r="E61" s="75">
        <v>2226</v>
      </c>
      <c r="F61" s="73">
        <v>1000</v>
      </c>
      <c r="G61" s="54"/>
      <c r="H61" s="26"/>
      <c r="I61" s="26"/>
      <c r="K61" s="7"/>
      <c r="L61" s="28"/>
    </row>
    <row r="62" spans="1:12" ht="15" hidden="1" customHeight="1" outlineLevel="1" x14ac:dyDescent="0.2">
      <c r="A62" s="2"/>
      <c r="B62" s="2"/>
      <c r="C62" t="s">
        <v>815</v>
      </c>
      <c r="D62" s="19">
        <v>42505</v>
      </c>
      <c r="E62" t="s">
        <v>816</v>
      </c>
      <c r="F62" s="27">
        <v>1000</v>
      </c>
      <c r="G62" s="54"/>
      <c r="H62" s="26"/>
      <c r="I62" s="26"/>
      <c r="K62" s="7"/>
      <c r="L62" s="28"/>
    </row>
    <row r="63" spans="1:12" ht="15" hidden="1" customHeight="1" outlineLevel="1" x14ac:dyDescent="0.2">
      <c r="A63" s="2"/>
      <c r="B63" s="2"/>
      <c r="C63" t="s">
        <v>817</v>
      </c>
      <c r="D63" s="19">
        <v>42510</v>
      </c>
      <c r="E63">
        <v>419</v>
      </c>
      <c r="F63">
        <v>200</v>
      </c>
      <c r="G63" s="54"/>
      <c r="H63" s="26"/>
      <c r="I63" s="26"/>
      <c r="K63" s="7"/>
      <c r="L63" s="28"/>
    </row>
    <row r="64" spans="1:12" collapsed="1" x14ac:dyDescent="0.2">
      <c r="A64" s="18" t="s">
        <v>76</v>
      </c>
      <c r="B64" s="234" t="s">
        <v>77</v>
      </c>
      <c r="C64" s="55"/>
      <c r="D64" s="30"/>
      <c r="E64" s="56"/>
      <c r="F64" s="32"/>
      <c r="G64" s="38">
        <f>SUM(F65:F66)</f>
        <v>1000</v>
      </c>
      <c r="H64" s="26">
        <v>0</v>
      </c>
      <c r="I64" s="26"/>
      <c r="K64" s="7"/>
      <c r="L64" s="28"/>
    </row>
    <row r="65" spans="1:13" hidden="1" outlineLevel="1" x14ac:dyDescent="0.2">
      <c r="A65" s="2"/>
      <c r="B65" s="10"/>
      <c r="C65" t="s">
        <v>818</v>
      </c>
      <c r="D65" s="19">
        <v>42499</v>
      </c>
      <c r="E65" t="s">
        <v>819</v>
      </c>
      <c r="F65">
        <v>500</v>
      </c>
      <c r="G65" s="38"/>
      <c r="H65" s="26"/>
      <c r="I65" s="26"/>
      <c r="K65" s="7"/>
      <c r="L65" s="28"/>
    </row>
    <row r="66" spans="1:13" hidden="1" outlineLevel="1" x14ac:dyDescent="0.2">
      <c r="A66" s="2"/>
      <c r="B66" s="10"/>
      <c r="C66" t="s">
        <v>820</v>
      </c>
      <c r="D66" s="19">
        <v>42517</v>
      </c>
      <c r="E66" t="s">
        <v>821</v>
      </c>
      <c r="F66">
        <v>500</v>
      </c>
      <c r="G66" s="38"/>
      <c r="H66" s="26"/>
      <c r="I66" s="26"/>
      <c r="K66" s="7"/>
      <c r="L66" s="28"/>
    </row>
    <row r="67" spans="1:13" collapsed="1" x14ac:dyDescent="0.2">
      <c r="A67" s="18" t="s">
        <v>664</v>
      </c>
      <c r="B67" s="18" t="s">
        <v>665</v>
      </c>
      <c r="G67" s="38">
        <f>SUM(F68:F68)</f>
        <v>13791.69</v>
      </c>
      <c r="H67" s="26">
        <f>G67/1.16*0.16</f>
        <v>1902.3020689655175</v>
      </c>
      <c r="I67" s="26"/>
      <c r="K67" s="7"/>
      <c r="L67" s="28"/>
    </row>
    <row r="68" spans="1:13" hidden="1" outlineLevel="1" x14ac:dyDescent="0.2">
      <c r="A68" s="2"/>
      <c r="B68" s="10"/>
      <c r="C68" t="s">
        <v>822</v>
      </c>
      <c r="D68" s="19">
        <v>42510</v>
      </c>
      <c r="E68" t="s">
        <v>823</v>
      </c>
      <c r="F68" s="27">
        <v>13791.69</v>
      </c>
      <c r="G68" s="38"/>
      <c r="H68" s="26"/>
      <c r="I68" s="26"/>
      <c r="K68" s="7"/>
      <c r="L68" s="28"/>
    </row>
    <row r="69" spans="1:13" collapsed="1" x14ac:dyDescent="0.2">
      <c r="A69" s="18" t="s">
        <v>946</v>
      </c>
      <c r="B69" s="18" t="s">
        <v>947</v>
      </c>
      <c r="D69" s="19"/>
      <c r="F69" s="27"/>
      <c r="G69" s="38">
        <f>SUM(F70:F70)</f>
        <v>13920</v>
      </c>
      <c r="H69" s="26">
        <f>G69/1.16*0.16</f>
        <v>1920</v>
      </c>
      <c r="I69" s="26"/>
      <c r="K69" s="7"/>
      <c r="L69" s="28"/>
    </row>
    <row r="70" spans="1:13" hidden="1" outlineLevel="1" x14ac:dyDescent="0.2">
      <c r="A70" s="2"/>
      <c r="B70" s="10"/>
      <c r="C70" t="s">
        <v>948</v>
      </c>
      <c r="D70" s="19">
        <v>42517</v>
      </c>
      <c r="E70">
        <v>873</v>
      </c>
      <c r="F70" s="27">
        <v>13920</v>
      </c>
      <c r="G70" s="38"/>
      <c r="H70" s="26"/>
      <c r="I70" s="26"/>
      <c r="K70" s="7"/>
      <c r="L70" s="28"/>
    </row>
    <row r="71" spans="1:13" ht="15" collapsed="1" x14ac:dyDescent="0.25">
      <c r="A71" s="18" t="s">
        <v>80</v>
      </c>
      <c r="B71" s="18" t="s">
        <v>81</v>
      </c>
      <c r="C71" s="5"/>
      <c r="D71" s="36"/>
      <c r="E71" s="45"/>
      <c r="F71" s="6"/>
      <c r="G71" s="21">
        <f>SUM(F72:F74)</f>
        <v>52667.45</v>
      </c>
      <c r="H71" s="26">
        <f>G71/1.16*0.16</f>
        <v>7264.4758620689663</v>
      </c>
      <c r="I71" s="26"/>
      <c r="J71" s="27"/>
      <c r="K71" s="75"/>
      <c r="L71" s="74"/>
      <c r="M71" s="75"/>
    </row>
    <row r="72" spans="1:13" s="64" customFormat="1" ht="15" hidden="1" outlineLevel="1" x14ac:dyDescent="0.25">
      <c r="A72" s="57"/>
      <c r="B72" s="57"/>
      <c r="C72" t="s">
        <v>824</v>
      </c>
      <c r="D72" s="19">
        <v>42506</v>
      </c>
      <c r="E72" t="s">
        <v>825</v>
      </c>
      <c r="F72" s="27">
        <v>17699.18</v>
      </c>
      <c r="H72" s="26"/>
      <c r="I72" s="26"/>
      <c r="J72" s="68"/>
      <c r="K72" s="48"/>
      <c r="L72" s="49"/>
      <c r="M72" s="48"/>
    </row>
    <row r="73" spans="1:13" ht="15" hidden="1" outlineLevel="1" x14ac:dyDescent="0.25">
      <c r="A73" s="57"/>
      <c r="B73" s="57"/>
      <c r="C73" t="s">
        <v>826</v>
      </c>
      <c r="D73" s="19">
        <v>42510</v>
      </c>
      <c r="E73" t="s">
        <v>827</v>
      </c>
      <c r="F73" s="27">
        <v>15815.66</v>
      </c>
      <c r="H73" s="26"/>
      <c r="I73" s="26"/>
      <c r="J73" s="27">
        <f>+J71*0.16</f>
        <v>0</v>
      </c>
      <c r="K73" s="75"/>
      <c r="L73" s="74"/>
      <c r="M73" s="75"/>
    </row>
    <row r="74" spans="1:13" ht="15" hidden="1" outlineLevel="1" x14ac:dyDescent="0.25">
      <c r="A74" s="57"/>
      <c r="B74" s="57"/>
      <c r="C74" t="s">
        <v>828</v>
      </c>
      <c r="D74" s="19">
        <v>42518</v>
      </c>
      <c r="E74" t="s">
        <v>829</v>
      </c>
      <c r="F74" s="27">
        <v>19152.61</v>
      </c>
      <c r="H74" s="26"/>
      <c r="I74" s="26"/>
      <c r="J74" s="27"/>
      <c r="K74" s="75"/>
      <c r="L74" s="74"/>
      <c r="M74" s="75"/>
    </row>
    <row r="75" spans="1:13" ht="15" collapsed="1" x14ac:dyDescent="0.25">
      <c r="A75" s="18" t="s">
        <v>296</v>
      </c>
      <c r="B75" s="18" t="s">
        <v>297</v>
      </c>
      <c r="D75" s="19"/>
      <c r="F75" s="27"/>
      <c r="G75" s="21">
        <f>+SUM(F76:F76)</f>
        <v>1600</v>
      </c>
      <c r="H75" s="26">
        <f>G75/1.16*0.16</f>
        <v>220.68965517241381</v>
      </c>
      <c r="I75" s="26"/>
      <c r="J75" s="27"/>
      <c r="K75" s="75"/>
      <c r="L75" s="74"/>
      <c r="M75" s="75"/>
    </row>
    <row r="76" spans="1:13" ht="15" hidden="1" outlineLevel="1" x14ac:dyDescent="0.25">
      <c r="A76" s="57"/>
      <c r="B76" s="57"/>
      <c r="C76" t="s">
        <v>830</v>
      </c>
      <c r="D76" s="19">
        <v>42503</v>
      </c>
      <c r="E76">
        <v>348</v>
      </c>
      <c r="F76" s="27">
        <v>1600</v>
      </c>
      <c r="G76" s="21"/>
      <c r="H76" s="26"/>
      <c r="I76" s="26"/>
      <c r="J76" s="27"/>
      <c r="K76" s="75"/>
      <c r="L76" s="74"/>
      <c r="M76" s="75"/>
    </row>
    <row r="77" spans="1:13" collapsed="1" x14ac:dyDescent="0.2">
      <c r="A77" s="58" t="s">
        <v>84</v>
      </c>
      <c r="B77" s="18" t="s">
        <v>85</v>
      </c>
      <c r="C77" s="5"/>
      <c r="D77" s="36"/>
      <c r="E77" s="45"/>
      <c r="F77" s="6"/>
      <c r="G77" s="52">
        <f>+SUM(F78:F79)</f>
        <v>237588.72</v>
      </c>
      <c r="H77" s="26">
        <f>G77/1.16*0.16</f>
        <v>32770.857931034487</v>
      </c>
      <c r="I77" s="26"/>
      <c r="J77" s="27"/>
      <c r="K77" s="7"/>
      <c r="L77" s="28"/>
    </row>
    <row r="78" spans="1:13" hidden="1" outlineLevel="1" x14ac:dyDescent="0.2">
      <c r="A78" s="59"/>
      <c r="B78" s="2"/>
      <c r="C78" t="s">
        <v>388</v>
      </c>
      <c r="D78" s="19">
        <v>42412</v>
      </c>
      <c r="E78" t="s">
        <v>389</v>
      </c>
      <c r="F78" s="27">
        <v>241933.04</v>
      </c>
      <c r="G78" s="52"/>
      <c r="H78" s="26"/>
      <c r="I78" s="26"/>
      <c r="J78" s="27"/>
      <c r="K78" s="7"/>
      <c r="L78" s="28"/>
    </row>
    <row r="79" spans="1:13" hidden="1" outlineLevel="1" x14ac:dyDescent="0.2">
      <c r="A79" s="59"/>
      <c r="B79" s="2"/>
      <c r="C79" t="s">
        <v>390</v>
      </c>
      <c r="D79" s="19">
        <v>42426</v>
      </c>
      <c r="E79" t="s">
        <v>391</v>
      </c>
      <c r="F79" s="27">
        <v>-4344.32</v>
      </c>
      <c r="G79" s="52"/>
      <c r="H79" s="26"/>
      <c r="I79" s="26"/>
      <c r="J79" s="27"/>
      <c r="K79" s="7"/>
      <c r="L79" s="28"/>
    </row>
    <row r="80" spans="1:13" ht="15" collapsed="1" x14ac:dyDescent="0.25">
      <c r="A80" s="58" t="s">
        <v>87</v>
      </c>
      <c r="B80" s="18" t="s">
        <v>88</v>
      </c>
      <c r="C80" s="75"/>
      <c r="D80" s="74"/>
      <c r="E80" s="19"/>
      <c r="F80"/>
      <c r="G80" s="52">
        <f>+SUM(F81)</f>
        <v>5434.18</v>
      </c>
      <c r="H80" s="26">
        <f>G80/1.16*0.16</f>
        <v>749.54206896551739</v>
      </c>
      <c r="I80" s="26"/>
      <c r="J80" s="27"/>
      <c r="K80" s="7"/>
      <c r="L80" s="28"/>
    </row>
    <row r="81" spans="1:12" hidden="1" outlineLevel="1" x14ac:dyDescent="0.2">
      <c r="A81" s="10"/>
      <c r="B81" s="10"/>
      <c r="C81" t="s">
        <v>831</v>
      </c>
      <c r="D81" s="19">
        <v>42521</v>
      </c>
      <c r="E81" t="s">
        <v>832</v>
      </c>
      <c r="F81" s="27">
        <v>5434.18</v>
      </c>
      <c r="G81" s="60"/>
      <c r="H81" s="26"/>
      <c r="I81" s="26"/>
      <c r="J81" s="27"/>
      <c r="K81" s="7"/>
      <c r="L81" s="28"/>
    </row>
    <row r="82" spans="1:12" collapsed="1" x14ac:dyDescent="0.2">
      <c r="A82" s="18" t="s">
        <v>346</v>
      </c>
      <c r="B82" s="18" t="s">
        <v>92</v>
      </c>
      <c r="C82" s="5"/>
      <c r="D82" s="36"/>
      <c r="F82"/>
      <c r="G82" s="21">
        <f>SUM(F83:F83)</f>
        <v>29000</v>
      </c>
      <c r="H82" s="26">
        <f>G82/1.16*0.16</f>
        <v>4000</v>
      </c>
      <c r="I82" s="26"/>
      <c r="K82" s="7"/>
      <c r="L82" s="28"/>
    </row>
    <row r="83" spans="1:12" ht="15" hidden="1" outlineLevel="1" x14ac:dyDescent="0.25">
      <c r="A83" s="10"/>
      <c r="B83" s="10"/>
      <c r="C83" s="75" t="s">
        <v>93</v>
      </c>
      <c r="D83" s="74">
        <v>42369</v>
      </c>
      <c r="E83" s="36" t="s">
        <v>94</v>
      </c>
      <c r="F83" s="37">
        <v>29000</v>
      </c>
      <c r="G83" s="41"/>
      <c r="H83" s="62"/>
      <c r="I83" s="62"/>
      <c r="K83" s="7"/>
      <c r="L83" s="28"/>
    </row>
    <row r="84" spans="1:12" ht="15" collapsed="1" x14ac:dyDescent="0.25">
      <c r="A84" s="18" t="s">
        <v>95</v>
      </c>
      <c r="B84" s="18" t="s">
        <v>96</v>
      </c>
      <c r="C84" s="5"/>
      <c r="D84" s="36"/>
      <c r="E84" s="74"/>
      <c r="F84" s="75"/>
      <c r="G84" s="21">
        <f>SUM(F85:F86)</f>
        <v>2760.8</v>
      </c>
      <c r="H84" s="26">
        <f>G84/1.16*0.16</f>
        <v>380.80000000000007</v>
      </c>
      <c r="I84" s="26"/>
      <c r="J84" s="27"/>
      <c r="K84" s="7"/>
      <c r="L84" s="28"/>
    </row>
    <row r="85" spans="1:12" ht="15" hidden="1" outlineLevel="1" x14ac:dyDescent="0.25">
      <c r="A85" s="10"/>
      <c r="B85" s="10"/>
      <c r="C85" s="5" t="s">
        <v>97</v>
      </c>
      <c r="D85" s="36">
        <v>41029</v>
      </c>
      <c r="E85" s="74" t="s">
        <v>98</v>
      </c>
      <c r="F85" s="75">
        <v>1380.4</v>
      </c>
      <c r="G85" s="22"/>
      <c r="H85" s="26"/>
      <c r="I85" s="26"/>
      <c r="J85" s="27"/>
      <c r="K85" s="7"/>
      <c r="L85" s="28"/>
    </row>
    <row r="86" spans="1:12" ht="15" hidden="1" outlineLevel="1" x14ac:dyDescent="0.25">
      <c r="A86" s="5"/>
      <c r="B86" s="5"/>
      <c r="C86" s="5" t="s">
        <v>99</v>
      </c>
      <c r="D86" s="36">
        <v>41060</v>
      </c>
      <c r="E86" s="74" t="s">
        <v>100</v>
      </c>
      <c r="F86" s="75">
        <v>1380.4</v>
      </c>
      <c r="G86" s="41"/>
      <c r="H86" s="26"/>
      <c r="I86" s="26"/>
      <c r="J86" s="27"/>
      <c r="K86" s="7"/>
      <c r="L86" s="28"/>
    </row>
    <row r="87" spans="1:12" ht="15" collapsed="1" x14ac:dyDescent="0.25">
      <c r="A87" s="44" t="s">
        <v>101</v>
      </c>
      <c r="B87" s="44" t="s">
        <v>102</v>
      </c>
      <c r="C87" s="29"/>
      <c r="D87" s="30"/>
      <c r="E87" s="74"/>
      <c r="F87" s="75"/>
      <c r="G87" s="21">
        <f>SUM(F88:F99)+0.12</f>
        <v>11776.83</v>
      </c>
      <c r="H87" s="26">
        <f>G87/1.16*0.16</f>
        <v>1624.3903448275864</v>
      </c>
      <c r="I87" s="26"/>
      <c r="J87" s="27"/>
      <c r="K87" s="7"/>
      <c r="L87" s="28"/>
    </row>
    <row r="88" spans="1:12" hidden="1" outlineLevel="1" x14ac:dyDescent="0.2">
      <c r="A88" s="10"/>
      <c r="B88" s="10"/>
      <c r="C88" s="10"/>
      <c r="D88" s="36">
        <v>40317</v>
      </c>
      <c r="E88" s="45" t="s">
        <v>103</v>
      </c>
      <c r="F88" s="13">
        <v>2608.88</v>
      </c>
      <c r="G88" s="21"/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C89" s="10"/>
      <c r="D89" s="36">
        <v>40350</v>
      </c>
      <c r="E89" s="45" t="s">
        <v>104</v>
      </c>
      <c r="F89" s="13">
        <v>2894.36</v>
      </c>
      <c r="G89" s="21"/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D90" s="19"/>
      <c r="E90" s="31" t="s">
        <v>105</v>
      </c>
      <c r="F90" s="20">
        <f>6001.98-F88-F89</f>
        <v>498.73999999999933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D91" t="s">
        <v>788</v>
      </c>
      <c r="F91" s="20">
        <v>-232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833</v>
      </c>
      <c r="D92" s="19">
        <v>42506</v>
      </c>
      <c r="E92">
        <v>22758</v>
      </c>
      <c r="F92">
        <v>523.54</v>
      </c>
      <c r="H92" s="26"/>
      <c r="I92" s="26"/>
      <c r="J92" s="27"/>
      <c r="K92" s="7"/>
      <c r="L92" s="28"/>
    </row>
    <row r="93" spans="1:12" hidden="1" outlineLevel="1" x14ac:dyDescent="0.2">
      <c r="A93" s="10"/>
      <c r="B93" s="10"/>
      <c r="C93" t="s">
        <v>834</v>
      </c>
      <c r="D93" s="19">
        <v>42506</v>
      </c>
      <c r="E93">
        <v>22545</v>
      </c>
      <c r="F93">
        <v>649.99</v>
      </c>
      <c r="H93" s="26"/>
      <c r="I93" s="26"/>
      <c r="J93" s="27"/>
      <c r="K93" s="7"/>
      <c r="L93" s="28"/>
    </row>
    <row r="94" spans="1:12" hidden="1" outlineLevel="1" x14ac:dyDescent="0.2">
      <c r="A94" s="10"/>
      <c r="B94" s="10"/>
      <c r="C94" t="s">
        <v>835</v>
      </c>
      <c r="D94" s="19">
        <v>42506</v>
      </c>
      <c r="E94">
        <v>22546</v>
      </c>
      <c r="F94" s="27">
        <v>1456.34</v>
      </c>
      <c r="G94"/>
    </row>
    <row r="95" spans="1:12" hidden="1" outlineLevel="1" x14ac:dyDescent="0.2">
      <c r="A95" s="10"/>
      <c r="B95" s="10"/>
      <c r="C95" t="s">
        <v>836</v>
      </c>
      <c r="D95" s="19">
        <v>42509</v>
      </c>
      <c r="E95">
        <v>22539</v>
      </c>
      <c r="F95" s="27">
        <v>1821.51</v>
      </c>
      <c r="G95"/>
    </row>
    <row r="96" spans="1:12" hidden="1" outlineLevel="1" x14ac:dyDescent="0.2">
      <c r="A96" s="10"/>
      <c r="B96" s="10"/>
      <c r="C96" t="s">
        <v>837</v>
      </c>
      <c r="D96" s="19">
        <v>42509</v>
      </c>
      <c r="E96">
        <v>22547</v>
      </c>
      <c r="F96">
        <v>486.54</v>
      </c>
      <c r="G96"/>
    </row>
    <row r="97" spans="1:12" hidden="1" outlineLevel="1" x14ac:dyDescent="0.2">
      <c r="A97" s="10"/>
      <c r="B97" s="10"/>
      <c r="C97" t="s">
        <v>838</v>
      </c>
      <c r="D97" s="19">
        <v>42518</v>
      </c>
      <c r="E97">
        <v>22969</v>
      </c>
      <c r="F97">
        <v>243.52</v>
      </c>
      <c r="G97"/>
    </row>
    <row r="98" spans="1:12" hidden="1" outlineLevel="1" x14ac:dyDescent="0.2">
      <c r="A98" s="10"/>
      <c r="B98" s="10"/>
      <c r="C98" t="s">
        <v>839</v>
      </c>
      <c r="D98" s="19">
        <v>42518</v>
      </c>
      <c r="E98" t="s">
        <v>840</v>
      </c>
      <c r="F98">
        <v>542.79999999999995</v>
      </c>
      <c r="G98"/>
    </row>
    <row r="99" spans="1:12" hidden="1" outlineLevel="1" x14ac:dyDescent="0.2">
      <c r="A99" s="10"/>
      <c r="B99" s="10"/>
      <c r="C99" t="s">
        <v>841</v>
      </c>
      <c r="D99" s="19">
        <v>42521</v>
      </c>
      <c r="E99">
        <v>22997</v>
      </c>
      <c r="F99">
        <v>282.49</v>
      </c>
      <c r="G99"/>
    </row>
    <row r="100" spans="1:12" collapsed="1" x14ac:dyDescent="0.2">
      <c r="A100" s="44" t="s">
        <v>516</v>
      </c>
      <c r="B100" s="44" t="s">
        <v>517</v>
      </c>
      <c r="G100" s="21">
        <f>SUM(F101:F102)</f>
        <v>4167.59</v>
      </c>
      <c r="H100" s="26">
        <f>G100/1.16*0.16</f>
        <v>574.84</v>
      </c>
    </row>
    <row r="101" spans="1:12" hidden="1" outlineLevel="1" x14ac:dyDescent="0.2">
      <c r="A101" s="10"/>
      <c r="B101" s="10"/>
      <c r="C101" t="s">
        <v>842</v>
      </c>
      <c r="D101" s="19">
        <v>42493</v>
      </c>
      <c r="E101">
        <v>15518</v>
      </c>
      <c r="F101" s="27">
        <v>3560.62</v>
      </c>
      <c r="G101"/>
    </row>
    <row r="102" spans="1:12" ht="13.5" hidden="1" customHeight="1" outlineLevel="1" x14ac:dyDescent="0.2">
      <c r="A102" s="10"/>
      <c r="B102" s="10"/>
      <c r="C102" t="s">
        <v>843</v>
      </c>
      <c r="D102" s="19">
        <v>42514</v>
      </c>
      <c r="E102">
        <v>15667</v>
      </c>
      <c r="F102">
        <v>606.97</v>
      </c>
      <c r="G102"/>
    </row>
    <row r="103" spans="1:12" collapsed="1" x14ac:dyDescent="0.2">
      <c r="A103" s="18" t="s">
        <v>112</v>
      </c>
      <c r="B103" s="18" t="s">
        <v>113</v>
      </c>
      <c r="C103" s="5"/>
      <c r="D103" s="36"/>
      <c r="E103" s="45"/>
      <c r="F103" s="6"/>
      <c r="G103" s="21">
        <f>SUM(F104:F107)</f>
        <v>10816.77</v>
      </c>
      <c r="H103" s="26">
        <f>G103/1.16*0.16</f>
        <v>1491.968275862069</v>
      </c>
      <c r="I103" s="26"/>
      <c r="J103" s="27"/>
      <c r="K103" s="57"/>
      <c r="L103" s="57"/>
    </row>
    <row r="104" spans="1:12" ht="13.5" hidden="1" customHeight="1" outlineLevel="1" x14ac:dyDescent="0.2">
      <c r="A104" s="5"/>
      <c r="B104" s="5"/>
      <c r="C104" t="s">
        <v>115</v>
      </c>
      <c r="D104" s="19">
        <v>42004</v>
      </c>
      <c r="E104" t="s">
        <v>116</v>
      </c>
      <c r="F104" s="20">
        <v>1411.25</v>
      </c>
      <c r="G104" s="41"/>
      <c r="H104" s="66"/>
      <c r="I104" s="66"/>
    </row>
    <row r="105" spans="1:12" hidden="1" outlineLevel="1" x14ac:dyDescent="0.2">
      <c r="A105" s="5"/>
      <c r="B105" s="5"/>
      <c r="C105" t="s">
        <v>117</v>
      </c>
      <c r="D105" s="19">
        <v>42004</v>
      </c>
      <c r="E105" t="s">
        <v>118</v>
      </c>
      <c r="F105" s="20">
        <v>2309.33</v>
      </c>
      <c r="G105" s="41"/>
      <c r="H105" s="66"/>
      <c r="I105" s="66"/>
      <c r="J105" s="27"/>
      <c r="K105" s="7"/>
      <c r="L105" s="28"/>
    </row>
    <row r="106" spans="1:12" hidden="1" outlineLevel="1" x14ac:dyDescent="0.2">
      <c r="A106" s="5"/>
      <c r="B106" s="5"/>
      <c r="D106" s="19"/>
      <c r="E106" t="s">
        <v>105</v>
      </c>
      <c r="F106" s="20">
        <v>361.04</v>
      </c>
      <c r="G106" s="41"/>
      <c r="H106" s="66"/>
      <c r="I106" s="66"/>
      <c r="J106" s="27"/>
      <c r="K106" s="7"/>
      <c r="L106" s="28"/>
    </row>
    <row r="107" spans="1:12" hidden="1" outlineLevel="1" x14ac:dyDescent="0.2">
      <c r="A107" s="5"/>
      <c r="B107" s="5"/>
      <c r="C107" t="s">
        <v>454</v>
      </c>
      <c r="D107" s="19">
        <v>42517</v>
      </c>
      <c r="E107" t="s">
        <v>844</v>
      </c>
      <c r="F107" s="27">
        <v>6735.15</v>
      </c>
      <c r="G107" s="41"/>
      <c r="H107" s="66"/>
      <c r="I107" s="66"/>
      <c r="J107" s="27"/>
      <c r="K107" s="7"/>
      <c r="L107" s="28"/>
    </row>
    <row r="108" spans="1:12" collapsed="1" x14ac:dyDescent="0.2">
      <c r="A108" s="18" t="s">
        <v>123</v>
      </c>
      <c r="B108" s="18" t="s">
        <v>124</v>
      </c>
      <c r="C108" s="5"/>
      <c r="D108" s="36"/>
      <c r="E108" s="37"/>
      <c r="F108" s="6"/>
      <c r="G108" s="21">
        <f>SUM(F109:F109)</f>
        <v>1378.07</v>
      </c>
      <c r="H108" s="26">
        <f>G108/1.16*0.16</f>
        <v>190.0786206896552</v>
      </c>
      <c r="I108" s="26"/>
    </row>
    <row r="109" spans="1:12" ht="15" hidden="1" outlineLevel="1" x14ac:dyDescent="0.25">
      <c r="A109" s="10"/>
      <c r="B109" s="10"/>
      <c r="C109" s="75" t="s">
        <v>125</v>
      </c>
      <c r="D109" s="74">
        <v>42291</v>
      </c>
      <c r="E109" s="75"/>
      <c r="F109" s="20">
        <v>1378.07</v>
      </c>
      <c r="G109" s="22"/>
      <c r="H109" s="26"/>
    </row>
    <row r="110" spans="1:12" collapsed="1" x14ac:dyDescent="0.2">
      <c r="A110" s="18" t="s">
        <v>456</v>
      </c>
      <c r="B110" s="18" t="s">
        <v>457</v>
      </c>
      <c r="D110" s="19"/>
      <c r="F110"/>
      <c r="G110" s="21">
        <f>SUM(F111)</f>
        <v>270.12</v>
      </c>
      <c r="H110" s="26">
        <f>G110/1.16*0.16</f>
        <v>37.257931034482766</v>
      </c>
      <c r="I110" s="26"/>
      <c r="J110" s="27"/>
      <c r="K110" s="7"/>
      <c r="L110" s="28"/>
    </row>
    <row r="111" spans="1:12" hidden="1" outlineLevel="1" x14ac:dyDescent="0.2">
      <c r="A111" s="57"/>
      <c r="B111" s="57"/>
      <c r="C111" t="s">
        <v>845</v>
      </c>
      <c r="D111" s="19">
        <v>42502</v>
      </c>
      <c r="E111" t="s">
        <v>846</v>
      </c>
      <c r="F111">
        <v>270.12</v>
      </c>
      <c r="I111" s="26"/>
      <c r="J111" s="27"/>
      <c r="K111" s="7"/>
      <c r="L111" s="28"/>
    </row>
    <row r="112" spans="1:12" collapsed="1" x14ac:dyDescent="0.2">
      <c r="A112" s="18" t="s">
        <v>525</v>
      </c>
      <c r="B112" s="18" t="s">
        <v>526</v>
      </c>
      <c r="D112" s="19"/>
      <c r="F112"/>
      <c r="G112" s="21">
        <f>SUM(F113)</f>
        <v>-12600</v>
      </c>
      <c r="H112" s="26">
        <f>G112/1.16*0.16</f>
        <v>-1737.9310344827588</v>
      </c>
      <c r="I112" s="96" t="s">
        <v>2076</v>
      </c>
      <c r="J112" s="27"/>
      <c r="K112" s="7"/>
      <c r="L112" s="28"/>
    </row>
    <row r="113" spans="1:12" hidden="1" outlineLevel="1" x14ac:dyDescent="0.2">
      <c r="A113" s="10"/>
      <c r="B113" s="10"/>
      <c r="C113" t="s">
        <v>527</v>
      </c>
      <c r="D113" s="19">
        <v>42458</v>
      </c>
      <c r="E113" t="s">
        <v>528</v>
      </c>
      <c r="F113" s="27">
        <v>-12600</v>
      </c>
      <c r="I113" s="26"/>
      <c r="J113" s="27"/>
      <c r="K113" s="7"/>
      <c r="L113" s="28"/>
    </row>
    <row r="114" spans="1:12" collapsed="1" x14ac:dyDescent="0.2">
      <c r="A114" s="18" t="s">
        <v>347</v>
      </c>
      <c r="B114" s="18" t="s">
        <v>348</v>
      </c>
      <c r="F114" s="27" t="s">
        <v>529</v>
      </c>
      <c r="G114" s="52">
        <f>+SUM(F115:F117)</f>
        <v>1879.1999999999998</v>
      </c>
      <c r="H114" s="26">
        <f t="shared" ref="H114:H118" si="2">G114/1.16*0.16</f>
        <v>259.2</v>
      </c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847</v>
      </c>
      <c r="D115" s="19">
        <v>42503</v>
      </c>
      <c r="E115" t="s">
        <v>848</v>
      </c>
      <c r="F115">
        <v>104.4</v>
      </c>
      <c r="G115" s="52"/>
      <c r="H115" s="26"/>
      <c r="I115" s="26"/>
      <c r="J115" s="27"/>
      <c r="K115" s="7"/>
      <c r="L115" s="28"/>
    </row>
    <row r="116" spans="1:12" hidden="1" outlineLevel="1" x14ac:dyDescent="0.2">
      <c r="A116" s="10"/>
      <c r="B116" s="10"/>
      <c r="C116" t="s">
        <v>849</v>
      </c>
      <c r="D116" s="19">
        <v>42503</v>
      </c>
      <c r="E116" t="s">
        <v>850</v>
      </c>
      <c r="F116">
        <v>574.20000000000005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10"/>
      <c r="B117" s="10"/>
      <c r="C117" t="s">
        <v>595</v>
      </c>
      <c r="D117" s="19">
        <v>42520</v>
      </c>
      <c r="E117" t="s">
        <v>851</v>
      </c>
      <c r="F117" s="27">
        <v>1200.5999999999999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303</v>
      </c>
      <c r="B118" s="18" t="s">
        <v>304</v>
      </c>
      <c r="D118" s="19"/>
      <c r="F118" s="27"/>
      <c r="G118" s="21">
        <f>SUM(F119:F128)</f>
        <v>62176</v>
      </c>
      <c r="H118" s="26">
        <f t="shared" si="2"/>
        <v>8576.0000000000018</v>
      </c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709</v>
      </c>
      <c r="D119" s="19">
        <v>42482</v>
      </c>
      <c r="E119" t="s">
        <v>710</v>
      </c>
      <c r="F119" s="27">
        <v>5220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711</v>
      </c>
      <c r="D120" s="19">
        <v>42485</v>
      </c>
      <c r="E120" t="s">
        <v>712</v>
      </c>
      <c r="F120" s="27">
        <v>1740</v>
      </c>
      <c r="G120" s="22"/>
      <c r="H120" s="26"/>
      <c r="I120" s="26"/>
      <c r="J120" s="27"/>
      <c r="K120" s="7"/>
      <c r="L120" s="28"/>
    </row>
    <row r="121" spans="1:12" hidden="1" outlineLevel="1" x14ac:dyDescent="0.2">
      <c r="A121" s="57"/>
      <c r="B121" s="57"/>
      <c r="C121" t="s">
        <v>852</v>
      </c>
      <c r="D121" s="19">
        <v>42501</v>
      </c>
      <c r="E121" t="s">
        <v>853</v>
      </c>
      <c r="F121" s="27">
        <v>4060</v>
      </c>
      <c r="G121" s="22"/>
      <c r="H121" s="26"/>
      <c r="I121" s="26"/>
      <c r="J121" s="27"/>
      <c r="K121" s="7"/>
      <c r="L121" s="28"/>
    </row>
    <row r="122" spans="1:12" hidden="1" outlineLevel="1" x14ac:dyDescent="0.2">
      <c r="A122" s="57"/>
      <c r="B122" s="57"/>
      <c r="C122" t="s">
        <v>854</v>
      </c>
      <c r="D122" s="19">
        <v>42502</v>
      </c>
      <c r="E122" t="s">
        <v>855</v>
      </c>
      <c r="F122" s="27">
        <v>4060</v>
      </c>
      <c r="G122" s="22"/>
      <c r="H122" s="26"/>
      <c r="I122" s="26"/>
      <c r="J122" s="27"/>
      <c r="K122" s="7"/>
      <c r="L122" s="28"/>
    </row>
    <row r="123" spans="1:12" hidden="1" outlineLevel="1" x14ac:dyDescent="0.2">
      <c r="A123" s="57"/>
      <c r="B123" s="57"/>
      <c r="C123" t="s">
        <v>856</v>
      </c>
      <c r="D123" s="19">
        <v>42504</v>
      </c>
      <c r="E123" t="s">
        <v>857</v>
      </c>
      <c r="F123" s="27">
        <v>11600</v>
      </c>
      <c r="G123" s="22"/>
      <c r="H123" s="26"/>
      <c r="I123" s="26"/>
      <c r="J123" s="27"/>
      <c r="K123" s="7"/>
      <c r="L123" s="28"/>
    </row>
    <row r="124" spans="1:12" hidden="1" outlineLevel="1" x14ac:dyDescent="0.2">
      <c r="A124" s="57"/>
      <c r="B124" s="57"/>
      <c r="C124" t="s">
        <v>858</v>
      </c>
      <c r="D124" s="19">
        <v>42510</v>
      </c>
      <c r="E124" t="s">
        <v>859</v>
      </c>
      <c r="F124" s="27">
        <v>4060</v>
      </c>
      <c r="G124" s="22"/>
      <c r="H124" s="26"/>
      <c r="I124" s="26"/>
      <c r="J124" s="27"/>
      <c r="K124" s="7"/>
      <c r="L124" s="28"/>
    </row>
    <row r="125" spans="1:12" hidden="1" outlineLevel="1" x14ac:dyDescent="0.2">
      <c r="A125" s="57"/>
      <c r="B125" s="57"/>
      <c r="C125" t="s">
        <v>860</v>
      </c>
      <c r="D125" s="19">
        <v>42516</v>
      </c>
      <c r="E125" t="s">
        <v>861</v>
      </c>
      <c r="F125" s="27">
        <v>4640</v>
      </c>
      <c r="G125" s="22"/>
      <c r="H125" s="26"/>
      <c r="I125" s="26"/>
      <c r="J125" s="27"/>
      <c r="K125" s="7"/>
      <c r="L125" s="28"/>
    </row>
    <row r="126" spans="1:12" hidden="1" outlineLevel="1" x14ac:dyDescent="0.2">
      <c r="A126" s="57"/>
      <c r="B126" s="57"/>
      <c r="C126" t="s">
        <v>862</v>
      </c>
      <c r="D126" s="19">
        <v>42516</v>
      </c>
      <c r="E126" t="s">
        <v>863</v>
      </c>
      <c r="F126" s="27">
        <v>3016</v>
      </c>
      <c r="G126" s="22"/>
      <c r="H126" s="26"/>
      <c r="I126" s="26"/>
      <c r="J126" s="27"/>
      <c r="K126" s="7"/>
      <c r="L126" s="28"/>
    </row>
    <row r="127" spans="1:12" hidden="1" outlineLevel="1" x14ac:dyDescent="0.2">
      <c r="A127" s="57"/>
      <c r="B127" s="57"/>
      <c r="C127" t="s">
        <v>864</v>
      </c>
      <c r="D127" s="19">
        <v>42516</v>
      </c>
      <c r="E127" t="s">
        <v>865</v>
      </c>
      <c r="F127" s="27">
        <v>4060</v>
      </c>
      <c r="G127" s="22"/>
      <c r="H127" s="26"/>
      <c r="I127" s="26"/>
      <c r="J127" s="27"/>
      <c r="K127" s="7"/>
      <c r="L127" s="28"/>
    </row>
    <row r="128" spans="1:12" hidden="1" outlineLevel="1" x14ac:dyDescent="0.2">
      <c r="A128" s="57"/>
      <c r="B128" s="57"/>
      <c r="C128" t="s">
        <v>866</v>
      </c>
      <c r="D128" s="19">
        <v>42521</v>
      </c>
      <c r="E128" t="s">
        <v>867</v>
      </c>
      <c r="F128" s="27">
        <v>19720</v>
      </c>
      <c r="G128" s="22"/>
      <c r="H128" s="26"/>
      <c r="I128" s="26"/>
      <c r="J128" s="27"/>
      <c r="K128" s="7"/>
      <c r="L128" s="28"/>
    </row>
    <row r="129" spans="1:12" collapsed="1" x14ac:dyDescent="0.2">
      <c r="A129" s="18" t="s">
        <v>126</v>
      </c>
      <c r="B129" s="18" t="s">
        <v>127</v>
      </c>
      <c r="D129" s="19"/>
      <c r="E129" s="45"/>
      <c r="F129" s="6"/>
      <c r="G129" s="21">
        <f>SUM(F130:F131)</f>
        <v>23881.35</v>
      </c>
      <c r="H129" s="26">
        <f>G129/1.16*0.16</f>
        <v>3293.9793103448278</v>
      </c>
      <c r="I129" s="26"/>
      <c r="J129" s="27"/>
      <c r="K129" s="7"/>
      <c r="L129" s="28"/>
    </row>
    <row r="130" spans="1:12" hidden="1" outlineLevel="1" x14ac:dyDescent="0.2">
      <c r="A130" s="10"/>
      <c r="B130" s="10"/>
      <c r="C130" s="5" t="s">
        <v>128</v>
      </c>
      <c r="D130" s="36">
        <v>41517</v>
      </c>
      <c r="E130" s="37" t="s">
        <v>129</v>
      </c>
      <c r="F130" s="6">
        <f>38903.35-16240-7308</f>
        <v>15355.349999999999</v>
      </c>
      <c r="G130" s="22"/>
      <c r="H130" s="26"/>
      <c r="I130" s="26"/>
      <c r="J130" s="27"/>
      <c r="K130" s="7"/>
      <c r="L130" s="28"/>
    </row>
    <row r="131" spans="1:12" hidden="1" outlineLevel="1" x14ac:dyDescent="0.2">
      <c r="A131" s="10"/>
      <c r="B131" s="10"/>
      <c r="C131" t="s">
        <v>868</v>
      </c>
      <c r="D131" s="19">
        <v>42521</v>
      </c>
      <c r="E131" t="s">
        <v>869</v>
      </c>
      <c r="F131" s="27">
        <v>8526</v>
      </c>
      <c r="G131" s="22"/>
      <c r="H131" s="26"/>
      <c r="I131" s="26"/>
      <c r="J131" s="27"/>
      <c r="K131" s="7"/>
      <c r="L131" s="28"/>
    </row>
    <row r="132" spans="1:12" collapsed="1" x14ac:dyDescent="0.2">
      <c r="A132" s="18" t="s">
        <v>130</v>
      </c>
      <c r="B132" s="18" t="s">
        <v>131</v>
      </c>
      <c r="C132" s="5"/>
      <c r="D132" s="36"/>
      <c r="E132" s="45"/>
      <c r="F132" s="6"/>
      <c r="G132" s="21">
        <f>SUM(F133:F138)</f>
        <v>6864.11</v>
      </c>
      <c r="H132" s="26">
        <f>G132/1.16*0.16</f>
        <v>946.77379310344827</v>
      </c>
      <c r="I132" s="21"/>
      <c r="J132" s="27"/>
      <c r="K132" s="7"/>
      <c r="L132" s="28"/>
    </row>
    <row r="133" spans="1:12" hidden="1" outlineLevel="1" x14ac:dyDescent="0.2">
      <c r="A133" s="57"/>
      <c r="B133" s="57"/>
      <c r="C133" t="s">
        <v>132</v>
      </c>
      <c r="D133" s="19">
        <v>42275</v>
      </c>
      <c r="E133">
        <v>4349</v>
      </c>
      <c r="F133" s="33">
        <v>92.34</v>
      </c>
      <c r="G133" s="21"/>
      <c r="H133" s="26"/>
      <c r="I133" s="26"/>
      <c r="J133" s="27"/>
      <c r="K133" s="7"/>
      <c r="L133" s="28"/>
    </row>
    <row r="134" spans="1:12" hidden="1" outlineLevel="1" x14ac:dyDescent="0.2">
      <c r="A134" s="57"/>
      <c r="B134" s="57"/>
      <c r="C134" t="s">
        <v>133</v>
      </c>
      <c r="D134" s="19">
        <v>42277</v>
      </c>
      <c r="E134">
        <v>9021</v>
      </c>
      <c r="F134" s="33">
        <v>577.79999999999995</v>
      </c>
      <c r="G134" s="67"/>
      <c r="H134" s="26"/>
      <c r="I134" s="21">
        <v>4238.59</v>
      </c>
      <c r="J134" s="27"/>
      <c r="K134" s="7"/>
      <c r="L134" s="28"/>
    </row>
    <row r="135" spans="1:12" hidden="1" outlineLevel="1" x14ac:dyDescent="0.2">
      <c r="A135" s="57"/>
      <c r="B135" s="57"/>
      <c r="C135" t="s">
        <v>134</v>
      </c>
      <c r="D135" s="19">
        <v>42308</v>
      </c>
      <c r="E135" t="s">
        <v>135</v>
      </c>
      <c r="F135" s="33">
        <v>613.4</v>
      </c>
      <c r="G135" s="67"/>
      <c r="H135" s="26"/>
      <c r="I135" s="26"/>
      <c r="J135" s="27"/>
      <c r="K135" s="7"/>
      <c r="L135" s="28"/>
    </row>
    <row r="136" spans="1:12" hidden="1" outlineLevel="1" x14ac:dyDescent="0.2">
      <c r="A136" s="57"/>
      <c r="B136" s="57"/>
      <c r="C136" t="s">
        <v>136</v>
      </c>
      <c r="D136" s="19">
        <v>42333</v>
      </c>
      <c r="E136" t="s">
        <v>137</v>
      </c>
      <c r="F136" s="33">
        <v>2812.55</v>
      </c>
      <c r="G136" s="67"/>
      <c r="H136" s="26"/>
      <c r="I136" s="26"/>
      <c r="J136" s="27"/>
      <c r="K136" s="7"/>
      <c r="L136" s="28"/>
    </row>
    <row r="137" spans="1:12" hidden="1" outlineLevel="1" x14ac:dyDescent="0.2">
      <c r="A137" s="57"/>
      <c r="B137" s="57"/>
      <c r="C137" t="s">
        <v>138</v>
      </c>
      <c r="D137" s="19">
        <v>42369</v>
      </c>
      <c r="E137" t="s">
        <v>139</v>
      </c>
      <c r="F137" s="33">
        <v>140</v>
      </c>
      <c r="G137" s="67"/>
      <c r="H137" s="26"/>
      <c r="I137" s="26"/>
      <c r="J137" s="27"/>
      <c r="K137" s="7"/>
      <c r="L137" s="28"/>
    </row>
    <row r="138" spans="1:12" hidden="1" outlineLevel="1" x14ac:dyDescent="0.2">
      <c r="A138" s="57"/>
      <c r="B138" s="57"/>
      <c r="D138" s="19"/>
      <c r="F138">
        <f>6864.11-4236.09</f>
        <v>2628.0199999999995</v>
      </c>
      <c r="G138" s="67"/>
      <c r="H138" s="26"/>
      <c r="I138" s="26"/>
      <c r="J138" s="27"/>
      <c r="K138" s="7"/>
      <c r="L138" s="28"/>
    </row>
    <row r="139" spans="1:12" collapsed="1" x14ac:dyDescent="0.2">
      <c r="A139" s="18" t="s">
        <v>554</v>
      </c>
      <c r="B139" s="18" t="s">
        <v>555</v>
      </c>
      <c r="C139" s="64"/>
      <c r="D139" s="92"/>
      <c r="E139" s="64"/>
      <c r="F139" s="33"/>
      <c r="G139" s="21">
        <f>SUM(F140:F142)</f>
        <v>13175.300000000001</v>
      </c>
      <c r="H139" s="26">
        <f>G139/1.16*0.16</f>
        <v>1817.2827586206899</v>
      </c>
      <c r="I139" s="26"/>
      <c r="J139" s="27"/>
      <c r="K139" s="7"/>
      <c r="L139" s="28"/>
    </row>
    <row r="140" spans="1:12" hidden="1" outlineLevel="1" x14ac:dyDescent="0.2">
      <c r="A140" s="57"/>
      <c r="B140" s="57"/>
      <c r="C140" t="s">
        <v>556</v>
      </c>
      <c r="D140" s="19">
        <v>42459</v>
      </c>
      <c r="E140">
        <v>1391</v>
      </c>
      <c r="F140" s="27">
        <v>4391.76</v>
      </c>
      <c r="G140" s="67"/>
      <c r="H140" s="26"/>
      <c r="I140" s="26"/>
      <c r="J140" s="27"/>
      <c r="K140" s="7"/>
      <c r="L140" s="28"/>
    </row>
    <row r="141" spans="1:12" hidden="1" outlineLevel="1" x14ac:dyDescent="0.2">
      <c r="A141" s="57"/>
      <c r="B141" s="57"/>
      <c r="C141" t="s">
        <v>719</v>
      </c>
      <c r="D141" s="19">
        <v>42485</v>
      </c>
      <c r="E141">
        <v>1485</v>
      </c>
      <c r="F141" s="27">
        <v>4391.7700000000004</v>
      </c>
      <c r="G141" s="67"/>
      <c r="H141" s="26"/>
      <c r="I141" s="26"/>
      <c r="J141" s="27"/>
      <c r="K141" s="7"/>
      <c r="L141" s="28"/>
    </row>
    <row r="142" spans="1:12" hidden="1" outlineLevel="1" x14ac:dyDescent="0.2">
      <c r="A142" s="57"/>
      <c r="B142" s="57"/>
      <c r="C142" t="s">
        <v>870</v>
      </c>
      <c r="D142" s="19">
        <v>42520</v>
      </c>
      <c r="E142">
        <v>1574</v>
      </c>
      <c r="F142" s="27">
        <v>4391.7700000000004</v>
      </c>
      <c r="G142" s="67"/>
      <c r="H142" s="26"/>
      <c r="I142" s="26"/>
      <c r="J142" s="27"/>
      <c r="K142" s="7"/>
      <c r="L142" s="28"/>
    </row>
    <row r="143" spans="1:12" collapsed="1" x14ac:dyDescent="0.2">
      <c r="A143" s="18" t="s">
        <v>140</v>
      </c>
      <c r="B143" s="18" t="s">
        <v>141</v>
      </c>
      <c r="C143" s="5"/>
      <c r="D143" s="36"/>
      <c r="E143" s="45"/>
      <c r="F143" s="6"/>
      <c r="G143" s="21">
        <f>SUM(F144:F145)</f>
        <v>28168</v>
      </c>
      <c r="H143" s="26">
        <f>G143/1.16*0.16</f>
        <v>3885.2413793103451</v>
      </c>
      <c r="I143" s="26"/>
      <c r="K143" s="7"/>
      <c r="L143" s="28"/>
    </row>
    <row r="144" spans="1:12" hidden="1" outlineLevel="1" x14ac:dyDescent="0.2">
      <c r="A144" s="57"/>
      <c r="B144" s="57"/>
      <c r="C144" t="s">
        <v>871</v>
      </c>
      <c r="D144" s="19">
        <v>42493</v>
      </c>
      <c r="E144">
        <v>13181</v>
      </c>
      <c r="F144" s="27">
        <v>15159.99</v>
      </c>
      <c r="G144" s="21"/>
      <c r="H144" s="26"/>
      <c r="I144" s="26"/>
      <c r="K144" s="7"/>
      <c r="L144" s="28"/>
    </row>
    <row r="145" spans="1:12" hidden="1" outlineLevel="1" x14ac:dyDescent="0.2">
      <c r="A145" s="57"/>
      <c r="B145" s="57"/>
      <c r="C145" t="s">
        <v>872</v>
      </c>
      <c r="D145" s="19">
        <v>42509</v>
      </c>
      <c r="E145">
        <v>13312</v>
      </c>
      <c r="F145" s="27">
        <v>13008.01</v>
      </c>
      <c r="G145" s="21"/>
      <c r="H145" s="26"/>
      <c r="I145" s="26"/>
      <c r="K145" s="7"/>
      <c r="L145" s="28"/>
    </row>
    <row r="146" spans="1:12" collapsed="1" x14ac:dyDescent="0.2">
      <c r="A146" s="18" t="s">
        <v>143</v>
      </c>
      <c r="B146" s="18" t="s">
        <v>144</v>
      </c>
      <c r="C146" s="5"/>
      <c r="D146" s="36"/>
      <c r="E146" s="45"/>
      <c r="F146" s="6"/>
      <c r="G146" s="21">
        <f>SUM(F147:F155)</f>
        <v>39558</v>
      </c>
      <c r="H146" s="26">
        <f>G146/1.16*0.16</f>
        <v>5456.2758620689656</v>
      </c>
      <c r="I146" s="26"/>
      <c r="K146" s="7"/>
      <c r="L146" s="28"/>
    </row>
    <row r="147" spans="1:12" hidden="1" outlineLevel="1" x14ac:dyDescent="0.2">
      <c r="A147" s="10"/>
      <c r="B147" s="10"/>
      <c r="D147" s="19"/>
      <c r="E147" t="s">
        <v>105</v>
      </c>
      <c r="F147" s="20">
        <v>-810</v>
      </c>
      <c r="G147" s="21"/>
      <c r="H147" s="26"/>
      <c r="I147" s="26"/>
      <c r="K147" s="7"/>
      <c r="L147" s="28"/>
    </row>
    <row r="148" spans="1:12" ht="15" hidden="1" outlineLevel="1" x14ac:dyDescent="0.25">
      <c r="A148" s="10"/>
      <c r="B148" s="10"/>
      <c r="C148" s="75" t="s">
        <v>145</v>
      </c>
      <c r="D148" s="74">
        <v>42172</v>
      </c>
      <c r="E148" s="75">
        <v>163</v>
      </c>
      <c r="F148" s="73">
        <v>3944</v>
      </c>
      <c r="G148" s="21"/>
      <c r="H148" s="26"/>
      <c r="I148" s="26"/>
    </row>
    <row r="149" spans="1:12" ht="15" hidden="1" outlineLevel="1" x14ac:dyDescent="0.25">
      <c r="A149" s="10"/>
      <c r="B149" s="10"/>
      <c r="C149" s="75" t="s">
        <v>146</v>
      </c>
      <c r="D149" s="74">
        <v>42172</v>
      </c>
      <c r="E149" s="75">
        <v>166</v>
      </c>
      <c r="F149" s="73">
        <v>4872</v>
      </c>
      <c r="G149" s="21"/>
      <c r="H149" s="26"/>
      <c r="I149" s="26"/>
    </row>
    <row r="150" spans="1:12" ht="15" hidden="1" outlineLevel="1" x14ac:dyDescent="0.25">
      <c r="A150" s="10"/>
      <c r="B150" s="10"/>
      <c r="C150" s="75" t="s">
        <v>147</v>
      </c>
      <c r="D150" s="74">
        <v>42172</v>
      </c>
      <c r="E150" s="75">
        <v>165</v>
      </c>
      <c r="F150" s="73">
        <v>1044</v>
      </c>
      <c r="G150" s="21"/>
      <c r="H150" s="26"/>
      <c r="I150" s="26"/>
    </row>
    <row r="151" spans="1:12" hidden="1" outlineLevel="1" x14ac:dyDescent="0.2">
      <c r="A151" s="10"/>
      <c r="B151" s="10"/>
      <c r="C151" t="s">
        <v>723</v>
      </c>
      <c r="D151" s="19">
        <v>42488</v>
      </c>
      <c r="E151">
        <v>385</v>
      </c>
      <c r="F151" s="27">
        <v>5104</v>
      </c>
      <c r="G151" s="21"/>
      <c r="H151" s="26"/>
      <c r="I151" s="26"/>
    </row>
    <row r="152" spans="1:12" hidden="1" outlineLevel="1" x14ac:dyDescent="0.2">
      <c r="A152" s="10"/>
      <c r="B152" s="10"/>
      <c r="C152" t="s">
        <v>873</v>
      </c>
      <c r="D152" s="19">
        <v>42502</v>
      </c>
      <c r="E152">
        <v>396</v>
      </c>
      <c r="F152" s="27">
        <v>7656</v>
      </c>
      <c r="G152" s="21"/>
      <c r="H152" s="26"/>
      <c r="I152" s="26"/>
    </row>
    <row r="153" spans="1:12" hidden="1" outlineLevel="1" x14ac:dyDescent="0.2">
      <c r="A153" s="10"/>
      <c r="B153" s="10"/>
      <c r="C153" t="s">
        <v>874</v>
      </c>
      <c r="D153" s="19">
        <v>42503</v>
      </c>
      <c r="E153">
        <v>400</v>
      </c>
      <c r="F153" s="27">
        <v>1508</v>
      </c>
      <c r="G153" s="21"/>
      <c r="H153" s="26"/>
      <c r="I153" s="26"/>
    </row>
    <row r="154" spans="1:12" hidden="1" outlineLevel="1" x14ac:dyDescent="0.2">
      <c r="A154" s="10"/>
      <c r="B154" s="10"/>
      <c r="C154" t="s">
        <v>875</v>
      </c>
      <c r="D154" s="19">
        <v>42516</v>
      </c>
      <c r="E154">
        <v>408</v>
      </c>
      <c r="F154" s="27">
        <v>5220</v>
      </c>
      <c r="G154" s="21"/>
      <c r="H154" s="26"/>
      <c r="I154" s="26"/>
      <c r="K154" s="7"/>
      <c r="L154" s="28"/>
    </row>
    <row r="155" spans="1:12" hidden="1" outlineLevel="1" x14ac:dyDescent="0.2">
      <c r="A155" s="10"/>
      <c r="B155" s="10"/>
      <c r="C155" t="s">
        <v>876</v>
      </c>
      <c r="D155" s="19">
        <v>42517</v>
      </c>
      <c r="E155">
        <v>414</v>
      </c>
      <c r="F155" s="27">
        <v>11020</v>
      </c>
      <c r="G155" s="21"/>
      <c r="H155" s="26"/>
      <c r="I155" s="26"/>
      <c r="K155" s="7"/>
      <c r="L155" s="28"/>
    </row>
    <row r="156" spans="1:12" collapsed="1" x14ac:dyDescent="0.2">
      <c r="A156" s="18" t="s">
        <v>164</v>
      </c>
      <c r="B156" s="18" t="s">
        <v>165</v>
      </c>
      <c r="C156" s="5"/>
      <c r="D156" s="36"/>
      <c r="E156" s="37"/>
      <c r="F156" s="6"/>
      <c r="G156" s="21">
        <f>SUM(F157:F166)</f>
        <v>6612</v>
      </c>
      <c r="H156" s="26">
        <f>G156/1.16*0.16</f>
        <v>912</v>
      </c>
      <c r="I156" s="26"/>
    </row>
    <row r="157" spans="1:12" ht="15" hidden="1" outlineLevel="1" x14ac:dyDescent="0.25">
      <c r="A157" s="57"/>
      <c r="B157" s="57"/>
      <c r="C157" s="94" t="s">
        <v>727</v>
      </c>
      <c r="D157" s="74">
        <v>42487</v>
      </c>
      <c r="E157" s="75">
        <v>3738444</v>
      </c>
      <c r="F157" s="94">
        <v>348</v>
      </c>
      <c r="G157" s="21"/>
      <c r="H157" s="26"/>
      <c r="I157" s="26"/>
    </row>
    <row r="158" spans="1:12" ht="13.5" hidden="1" customHeight="1" outlineLevel="1" x14ac:dyDescent="0.2">
      <c r="A158" s="10"/>
      <c r="B158" s="10"/>
      <c r="C158" t="s">
        <v>884</v>
      </c>
      <c r="D158" s="19">
        <v>42496</v>
      </c>
      <c r="E158">
        <v>3756166</v>
      </c>
      <c r="F158" s="27">
        <v>3480</v>
      </c>
      <c r="G158" s="21"/>
      <c r="H158" s="26"/>
      <c r="I158" s="26"/>
    </row>
    <row r="159" spans="1:12" ht="15" hidden="1" outlineLevel="1" x14ac:dyDescent="0.25">
      <c r="A159" s="10"/>
      <c r="B159" s="10"/>
      <c r="C159" t="s">
        <v>655</v>
      </c>
      <c r="D159" s="19">
        <v>42503</v>
      </c>
      <c r="E159">
        <v>3766826</v>
      </c>
      <c r="F159">
        <v>348</v>
      </c>
      <c r="G159" s="21"/>
      <c r="H159" s="26"/>
      <c r="I159" s="26"/>
      <c r="J159" s="75"/>
      <c r="K159" s="74"/>
      <c r="L159" s="75"/>
    </row>
    <row r="160" spans="1:12" ht="15" hidden="1" outlineLevel="1" x14ac:dyDescent="0.25">
      <c r="A160" s="10"/>
      <c r="B160" s="10"/>
      <c r="C160" t="s">
        <v>877</v>
      </c>
      <c r="D160" s="19">
        <v>42504</v>
      </c>
      <c r="E160">
        <v>3768829</v>
      </c>
      <c r="F160">
        <v>348</v>
      </c>
      <c r="G160" s="21"/>
      <c r="H160" s="26"/>
      <c r="I160" s="26"/>
      <c r="J160" s="75"/>
      <c r="K160" s="74"/>
      <c r="L160" s="75"/>
    </row>
    <row r="161" spans="1:12" ht="15" hidden="1" outlineLevel="1" x14ac:dyDescent="0.25">
      <c r="A161" s="10"/>
      <c r="B161" s="10"/>
      <c r="C161" t="s">
        <v>878</v>
      </c>
      <c r="D161" s="19">
        <v>42504</v>
      </c>
      <c r="E161">
        <v>3769150</v>
      </c>
      <c r="F161">
        <v>348</v>
      </c>
      <c r="G161" s="21"/>
      <c r="H161" s="26"/>
      <c r="I161" s="26"/>
      <c r="J161" s="75"/>
      <c r="K161" s="74"/>
      <c r="L161" s="75"/>
    </row>
    <row r="162" spans="1:12" ht="15" hidden="1" outlineLevel="1" x14ac:dyDescent="0.25">
      <c r="A162" s="10"/>
      <c r="B162" s="10"/>
      <c r="C162" t="s">
        <v>879</v>
      </c>
      <c r="D162" s="19">
        <v>42514</v>
      </c>
      <c r="E162">
        <v>3781506</v>
      </c>
      <c r="F162">
        <v>348</v>
      </c>
      <c r="G162" s="21"/>
      <c r="H162" s="26"/>
      <c r="I162" s="26"/>
      <c r="J162" s="75"/>
      <c r="K162" s="74"/>
      <c r="L162" s="75"/>
    </row>
    <row r="163" spans="1:12" ht="15" hidden="1" outlineLevel="1" x14ac:dyDescent="0.25">
      <c r="A163" s="10"/>
      <c r="B163" s="10"/>
      <c r="C163" t="s">
        <v>880</v>
      </c>
      <c r="D163" s="19">
        <v>42516</v>
      </c>
      <c r="E163">
        <v>3786780</v>
      </c>
      <c r="F163">
        <v>348</v>
      </c>
      <c r="G163" s="21"/>
      <c r="H163" s="26"/>
      <c r="I163" s="26"/>
      <c r="J163" s="75"/>
      <c r="K163" s="74"/>
      <c r="L163" s="75"/>
    </row>
    <row r="164" spans="1:12" ht="15" hidden="1" outlineLevel="1" x14ac:dyDescent="0.25">
      <c r="A164" s="10"/>
      <c r="B164" s="10"/>
      <c r="C164" t="s">
        <v>881</v>
      </c>
      <c r="D164" s="19">
        <v>42516</v>
      </c>
      <c r="E164">
        <v>3786689</v>
      </c>
      <c r="F164">
        <v>348</v>
      </c>
      <c r="G164" s="21"/>
      <c r="H164" s="26"/>
      <c r="I164" s="26"/>
      <c r="J164" s="75"/>
      <c r="K164" s="74"/>
      <c r="L164" s="75"/>
    </row>
    <row r="165" spans="1:12" ht="15" hidden="1" outlineLevel="1" x14ac:dyDescent="0.25">
      <c r="A165" s="10"/>
      <c r="B165" s="10"/>
      <c r="C165" t="s">
        <v>882</v>
      </c>
      <c r="D165" s="19">
        <v>42521</v>
      </c>
      <c r="E165">
        <v>3789597</v>
      </c>
      <c r="F165">
        <v>348</v>
      </c>
      <c r="G165" s="21"/>
      <c r="H165" s="26"/>
      <c r="I165" s="26"/>
      <c r="J165" s="75"/>
      <c r="K165" s="74"/>
      <c r="L165" s="75"/>
    </row>
    <row r="166" spans="1:12" ht="15" hidden="1" outlineLevel="1" x14ac:dyDescent="0.25">
      <c r="A166" s="10"/>
      <c r="B166" s="10"/>
      <c r="C166" t="s">
        <v>883</v>
      </c>
      <c r="D166" s="19">
        <v>42521</v>
      </c>
      <c r="E166">
        <v>3793883</v>
      </c>
      <c r="F166">
        <v>348</v>
      </c>
      <c r="G166" s="21"/>
      <c r="H166" s="26"/>
      <c r="I166" s="26"/>
      <c r="J166" s="75"/>
      <c r="K166" s="74"/>
      <c r="L166" s="75"/>
    </row>
    <row r="167" spans="1:12" ht="15" collapsed="1" x14ac:dyDescent="0.25">
      <c r="A167" s="18" t="s">
        <v>169</v>
      </c>
      <c r="B167" s="18" t="s">
        <v>170</v>
      </c>
      <c r="C167" s="5"/>
      <c r="D167" s="36"/>
      <c r="E167" s="37"/>
      <c r="F167" s="6"/>
      <c r="G167" s="21">
        <f>SUM(F168:F169)</f>
        <v>7426.0599999999995</v>
      </c>
      <c r="H167" s="26">
        <f>G167/1.16*0.16</f>
        <v>1024.2841379310346</v>
      </c>
      <c r="I167" s="26"/>
      <c r="J167" s="75"/>
      <c r="K167" s="74"/>
      <c r="L167" s="75"/>
    </row>
    <row r="168" spans="1:12" ht="13.5" hidden="1" customHeight="1" outlineLevel="1" x14ac:dyDescent="0.2">
      <c r="A168" s="10"/>
      <c r="B168" s="10"/>
      <c r="C168" t="s">
        <v>171</v>
      </c>
      <c r="D168" s="19">
        <v>42271</v>
      </c>
      <c r="E168" t="s">
        <v>172</v>
      </c>
      <c r="F168" s="20">
        <f>5800-3132+1510.06</f>
        <v>4178.0599999999995</v>
      </c>
      <c r="G168" s="68"/>
      <c r="H168" s="26"/>
      <c r="I168" s="26"/>
      <c r="K168" s="7"/>
      <c r="L168" s="28"/>
    </row>
    <row r="169" spans="1:12" ht="13.5" hidden="1" customHeight="1" outlineLevel="1" x14ac:dyDescent="0.25">
      <c r="A169" s="10"/>
      <c r="B169" s="10"/>
      <c r="C169" s="75" t="s">
        <v>173</v>
      </c>
      <c r="D169" s="74">
        <v>42308</v>
      </c>
      <c r="E169" s="75" t="s">
        <v>174</v>
      </c>
      <c r="F169" s="20">
        <f>4408-1160</f>
        <v>3248</v>
      </c>
      <c r="G169" s="54"/>
      <c r="H169" s="26"/>
      <c r="I169" s="26"/>
      <c r="K169" s="7"/>
      <c r="L169" s="28"/>
    </row>
    <row r="170" spans="1:12" ht="13.5" customHeight="1" collapsed="1" x14ac:dyDescent="0.2">
      <c r="A170" s="18" t="s">
        <v>175</v>
      </c>
      <c r="B170" s="18" t="s">
        <v>176</v>
      </c>
      <c r="C170" s="5"/>
      <c r="D170" s="36"/>
      <c r="E170" s="37"/>
      <c r="F170" s="6"/>
      <c r="G170" s="21">
        <f>SUM(F171)</f>
        <v>1160</v>
      </c>
      <c r="H170" s="26">
        <f>G170/1.16*0.16</f>
        <v>160.00000000000003</v>
      </c>
      <c r="I170" s="26"/>
      <c r="K170" s="7"/>
      <c r="L170" s="28"/>
    </row>
    <row r="171" spans="1:12" ht="15" hidden="1" outlineLevel="1" x14ac:dyDescent="0.25">
      <c r="A171" s="10"/>
      <c r="B171" s="10"/>
      <c r="C171" s="75" t="s">
        <v>177</v>
      </c>
      <c r="D171" s="74">
        <v>42353</v>
      </c>
      <c r="E171" s="75">
        <v>290</v>
      </c>
      <c r="F171" s="20">
        <v>1160</v>
      </c>
      <c r="G171" s="21"/>
      <c r="H171" s="26"/>
      <c r="I171" s="26"/>
      <c r="K171" s="7"/>
      <c r="L171" s="28"/>
    </row>
    <row r="172" spans="1:12" ht="15" collapsed="1" x14ac:dyDescent="0.25">
      <c r="A172" s="18" t="s">
        <v>431</v>
      </c>
      <c r="B172" s="18" t="s">
        <v>432</v>
      </c>
      <c r="C172" s="75"/>
      <c r="D172" s="74"/>
      <c r="E172" s="75"/>
      <c r="G172" s="21">
        <f>SUM(F173:F175)</f>
        <v>1043.97</v>
      </c>
      <c r="H172" s="26">
        <f>G172/1.16*0.16</f>
        <v>143.99586206896552</v>
      </c>
      <c r="I172" s="26"/>
      <c r="K172" s="7"/>
      <c r="L172" s="28"/>
    </row>
    <row r="173" spans="1:12" hidden="1" outlineLevel="1" x14ac:dyDescent="0.2">
      <c r="A173" s="57"/>
      <c r="B173" s="57"/>
      <c r="C173" t="s">
        <v>433</v>
      </c>
      <c r="D173" s="19">
        <v>42429</v>
      </c>
      <c r="E173">
        <v>423</v>
      </c>
      <c r="F173">
        <v>347.99</v>
      </c>
      <c r="G173" s="21"/>
      <c r="H173" s="26"/>
      <c r="I173" s="26"/>
      <c r="K173" s="7"/>
      <c r="L173" s="28"/>
    </row>
    <row r="174" spans="1:12" hidden="1" outlineLevel="1" x14ac:dyDescent="0.2">
      <c r="A174" s="57"/>
      <c r="B174" s="57"/>
      <c r="C174" t="s">
        <v>885</v>
      </c>
      <c r="D174" s="19">
        <v>42510</v>
      </c>
      <c r="E174">
        <v>619</v>
      </c>
      <c r="F174">
        <v>347.99</v>
      </c>
      <c r="G174" s="21"/>
      <c r="H174" s="26"/>
      <c r="I174" s="26"/>
      <c r="K174" s="7"/>
      <c r="L174" s="28"/>
    </row>
    <row r="175" spans="1:12" hidden="1" outlineLevel="1" x14ac:dyDescent="0.2">
      <c r="A175" s="10"/>
      <c r="B175" s="10"/>
      <c r="C175" t="s">
        <v>886</v>
      </c>
      <c r="D175" s="19">
        <v>42510</v>
      </c>
      <c r="E175">
        <v>620</v>
      </c>
      <c r="F175">
        <v>347.99</v>
      </c>
      <c r="G175" s="21"/>
      <c r="H175" s="26"/>
      <c r="I175" s="26"/>
      <c r="K175" s="7"/>
      <c r="L175" s="28"/>
    </row>
    <row r="176" spans="1:12" collapsed="1" x14ac:dyDescent="0.2">
      <c r="A176" s="18" t="s">
        <v>178</v>
      </c>
      <c r="B176" s="18" t="s">
        <v>179</v>
      </c>
      <c r="C176" s="5"/>
      <c r="D176" s="36"/>
      <c r="E176" s="37"/>
      <c r="F176" s="6"/>
      <c r="G176" s="21">
        <f>SUM(F177:F177)</f>
        <v>2500.0100000000002</v>
      </c>
      <c r="H176" s="26">
        <f>G176/1.16*0.16</f>
        <v>344.82896551724144</v>
      </c>
      <c r="I176" s="26"/>
      <c r="K176" s="7"/>
      <c r="L176" s="28"/>
    </row>
    <row r="177" spans="1:12" ht="17.25" hidden="1" customHeight="1" outlineLevel="1" x14ac:dyDescent="0.25">
      <c r="A177" s="10"/>
      <c r="B177" s="10"/>
      <c r="C177" s="75" t="s">
        <v>93</v>
      </c>
      <c r="D177" s="74">
        <v>42369</v>
      </c>
      <c r="E177" s="75" t="s">
        <v>94</v>
      </c>
      <c r="F177" s="73">
        <v>2500.0100000000002</v>
      </c>
      <c r="G177" s="54"/>
      <c r="H177" s="26">
        <f>G177/1.16*0.16</f>
        <v>0</v>
      </c>
      <c r="I177" s="26"/>
      <c r="K177" s="7"/>
      <c r="L177" s="28"/>
    </row>
    <row r="178" spans="1:12" collapsed="1" x14ac:dyDescent="0.2">
      <c r="A178" s="18" t="s">
        <v>182</v>
      </c>
      <c r="B178" s="18" t="s">
        <v>183</v>
      </c>
      <c r="C178" s="5"/>
      <c r="D178" s="36"/>
      <c r="E178" s="37"/>
      <c r="F178" s="6"/>
      <c r="G178" s="21">
        <f>SUM(F179:F180)</f>
        <v>103125.16</v>
      </c>
      <c r="H178" s="26">
        <f>G178/1.16*0.16</f>
        <v>14224.160000000003</v>
      </c>
      <c r="I178" s="26"/>
      <c r="K178" s="7"/>
      <c r="L178" s="28"/>
    </row>
    <row r="179" spans="1:12" s="64" customFormat="1" hidden="1" outlineLevel="1" x14ac:dyDescent="0.2">
      <c r="A179" s="57"/>
      <c r="B179" s="57"/>
      <c r="C179" t="s">
        <v>887</v>
      </c>
      <c r="D179" s="19">
        <v>42520</v>
      </c>
      <c r="E179">
        <v>970</v>
      </c>
      <c r="F179" s="27">
        <v>89575.2</v>
      </c>
      <c r="G179" s="21"/>
      <c r="H179" s="26"/>
      <c r="I179" s="26"/>
      <c r="K179" s="7"/>
      <c r="L179" s="60"/>
    </row>
    <row r="180" spans="1:12" hidden="1" outlineLevel="1" x14ac:dyDescent="0.2">
      <c r="A180" s="10"/>
      <c r="B180" s="10"/>
      <c r="C180" t="s">
        <v>263</v>
      </c>
      <c r="D180" s="19">
        <v>42521</v>
      </c>
      <c r="E180">
        <v>994</v>
      </c>
      <c r="F180" s="27">
        <v>13549.96</v>
      </c>
      <c r="G180" s="54"/>
      <c r="H180" s="26"/>
      <c r="I180" s="26"/>
    </row>
    <row r="181" spans="1:12" collapsed="1" x14ac:dyDescent="0.2">
      <c r="A181" s="18" t="s">
        <v>185</v>
      </c>
      <c r="B181" s="18" t="s">
        <v>186</v>
      </c>
      <c r="C181" s="5"/>
      <c r="D181" s="36"/>
      <c r="E181" s="37"/>
      <c r="F181" s="6"/>
      <c r="G181" s="21">
        <f>SUM(F182:F182)</f>
        <v>1725</v>
      </c>
      <c r="H181" s="26">
        <f>G181/1.16*0.16</f>
        <v>237.93103448275863</v>
      </c>
      <c r="I181" s="26"/>
      <c r="K181" s="7"/>
      <c r="L181" s="28"/>
    </row>
    <row r="182" spans="1:12" hidden="1" outlineLevel="1" x14ac:dyDescent="0.2">
      <c r="A182" s="10"/>
      <c r="B182" s="10"/>
      <c r="C182" s="5" t="s">
        <v>187</v>
      </c>
      <c r="D182" s="36">
        <v>41486</v>
      </c>
      <c r="E182" s="37">
        <v>8858</v>
      </c>
      <c r="F182" s="6">
        <v>1725</v>
      </c>
      <c r="G182" s="54"/>
      <c r="H182" s="26"/>
      <c r="I182" s="26"/>
      <c r="K182" s="7"/>
      <c r="L182" s="28"/>
    </row>
    <row r="183" spans="1:12" collapsed="1" x14ac:dyDescent="0.2">
      <c r="A183" s="18" t="s">
        <v>728</v>
      </c>
      <c r="B183" s="18" t="s">
        <v>729</v>
      </c>
      <c r="C183" s="5"/>
      <c r="D183" s="36"/>
      <c r="E183" s="37"/>
      <c r="F183" s="6"/>
      <c r="G183" s="21">
        <f>SUM(F184:F184)</f>
        <v>44800</v>
      </c>
      <c r="H183" s="26">
        <f>G183/1.16*0.16</f>
        <v>6179.3103448275861</v>
      </c>
      <c r="I183" s="26"/>
      <c r="K183" s="7"/>
      <c r="L183" s="28"/>
    </row>
    <row r="184" spans="1:12" hidden="1" outlineLevel="1" x14ac:dyDescent="0.2">
      <c r="A184" s="10"/>
      <c r="B184" s="10"/>
      <c r="C184" t="s">
        <v>888</v>
      </c>
      <c r="D184" s="19">
        <v>42520</v>
      </c>
      <c r="E184">
        <v>331</v>
      </c>
      <c r="F184" s="27">
        <v>44800</v>
      </c>
      <c r="G184" s="54"/>
      <c r="H184" s="26"/>
      <c r="I184" s="26"/>
      <c r="K184" s="7"/>
      <c r="L184" s="28"/>
    </row>
    <row r="185" spans="1:12" collapsed="1" x14ac:dyDescent="0.2">
      <c r="A185" s="18" t="s">
        <v>195</v>
      </c>
      <c r="B185" s="18" t="s">
        <v>196</v>
      </c>
      <c r="C185" s="5"/>
      <c r="D185" s="36"/>
      <c r="E185" s="37"/>
      <c r="F185" s="6"/>
      <c r="G185" s="21">
        <f>SUM(F186:F189)</f>
        <v>4060</v>
      </c>
      <c r="H185" s="26">
        <f>G185/1.16*0.16</f>
        <v>560.00000000000011</v>
      </c>
      <c r="I185" s="26"/>
      <c r="K185" s="7"/>
      <c r="L185" s="28"/>
    </row>
    <row r="186" spans="1:12" ht="15" hidden="1" outlineLevel="1" x14ac:dyDescent="0.25">
      <c r="A186" s="10"/>
      <c r="B186" s="10"/>
      <c r="C186" t="s">
        <v>889</v>
      </c>
      <c r="D186" s="19">
        <v>42493</v>
      </c>
      <c r="E186" t="s">
        <v>890</v>
      </c>
      <c r="F186">
        <v>928</v>
      </c>
      <c r="G186" s="54"/>
      <c r="H186" s="26"/>
      <c r="I186" s="26"/>
      <c r="J186" s="75"/>
      <c r="K186" s="74"/>
      <c r="L186" s="75"/>
    </row>
    <row r="187" spans="1:12" ht="15" hidden="1" outlineLevel="1" x14ac:dyDescent="0.25">
      <c r="A187" s="10"/>
      <c r="B187" s="10"/>
      <c r="C187" t="s">
        <v>891</v>
      </c>
      <c r="D187" s="19">
        <v>42508</v>
      </c>
      <c r="E187" t="s">
        <v>892</v>
      </c>
      <c r="F187" s="27">
        <v>1044</v>
      </c>
      <c r="G187" s="54"/>
      <c r="H187" s="26"/>
      <c r="I187" s="26"/>
      <c r="J187" s="75"/>
      <c r="K187" s="74"/>
      <c r="L187" s="75"/>
    </row>
    <row r="188" spans="1:12" ht="15" hidden="1" outlineLevel="1" x14ac:dyDescent="0.25">
      <c r="A188" s="10"/>
      <c r="B188" s="10"/>
      <c r="C188" t="s">
        <v>893</v>
      </c>
      <c r="D188" s="19">
        <v>42520</v>
      </c>
      <c r="E188" t="s">
        <v>894</v>
      </c>
      <c r="F188" s="27">
        <v>1044</v>
      </c>
      <c r="G188" s="54"/>
      <c r="H188" s="26"/>
      <c r="I188" s="26"/>
      <c r="J188" s="75"/>
      <c r="K188" s="74"/>
      <c r="L188" s="75"/>
    </row>
    <row r="189" spans="1:12" ht="15" hidden="1" outlineLevel="1" x14ac:dyDescent="0.25">
      <c r="A189" s="10"/>
      <c r="B189" s="10"/>
      <c r="C189" t="s">
        <v>895</v>
      </c>
      <c r="D189" s="19">
        <v>42521</v>
      </c>
      <c r="E189" t="s">
        <v>896</v>
      </c>
      <c r="F189" s="27">
        <v>1044</v>
      </c>
      <c r="G189" s="54"/>
      <c r="H189" s="26"/>
      <c r="I189" s="26"/>
      <c r="J189" s="75"/>
      <c r="K189" s="74"/>
      <c r="L189" s="75"/>
    </row>
    <row r="190" spans="1:12" ht="15" collapsed="1" x14ac:dyDescent="0.25">
      <c r="A190" s="18" t="s">
        <v>340</v>
      </c>
      <c r="B190" s="18" t="s">
        <v>341</v>
      </c>
      <c r="G190" s="81">
        <f>+SUM(F191:F196)</f>
        <v>13688</v>
      </c>
      <c r="H190" s="26">
        <f>G190/1.16*0.16</f>
        <v>1888</v>
      </c>
      <c r="I190" s="26"/>
      <c r="J190" s="75"/>
      <c r="K190" s="74"/>
      <c r="L190" s="75"/>
    </row>
    <row r="191" spans="1:12" ht="15" hidden="1" outlineLevel="1" x14ac:dyDescent="0.25">
      <c r="A191" s="57"/>
      <c r="B191" s="57"/>
      <c r="C191" s="105" t="s">
        <v>2088</v>
      </c>
      <c r="D191" s="118">
        <v>42873</v>
      </c>
      <c r="E191" s="105">
        <v>3568</v>
      </c>
      <c r="F191" s="123">
        <v>2436</v>
      </c>
      <c r="G191" s="81"/>
      <c r="H191" s="26"/>
      <c r="I191" s="26"/>
      <c r="J191" s="75"/>
      <c r="K191" s="74"/>
      <c r="L191" s="75"/>
    </row>
    <row r="192" spans="1:12" ht="15" hidden="1" outlineLevel="1" x14ac:dyDescent="0.25">
      <c r="A192" s="57"/>
      <c r="B192" s="57"/>
      <c r="C192" t="s">
        <v>733</v>
      </c>
      <c r="D192" s="19">
        <v>42485</v>
      </c>
      <c r="E192">
        <v>7074</v>
      </c>
      <c r="F192" s="27">
        <v>2204</v>
      </c>
      <c r="G192" s="81"/>
      <c r="H192" s="26"/>
      <c r="I192" s="26"/>
      <c r="J192" s="75"/>
      <c r="K192" s="74"/>
      <c r="L192" s="75"/>
    </row>
    <row r="193" spans="1:13" hidden="1" outlineLevel="1" x14ac:dyDescent="0.2">
      <c r="A193" s="10"/>
      <c r="B193" s="10"/>
      <c r="C193" t="s">
        <v>897</v>
      </c>
      <c r="D193" s="19">
        <v>42508</v>
      </c>
      <c r="E193">
        <v>7328</v>
      </c>
      <c r="F193" s="27">
        <v>2204</v>
      </c>
      <c r="G193" s="54"/>
      <c r="H193" s="26"/>
      <c r="I193" s="26"/>
    </row>
    <row r="194" spans="1:13" hidden="1" outlineLevel="1" x14ac:dyDescent="0.2">
      <c r="A194" s="10"/>
      <c r="B194" s="10"/>
      <c r="C194" t="s">
        <v>898</v>
      </c>
      <c r="D194" s="19">
        <v>42509</v>
      </c>
      <c r="E194">
        <v>7350</v>
      </c>
      <c r="F194" s="27">
        <v>2436</v>
      </c>
      <c r="G194" s="54"/>
      <c r="H194" s="26"/>
      <c r="I194" s="26"/>
    </row>
    <row r="195" spans="1:13" hidden="1" outlineLevel="1" x14ac:dyDescent="0.2">
      <c r="A195" s="10"/>
      <c r="B195" s="10"/>
      <c r="C195" t="s">
        <v>149</v>
      </c>
      <c r="D195" s="19">
        <v>42514</v>
      </c>
      <c r="E195">
        <v>7388</v>
      </c>
      <c r="F195" s="27">
        <v>2204</v>
      </c>
      <c r="G195" s="54"/>
      <c r="H195" s="26"/>
      <c r="I195" s="26"/>
    </row>
    <row r="196" spans="1:13" hidden="1" outlineLevel="1" x14ac:dyDescent="0.2">
      <c r="A196" s="10"/>
      <c r="B196" s="10"/>
      <c r="C196" t="s">
        <v>899</v>
      </c>
      <c r="D196" s="19">
        <v>42515</v>
      </c>
      <c r="E196">
        <v>7402</v>
      </c>
      <c r="F196" s="27">
        <v>2204</v>
      </c>
      <c r="G196" s="54"/>
      <c r="H196" s="26"/>
      <c r="I196" s="26"/>
      <c r="K196" s="19"/>
      <c r="M196" s="27"/>
    </row>
    <row r="197" spans="1:13" collapsed="1" x14ac:dyDescent="0.2">
      <c r="A197" s="18" t="s">
        <v>211</v>
      </c>
      <c r="B197" s="18" t="s">
        <v>212</v>
      </c>
      <c r="C197" s="5"/>
      <c r="D197" s="36"/>
      <c r="E197" s="37"/>
      <c r="G197" s="21">
        <f>SUM(F198:F203)</f>
        <v>-12760</v>
      </c>
      <c r="H197" s="26">
        <f t="shared" ref="H197" si="3">G197/1.16*0.16</f>
        <v>-1760</v>
      </c>
      <c r="I197" s="96" t="s">
        <v>2079</v>
      </c>
      <c r="K197" s="7"/>
      <c r="L197" s="28"/>
    </row>
    <row r="198" spans="1:13" s="64" customFormat="1" hidden="1" outlineLevel="1" x14ac:dyDescent="0.2">
      <c r="A198" s="57"/>
      <c r="B198" s="57"/>
      <c r="C198" t="s">
        <v>213</v>
      </c>
      <c r="D198" s="19">
        <v>42068</v>
      </c>
      <c r="E198" t="s">
        <v>214</v>
      </c>
      <c r="F198" s="20">
        <v>464</v>
      </c>
      <c r="G198" s="21"/>
      <c r="H198" s="26"/>
      <c r="I198" s="26"/>
      <c r="K198" s="7"/>
      <c r="L198" s="60"/>
    </row>
    <row r="199" spans="1:13" s="64" customFormat="1" hidden="1" outlineLevel="1" x14ac:dyDescent="0.2">
      <c r="A199" s="57"/>
      <c r="B199" s="57"/>
      <c r="C199" t="s">
        <v>215</v>
      </c>
      <c r="D199" s="19">
        <v>42172</v>
      </c>
      <c r="E199" t="s">
        <v>216</v>
      </c>
      <c r="F199" s="20">
        <v>4408</v>
      </c>
      <c r="G199" s="21"/>
      <c r="H199" s="26"/>
      <c r="I199" s="26"/>
      <c r="K199" s="7"/>
      <c r="L199" s="60"/>
    </row>
    <row r="200" spans="1:13" s="64" customFormat="1" hidden="1" outlineLevel="1" x14ac:dyDescent="0.2">
      <c r="A200" s="57"/>
      <c r="B200" s="57"/>
      <c r="C200" t="s">
        <v>217</v>
      </c>
      <c r="D200" s="19">
        <v>42247</v>
      </c>
      <c r="E200" t="s">
        <v>218</v>
      </c>
      <c r="F200" s="20">
        <v>4408</v>
      </c>
      <c r="G200" s="21"/>
      <c r="H200" s="26"/>
      <c r="I200" s="26"/>
      <c r="K200" s="7"/>
      <c r="L200" s="60"/>
    </row>
    <row r="201" spans="1:13" s="64" customFormat="1" hidden="1" outlineLevel="1" x14ac:dyDescent="0.2">
      <c r="A201" s="57"/>
      <c r="B201" s="57"/>
      <c r="C201" t="s">
        <v>219</v>
      </c>
      <c r="D201" s="19">
        <v>42247</v>
      </c>
      <c r="E201" t="s">
        <v>220</v>
      </c>
      <c r="F201" s="20">
        <v>4408</v>
      </c>
      <c r="G201" s="21"/>
      <c r="H201" s="26"/>
      <c r="I201" s="26"/>
      <c r="K201" s="7"/>
      <c r="L201" s="60"/>
    </row>
    <row r="202" spans="1:13" s="64" customFormat="1" hidden="1" outlineLevel="1" x14ac:dyDescent="0.2">
      <c r="A202" s="57"/>
      <c r="B202" s="57"/>
      <c r="C202" t="s">
        <v>734</v>
      </c>
      <c r="D202" s="19">
        <v>42487</v>
      </c>
      <c r="E202" t="s">
        <v>391</v>
      </c>
      <c r="F202" s="27">
        <v>-26448</v>
      </c>
      <c r="G202" s="21"/>
      <c r="H202" s="26"/>
      <c r="I202" s="96" t="s">
        <v>735</v>
      </c>
      <c r="K202" s="7"/>
      <c r="L202" s="60"/>
    </row>
    <row r="203" spans="1:13" hidden="1" outlineLevel="1" x14ac:dyDescent="0.2">
      <c r="A203" s="10"/>
      <c r="B203" s="10"/>
      <c r="C203" t="s">
        <v>529</v>
      </c>
      <c r="D203" s="19"/>
      <c r="F203" s="27"/>
      <c r="G203" s="21"/>
      <c r="H203" s="26"/>
      <c r="I203" s="26"/>
    </row>
    <row r="204" spans="1:13" collapsed="1" x14ac:dyDescent="0.2">
      <c r="A204" s="18" t="s">
        <v>221</v>
      </c>
      <c r="B204" s="18" t="s">
        <v>222</v>
      </c>
      <c r="C204" s="5"/>
      <c r="D204" s="36"/>
      <c r="E204" s="37"/>
      <c r="F204" s="6"/>
      <c r="G204" s="21">
        <f>SUM(F205)</f>
        <v>11470.9</v>
      </c>
      <c r="H204" s="26">
        <f>G204/1.16*0.16</f>
        <v>1582.1931034482759</v>
      </c>
      <c r="I204" s="26"/>
    </row>
    <row r="205" spans="1:13" hidden="1" outlineLevel="1" x14ac:dyDescent="0.2">
      <c r="A205" s="10"/>
      <c r="B205" s="10"/>
      <c r="C205" t="s">
        <v>223</v>
      </c>
      <c r="D205" s="69">
        <v>41864</v>
      </c>
      <c r="E205" s="70" t="s">
        <v>224</v>
      </c>
      <c r="F205" s="20">
        <v>11470.9</v>
      </c>
      <c r="G205" s="21"/>
      <c r="H205" s="26"/>
      <c r="I205" s="26"/>
    </row>
    <row r="206" spans="1:13" hidden="1" outlineLevel="1" x14ac:dyDescent="0.2">
      <c r="A206" s="10"/>
      <c r="B206" s="10"/>
      <c r="C206" t="s">
        <v>529</v>
      </c>
      <c r="D206" s="69"/>
      <c r="E206" s="70"/>
      <c r="G206" s="21"/>
      <c r="H206" s="26"/>
      <c r="I206" s="26"/>
    </row>
    <row r="207" spans="1:13" collapsed="1" x14ac:dyDescent="0.2">
      <c r="A207" s="18" t="s">
        <v>589</v>
      </c>
      <c r="B207" s="18" t="s">
        <v>590</v>
      </c>
      <c r="D207" s="69"/>
      <c r="E207" s="70"/>
      <c r="G207" s="21">
        <f>SUM(F208:F208)</f>
        <v>10440</v>
      </c>
      <c r="H207" s="26">
        <f>G207/1.16*0.16</f>
        <v>1440</v>
      </c>
      <c r="I207" s="26"/>
    </row>
    <row r="208" spans="1:13" hidden="1" outlineLevel="1" x14ac:dyDescent="0.2">
      <c r="A208" s="10"/>
      <c r="B208" s="10"/>
      <c r="C208" t="s">
        <v>591</v>
      </c>
      <c r="D208" s="19">
        <v>42438</v>
      </c>
      <c r="E208" t="s">
        <v>592</v>
      </c>
      <c r="F208" s="27">
        <v>10440</v>
      </c>
      <c r="G208" s="21"/>
      <c r="H208" s="26"/>
      <c r="I208" s="26"/>
    </row>
    <row r="209" spans="1:19" collapsed="1" x14ac:dyDescent="0.2">
      <c r="A209" s="18" t="s">
        <v>225</v>
      </c>
      <c r="B209" s="18" t="s">
        <v>226</v>
      </c>
      <c r="D209" s="19"/>
      <c r="G209" s="21">
        <f>SUM(F210:F211)</f>
        <v>28130</v>
      </c>
      <c r="H209" s="26">
        <f>G209/1.16*0.16</f>
        <v>3880</v>
      </c>
      <c r="I209" s="26"/>
    </row>
    <row r="210" spans="1:19" hidden="1" outlineLevel="1" x14ac:dyDescent="0.2">
      <c r="A210" s="10"/>
      <c r="B210" s="10"/>
      <c r="C210" t="s">
        <v>227</v>
      </c>
      <c r="D210" s="19">
        <v>42101</v>
      </c>
      <c r="E210">
        <v>60</v>
      </c>
      <c r="F210" s="20">
        <v>11020</v>
      </c>
      <c r="G210" s="21"/>
      <c r="H210" s="26">
        <f>G210/1.16*0.16</f>
        <v>0</v>
      </c>
      <c r="I210" s="26"/>
      <c r="K210" s="10"/>
      <c r="L210" s="10"/>
      <c r="N210" s="19"/>
      <c r="P210" s="27"/>
      <c r="Q210" s="21"/>
      <c r="R210" s="26"/>
      <c r="S210" s="26"/>
    </row>
    <row r="211" spans="1:19" hidden="1" outlineLevel="1" x14ac:dyDescent="0.2">
      <c r="A211" s="10"/>
      <c r="B211" s="10"/>
      <c r="C211" t="s">
        <v>900</v>
      </c>
      <c r="D211" s="19">
        <v>42514</v>
      </c>
      <c r="E211">
        <v>278</v>
      </c>
      <c r="F211" s="27">
        <v>17110</v>
      </c>
      <c r="G211" s="21"/>
      <c r="H211" s="26"/>
      <c r="I211" s="26"/>
      <c r="K211" s="7"/>
      <c r="L211" s="28"/>
    </row>
    <row r="212" spans="1:19" collapsed="1" x14ac:dyDescent="0.2">
      <c r="A212" s="18" t="s">
        <v>342</v>
      </c>
      <c r="B212" s="18" t="s">
        <v>343</v>
      </c>
      <c r="D212" s="19"/>
      <c r="G212" s="21">
        <f>+SUM(F213:F218)</f>
        <v>3980.5399999999995</v>
      </c>
      <c r="H212" s="26">
        <f>G212/1.16*0.16</f>
        <v>549.04</v>
      </c>
      <c r="K212" s="7"/>
      <c r="L212" s="28"/>
    </row>
    <row r="213" spans="1:19" hidden="1" outlineLevel="1" x14ac:dyDescent="0.2">
      <c r="A213" s="10"/>
      <c r="B213" s="10"/>
      <c r="C213" t="s">
        <v>595</v>
      </c>
      <c r="D213" s="19">
        <v>42460</v>
      </c>
      <c r="E213" t="s">
        <v>596</v>
      </c>
      <c r="F213" s="27">
        <v>-2889.56</v>
      </c>
      <c r="G213" s="21"/>
      <c r="H213" s="26"/>
      <c r="K213" s="7"/>
      <c r="L213" s="28"/>
    </row>
    <row r="214" spans="1:19" hidden="1" outlineLevel="1" x14ac:dyDescent="0.2">
      <c r="A214" s="10"/>
      <c r="B214" s="10"/>
      <c r="C214" t="s">
        <v>739</v>
      </c>
      <c r="D214" s="19">
        <v>42487</v>
      </c>
      <c r="E214" t="s">
        <v>740</v>
      </c>
      <c r="F214" s="27">
        <v>-2889.56</v>
      </c>
      <c r="G214" s="21"/>
      <c r="H214" s="26"/>
      <c r="K214" s="7"/>
      <c r="L214" s="28"/>
    </row>
    <row r="215" spans="1:19" hidden="1" outlineLevel="1" x14ac:dyDescent="0.2">
      <c r="A215" s="10"/>
      <c r="B215" s="10"/>
      <c r="C215" t="s">
        <v>301</v>
      </c>
      <c r="D215" s="19">
        <v>42518</v>
      </c>
      <c r="E215">
        <v>1724</v>
      </c>
      <c r="F215" s="27">
        <v>1959.82</v>
      </c>
      <c r="G215" s="21"/>
      <c r="H215" s="26"/>
      <c r="I215" s="26"/>
      <c r="K215" s="7"/>
      <c r="L215" s="28"/>
    </row>
    <row r="216" spans="1:19" hidden="1" outlineLevel="1" x14ac:dyDescent="0.2">
      <c r="A216" s="10"/>
      <c r="B216" s="10"/>
      <c r="C216" t="s">
        <v>901</v>
      </c>
      <c r="D216" s="19">
        <v>42510</v>
      </c>
      <c r="E216">
        <v>1688</v>
      </c>
      <c r="F216" s="27">
        <v>2081.04</v>
      </c>
      <c r="H216" s="26"/>
      <c r="I216" s="26"/>
      <c r="K216" s="7"/>
      <c r="L216" s="28"/>
    </row>
    <row r="217" spans="1:19" hidden="1" outlineLevel="1" x14ac:dyDescent="0.2">
      <c r="A217" s="10"/>
      <c r="B217" s="10"/>
      <c r="C217" t="s">
        <v>902</v>
      </c>
      <c r="D217" s="19">
        <v>42510</v>
      </c>
      <c r="E217">
        <v>1687</v>
      </c>
      <c r="F217" s="27">
        <v>5034.3999999999996</v>
      </c>
      <c r="H217" s="26"/>
      <c r="I217" s="26"/>
      <c r="K217" s="7"/>
      <c r="L217" s="28"/>
    </row>
    <row r="218" spans="1:19" hidden="1" outlineLevel="1" x14ac:dyDescent="0.2">
      <c r="A218" s="10"/>
      <c r="B218" s="10"/>
      <c r="C218" t="s">
        <v>903</v>
      </c>
      <c r="D218" s="19">
        <v>42510</v>
      </c>
      <c r="E218">
        <v>1686</v>
      </c>
      <c r="F218">
        <v>684.4</v>
      </c>
      <c r="H218" s="26"/>
      <c r="I218" s="26" t="s">
        <v>741</v>
      </c>
    </row>
    <row r="219" spans="1:19" collapsed="1" x14ac:dyDescent="0.2">
      <c r="A219" s="18" t="s">
        <v>228</v>
      </c>
      <c r="B219" s="18" t="s">
        <v>229</v>
      </c>
      <c r="G219" s="21">
        <f>SUM(F220:F221)</f>
        <v>15544</v>
      </c>
      <c r="H219" s="26">
        <f>G219/1.16*0.16</f>
        <v>2144.0000000000005</v>
      </c>
      <c r="I219" s="26"/>
    </row>
    <row r="220" spans="1:19" hidden="1" outlineLevel="1" x14ac:dyDescent="0.2">
      <c r="A220" s="10"/>
      <c r="B220" s="10"/>
      <c r="C220" t="s">
        <v>904</v>
      </c>
      <c r="D220" s="19">
        <v>42500</v>
      </c>
      <c r="E220">
        <v>109</v>
      </c>
      <c r="F220" s="27">
        <v>13804</v>
      </c>
      <c r="G220" s="21"/>
      <c r="H220" s="26"/>
      <c r="I220" s="26"/>
    </row>
    <row r="221" spans="1:19" hidden="1" outlineLevel="1" x14ac:dyDescent="0.2">
      <c r="A221" s="10"/>
      <c r="B221" s="10"/>
      <c r="C221" t="s">
        <v>905</v>
      </c>
      <c r="D221" s="19">
        <v>42504</v>
      </c>
      <c r="E221">
        <v>108</v>
      </c>
      <c r="F221" s="27">
        <v>1740</v>
      </c>
      <c r="G221" s="21"/>
      <c r="H221" s="26"/>
      <c r="I221" s="26"/>
    </row>
    <row r="222" spans="1:19" collapsed="1" x14ac:dyDescent="0.2">
      <c r="A222" s="18" t="s">
        <v>236</v>
      </c>
      <c r="B222" s="18" t="s">
        <v>237</v>
      </c>
      <c r="C222" s="5"/>
      <c r="D222" s="53"/>
      <c r="E222" s="5"/>
      <c r="F222" s="6"/>
      <c r="G222" s="21">
        <f>SUM(F223:F224)</f>
        <v>2610</v>
      </c>
      <c r="H222" s="26">
        <f>G222/1.16*0.16</f>
        <v>360</v>
      </c>
      <c r="I222" s="26"/>
    </row>
    <row r="223" spans="1:19" s="64" customFormat="1" hidden="1" outlineLevel="1" x14ac:dyDescent="0.2">
      <c r="A223" s="57"/>
      <c r="B223" s="57"/>
      <c r="C223" t="s">
        <v>906</v>
      </c>
      <c r="D223" s="19">
        <v>42506</v>
      </c>
      <c r="E223" t="s">
        <v>907</v>
      </c>
      <c r="F223" s="27">
        <v>2610</v>
      </c>
      <c r="G223" s="21"/>
      <c r="H223" s="26"/>
      <c r="I223" s="26"/>
    </row>
    <row r="224" spans="1:19" hidden="1" outlineLevel="1" x14ac:dyDescent="0.2">
      <c r="A224" s="10"/>
      <c r="B224" s="10"/>
      <c r="C224" t="s">
        <v>529</v>
      </c>
      <c r="D224" s="19"/>
      <c r="F224" s="27"/>
      <c r="G224" s="21"/>
    </row>
    <row r="225" spans="1:9" collapsed="1" x14ac:dyDescent="0.2">
      <c r="A225" s="18" t="s">
        <v>240</v>
      </c>
      <c r="B225" s="18" t="s">
        <v>241</v>
      </c>
      <c r="C225" s="5"/>
      <c r="D225" s="53"/>
      <c r="E225" s="5"/>
      <c r="F225" s="6"/>
      <c r="G225" s="21">
        <f>SUM(F226:F226)</f>
        <v>5848</v>
      </c>
      <c r="H225" s="26">
        <f>G225/1.16*0.16</f>
        <v>806.62068965517244</v>
      </c>
      <c r="I225" s="26"/>
    </row>
    <row r="226" spans="1:9" hidden="1" outlineLevel="1" x14ac:dyDescent="0.2">
      <c r="C226" t="s">
        <v>908</v>
      </c>
      <c r="D226" s="19">
        <v>42518</v>
      </c>
      <c r="E226">
        <v>17973590</v>
      </c>
      <c r="F226" s="27">
        <v>5848</v>
      </c>
    </row>
    <row r="227" spans="1:9" collapsed="1" x14ac:dyDescent="0.2">
      <c r="A227" s="18" t="s">
        <v>743</v>
      </c>
      <c r="B227" s="18" t="s">
        <v>744</v>
      </c>
      <c r="D227" s="19"/>
      <c r="F227" s="27"/>
      <c r="G227" s="21">
        <f>SUM(F228)</f>
        <v>1099.7</v>
      </c>
      <c r="H227" s="26">
        <f>G227/1.16*0.16</f>
        <v>151.68275862068967</v>
      </c>
    </row>
    <row r="228" spans="1:9" hidden="1" outlineLevel="1" x14ac:dyDescent="0.2">
      <c r="C228" t="s">
        <v>745</v>
      </c>
      <c r="D228" s="19">
        <v>42473</v>
      </c>
      <c r="E228">
        <v>33015</v>
      </c>
      <c r="F228" s="27">
        <v>1099.7</v>
      </c>
    </row>
    <row r="229" spans="1:9" hidden="1" outlineLevel="1" x14ac:dyDescent="0.2">
      <c r="C229" t="s">
        <v>529</v>
      </c>
      <c r="D229" s="19"/>
      <c r="F229" s="27"/>
    </row>
    <row r="230" spans="1:9" collapsed="1" x14ac:dyDescent="0.2">
      <c r="A230" s="18" t="s">
        <v>605</v>
      </c>
      <c r="B230" s="18" t="s">
        <v>603</v>
      </c>
      <c r="D230" s="19"/>
      <c r="F230" s="27"/>
      <c r="G230" s="21">
        <f>SUM(F231)</f>
        <v>1942</v>
      </c>
      <c r="H230" s="26">
        <f>G230/1.16*0.16</f>
        <v>267.86206896551727</v>
      </c>
    </row>
    <row r="231" spans="1:9" hidden="1" outlineLevel="1" x14ac:dyDescent="0.2">
      <c r="C231" t="s">
        <v>909</v>
      </c>
      <c r="D231" s="19">
        <v>42503</v>
      </c>
      <c r="E231">
        <v>1122</v>
      </c>
      <c r="F231" s="27">
        <v>1942</v>
      </c>
    </row>
    <row r="232" spans="1:9" collapsed="1" x14ac:dyDescent="0.2">
      <c r="A232" s="18" t="s">
        <v>243</v>
      </c>
      <c r="B232" s="234" t="s">
        <v>244</v>
      </c>
      <c r="C232" s="5"/>
      <c r="D232" s="53"/>
      <c r="E232" s="5"/>
      <c r="F232" s="6"/>
      <c r="G232" s="21">
        <f>SUM(F233)</f>
        <v>295000</v>
      </c>
      <c r="H232" s="26">
        <f>G232/1.16*0.16</f>
        <v>40689.655172413797</v>
      </c>
      <c r="I232" s="26"/>
    </row>
    <row r="233" spans="1:9" ht="15" hidden="1" outlineLevel="1" x14ac:dyDescent="0.25">
      <c r="C233" s="75" t="s">
        <v>245</v>
      </c>
      <c r="D233" s="74">
        <v>42331</v>
      </c>
      <c r="E233" s="75" t="s">
        <v>246</v>
      </c>
      <c r="F233" s="20">
        <v>295000</v>
      </c>
    </row>
    <row r="234" spans="1:9" collapsed="1" x14ac:dyDescent="0.2">
      <c r="A234" s="18" t="s">
        <v>620</v>
      </c>
      <c r="B234" s="18" t="s">
        <v>621</v>
      </c>
      <c r="D234" s="19"/>
      <c r="F234" s="27"/>
      <c r="G234" s="21">
        <f>SUM(F235:F237)</f>
        <v>5501.6</v>
      </c>
      <c r="H234" s="26">
        <f>G234/1.16*0.16</f>
        <v>758.84137931034491</v>
      </c>
    </row>
    <row r="235" spans="1:9" hidden="1" outlineLevel="1" x14ac:dyDescent="0.2">
      <c r="C235" t="s">
        <v>616</v>
      </c>
      <c r="D235" s="19">
        <v>42506</v>
      </c>
      <c r="E235">
        <v>7347</v>
      </c>
      <c r="F235" s="27">
        <v>1670.4</v>
      </c>
    </row>
    <row r="236" spans="1:9" hidden="1" outlineLevel="1" x14ac:dyDescent="0.2">
      <c r="C236" t="s">
        <v>910</v>
      </c>
      <c r="D236" s="19">
        <v>42510</v>
      </c>
      <c r="E236" t="s">
        <v>911</v>
      </c>
      <c r="F236" s="27">
        <v>1546</v>
      </c>
    </row>
    <row r="237" spans="1:9" hidden="1" outlineLevel="1" x14ac:dyDescent="0.2">
      <c r="C237" t="s">
        <v>912</v>
      </c>
      <c r="D237" s="19">
        <v>42521</v>
      </c>
      <c r="E237" t="s">
        <v>913</v>
      </c>
      <c r="F237" s="27">
        <v>2285.1999999999998</v>
      </c>
    </row>
    <row r="238" spans="1:9" collapsed="1" x14ac:dyDescent="0.2">
      <c r="A238" s="18" t="s">
        <v>756</v>
      </c>
      <c r="B238" s="18" t="s">
        <v>757</v>
      </c>
      <c r="D238" s="19"/>
      <c r="F238" s="27"/>
      <c r="G238" s="21">
        <f>SUM(F239:F242)</f>
        <v>41876</v>
      </c>
      <c r="H238" s="26">
        <f>G238/1.16*0.16</f>
        <v>5776</v>
      </c>
    </row>
    <row r="239" spans="1:9" s="64" customFormat="1" hidden="1" outlineLevel="1" x14ac:dyDescent="0.2">
      <c r="A239" s="57"/>
      <c r="B239" s="57"/>
      <c r="C239" t="s">
        <v>914</v>
      </c>
      <c r="D239" s="19">
        <v>42506</v>
      </c>
      <c r="E239" t="s">
        <v>915</v>
      </c>
      <c r="F239" s="27">
        <v>1044</v>
      </c>
    </row>
    <row r="240" spans="1:9" s="64" customFormat="1" hidden="1" outlineLevel="1" x14ac:dyDescent="0.2">
      <c r="A240" s="57"/>
      <c r="B240" s="57"/>
      <c r="C240" t="s">
        <v>916</v>
      </c>
      <c r="D240" s="19">
        <v>42506</v>
      </c>
      <c r="E240" t="s">
        <v>917</v>
      </c>
      <c r="F240" s="27">
        <v>1624</v>
      </c>
    </row>
    <row r="241" spans="1:9" s="64" customFormat="1" hidden="1" outlineLevel="1" x14ac:dyDescent="0.2">
      <c r="A241" s="57"/>
      <c r="B241" s="57"/>
      <c r="C241" t="s">
        <v>918</v>
      </c>
      <c r="D241" s="19">
        <v>42510</v>
      </c>
      <c r="E241" t="s">
        <v>919</v>
      </c>
      <c r="F241" s="27">
        <v>35960</v>
      </c>
    </row>
    <row r="242" spans="1:9" s="64" customFormat="1" hidden="1" outlineLevel="1" x14ac:dyDescent="0.2">
      <c r="A242" s="57"/>
      <c r="B242" s="57"/>
      <c r="C242" t="s">
        <v>920</v>
      </c>
      <c r="D242" s="19">
        <v>42517</v>
      </c>
      <c r="E242" t="s">
        <v>921</v>
      </c>
      <c r="F242" s="27">
        <v>3248</v>
      </c>
    </row>
    <row r="243" spans="1:9" collapsed="1" x14ac:dyDescent="0.2">
      <c r="A243" s="18" t="s">
        <v>775</v>
      </c>
      <c r="B243" s="18" t="s">
        <v>776</v>
      </c>
      <c r="D243" s="19"/>
      <c r="F243" s="27"/>
      <c r="G243" s="21">
        <f>SUM(F244:F248)</f>
        <v>32150.659999999996</v>
      </c>
      <c r="H243" s="26">
        <f>G243/1.16*0.16</f>
        <v>4434.5737931034482</v>
      </c>
    </row>
    <row r="244" spans="1:9" hidden="1" outlineLevel="1" x14ac:dyDescent="0.2">
      <c r="C244" t="s">
        <v>777</v>
      </c>
      <c r="D244" s="19">
        <v>42479</v>
      </c>
      <c r="E244" t="s">
        <v>430</v>
      </c>
      <c r="F244" s="27">
        <v>6628.56</v>
      </c>
      <c r="G244" s="27"/>
    </row>
    <row r="245" spans="1:9" hidden="1" outlineLevel="1" x14ac:dyDescent="0.2">
      <c r="C245" t="s">
        <v>924</v>
      </c>
      <c r="D245" s="19">
        <v>42510</v>
      </c>
      <c r="E245" t="s">
        <v>925</v>
      </c>
      <c r="F245" s="27">
        <v>1784.27</v>
      </c>
      <c r="I245" t="s">
        <v>780</v>
      </c>
    </row>
    <row r="246" spans="1:9" hidden="1" outlineLevel="1" x14ac:dyDescent="0.2">
      <c r="C246" t="s">
        <v>922</v>
      </c>
      <c r="D246" s="19">
        <v>42493</v>
      </c>
      <c r="E246" t="s">
        <v>923</v>
      </c>
      <c r="F246" s="27">
        <v>10580.59</v>
      </c>
    </row>
    <row r="247" spans="1:9" hidden="1" outlineLevel="1" x14ac:dyDescent="0.2">
      <c r="C247" t="s">
        <v>926</v>
      </c>
      <c r="D247" s="19">
        <v>42506</v>
      </c>
      <c r="E247" t="s">
        <v>927</v>
      </c>
      <c r="F247" s="27">
        <v>13517.24</v>
      </c>
    </row>
    <row r="248" spans="1:9" hidden="1" outlineLevel="1" x14ac:dyDescent="0.2">
      <c r="C248" t="s">
        <v>928</v>
      </c>
      <c r="D248" s="19">
        <v>42503</v>
      </c>
      <c r="E248" t="s">
        <v>929</v>
      </c>
      <c r="F248" s="68">
        <v>-360</v>
      </c>
      <c r="I248" t="s">
        <v>930</v>
      </c>
    </row>
    <row r="249" spans="1:9" hidden="1" outlineLevel="1" x14ac:dyDescent="0.2">
      <c r="I249" t="s">
        <v>930</v>
      </c>
    </row>
    <row r="250" spans="1:9" collapsed="1" x14ac:dyDescent="0.2">
      <c r="A250" s="18" t="s">
        <v>931</v>
      </c>
      <c r="B250" s="18" t="s">
        <v>932</v>
      </c>
      <c r="D250" s="19"/>
      <c r="F250" s="27"/>
      <c r="G250" s="21">
        <f>SUM(F251)</f>
        <v>-1000</v>
      </c>
      <c r="H250" s="26">
        <f>G250/1.16*0.16</f>
        <v>-137.93103448275863</v>
      </c>
      <c r="I250" s="188" t="s">
        <v>2084</v>
      </c>
    </row>
    <row r="251" spans="1:9" hidden="1" outlineLevel="1" x14ac:dyDescent="0.2">
      <c r="C251" t="s">
        <v>933</v>
      </c>
      <c r="D251" s="19">
        <v>42515</v>
      </c>
      <c r="E251" t="s">
        <v>934</v>
      </c>
      <c r="F251" s="27">
        <v>-1000</v>
      </c>
    </row>
    <row r="252" spans="1:9" collapsed="1" x14ac:dyDescent="0.2">
      <c r="A252" s="18" t="s">
        <v>939</v>
      </c>
      <c r="B252" s="18" t="s">
        <v>935</v>
      </c>
      <c r="D252" s="19"/>
      <c r="F252" s="27"/>
      <c r="G252" s="21">
        <f>SUM(F253:F258)</f>
        <v>739065.3</v>
      </c>
      <c r="H252" s="26">
        <f>G252/1.16*0.16</f>
        <v>101940.04137931037</v>
      </c>
    </row>
    <row r="253" spans="1:9" hidden="1" outlineLevel="1" x14ac:dyDescent="0.2">
      <c r="C253" t="s">
        <v>230</v>
      </c>
      <c r="D253" s="19">
        <v>42517</v>
      </c>
      <c r="E253" t="s">
        <v>936</v>
      </c>
      <c r="F253" s="27">
        <v>81404.160000000003</v>
      </c>
    </row>
    <row r="254" spans="1:9" hidden="1" outlineLevel="1" x14ac:dyDescent="0.2">
      <c r="C254" t="s">
        <v>1066</v>
      </c>
      <c r="D254" s="19">
        <v>42429</v>
      </c>
      <c r="E254" t="s">
        <v>1067</v>
      </c>
      <c r="F254" s="20">
        <v>80000</v>
      </c>
    </row>
    <row r="255" spans="1:9" hidden="1" outlineLevel="1" x14ac:dyDescent="0.2">
      <c r="C255" t="s">
        <v>1066</v>
      </c>
      <c r="D255" s="19">
        <v>42460</v>
      </c>
      <c r="E255" t="s">
        <v>1067</v>
      </c>
      <c r="F255" s="20">
        <v>80000</v>
      </c>
    </row>
    <row r="256" spans="1:9" hidden="1" outlineLevel="1" x14ac:dyDescent="0.2">
      <c r="C256" t="s">
        <v>1066</v>
      </c>
      <c r="D256" s="19">
        <v>42490</v>
      </c>
      <c r="E256" t="s">
        <v>1067</v>
      </c>
      <c r="F256" s="27">
        <v>80000</v>
      </c>
    </row>
    <row r="257" spans="1:8" hidden="1" outlineLevel="1" x14ac:dyDescent="0.2">
      <c r="C257" t="s">
        <v>937</v>
      </c>
      <c r="D257" s="19">
        <v>42521</v>
      </c>
      <c r="E257" t="s">
        <v>938</v>
      </c>
      <c r="F257" s="27">
        <v>337661.14</v>
      </c>
    </row>
    <row r="258" spans="1:8" hidden="1" outlineLevel="1" x14ac:dyDescent="0.2">
      <c r="C258" t="s">
        <v>392</v>
      </c>
      <c r="D258" s="19">
        <v>42521</v>
      </c>
      <c r="E258" t="s">
        <v>393</v>
      </c>
      <c r="F258" s="27">
        <v>80000</v>
      </c>
    </row>
    <row r="259" spans="1:8" collapsed="1" x14ac:dyDescent="0.2">
      <c r="A259" s="18" t="s">
        <v>940</v>
      </c>
      <c r="B259" s="18" t="s">
        <v>941</v>
      </c>
      <c r="D259" s="19"/>
      <c r="F259" s="27"/>
      <c r="G259" s="21">
        <f>SUM(F260)</f>
        <v>812</v>
      </c>
      <c r="H259" s="26">
        <f>G259/1.16*0.16</f>
        <v>112</v>
      </c>
    </row>
    <row r="260" spans="1:8" hidden="1" outlineLevel="1" x14ac:dyDescent="0.2">
      <c r="C260" t="s">
        <v>942</v>
      </c>
      <c r="D260" s="19">
        <v>42517</v>
      </c>
      <c r="E260">
        <v>75039</v>
      </c>
      <c r="F260">
        <v>812</v>
      </c>
    </row>
    <row r="261" spans="1:8" collapsed="1" x14ac:dyDescent="0.2">
      <c r="A261" s="18" t="s">
        <v>943</v>
      </c>
      <c r="B261" s="234" t="s">
        <v>944</v>
      </c>
      <c r="D261" s="19"/>
      <c r="F261" s="27"/>
      <c r="G261" s="21">
        <f>SUM(F262)</f>
        <v>122000</v>
      </c>
      <c r="H261" s="26">
        <f>G261/1.16*0.16</f>
        <v>16827.586206896551</v>
      </c>
    </row>
    <row r="262" spans="1:8" hidden="1" outlineLevel="1" x14ac:dyDescent="0.2">
      <c r="C262" t="s">
        <v>630</v>
      </c>
      <c r="D262" s="19">
        <v>42521</v>
      </c>
      <c r="E262" t="s">
        <v>945</v>
      </c>
      <c r="F262" s="27">
        <v>122000</v>
      </c>
    </row>
    <row r="263" spans="1:8" collapsed="1" x14ac:dyDescent="0.2">
      <c r="D263" s="19"/>
      <c r="F263" s="27"/>
    </row>
    <row r="264" spans="1:8" x14ac:dyDescent="0.2">
      <c r="E264" s="71" t="s">
        <v>254</v>
      </c>
      <c r="G264" s="72">
        <f>+SUM(G8:G261)</f>
        <v>2535678.4699999997</v>
      </c>
    </row>
    <row r="265" spans="1:8" x14ac:dyDescent="0.2">
      <c r="E265" s="71" t="s">
        <v>255</v>
      </c>
      <c r="G265" s="72">
        <v>2535678.21</v>
      </c>
    </row>
    <row r="266" spans="1:8" x14ac:dyDescent="0.2">
      <c r="E266" s="71" t="s">
        <v>256</v>
      </c>
      <c r="G266" s="72">
        <f>+G264-G265</f>
        <v>0.25999999977648258</v>
      </c>
    </row>
    <row r="268" spans="1:8" x14ac:dyDescent="0.2">
      <c r="F268" s="85" t="s">
        <v>2227</v>
      </c>
      <c r="G268" s="68">
        <f>+G261+G232+G64+G57+G43</f>
        <v>426200</v>
      </c>
    </row>
    <row r="269" spans="1:8" x14ac:dyDescent="0.2">
      <c r="F269" s="85" t="s">
        <v>2228</v>
      </c>
      <c r="G269" s="68">
        <f>+G265-G268</f>
        <v>2109478.21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6"/>
  <sheetViews>
    <sheetView tabSelected="1" topLeftCell="A173" zoomScaleNormal="100" workbookViewId="0">
      <selection activeCell="G227" activeCellId="1" sqref="G225 G227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02"/>
      <c r="E1" s="5"/>
      <c r="F1" s="6"/>
      <c r="G1" s="7"/>
      <c r="H1" s="102"/>
      <c r="I1" s="102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02"/>
      <c r="I2" s="102"/>
      <c r="K2" s="7"/>
      <c r="L2" s="5"/>
    </row>
    <row r="3" spans="1:12" x14ac:dyDescent="0.2">
      <c r="A3" s="1"/>
      <c r="B3" s="2"/>
      <c r="C3" s="9" t="s">
        <v>949</v>
      </c>
      <c r="D3" s="8"/>
      <c r="E3" s="5"/>
      <c r="F3" s="6"/>
      <c r="G3" s="7"/>
      <c r="H3" s="102"/>
      <c r="I3" s="102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02"/>
      <c r="I4" s="102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02"/>
      <c r="I5" s="102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02"/>
      <c r="I6" s="102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02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02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</f>
        <v>3489</v>
      </c>
      <c r="H9" s="26">
        <f t="shared" ref="H9:H11" si="0">G9/1.16*0.16</f>
        <v>481.24137931034488</v>
      </c>
      <c r="I9" s="102"/>
      <c r="K9" s="7"/>
      <c r="L9" s="5"/>
    </row>
    <row r="10" spans="1:12" hidden="1" outlineLevel="1" x14ac:dyDescent="0.2">
      <c r="A10" s="5"/>
      <c r="B10" s="5"/>
      <c r="C10" t="s">
        <v>950</v>
      </c>
      <c r="D10" s="19">
        <v>42550</v>
      </c>
      <c r="E10" t="s">
        <v>951</v>
      </c>
      <c r="F10" s="27">
        <v>3489</v>
      </c>
      <c r="G10" s="22"/>
      <c r="H10" s="26"/>
      <c r="I10" s="102"/>
      <c r="K10" s="7"/>
      <c r="L10" s="5"/>
    </row>
    <row r="11" spans="1:12" collapsed="1" x14ac:dyDescent="0.2">
      <c r="A11" s="18" t="s">
        <v>16</v>
      </c>
      <c r="B11" s="18" t="s">
        <v>17</v>
      </c>
      <c r="D11" s="19"/>
      <c r="G11" s="21">
        <f>SUM(F12:F19)</f>
        <v>8067.56</v>
      </c>
      <c r="H11" s="26">
        <f t="shared" si="0"/>
        <v>1112.7668965517241</v>
      </c>
      <c r="I11" s="102"/>
      <c r="K11" s="7"/>
      <c r="L11" s="5"/>
    </row>
    <row r="12" spans="1:12" ht="15" hidden="1" outlineLevel="1" x14ac:dyDescent="0.25">
      <c r="A12" s="57"/>
      <c r="B12" s="90" t="s">
        <v>468</v>
      </c>
      <c r="C12" t="s">
        <v>469</v>
      </c>
      <c r="F12" s="20">
        <v>0.11</v>
      </c>
      <c r="G12" s="21"/>
      <c r="H12" s="26"/>
      <c r="I12" s="102"/>
      <c r="K12" s="7"/>
      <c r="L12" s="5"/>
    </row>
    <row r="13" spans="1:12" hidden="1" outlineLevel="1" x14ac:dyDescent="0.2">
      <c r="A13" s="57"/>
      <c r="B13" s="57"/>
      <c r="C13" t="s">
        <v>473</v>
      </c>
      <c r="D13" s="19">
        <v>42451</v>
      </c>
      <c r="E13">
        <v>5651070</v>
      </c>
      <c r="F13" s="27">
        <v>1836</v>
      </c>
      <c r="G13" s="21"/>
      <c r="H13" s="26"/>
      <c r="I13" s="102"/>
      <c r="K13" s="7"/>
      <c r="L13" s="5"/>
    </row>
    <row r="14" spans="1:12" hidden="1" outlineLevel="1" x14ac:dyDescent="0.2">
      <c r="A14" s="57"/>
      <c r="B14" s="57"/>
      <c r="C14" t="s">
        <v>952</v>
      </c>
      <c r="D14" s="19">
        <v>42532</v>
      </c>
      <c r="E14">
        <v>5905722</v>
      </c>
      <c r="F14" s="27">
        <v>2412.6</v>
      </c>
      <c r="G14" s="21"/>
      <c r="H14" s="26"/>
      <c r="I14" s="102"/>
      <c r="K14" s="7"/>
      <c r="L14" s="5"/>
    </row>
    <row r="15" spans="1:12" hidden="1" outlineLevel="1" x14ac:dyDescent="0.2">
      <c r="A15" s="57"/>
      <c r="B15" s="57"/>
      <c r="C15" t="s">
        <v>953</v>
      </c>
      <c r="D15" s="19">
        <v>42532</v>
      </c>
      <c r="E15">
        <v>5905724</v>
      </c>
      <c r="F15" s="27">
        <v>2036</v>
      </c>
      <c r="G15" s="21"/>
      <c r="H15" s="26"/>
      <c r="I15" s="102"/>
      <c r="K15" s="7"/>
      <c r="L15" s="5"/>
    </row>
    <row r="16" spans="1:12" hidden="1" outlineLevel="1" x14ac:dyDescent="0.2">
      <c r="A16" s="5"/>
      <c r="B16" s="5"/>
      <c r="C16" t="s">
        <v>503</v>
      </c>
      <c r="D16" s="19">
        <v>42544</v>
      </c>
      <c r="E16">
        <v>5931577</v>
      </c>
      <c r="F16">
        <v>649</v>
      </c>
      <c r="G16" s="22"/>
      <c r="H16" s="26"/>
      <c r="I16" s="102"/>
      <c r="K16" s="7"/>
      <c r="L16" s="5"/>
    </row>
    <row r="17" spans="1:12" hidden="1" outlineLevel="1" x14ac:dyDescent="0.2">
      <c r="A17" s="5"/>
      <c r="B17" s="5"/>
      <c r="C17" t="s">
        <v>606</v>
      </c>
      <c r="D17" s="19">
        <v>42548</v>
      </c>
      <c r="E17">
        <v>5947951</v>
      </c>
      <c r="F17">
        <v>806.25</v>
      </c>
      <c r="G17" s="22"/>
      <c r="H17" s="26"/>
      <c r="I17" s="102"/>
      <c r="K17" s="7"/>
      <c r="L17" s="5"/>
    </row>
    <row r="18" spans="1:12" hidden="1" outlineLevel="1" x14ac:dyDescent="0.2">
      <c r="A18" s="5"/>
      <c r="B18" s="5"/>
      <c r="C18" t="s">
        <v>954</v>
      </c>
      <c r="D18" s="19">
        <v>42549</v>
      </c>
      <c r="E18">
        <v>5956287</v>
      </c>
      <c r="F18">
        <v>367</v>
      </c>
      <c r="G18" s="22"/>
      <c r="H18" s="26"/>
      <c r="I18" s="102"/>
      <c r="K18" s="7"/>
      <c r="L18" s="5"/>
    </row>
    <row r="19" spans="1:12" hidden="1" outlineLevel="1" x14ac:dyDescent="0.2">
      <c r="A19" s="5"/>
      <c r="B19" s="5"/>
      <c r="C19" t="s">
        <v>955</v>
      </c>
      <c r="D19" s="19">
        <v>42524</v>
      </c>
      <c r="E19" t="s">
        <v>391</v>
      </c>
      <c r="F19">
        <v>-39.4</v>
      </c>
      <c r="G19" s="22"/>
      <c r="H19" s="26"/>
      <c r="I19" s="102"/>
      <c r="K19" s="7"/>
      <c r="L19" s="5"/>
    </row>
    <row r="20" spans="1:12" collapsed="1" x14ac:dyDescent="0.2">
      <c r="A20" s="18" t="s">
        <v>19</v>
      </c>
      <c r="B20" s="18" t="s">
        <v>20</v>
      </c>
      <c r="D20" s="19"/>
      <c r="G20" s="21">
        <f>SUM(F21:F23)</f>
        <v>25114</v>
      </c>
      <c r="H20" s="26">
        <f t="shared" ref="H20:H24" si="1">G20/1.16*0.16</f>
        <v>3464</v>
      </c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956</v>
      </c>
      <c r="D21" s="19">
        <v>42530</v>
      </c>
      <c r="E21">
        <v>3255</v>
      </c>
      <c r="F21" s="27">
        <v>8410</v>
      </c>
      <c r="G21" s="22"/>
      <c r="H21" s="26"/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957</v>
      </c>
      <c r="D22" s="19">
        <v>42531</v>
      </c>
      <c r="E22">
        <v>3269</v>
      </c>
      <c r="F22" s="27">
        <v>10440</v>
      </c>
      <c r="G22" s="22"/>
      <c r="H22" s="26"/>
      <c r="I22" s="26"/>
      <c r="J22" s="27"/>
      <c r="K22" s="7"/>
      <c r="L22" s="28"/>
    </row>
    <row r="23" spans="1:12" hidden="1" outlineLevel="1" x14ac:dyDescent="0.2">
      <c r="A23" s="5"/>
      <c r="B23" s="5"/>
      <c r="C23" t="s">
        <v>958</v>
      </c>
      <c r="D23" s="19">
        <v>42531</v>
      </c>
      <c r="E23">
        <v>3271</v>
      </c>
      <c r="F23" s="27">
        <v>6264</v>
      </c>
      <c r="G23" s="22"/>
      <c r="H23" s="26"/>
      <c r="I23" s="26"/>
      <c r="J23" s="27"/>
      <c r="K23" s="7"/>
      <c r="L23" s="28"/>
    </row>
    <row r="24" spans="1:12" collapsed="1" x14ac:dyDescent="0.2">
      <c r="A24" s="18" t="s">
        <v>643</v>
      </c>
      <c r="B24" s="18" t="s">
        <v>262</v>
      </c>
      <c r="D24" s="19"/>
      <c r="G24" s="21">
        <f>SUM(F25:F25)</f>
        <v>7458.8</v>
      </c>
      <c r="H24" s="26">
        <f t="shared" si="1"/>
        <v>1028.8000000000002</v>
      </c>
      <c r="I24" s="26"/>
      <c r="J24" s="27"/>
      <c r="K24" s="7"/>
      <c r="L24" s="28"/>
    </row>
    <row r="25" spans="1:12" hidden="1" outlineLevel="1" x14ac:dyDescent="0.2">
      <c r="A25" s="5"/>
      <c r="B25" s="5"/>
      <c r="C25" t="s">
        <v>959</v>
      </c>
      <c r="D25" s="19">
        <v>42538</v>
      </c>
      <c r="E25">
        <v>63499</v>
      </c>
      <c r="F25" s="27">
        <v>7458.8</v>
      </c>
      <c r="G25" s="22"/>
      <c r="H25" s="22"/>
      <c r="I25" s="26"/>
      <c r="J25" s="27"/>
      <c r="K25" s="7"/>
      <c r="L25" s="28"/>
    </row>
    <row r="26" spans="1:12" collapsed="1" x14ac:dyDescent="0.2">
      <c r="A26" s="18" t="s">
        <v>25</v>
      </c>
      <c r="B26" s="18" t="s">
        <v>26</v>
      </c>
      <c r="C26" s="29"/>
      <c r="D26" s="30"/>
      <c r="E26" s="31"/>
      <c r="F26" s="32"/>
      <c r="G26" s="21">
        <f>SUM(F27:F28)-0.04</f>
        <v>430479.34</v>
      </c>
      <c r="H26" s="26">
        <f>G26/1.16*0.16</f>
        <v>59376.460689655178</v>
      </c>
      <c r="I26" s="26"/>
      <c r="J26" s="27"/>
      <c r="K26" s="7"/>
      <c r="L26" s="28"/>
    </row>
    <row r="27" spans="1:12" hidden="1" outlineLevel="1" x14ac:dyDescent="0.2">
      <c r="A27" s="2"/>
      <c r="B27" s="2"/>
      <c r="C27" t="s">
        <v>544</v>
      </c>
      <c r="D27" s="19">
        <v>42521</v>
      </c>
      <c r="E27" t="s">
        <v>800</v>
      </c>
      <c r="F27" s="27">
        <v>-270</v>
      </c>
      <c r="G27" s="34"/>
      <c r="H27" s="99" t="s">
        <v>962</v>
      </c>
    </row>
    <row r="28" spans="1:12" ht="12" hidden="1" customHeight="1" outlineLevel="1" x14ac:dyDescent="0.2">
      <c r="A28" s="2"/>
      <c r="B28" s="2"/>
      <c r="C28" t="s">
        <v>960</v>
      </c>
      <c r="D28" s="19">
        <v>42551</v>
      </c>
      <c r="E28" t="s">
        <v>961</v>
      </c>
      <c r="F28" s="27">
        <f>430479.38-F27</f>
        <v>430749.38</v>
      </c>
      <c r="G28" s="34"/>
      <c r="H28" s="26"/>
      <c r="J28" s="19"/>
      <c r="L28" s="27"/>
    </row>
    <row r="29" spans="1:12" collapsed="1" x14ac:dyDescent="0.2">
      <c r="A29" s="18" t="s">
        <v>963</v>
      </c>
      <c r="B29" s="18" t="s">
        <v>964</v>
      </c>
      <c r="D29" s="19"/>
      <c r="F29" s="27"/>
      <c r="G29" s="21">
        <f>SUM(F30)</f>
        <v>3495.85</v>
      </c>
      <c r="H29" s="26">
        <f>G29/1.16*0.16</f>
        <v>482.18620689655177</v>
      </c>
      <c r="J29" s="19"/>
      <c r="L29" s="27"/>
    </row>
    <row r="30" spans="1:12" hidden="1" outlineLevel="1" x14ac:dyDescent="0.2">
      <c r="A30" s="57"/>
      <c r="B30" s="57"/>
      <c r="C30" t="s">
        <v>965</v>
      </c>
      <c r="D30" s="19">
        <v>42551</v>
      </c>
      <c r="E30" t="s">
        <v>966</v>
      </c>
      <c r="F30" s="27">
        <v>3495.85</v>
      </c>
      <c r="G30" s="34"/>
      <c r="H30" s="26"/>
      <c r="J30" s="19"/>
      <c r="L30" s="27"/>
    </row>
    <row r="31" spans="1:12" ht="15" customHeight="1" collapsed="1" x14ac:dyDescent="0.25">
      <c r="A31" s="18" t="s">
        <v>268</v>
      </c>
      <c r="B31" s="18" t="s">
        <v>269</v>
      </c>
      <c r="C31" s="75"/>
      <c r="D31" s="74"/>
      <c r="E31" s="75"/>
      <c r="F31" s="73"/>
      <c r="G31" s="21">
        <f>SUM(F32:F35)</f>
        <v>12413.31</v>
      </c>
      <c r="H31" s="26">
        <f>G31/1.16*0.16</f>
        <v>1712.1806896551725</v>
      </c>
      <c r="I31" s="26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967</v>
      </c>
      <c r="D32" s="19">
        <v>42531</v>
      </c>
      <c r="E32" t="s">
        <v>968</v>
      </c>
      <c r="F32" s="27">
        <v>2659.35</v>
      </c>
      <c r="G32" s="34"/>
      <c r="H32" s="26"/>
      <c r="I32" s="26"/>
      <c r="J32" s="27"/>
      <c r="K32" s="7"/>
      <c r="L32" s="28"/>
    </row>
    <row r="33" spans="1:12" ht="12.75" hidden="1" customHeight="1" outlineLevel="1" x14ac:dyDescent="0.2">
      <c r="A33" s="2"/>
      <c r="B33" s="2"/>
      <c r="C33" t="s">
        <v>918</v>
      </c>
      <c r="D33" s="19">
        <v>42538</v>
      </c>
      <c r="E33" t="s">
        <v>969</v>
      </c>
      <c r="F33" s="27">
        <v>3600</v>
      </c>
      <c r="G33" s="34"/>
      <c r="H33" s="26"/>
      <c r="I33" s="26"/>
      <c r="J33" s="27"/>
      <c r="K33" s="7"/>
      <c r="L33" s="28"/>
    </row>
    <row r="34" spans="1:12" ht="12.75" hidden="1" customHeight="1" outlineLevel="1" x14ac:dyDescent="0.2">
      <c r="A34" s="2"/>
      <c r="B34" s="2"/>
      <c r="C34" t="s">
        <v>372</v>
      </c>
      <c r="D34" s="19">
        <v>42548</v>
      </c>
      <c r="E34" t="s">
        <v>970</v>
      </c>
      <c r="F34" s="27">
        <v>4222.88</v>
      </c>
      <c r="G34" s="34"/>
      <c r="H34" s="26"/>
      <c r="I34" s="26"/>
      <c r="J34" s="27"/>
      <c r="K34" s="7"/>
      <c r="L34" s="28"/>
    </row>
    <row r="35" spans="1:12" ht="12" hidden="1" customHeight="1" outlineLevel="1" x14ac:dyDescent="0.2">
      <c r="A35" s="2"/>
      <c r="B35" s="2"/>
      <c r="C35" t="s">
        <v>971</v>
      </c>
      <c r="D35" s="19">
        <v>42548</v>
      </c>
      <c r="E35" t="s">
        <v>972</v>
      </c>
      <c r="F35" s="27">
        <v>1931.08</v>
      </c>
      <c r="G35" s="34"/>
      <c r="H35" s="26"/>
      <c r="I35" s="26"/>
      <c r="J35" s="27"/>
      <c r="K35" s="7"/>
      <c r="L35" s="28"/>
    </row>
    <row r="36" spans="1:12" ht="15" collapsed="1" x14ac:dyDescent="0.25">
      <c r="A36" s="18" t="s">
        <v>973</v>
      </c>
      <c r="B36" s="18" t="s">
        <v>974</v>
      </c>
      <c r="C36" s="97"/>
      <c r="D36" s="74"/>
      <c r="E36" s="75"/>
      <c r="F36" s="75"/>
      <c r="G36" s="21">
        <f>SUM(F37)</f>
        <v>2784</v>
      </c>
      <c r="H36" s="26">
        <f>G36/1.16*0.16</f>
        <v>384</v>
      </c>
      <c r="I36" s="26"/>
      <c r="J36" s="27"/>
      <c r="K36" s="7"/>
      <c r="L36" s="28"/>
    </row>
    <row r="37" spans="1:12" hidden="1" outlineLevel="1" x14ac:dyDescent="0.2">
      <c r="A37" s="2"/>
      <c r="B37" s="2"/>
      <c r="C37" t="s">
        <v>975</v>
      </c>
      <c r="D37" s="19">
        <v>42543</v>
      </c>
      <c r="E37" t="s">
        <v>976</v>
      </c>
      <c r="F37" s="27">
        <v>2784</v>
      </c>
      <c r="G37" s="34"/>
      <c r="H37" s="26"/>
      <c r="I37" s="26"/>
      <c r="J37" s="27"/>
      <c r="K37" s="7"/>
      <c r="L37" s="28"/>
    </row>
    <row r="38" spans="1:12" collapsed="1" x14ac:dyDescent="0.2">
      <c r="A38" s="35" t="s">
        <v>33</v>
      </c>
      <c r="B38" s="35" t="s">
        <v>34</v>
      </c>
      <c r="C38" s="5"/>
      <c r="D38" s="36"/>
      <c r="E38" s="37"/>
      <c r="F38" s="6"/>
      <c r="G38" s="38">
        <f>SUM(F39)</f>
        <v>-1200</v>
      </c>
      <c r="H38" s="26">
        <f>G38/1.16*0.16</f>
        <v>-165.51724137931038</v>
      </c>
      <c r="I38" s="26"/>
      <c r="J38" s="27"/>
      <c r="K38" s="7"/>
      <c r="L38" s="28"/>
    </row>
    <row r="39" spans="1:12" ht="15" hidden="1" outlineLevel="1" x14ac:dyDescent="0.25">
      <c r="A39" s="39"/>
      <c r="B39" s="39"/>
      <c r="C39" s="40" t="s">
        <v>35</v>
      </c>
      <c r="D39" s="74">
        <v>42385</v>
      </c>
      <c r="E39" s="40" t="s">
        <v>36</v>
      </c>
      <c r="F39" s="33">
        <v>-1200</v>
      </c>
      <c r="G39" s="41"/>
      <c r="H39" s="42" t="s">
        <v>37</v>
      </c>
      <c r="I39" s="26"/>
      <c r="J39" s="42"/>
      <c r="K39" s="7"/>
      <c r="L39" s="28"/>
    </row>
    <row r="40" spans="1:12" collapsed="1" x14ac:dyDescent="0.2">
      <c r="A40" s="35" t="s">
        <v>482</v>
      </c>
      <c r="B40" s="35" t="s">
        <v>483</v>
      </c>
      <c r="D40" s="19"/>
      <c r="F40"/>
      <c r="G40" s="38">
        <f>SUM(F41:F46)</f>
        <v>1500</v>
      </c>
      <c r="H40" s="26">
        <f>G40/1.16*0.16</f>
        <v>206.89655172413794</v>
      </c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411</v>
      </c>
      <c r="D41" s="19">
        <v>42495</v>
      </c>
      <c r="E41">
        <v>1281</v>
      </c>
      <c r="F41">
        <v>250</v>
      </c>
      <c r="G41" s="43"/>
      <c r="H41" s="42"/>
      <c r="J41" s="42"/>
      <c r="K41" s="7"/>
      <c r="L41" s="28"/>
    </row>
    <row r="42" spans="1:12" hidden="1" outlineLevel="1" x14ac:dyDescent="0.2">
      <c r="A42" s="29"/>
      <c r="B42" s="29"/>
      <c r="C42" t="s">
        <v>809</v>
      </c>
      <c r="D42" s="19">
        <v>42499</v>
      </c>
      <c r="E42">
        <v>1287</v>
      </c>
      <c r="F42">
        <v>250</v>
      </c>
      <c r="G42" s="43"/>
      <c r="H42" s="43"/>
      <c r="I42" s="42"/>
      <c r="J42" s="42"/>
      <c r="K42" s="7"/>
      <c r="L42" s="28"/>
    </row>
    <row r="43" spans="1:12" hidden="1" outlineLevel="1" x14ac:dyDescent="0.2">
      <c r="A43" s="29"/>
      <c r="B43" s="29"/>
      <c r="C43" t="s">
        <v>810</v>
      </c>
      <c r="D43" s="19">
        <v>42499</v>
      </c>
      <c r="E43">
        <v>1289</v>
      </c>
      <c r="F43">
        <v>250</v>
      </c>
      <c r="G43" s="43"/>
      <c r="H43" s="43"/>
      <c r="I43" s="42"/>
      <c r="J43" s="42"/>
      <c r="K43" s="7"/>
      <c r="L43" s="28"/>
    </row>
    <row r="44" spans="1:12" hidden="1" outlineLevel="1" x14ac:dyDescent="0.2">
      <c r="A44" s="29"/>
      <c r="B44" s="29"/>
      <c r="C44" t="s">
        <v>811</v>
      </c>
      <c r="D44" s="19">
        <v>42502</v>
      </c>
      <c r="E44">
        <v>1293</v>
      </c>
      <c r="F44">
        <v>250</v>
      </c>
      <c r="G44" s="43"/>
      <c r="H44" s="43"/>
      <c r="I44" s="42"/>
      <c r="J44" s="42"/>
      <c r="K44" s="7"/>
      <c r="L44" s="28"/>
    </row>
    <row r="45" spans="1:12" hidden="1" outlineLevel="1" x14ac:dyDescent="0.2">
      <c r="A45" s="29"/>
      <c r="B45" s="29"/>
      <c r="C45" t="s">
        <v>812</v>
      </c>
      <c r="D45" s="19">
        <v>42508</v>
      </c>
      <c r="E45">
        <v>1300</v>
      </c>
      <c r="F45">
        <v>250</v>
      </c>
      <c r="G45" s="43"/>
      <c r="H45" s="43"/>
      <c r="I45" s="42"/>
      <c r="J45" s="42"/>
      <c r="K45" s="7"/>
      <c r="L45" s="28"/>
    </row>
    <row r="46" spans="1:12" hidden="1" outlineLevel="1" x14ac:dyDescent="0.2">
      <c r="A46" s="29"/>
      <c r="B46" s="29"/>
      <c r="C46" t="s">
        <v>813</v>
      </c>
      <c r="D46" s="19">
        <v>42521</v>
      </c>
      <c r="E46">
        <v>1322</v>
      </c>
      <c r="F46">
        <v>250</v>
      </c>
      <c r="G46" s="43"/>
      <c r="H46" s="43"/>
      <c r="I46" s="42"/>
      <c r="J46" s="42"/>
      <c r="K46" s="7"/>
      <c r="L46" s="28"/>
    </row>
    <row r="47" spans="1:12" collapsed="1" x14ac:dyDescent="0.2">
      <c r="A47" s="44" t="s">
        <v>44</v>
      </c>
      <c r="B47" s="233" t="s">
        <v>45</v>
      </c>
      <c r="C47" s="5"/>
      <c r="D47" s="36"/>
      <c r="E47" s="45"/>
      <c r="F47" s="6"/>
      <c r="G47" s="38">
        <f>SUM(F48:F49)</f>
        <v>2000</v>
      </c>
      <c r="H47" s="26">
        <v>0</v>
      </c>
      <c r="I47" s="26"/>
      <c r="K47" s="7"/>
      <c r="L47" s="28"/>
    </row>
    <row r="48" spans="1:12" ht="15" hidden="1" outlineLevel="1" x14ac:dyDescent="0.25">
      <c r="A48" s="46"/>
      <c r="B48" s="46"/>
      <c r="C48" s="75" t="s">
        <v>47</v>
      </c>
      <c r="D48" s="74">
        <v>42062</v>
      </c>
      <c r="E48" s="75">
        <v>1874</v>
      </c>
      <c r="F48" s="73">
        <v>1000</v>
      </c>
      <c r="G48" s="38"/>
      <c r="L48" s="28"/>
    </row>
    <row r="49" spans="1:13" ht="15" hidden="1" outlineLevel="1" x14ac:dyDescent="0.25">
      <c r="A49" s="46"/>
      <c r="B49" s="46"/>
      <c r="C49" s="75" t="s">
        <v>48</v>
      </c>
      <c r="D49" s="74">
        <v>42067</v>
      </c>
      <c r="E49" s="75">
        <v>1939</v>
      </c>
      <c r="F49" s="73">
        <v>1000</v>
      </c>
      <c r="G49" s="38"/>
      <c r="H49" s="26"/>
      <c r="I49" s="26"/>
      <c r="K49" s="7"/>
      <c r="L49" s="28"/>
    </row>
    <row r="50" spans="1:13" collapsed="1" x14ac:dyDescent="0.2">
      <c r="A50" s="18" t="s">
        <v>54</v>
      </c>
      <c r="B50" s="18" t="s">
        <v>55</v>
      </c>
      <c r="C50" s="5"/>
      <c r="D50" s="36"/>
      <c r="E50" s="45"/>
      <c r="F50" s="6"/>
      <c r="G50" s="52">
        <f>SUM(F51:F51)</f>
        <v>15137</v>
      </c>
      <c r="H50" s="26">
        <f>G50/1.16*0.16</f>
        <v>2087.8620689655172</v>
      </c>
      <c r="I50" s="26"/>
      <c r="K50" s="7"/>
      <c r="L50" s="28"/>
    </row>
    <row r="51" spans="1:13" hidden="1" outlineLevel="1" x14ac:dyDescent="0.2">
      <c r="A51" s="2"/>
      <c r="B51" s="2"/>
      <c r="C51" s="53" t="s">
        <v>56</v>
      </c>
      <c r="D51" s="36">
        <v>41529</v>
      </c>
      <c r="E51" s="34" t="s">
        <v>57</v>
      </c>
      <c r="F51" s="6">
        <v>15137</v>
      </c>
      <c r="G51" s="50"/>
      <c r="H51" s="50" t="s">
        <v>58</v>
      </c>
      <c r="I51" s="26"/>
      <c r="K51" s="7"/>
      <c r="L51" s="28"/>
    </row>
    <row r="52" spans="1:13" collapsed="1" x14ac:dyDescent="0.2">
      <c r="A52" s="18" t="s">
        <v>67</v>
      </c>
      <c r="B52" s="234" t="s">
        <v>68</v>
      </c>
      <c r="C52" s="5"/>
      <c r="D52" s="36"/>
      <c r="E52" s="37"/>
      <c r="F52" s="6"/>
      <c r="G52" s="38">
        <f>SUM(F53:F57)</f>
        <v>5000</v>
      </c>
      <c r="H52" s="26">
        <v>0</v>
      </c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69</v>
      </c>
      <c r="D53" s="74">
        <v>42034</v>
      </c>
      <c r="E53" s="75">
        <v>1801</v>
      </c>
      <c r="F53" s="73">
        <v>1000</v>
      </c>
      <c r="G53" s="54"/>
      <c r="H53" s="54"/>
      <c r="I53" s="26"/>
      <c r="K53" s="7"/>
      <c r="L53" s="28"/>
    </row>
    <row r="54" spans="1:13" ht="15" hidden="1" customHeight="1" outlineLevel="1" x14ac:dyDescent="0.25">
      <c r="A54" s="2"/>
      <c r="B54" s="2"/>
      <c r="C54" s="75" t="s">
        <v>70</v>
      </c>
      <c r="D54" s="74">
        <v>42034</v>
      </c>
      <c r="E54" s="75">
        <v>1801</v>
      </c>
      <c r="F54" s="73">
        <v>1000</v>
      </c>
      <c r="G54" s="54"/>
      <c r="H54" s="26"/>
      <c r="I54" s="26"/>
      <c r="K54" s="7"/>
      <c r="L54" s="28"/>
    </row>
    <row r="55" spans="1:13" ht="15" hidden="1" customHeight="1" outlineLevel="1" x14ac:dyDescent="0.25">
      <c r="A55" s="2"/>
      <c r="B55" s="2"/>
      <c r="C55" s="75" t="s">
        <v>71</v>
      </c>
      <c r="D55" s="74">
        <v>42062</v>
      </c>
      <c r="E55" s="75">
        <v>1874</v>
      </c>
      <c r="F55" s="73">
        <v>1000</v>
      </c>
      <c r="G55" s="54"/>
      <c r="H55" s="26"/>
      <c r="I55" s="26"/>
      <c r="K55" s="7"/>
      <c r="L55" s="28"/>
    </row>
    <row r="56" spans="1:13" ht="15" hidden="1" customHeight="1" outlineLevel="1" x14ac:dyDescent="0.25">
      <c r="A56" s="2"/>
      <c r="B56" s="2"/>
      <c r="C56" s="75" t="s">
        <v>72</v>
      </c>
      <c r="D56" s="74">
        <v>42215</v>
      </c>
      <c r="E56" s="75">
        <v>2226</v>
      </c>
      <c r="F56" s="73">
        <v>1000</v>
      </c>
      <c r="G56" s="54"/>
      <c r="H56" s="26"/>
      <c r="I56" s="26"/>
      <c r="K56" s="7"/>
      <c r="L56" s="28"/>
    </row>
    <row r="57" spans="1:13" ht="15" hidden="1" customHeight="1" outlineLevel="1" x14ac:dyDescent="0.2">
      <c r="A57" s="2"/>
      <c r="B57" s="2"/>
      <c r="C57" t="s">
        <v>815</v>
      </c>
      <c r="D57" s="19">
        <v>42505</v>
      </c>
      <c r="E57" t="s">
        <v>816</v>
      </c>
      <c r="F57" s="27">
        <v>1000</v>
      </c>
      <c r="G57" s="54"/>
      <c r="H57" s="26"/>
      <c r="I57" s="26"/>
      <c r="K57" s="7"/>
      <c r="L57" s="28"/>
    </row>
    <row r="58" spans="1:13" collapsed="1" x14ac:dyDescent="0.2">
      <c r="A58" s="18" t="s">
        <v>76</v>
      </c>
      <c r="B58" s="234" t="s">
        <v>77</v>
      </c>
      <c r="C58" s="55"/>
      <c r="D58" s="30"/>
      <c r="E58" s="56"/>
      <c r="F58" s="32"/>
      <c r="G58" s="38">
        <f>SUM(F59:F59)</f>
        <v>500</v>
      </c>
      <c r="H58" s="26">
        <v>0</v>
      </c>
      <c r="I58" s="26"/>
      <c r="K58" s="7"/>
      <c r="L58" s="28"/>
    </row>
    <row r="59" spans="1:13" hidden="1" outlineLevel="1" x14ac:dyDescent="0.2">
      <c r="A59" s="2"/>
      <c r="B59" s="10"/>
      <c r="C59" t="s">
        <v>820</v>
      </c>
      <c r="D59" s="19">
        <v>42517</v>
      </c>
      <c r="E59" t="s">
        <v>821</v>
      </c>
      <c r="F59">
        <v>500</v>
      </c>
      <c r="G59" s="38"/>
      <c r="H59" s="26"/>
      <c r="I59" s="26"/>
      <c r="K59" s="7"/>
      <c r="L59" s="28"/>
    </row>
    <row r="60" spans="1:13" collapsed="1" x14ac:dyDescent="0.2">
      <c r="A60" s="18" t="s">
        <v>946</v>
      </c>
      <c r="B60" s="18" t="s">
        <v>947</v>
      </c>
      <c r="D60" s="19"/>
      <c r="F60" s="27"/>
      <c r="G60" s="38">
        <f>SUM(F61:F61)</f>
        <v>4640</v>
      </c>
      <c r="H60" s="26">
        <f>G60/1.16*0.16</f>
        <v>640.00000000000011</v>
      </c>
      <c r="I60" s="26"/>
      <c r="K60" s="7"/>
      <c r="L60" s="28"/>
    </row>
    <row r="61" spans="1:13" hidden="1" outlineLevel="1" x14ac:dyDescent="0.2">
      <c r="A61" s="2"/>
      <c r="B61" s="10"/>
      <c r="C61" t="s">
        <v>977</v>
      </c>
      <c r="D61" s="19">
        <v>42551</v>
      </c>
      <c r="E61">
        <v>897</v>
      </c>
      <c r="F61" s="27">
        <v>4640</v>
      </c>
      <c r="G61" s="38"/>
      <c r="H61" s="26"/>
      <c r="I61" s="26"/>
      <c r="K61" s="7"/>
      <c r="L61" s="28"/>
    </row>
    <row r="62" spans="1:13" ht="15" collapsed="1" x14ac:dyDescent="0.25">
      <c r="A62" s="18" t="s">
        <v>80</v>
      </c>
      <c r="B62" s="18" t="s">
        <v>81</v>
      </c>
      <c r="C62" s="5"/>
      <c r="D62" s="36"/>
      <c r="E62" s="45"/>
      <c r="F62" s="6"/>
      <c r="G62" s="21">
        <f>SUM(F63:F64)</f>
        <v>41096.93</v>
      </c>
      <c r="H62" s="26">
        <f>G62/1.16*0.16</f>
        <v>5668.5420689655175</v>
      </c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978</v>
      </c>
      <c r="D63" s="19">
        <v>42543</v>
      </c>
      <c r="E63" t="s">
        <v>979</v>
      </c>
      <c r="F63" s="27">
        <v>16526.22</v>
      </c>
      <c r="H63" s="26"/>
      <c r="I63" s="26"/>
      <c r="J63" s="27">
        <f>+J62*0.16</f>
        <v>0</v>
      </c>
      <c r="K63" s="75"/>
      <c r="L63" s="74"/>
      <c r="M63" s="75"/>
    </row>
    <row r="64" spans="1:13" ht="15" hidden="1" outlineLevel="1" x14ac:dyDescent="0.25">
      <c r="A64" s="57"/>
      <c r="B64" s="57"/>
      <c r="C64" t="s">
        <v>980</v>
      </c>
      <c r="D64" s="19">
        <v>42549</v>
      </c>
      <c r="E64" t="s">
        <v>981</v>
      </c>
      <c r="F64" s="27">
        <v>24570.71</v>
      </c>
      <c r="H64" s="26"/>
      <c r="I64" s="26"/>
      <c r="J64" s="27"/>
      <c r="K64" s="75"/>
      <c r="L64" s="74"/>
      <c r="M64" s="75"/>
    </row>
    <row r="65" spans="1:13" ht="15" collapsed="1" x14ac:dyDescent="0.25">
      <c r="A65" s="18" t="s">
        <v>296</v>
      </c>
      <c r="B65" s="18" t="s">
        <v>297</v>
      </c>
      <c r="D65" s="19"/>
      <c r="F65" s="27"/>
      <c r="G65" s="21">
        <f>+SUM(F66:F69)</f>
        <v>4600</v>
      </c>
      <c r="H65" s="26">
        <f>G65/1.16*0.16</f>
        <v>634.48275862068976</v>
      </c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982</v>
      </c>
      <c r="D66" s="19">
        <v>42530</v>
      </c>
      <c r="E66">
        <v>453</v>
      </c>
      <c r="F66" s="27">
        <v>1800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983</v>
      </c>
      <c r="D67" s="19">
        <v>42537</v>
      </c>
      <c r="E67">
        <v>480</v>
      </c>
      <c r="F67">
        <v>600</v>
      </c>
      <c r="G67" s="21"/>
      <c r="H67" s="26"/>
      <c r="I67" s="26"/>
      <c r="J67" s="27"/>
      <c r="K67" s="75"/>
      <c r="L67" s="74"/>
      <c r="M67" s="75"/>
    </row>
    <row r="68" spans="1:13" ht="15" hidden="1" outlineLevel="1" x14ac:dyDescent="0.25">
      <c r="A68" s="57"/>
      <c r="B68" s="57"/>
      <c r="C68" t="s">
        <v>984</v>
      </c>
      <c r="D68" s="19">
        <v>42544</v>
      </c>
      <c r="E68">
        <v>507</v>
      </c>
      <c r="F68" s="27">
        <v>1500</v>
      </c>
      <c r="G68" s="21"/>
      <c r="H68" s="26"/>
      <c r="I68" s="26"/>
      <c r="J68" s="27"/>
      <c r="K68" s="75"/>
      <c r="L68" s="74"/>
      <c r="M68" s="75"/>
    </row>
    <row r="69" spans="1:13" ht="15" hidden="1" outlineLevel="1" x14ac:dyDescent="0.25">
      <c r="A69" s="57"/>
      <c r="B69" s="57"/>
      <c r="C69" t="s">
        <v>985</v>
      </c>
      <c r="D69" s="19">
        <v>42550</v>
      </c>
      <c r="E69">
        <v>534</v>
      </c>
      <c r="F69">
        <v>700</v>
      </c>
      <c r="G69" s="21"/>
      <c r="H69" s="26"/>
      <c r="I69" s="26"/>
      <c r="J69" s="27"/>
      <c r="K69" s="75"/>
      <c r="L69" s="74"/>
      <c r="M69" s="75"/>
    </row>
    <row r="70" spans="1:13" collapsed="1" x14ac:dyDescent="0.2">
      <c r="A70" s="58" t="s">
        <v>84</v>
      </c>
      <c r="B70" s="18" t="s">
        <v>85</v>
      </c>
      <c r="C70" s="5"/>
      <c r="D70" s="36"/>
      <c r="E70" s="45"/>
      <c r="F70" s="6"/>
      <c r="G70" s="52">
        <f>+SUM(F71:F72)</f>
        <v>237588.72</v>
      </c>
      <c r="H70" s="26">
        <f>G70/1.16*0.16</f>
        <v>32770.857931034487</v>
      </c>
      <c r="I70" s="26"/>
      <c r="J70" s="27"/>
      <c r="K70" s="7"/>
      <c r="L70" s="28"/>
    </row>
    <row r="71" spans="1:13" hidden="1" outlineLevel="1" x14ac:dyDescent="0.2">
      <c r="A71" s="59"/>
      <c r="B71" s="2"/>
      <c r="C71" t="s">
        <v>388</v>
      </c>
      <c r="D71" s="19">
        <v>42412</v>
      </c>
      <c r="E71" t="s">
        <v>389</v>
      </c>
      <c r="F71" s="27">
        <v>241933.04</v>
      </c>
      <c r="G71" s="52"/>
      <c r="H71" s="26"/>
      <c r="I71" s="26"/>
      <c r="J71" s="27"/>
      <c r="K71" s="7"/>
      <c r="L71" s="28"/>
    </row>
    <row r="72" spans="1:13" hidden="1" outlineLevel="1" x14ac:dyDescent="0.2">
      <c r="A72" s="59"/>
      <c r="B72" s="2"/>
      <c r="C72" t="s">
        <v>390</v>
      </c>
      <c r="D72" s="19">
        <v>42426</v>
      </c>
      <c r="E72" t="s">
        <v>391</v>
      </c>
      <c r="F72" s="27">
        <v>-4344.32</v>
      </c>
      <c r="G72" s="52"/>
      <c r="H72" s="26"/>
      <c r="I72" s="26"/>
    </row>
    <row r="73" spans="1:13" collapsed="1" x14ac:dyDescent="0.2">
      <c r="A73" s="18" t="s">
        <v>346</v>
      </c>
      <c r="B73" s="18" t="s">
        <v>92</v>
      </c>
      <c r="C73" s="5"/>
      <c r="D73" s="36"/>
      <c r="F73"/>
      <c r="G73" s="21">
        <f>SUM(F74:F74)</f>
        <v>29000</v>
      </c>
      <c r="H73" s="26">
        <f>G73/1.16*0.16</f>
        <v>4000</v>
      </c>
      <c r="I73" s="26"/>
      <c r="K73" s="7"/>
      <c r="L73" s="28"/>
    </row>
    <row r="74" spans="1:13" ht="15" hidden="1" outlineLevel="1" x14ac:dyDescent="0.25">
      <c r="A74" s="10"/>
      <c r="B74" s="10"/>
      <c r="C74" s="75" t="s">
        <v>93</v>
      </c>
      <c r="D74" s="74">
        <v>42369</v>
      </c>
      <c r="E74" s="36" t="s">
        <v>94</v>
      </c>
      <c r="F74" s="37">
        <v>29000</v>
      </c>
      <c r="G74" s="41"/>
      <c r="H74" s="62"/>
      <c r="I74" s="62"/>
      <c r="K74" s="7"/>
      <c r="L74" s="28"/>
    </row>
    <row r="75" spans="1:13" ht="15" collapsed="1" x14ac:dyDescent="0.25">
      <c r="A75" s="18" t="s">
        <v>95</v>
      </c>
      <c r="B75" s="18" t="s">
        <v>96</v>
      </c>
      <c r="C75" s="5"/>
      <c r="D75" s="36"/>
      <c r="E75" s="74"/>
      <c r="F75" s="75"/>
      <c r="G75" s="21">
        <f>SUM(F76:F77)</f>
        <v>2760.8</v>
      </c>
      <c r="H75" s="26">
        <f>G75/1.16*0.16</f>
        <v>380.80000000000007</v>
      </c>
      <c r="I75" s="26"/>
      <c r="J75" s="27"/>
      <c r="K75" s="7"/>
      <c r="L75" s="28"/>
    </row>
    <row r="76" spans="1:13" ht="15" hidden="1" outlineLevel="1" x14ac:dyDescent="0.25">
      <c r="A76" s="10"/>
      <c r="B76" s="10"/>
      <c r="C76" s="5" t="s">
        <v>97</v>
      </c>
      <c r="D76" s="36">
        <v>41029</v>
      </c>
      <c r="E76" s="74" t="s">
        <v>98</v>
      </c>
      <c r="F76" s="75">
        <v>1380.4</v>
      </c>
      <c r="G76" s="22"/>
      <c r="H76" s="26"/>
      <c r="I76" s="26"/>
      <c r="J76" s="27"/>
      <c r="K76" s="7"/>
      <c r="L76" s="28"/>
    </row>
    <row r="77" spans="1:13" ht="15" hidden="1" outlineLevel="1" x14ac:dyDescent="0.25">
      <c r="A77" s="5"/>
      <c r="B77" s="5"/>
      <c r="C77" s="5" t="s">
        <v>99</v>
      </c>
      <c r="D77" s="36">
        <v>41060</v>
      </c>
      <c r="E77" s="74" t="s">
        <v>100</v>
      </c>
      <c r="F77" s="75">
        <v>1380.4</v>
      </c>
      <c r="G77" s="41"/>
      <c r="H77" s="26"/>
      <c r="I77" s="26"/>
      <c r="J77" s="27"/>
      <c r="K77" s="7"/>
      <c r="L77" s="28"/>
    </row>
    <row r="78" spans="1:13" ht="15" collapsed="1" x14ac:dyDescent="0.25">
      <c r="A78" s="44" t="s">
        <v>101</v>
      </c>
      <c r="B78" s="44" t="s">
        <v>102</v>
      </c>
      <c r="C78" s="29"/>
      <c r="D78" s="30"/>
      <c r="E78" s="74"/>
      <c r="F78" s="75"/>
      <c r="G78" s="21">
        <f>SUM(F79:F84)+0.12</f>
        <v>6831.619999999999</v>
      </c>
      <c r="H78" s="26">
        <f>G78/1.16*0.16</f>
        <v>942.29241379310338</v>
      </c>
      <c r="I78" s="26"/>
      <c r="J78" s="27"/>
      <c r="K78" s="7"/>
      <c r="L78" s="28"/>
    </row>
    <row r="79" spans="1:13" hidden="1" outlineLevel="1" x14ac:dyDescent="0.2">
      <c r="A79" s="10"/>
      <c r="B79" s="10"/>
      <c r="C79" s="10"/>
      <c r="D79" s="36">
        <v>40317</v>
      </c>
      <c r="E79" s="45" t="s">
        <v>103</v>
      </c>
      <c r="F79" s="13">
        <v>2608.88</v>
      </c>
      <c r="G79" s="21"/>
      <c r="H79" s="26"/>
      <c r="I79" s="26"/>
      <c r="J79" s="27"/>
      <c r="K79" s="7"/>
      <c r="L79" s="28"/>
    </row>
    <row r="80" spans="1:13" hidden="1" outlineLevel="1" x14ac:dyDescent="0.2">
      <c r="A80" s="10"/>
      <c r="B80" s="10"/>
      <c r="C80" s="10"/>
      <c r="D80" s="36">
        <v>40350</v>
      </c>
      <c r="E80" s="45" t="s">
        <v>104</v>
      </c>
      <c r="F80" s="13">
        <v>2894.36</v>
      </c>
      <c r="G80" s="21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D81" s="19"/>
      <c r="E81" s="31" t="s">
        <v>105</v>
      </c>
      <c r="F81" s="20">
        <f>6001.98-F79-F80</f>
        <v>498.73999999999933</v>
      </c>
      <c r="H81" s="26"/>
      <c r="I81" s="26"/>
      <c r="J81" s="27"/>
      <c r="K81" s="7"/>
      <c r="L81" s="28"/>
    </row>
    <row r="82" spans="1:12" hidden="1" outlineLevel="1" x14ac:dyDescent="0.2">
      <c r="A82" s="10"/>
      <c r="B82" s="10"/>
      <c r="D82" t="s">
        <v>788</v>
      </c>
      <c r="F82" s="20">
        <v>-232</v>
      </c>
      <c r="H82" s="26"/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986</v>
      </c>
      <c r="D83" s="19">
        <v>42532</v>
      </c>
      <c r="E83">
        <v>23158</v>
      </c>
      <c r="F83">
        <v>649.99</v>
      </c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987</v>
      </c>
      <c r="D84" s="19">
        <v>42548</v>
      </c>
      <c r="E84">
        <v>23475</v>
      </c>
      <c r="F84">
        <v>411.53</v>
      </c>
      <c r="H84" s="26"/>
      <c r="I84" s="26"/>
      <c r="J84" s="27"/>
      <c r="K84" s="7"/>
      <c r="L84" s="28"/>
    </row>
    <row r="85" spans="1:12" collapsed="1" x14ac:dyDescent="0.2">
      <c r="A85" s="44" t="s">
        <v>516</v>
      </c>
      <c r="B85" s="44" t="s">
        <v>517</v>
      </c>
      <c r="G85" s="21">
        <f>SUM(F86:F87)</f>
        <v>3174.92</v>
      </c>
      <c r="H85" s="26">
        <f>G85/1.16*0.16</f>
        <v>437.92000000000007</v>
      </c>
    </row>
    <row r="86" spans="1:12" hidden="1" outlineLevel="1" x14ac:dyDescent="0.2">
      <c r="A86" s="10"/>
      <c r="B86" s="10"/>
      <c r="C86" t="s">
        <v>988</v>
      </c>
      <c r="D86" s="19">
        <v>42531</v>
      </c>
      <c r="E86">
        <v>15802</v>
      </c>
      <c r="F86" s="27">
        <v>1213.94</v>
      </c>
      <c r="G86"/>
    </row>
    <row r="87" spans="1:12" ht="13.5" hidden="1" customHeight="1" outlineLevel="1" x14ac:dyDescent="0.2">
      <c r="A87" s="10"/>
      <c r="B87" s="10"/>
      <c r="C87" t="s">
        <v>598</v>
      </c>
      <c r="D87" s="19">
        <v>42546</v>
      </c>
      <c r="E87">
        <v>15911</v>
      </c>
      <c r="F87" s="27">
        <v>1960.98</v>
      </c>
      <c r="G87"/>
    </row>
    <row r="88" spans="1:12" collapsed="1" x14ac:dyDescent="0.2">
      <c r="A88" s="18" t="s">
        <v>112</v>
      </c>
      <c r="B88" s="18" t="s">
        <v>113</v>
      </c>
      <c r="C88" s="5"/>
      <c r="D88" s="36"/>
      <c r="E88" s="45"/>
      <c r="F88" s="6"/>
      <c r="G88" s="21">
        <f>SUM(F89:F92)</f>
        <v>9542.4399999999987</v>
      </c>
      <c r="H88" s="26">
        <f>G88/1.16*0.16</f>
        <v>1316.1986206896552</v>
      </c>
      <c r="I88" s="26"/>
      <c r="J88" s="27"/>
      <c r="K88" s="57"/>
      <c r="L88" s="57"/>
    </row>
    <row r="89" spans="1:12" ht="13.5" hidden="1" customHeight="1" outlineLevel="1" x14ac:dyDescent="0.2">
      <c r="A89" s="5"/>
      <c r="B89" s="5"/>
      <c r="C89" t="s">
        <v>115</v>
      </c>
      <c r="D89" s="19">
        <v>42004</v>
      </c>
      <c r="E89" t="s">
        <v>116</v>
      </c>
      <c r="F89" s="20">
        <v>1411.25</v>
      </c>
      <c r="G89" s="41"/>
      <c r="H89" s="66"/>
      <c r="I89" s="66"/>
    </row>
    <row r="90" spans="1:12" hidden="1" outlineLevel="1" x14ac:dyDescent="0.2">
      <c r="A90" s="5"/>
      <c r="B90" s="5"/>
      <c r="C90" t="s">
        <v>117</v>
      </c>
      <c r="D90" s="19">
        <v>42004</v>
      </c>
      <c r="E90" t="s">
        <v>118</v>
      </c>
      <c r="F90" s="20">
        <v>2309.33</v>
      </c>
      <c r="G90" s="41"/>
      <c r="H90" s="66"/>
      <c r="I90" s="66"/>
      <c r="J90" s="27"/>
      <c r="K90" s="7"/>
      <c r="L90" s="28"/>
    </row>
    <row r="91" spans="1:12" hidden="1" outlineLevel="1" x14ac:dyDescent="0.2">
      <c r="A91" s="5"/>
      <c r="B91" s="5"/>
      <c r="D91" s="19"/>
      <c r="E91" t="s">
        <v>105</v>
      </c>
      <c r="F91" s="20">
        <v>361.04</v>
      </c>
      <c r="G91" s="41"/>
      <c r="H91" s="66"/>
      <c r="I91" s="66"/>
      <c r="J91" s="27"/>
      <c r="K91" s="7"/>
      <c r="L91" s="28"/>
    </row>
    <row r="92" spans="1:12" hidden="1" outlineLevel="1" x14ac:dyDescent="0.2">
      <c r="A92" s="5"/>
      <c r="B92" s="5"/>
      <c r="C92" t="s">
        <v>989</v>
      </c>
      <c r="D92" s="19">
        <v>42541</v>
      </c>
      <c r="E92" t="s">
        <v>990</v>
      </c>
      <c r="F92" s="27">
        <v>5460.82</v>
      </c>
      <c r="G92" s="41"/>
      <c r="H92" s="66"/>
      <c r="I92" s="66"/>
      <c r="J92" s="27"/>
      <c r="K92" s="7"/>
      <c r="L92" s="28"/>
    </row>
    <row r="93" spans="1:12" collapsed="1" x14ac:dyDescent="0.2">
      <c r="A93" s="18" t="s">
        <v>123</v>
      </c>
      <c r="B93" s="18" t="s">
        <v>124</v>
      </c>
      <c r="C93" s="5"/>
      <c r="D93" s="36"/>
      <c r="E93" s="37"/>
      <c r="F93" s="6"/>
      <c r="G93" s="21">
        <f>SUM(F94:F94)</f>
        <v>1378.07</v>
      </c>
      <c r="H93" s="26">
        <f>G93/1.16*0.16</f>
        <v>190.0786206896552</v>
      </c>
      <c r="I93" s="26"/>
    </row>
    <row r="94" spans="1:12" ht="15" hidden="1" outlineLevel="1" x14ac:dyDescent="0.25">
      <c r="A94" s="10"/>
      <c r="B94" s="10"/>
      <c r="C94" s="75" t="s">
        <v>125</v>
      </c>
      <c r="D94" s="74">
        <v>42291</v>
      </c>
      <c r="E94" s="75"/>
      <c r="F94" s="20">
        <v>1378.07</v>
      </c>
      <c r="G94" s="22"/>
      <c r="H94" s="26"/>
    </row>
    <row r="95" spans="1:12" collapsed="1" x14ac:dyDescent="0.2">
      <c r="A95" s="18" t="s">
        <v>456</v>
      </c>
      <c r="B95" s="18" t="s">
        <v>457</v>
      </c>
      <c r="D95" s="19"/>
      <c r="F95"/>
      <c r="G95" s="21">
        <f>SUM(F96:F97)</f>
        <v>540.24</v>
      </c>
      <c r="H95" s="26">
        <f>G95/1.16*0.16</f>
        <v>74.515862068965532</v>
      </c>
      <c r="I95" s="26"/>
      <c r="J95" s="27"/>
      <c r="K95" s="7"/>
      <c r="L95" s="28"/>
    </row>
    <row r="96" spans="1:12" hidden="1" outlineLevel="1" x14ac:dyDescent="0.2">
      <c r="A96" s="57"/>
      <c r="B96" s="57"/>
      <c r="C96" t="s">
        <v>845</v>
      </c>
      <c r="D96" s="19">
        <v>42502</v>
      </c>
      <c r="E96" t="s">
        <v>846</v>
      </c>
      <c r="F96">
        <v>270.12</v>
      </c>
      <c r="I96" s="26"/>
      <c r="J96" s="27"/>
      <c r="K96" s="7"/>
      <c r="L96" s="28"/>
    </row>
    <row r="97" spans="1:12" hidden="1" outlineLevel="1" x14ac:dyDescent="0.2">
      <c r="A97" s="57"/>
      <c r="B97" s="57"/>
      <c r="C97" t="s">
        <v>991</v>
      </c>
      <c r="D97" s="19">
        <v>42544</v>
      </c>
      <c r="E97" t="s">
        <v>992</v>
      </c>
      <c r="F97">
        <v>270.12</v>
      </c>
      <c r="I97" s="26"/>
      <c r="J97" s="27"/>
      <c r="K97" s="7"/>
      <c r="L97" s="28"/>
    </row>
    <row r="98" spans="1:12" collapsed="1" x14ac:dyDescent="0.2">
      <c r="A98" s="18" t="s">
        <v>525</v>
      </c>
      <c r="B98" s="18" t="s">
        <v>526</v>
      </c>
      <c r="D98" s="19"/>
      <c r="F98"/>
      <c r="G98" s="21">
        <f>SUM(F99)</f>
        <v>-12600</v>
      </c>
      <c r="H98" s="26">
        <f>G98/1.16*0.16</f>
        <v>-1737.9310344827588</v>
      </c>
      <c r="I98" s="26" t="s">
        <v>2076</v>
      </c>
      <c r="J98" s="27"/>
      <c r="K98" s="7"/>
      <c r="L98" s="28"/>
    </row>
    <row r="99" spans="1:12" hidden="1" outlineLevel="1" x14ac:dyDescent="0.2">
      <c r="A99" s="10"/>
      <c r="B99" s="10"/>
      <c r="C99" t="s">
        <v>527</v>
      </c>
      <c r="D99" s="19">
        <v>42458</v>
      </c>
      <c r="E99" t="s">
        <v>528</v>
      </c>
      <c r="F99" s="27">
        <v>-12600</v>
      </c>
      <c r="I99" s="26"/>
      <c r="J99" s="27"/>
      <c r="K99" s="7"/>
      <c r="L99" s="28"/>
    </row>
    <row r="100" spans="1:12" collapsed="1" x14ac:dyDescent="0.2">
      <c r="A100" s="18" t="s">
        <v>347</v>
      </c>
      <c r="B100" s="18" t="s">
        <v>348</v>
      </c>
      <c r="F100" s="27" t="s">
        <v>529</v>
      </c>
      <c r="G100" s="52">
        <f>+SUM(F101:F101)</f>
        <v>313.19999999999993</v>
      </c>
      <c r="H100" s="26">
        <f t="shared" ref="H100:H102" si="2">G100/1.16*0.16</f>
        <v>43.199999999999989</v>
      </c>
      <c r="I100" s="26"/>
      <c r="J100" s="27"/>
      <c r="K100" s="7"/>
      <c r="L100" s="28"/>
    </row>
    <row r="101" spans="1:12" s="64" customFormat="1" ht="15" hidden="1" outlineLevel="1" x14ac:dyDescent="0.25">
      <c r="A101" s="57"/>
      <c r="B101" s="57"/>
      <c r="C101" s="177" t="s">
        <v>1618</v>
      </c>
      <c r="D101" s="178">
        <v>42503</v>
      </c>
      <c r="E101" s="177" t="s">
        <v>1619</v>
      </c>
      <c r="F101" s="177">
        <v>313.19999999999993</v>
      </c>
      <c r="G101" s="52"/>
      <c r="H101" s="26"/>
      <c r="I101" s="99" t="s">
        <v>1620</v>
      </c>
      <c r="J101" s="68"/>
      <c r="K101" s="7"/>
      <c r="L101" s="60"/>
    </row>
    <row r="102" spans="1:12" collapsed="1" x14ac:dyDescent="0.2">
      <c r="A102" s="18" t="s">
        <v>303</v>
      </c>
      <c r="B102" s="18" t="s">
        <v>304</v>
      </c>
      <c r="D102" s="19"/>
      <c r="F102" s="27"/>
      <c r="G102" s="21">
        <f>SUM(F103:F103)</f>
        <v>1740</v>
      </c>
      <c r="H102" s="26">
        <f t="shared" si="2"/>
        <v>240</v>
      </c>
      <c r="I102" s="26"/>
      <c r="J102" s="27"/>
      <c r="K102" s="7"/>
      <c r="L102" s="28"/>
    </row>
    <row r="103" spans="1:12" hidden="1" outlineLevel="1" x14ac:dyDescent="0.2">
      <c r="A103" s="57"/>
      <c r="B103" s="57"/>
      <c r="C103" t="s">
        <v>663</v>
      </c>
      <c r="D103" s="19">
        <v>42545</v>
      </c>
      <c r="E103" t="s">
        <v>993</v>
      </c>
      <c r="F103" s="27">
        <v>1740</v>
      </c>
      <c r="G103" s="22"/>
      <c r="H103" s="26"/>
      <c r="I103" s="26"/>
      <c r="J103" s="27"/>
      <c r="K103" s="7"/>
      <c r="L103" s="28"/>
    </row>
    <row r="104" spans="1:12" collapsed="1" x14ac:dyDescent="0.2">
      <c r="A104" s="18" t="s">
        <v>126</v>
      </c>
      <c r="B104" s="18" t="s">
        <v>127</v>
      </c>
      <c r="D104" s="19"/>
      <c r="E104" s="45"/>
      <c r="F104" s="6"/>
      <c r="G104" s="21">
        <f>SUM(F105:F106)</f>
        <v>23881.35</v>
      </c>
      <c r="H104" s="26">
        <f>G104/1.16*0.16</f>
        <v>3293.9793103448278</v>
      </c>
      <c r="I104" s="26"/>
      <c r="J104" s="27"/>
      <c r="K104" s="7"/>
      <c r="L104" s="28"/>
    </row>
    <row r="105" spans="1:12" hidden="1" outlineLevel="1" x14ac:dyDescent="0.2">
      <c r="A105" s="10"/>
      <c r="B105" s="10"/>
      <c r="C105" s="5" t="s">
        <v>128</v>
      </c>
      <c r="D105" s="36">
        <v>41517</v>
      </c>
      <c r="E105" s="37" t="s">
        <v>129</v>
      </c>
      <c r="F105" s="6">
        <f>38903.35-16240-7308</f>
        <v>15355.349999999999</v>
      </c>
      <c r="G105" s="22"/>
      <c r="H105" s="26"/>
      <c r="I105" s="26"/>
      <c r="J105" s="27"/>
      <c r="K105" s="7"/>
      <c r="L105" s="28"/>
    </row>
    <row r="106" spans="1:12" hidden="1" outlineLevel="1" x14ac:dyDescent="0.2">
      <c r="A106" s="10"/>
      <c r="B106" s="10"/>
      <c r="C106" t="s">
        <v>742</v>
      </c>
      <c r="D106" s="19">
        <v>42551</v>
      </c>
      <c r="E106" t="s">
        <v>994</v>
      </c>
      <c r="F106" s="27">
        <v>8526</v>
      </c>
      <c r="G106" s="22"/>
      <c r="H106" s="26"/>
      <c r="I106" s="26"/>
      <c r="J106" s="27"/>
      <c r="K106" s="7"/>
      <c r="L106" s="28"/>
    </row>
    <row r="107" spans="1:12" collapsed="1" x14ac:dyDescent="0.2">
      <c r="A107" s="18" t="s">
        <v>130</v>
      </c>
      <c r="B107" s="18" t="s">
        <v>131</v>
      </c>
      <c r="C107" s="5"/>
      <c r="D107" s="36"/>
      <c r="E107" s="45"/>
      <c r="F107" s="6"/>
      <c r="G107" s="21">
        <f>SUM(F108:F116)</f>
        <v>5060.01</v>
      </c>
      <c r="H107" s="26">
        <f>G107/1.16*0.16</f>
        <v>697.93241379310348</v>
      </c>
      <c r="I107" s="21"/>
      <c r="J107" s="27"/>
      <c r="K107" s="7"/>
      <c r="L107" s="28"/>
    </row>
    <row r="108" spans="1:12" hidden="1" outlineLevel="1" x14ac:dyDescent="0.2">
      <c r="A108" s="57"/>
      <c r="B108" s="57"/>
      <c r="C108" t="s">
        <v>132</v>
      </c>
      <c r="D108" s="19">
        <v>42275</v>
      </c>
      <c r="E108">
        <v>4349</v>
      </c>
      <c r="F108" s="33">
        <v>92.34</v>
      </c>
      <c r="G108" s="21"/>
      <c r="H108" s="26"/>
      <c r="I108" s="26"/>
      <c r="J108" s="27"/>
      <c r="K108" s="7"/>
      <c r="L108" s="28"/>
    </row>
    <row r="109" spans="1:12" hidden="1" outlineLevel="1" x14ac:dyDescent="0.2">
      <c r="A109" s="57"/>
      <c r="B109" s="57"/>
      <c r="C109" t="s">
        <v>133</v>
      </c>
      <c r="D109" s="19">
        <v>42277</v>
      </c>
      <c r="E109">
        <v>9021</v>
      </c>
      <c r="F109" s="33">
        <v>577.79999999999995</v>
      </c>
      <c r="G109" s="67"/>
      <c r="H109" s="26"/>
      <c r="I109" s="21"/>
      <c r="J109" s="27"/>
      <c r="K109" s="7"/>
      <c r="L109" s="28"/>
    </row>
    <row r="110" spans="1:12" ht="15" hidden="1" outlineLevel="1" x14ac:dyDescent="0.25">
      <c r="A110" s="57"/>
      <c r="B110" s="57"/>
      <c r="C110" t="s">
        <v>134</v>
      </c>
      <c r="D110" s="19">
        <v>42308</v>
      </c>
      <c r="E110" t="s">
        <v>135</v>
      </c>
      <c r="F110" s="33">
        <v>613.4</v>
      </c>
      <c r="G110" s="67"/>
      <c r="H110" s="100"/>
      <c r="I110" s="101"/>
      <c r="J110" s="100"/>
      <c r="K110" s="100"/>
      <c r="L110" s="22"/>
    </row>
    <row r="111" spans="1:12" hidden="1" outlineLevel="1" x14ac:dyDescent="0.2">
      <c r="A111" s="57"/>
      <c r="B111" s="57"/>
      <c r="C111" t="s">
        <v>136</v>
      </c>
      <c r="D111" s="19">
        <v>42333</v>
      </c>
      <c r="E111" t="s">
        <v>137</v>
      </c>
      <c r="F111" s="33">
        <v>2812.55</v>
      </c>
      <c r="G111" s="67"/>
      <c r="H111" s="26"/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138</v>
      </c>
      <c r="D112" s="19">
        <v>42369</v>
      </c>
      <c r="E112" t="s">
        <v>139</v>
      </c>
      <c r="F112" s="33">
        <v>140</v>
      </c>
      <c r="G112" s="67"/>
      <c r="H112" s="26"/>
      <c r="I112" s="26"/>
      <c r="J112" s="27"/>
      <c r="K112" s="7"/>
      <c r="L112" s="28"/>
    </row>
    <row r="113" spans="1:12" ht="15" hidden="1" outlineLevel="1" x14ac:dyDescent="0.25">
      <c r="A113" s="57"/>
      <c r="B113" s="57"/>
      <c r="C113" s="100" t="s">
        <v>997</v>
      </c>
      <c r="D113" s="101">
        <v>42551</v>
      </c>
      <c r="E113" s="100" t="s">
        <v>998</v>
      </c>
      <c r="F113" s="100">
        <v>-238</v>
      </c>
      <c r="G113" s="67"/>
      <c r="H113" s="26"/>
      <c r="I113" s="26"/>
      <c r="J113" s="27"/>
      <c r="K113" s="7"/>
      <c r="L113" s="28"/>
    </row>
    <row r="114" spans="1:12" hidden="1" outlineLevel="1" x14ac:dyDescent="0.2">
      <c r="A114" s="57"/>
      <c r="B114" s="57"/>
      <c r="D114" s="19"/>
      <c r="F114">
        <f>5298.01-4352.09</f>
        <v>945.92000000000007</v>
      </c>
      <c r="G114" s="67"/>
      <c r="H114" s="26"/>
      <c r="I114" s="26"/>
      <c r="J114" s="27"/>
      <c r="K114" s="7"/>
      <c r="L114" s="28"/>
    </row>
    <row r="115" spans="1:12" collapsed="1" x14ac:dyDescent="0.2">
      <c r="A115" s="18" t="s">
        <v>999</v>
      </c>
      <c r="B115" s="18" t="s">
        <v>1000</v>
      </c>
      <c r="D115" s="19"/>
      <c r="F115" s="27"/>
      <c r="G115" s="21">
        <f>SUM(F116:F116)</f>
        <v>116</v>
      </c>
      <c r="H115" s="26">
        <f>G115/1.16*0.16</f>
        <v>16</v>
      </c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1001</v>
      </c>
      <c r="D116" s="19">
        <v>42551</v>
      </c>
      <c r="E116">
        <v>255</v>
      </c>
      <c r="F116">
        <v>116</v>
      </c>
      <c r="G116" s="67"/>
      <c r="H116" s="26"/>
      <c r="I116" s="26"/>
      <c r="J116" s="27"/>
      <c r="K116" s="7"/>
      <c r="L116" s="28"/>
    </row>
    <row r="117" spans="1:12" collapsed="1" x14ac:dyDescent="0.2">
      <c r="A117" s="18" t="s">
        <v>554</v>
      </c>
      <c r="B117" s="18" t="s">
        <v>555</v>
      </c>
      <c r="C117" s="64"/>
      <c r="D117" s="92"/>
      <c r="E117" s="64"/>
      <c r="F117" s="33"/>
      <c r="G117" s="21">
        <f>SUM(F118:F120)</f>
        <v>13175.300000000001</v>
      </c>
      <c r="H117" s="26">
        <f>G117/1.16*0.16</f>
        <v>1817.2827586206899</v>
      </c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556</v>
      </c>
      <c r="D118" s="19">
        <v>42459</v>
      </c>
      <c r="E118">
        <v>1391</v>
      </c>
      <c r="F118" s="27">
        <v>4391.76</v>
      </c>
      <c r="G118" s="67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719</v>
      </c>
      <c r="D119" s="19">
        <v>42485</v>
      </c>
      <c r="E119">
        <v>1485</v>
      </c>
      <c r="F119" s="27">
        <v>4391.7700000000004</v>
      </c>
      <c r="G119" s="67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870</v>
      </c>
      <c r="D120" s="19">
        <v>42520</v>
      </c>
      <c r="E120">
        <v>1574</v>
      </c>
      <c r="F120" s="27">
        <v>4391.7700000000004</v>
      </c>
      <c r="G120" s="67"/>
      <c r="H120" s="26"/>
      <c r="I120" s="26"/>
      <c r="J120" s="27"/>
      <c r="K120" s="7"/>
      <c r="L120" s="28"/>
    </row>
    <row r="121" spans="1:12" collapsed="1" x14ac:dyDescent="0.2">
      <c r="A121" s="18" t="s">
        <v>140</v>
      </c>
      <c r="B121" s="18" t="s">
        <v>141</v>
      </c>
      <c r="C121" s="5"/>
      <c r="D121" s="36"/>
      <c r="E121" s="45"/>
      <c r="F121" s="6"/>
      <c r="G121" s="21">
        <f>SUM(F122:F123)</f>
        <v>5760</v>
      </c>
      <c r="H121" s="26">
        <f>G121/1.16*0.16</f>
        <v>794.48275862068976</v>
      </c>
      <c r="I121" s="26"/>
      <c r="K121" s="7"/>
      <c r="L121" s="28"/>
    </row>
    <row r="122" spans="1:12" hidden="1" outlineLevel="1" x14ac:dyDescent="0.2">
      <c r="A122" s="57"/>
      <c r="B122" s="57"/>
      <c r="C122" t="s">
        <v>1002</v>
      </c>
      <c r="D122" s="19">
        <v>42538</v>
      </c>
      <c r="E122">
        <v>13635</v>
      </c>
      <c r="F122" s="27">
        <v>5760</v>
      </c>
      <c r="G122" s="21"/>
      <c r="H122" s="26"/>
      <c r="I122" s="26"/>
      <c r="K122" s="7"/>
      <c r="L122" s="28"/>
    </row>
    <row r="123" spans="1:12" hidden="1" outlineLevel="1" x14ac:dyDescent="0.2">
      <c r="A123" s="57"/>
      <c r="B123" s="57"/>
      <c r="D123" s="19"/>
      <c r="F123" s="27"/>
      <c r="G123" s="21"/>
      <c r="H123" s="26"/>
      <c r="I123" s="26"/>
      <c r="K123" s="7"/>
      <c r="L123" s="28"/>
    </row>
    <row r="124" spans="1:12" collapsed="1" x14ac:dyDescent="0.2">
      <c r="A124" s="18" t="s">
        <v>143</v>
      </c>
      <c r="B124" s="18" t="s">
        <v>144</v>
      </c>
      <c r="C124" s="5"/>
      <c r="D124" s="36"/>
      <c r="E124" s="45"/>
      <c r="F124" s="6"/>
      <c r="G124" s="21">
        <f>SUM(F125:F140)</f>
        <v>51390</v>
      </c>
      <c r="H124" s="26">
        <f>G124/1.16*0.16</f>
        <v>7088.2758620689656</v>
      </c>
      <c r="I124" s="26"/>
      <c r="K124" s="7"/>
      <c r="L124" s="28"/>
    </row>
    <row r="125" spans="1:12" hidden="1" outlineLevel="1" x14ac:dyDescent="0.2">
      <c r="A125" s="10"/>
      <c r="B125" s="10"/>
      <c r="C125" s="189"/>
      <c r="D125" s="190"/>
      <c r="E125" s="189" t="s">
        <v>105</v>
      </c>
      <c r="F125" s="191">
        <v>9152</v>
      </c>
      <c r="G125" s="21"/>
      <c r="H125" s="26"/>
      <c r="I125" s="26"/>
      <c r="K125" s="7"/>
      <c r="L125" s="28"/>
    </row>
    <row r="126" spans="1:12" hidden="1" outlineLevel="1" x14ac:dyDescent="0.2">
      <c r="A126" s="10"/>
      <c r="B126" s="10"/>
      <c r="C126" t="s">
        <v>336</v>
      </c>
      <c r="D126" s="19">
        <v>42611</v>
      </c>
      <c r="E126">
        <v>478</v>
      </c>
      <c r="F126" s="192">
        <v>478</v>
      </c>
      <c r="G126" s="21"/>
      <c r="H126" s="26"/>
      <c r="I126" s="26"/>
    </row>
    <row r="127" spans="1:12" hidden="1" outlineLevel="1" x14ac:dyDescent="0.2">
      <c r="A127" s="10"/>
      <c r="B127" s="10"/>
      <c r="C127" t="s">
        <v>901</v>
      </c>
      <c r="D127" s="19">
        <v>42719</v>
      </c>
      <c r="E127">
        <v>583</v>
      </c>
      <c r="F127" s="27">
        <v>1392</v>
      </c>
      <c r="G127" s="21"/>
      <c r="H127" s="26"/>
      <c r="I127" s="26"/>
    </row>
    <row r="128" spans="1:12" hidden="1" outlineLevel="1" x14ac:dyDescent="0.2">
      <c r="A128" s="10"/>
      <c r="B128" s="10"/>
      <c r="C128" t="s">
        <v>1136</v>
      </c>
      <c r="D128" s="19">
        <v>42725</v>
      </c>
      <c r="E128">
        <v>582</v>
      </c>
      <c r="F128">
        <v>232</v>
      </c>
      <c r="G128" s="21"/>
      <c r="H128" s="26"/>
      <c r="I128" s="26"/>
    </row>
    <row r="129" spans="1:12" hidden="1" outlineLevel="1" x14ac:dyDescent="0.2">
      <c r="A129" s="10"/>
      <c r="B129" s="10"/>
      <c r="C129" t="s">
        <v>1847</v>
      </c>
      <c r="D129" s="19">
        <v>42733</v>
      </c>
      <c r="E129">
        <v>595</v>
      </c>
      <c r="F129" s="27">
        <v>3248</v>
      </c>
      <c r="G129" s="21"/>
      <c r="H129" s="26"/>
      <c r="I129" s="26"/>
    </row>
    <row r="130" spans="1:12" hidden="1" outlineLevel="1" x14ac:dyDescent="0.2">
      <c r="A130" s="10"/>
      <c r="B130" s="10"/>
      <c r="C130" t="s">
        <v>1848</v>
      </c>
      <c r="D130" s="19">
        <v>42733</v>
      </c>
      <c r="E130">
        <v>585</v>
      </c>
      <c r="F130" s="27">
        <v>3480</v>
      </c>
      <c r="G130" s="21"/>
      <c r="H130" s="26"/>
      <c r="I130" s="26"/>
    </row>
    <row r="131" spans="1:12" hidden="1" outlineLevel="1" x14ac:dyDescent="0.2">
      <c r="A131" s="10"/>
      <c r="B131" s="10"/>
      <c r="C131" t="s">
        <v>1849</v>
      </c>
      <c r="D131" s="19">
        <v>42733</v>
      </c>
      <c r="E131">
        <v>586</v>
      </c>
      <c r="F131" s="27">
        <v>4640</v>
      </c>
      <c r="G131" s="21"/>
      <c r="H131" s="26"/>
      <c r="I131" s="26"/>
    </row>
    <row r="132" spans="1:12" hidden="1" outlineLevel="1" x14ac:dyDescent="0.2">
      <c r="A132" s="10"/>
      <c r="B132" s="10"/>
      <c r="C132" t="s">
        <v>1850</v>
      </c>
      <c r="D132" s="19">
        <v>42734</v>
      </c>
      <c r="E132">
        <v>592</v>
      </c>
      <c r="F132" s="27">
        <v>1508</v>
      </c>
      <c r="G132" s="21"/>
      <c r="H132" s="26"/>
      <c r="I132" s="26"/>
    </row>
    <row r="133" spans="1:12" hidden="1" outlineLevel="1" x14ac:dyDescent="0.2">
      <c r="A133" s="10"/>
      <c r="B133" s="10"/>
      <c r="C133" t="s">
        <v>1851</v>
      </c>
      <c r="D133" s="19">
        <v>42734</v>
      </c>
      <c r="E133" t="s">
        <v>1852</v>
      </c>
      <c r="F133" s="27">
        <v>3248</v>
      </c>
      <c r="G133" s="21"/>
      <c r="H133" s="26"/>
      <c r="I133" s="26"/>
    </row>
    <row r="134" spans="1:12" ht="15" hidden="1" outlineLevel="1" x14ac:dyDescent="0.25">
      <c r="A134" s="10"/>
      <c r="B134" s="10"/>
      <c r="C134" s="230" t="s">
        <v>2215</v>
      </c>
      <c r="D134" s="231">
        <v>42548</v>
      </c>
      <c r="E134" s="229">
        <v>429</v>
      </c>
      <c r="F134" s="228">
        <v>1044</v>
      </c>
      <c r="G134" s="21"/>
      <c r="H134" s="26"/>
      <c r="I134" s="26"/>
    </row>
    <row r="135" spans="1:12" ht="15" hidden="1" outlineLevel="1" x14ac:dyDescent="0.25">
      <c r="A135" s="10"/>
      <c r="B135" s="10"/>
      <c r="C135" s="230" t="s">
        <v>2216</v>
      </c>
      <c r="D135" s="231">
        <v>42548</v>
      </c>
      <c r="E135" s="229">
        <v>432</v>
      </c>
      <c r="F135" s="228">
        <v>3480</v>
      </c>
      <c r="G135" s="21"/>
      <c r="H135" s="26"/>
      <c r="I135" s="26"/>
    </row>
    <row r="136" spans="1:12" ht="15" hidden="1" outlineLevel="1" x14ac:dyDescent="0.25">
      <c r="A136" s="10"/>
      <c r="B136" s="10"/>
      <c r="C136" s="230" t="s">
        <v>1004</v>
      </c>
      <c r="D136" s="231">
        <v>42548</v>
      </c>
      <c r="E136" s="229">
        <v>433</v>
      </c>
      <c r="F136" s="227">
        <v>928</v>
      </c>
      <c r="G136" s="21"/>
      <c r="H136" s="26"/>
      <c r="I136" s="26"/>
    </row>
    <row r="137" spans="1:12" ht="15" hidden="1" outlineLevel="1" x14ac:dyDescent="0.25">
      <c r="A137" s="10"/>
      <c r="B137" s="10"/>
      <c r="C137" s="230" t="s">
        <v>2217</v>
      </c>
      <c r="D137" s="231">
        <v>42550</v>
      </c>
      <c r="E137" s="229">
        <v>434</v>
      </c>
      <c r="F137" s="228">
        <v>6960</v>
      </c>
      <c r="G137" s="21"/>
      <c r="H137" s="26"/>
      <c r="I137" s="26"/>
    </row>
    <row r="138" spans="1:12" ht="15" hidden="1" outlineLevel="1" x14ac:dyDescent="0.25">
      <c r="A138" s="10"/>
      <c r="B138" s="10"/>
      <c r="C138" s="230" t="s">
        <v>885</v>
      </c>
      <c r="D138" s="231">
        <v>42551</v>
      </c>
      <c r="E138" s="229">
        <v>437</v>
      </c>
      <c r="F138" s="227">
        <v>580</v>
      </c>
      <c r="G138" s="21"/>
      <c r="H138" s="26"/>
      <c r="I138" s="26"/>
    </row>
    <row r="139" spans="1:12" ht="15" hidden="1" outlineLevel="1" x14ac:dyDescent="0.25">
      <c r="A139" s="10"/>
      <c r="B139" s="10"/>
      <c r="C139" s="230" t="s">
        <v>2218</v>
      </c>
      <c r="D139" s="231">
        <v>42551</v>
      </c>
      <c r="E139" s="229">
        <v>430</v>
      </c>
      <c r="F139" s="228">
        <v>4060</v>
      </c>
      <c r="G139" s="21"/>
      <c r="H139" s="26"/>
      <c r="I139" s="26"/>
    </row>
    <row r="140" spans="1:12" ht="15" hidden="1" outlineLevel="1" x14ac:dyDescent="0.25">
      <c r="A140" s="10"/>
      <c r="B140" s="10"/>
      <c r="C140" s="230" t="s">
        <v>478</v>
      </c>
      <c r="D140" s="231">
        <v>42551</v>
      </c>
      <c r="E140" s="229" t="s">
        <v>2214</v>
      </c>
      <c r="F140" s="228">
        <v>6960</v>
      </c>
      <c r="G140" s="21"/>
      <c r="H140" s="26"/>
      <c r="I140" s="26"/>
    </row>
    <row r="141" spans="1:12" collapsed="1" x14ac:dyDescent="0.2">
      <c r="A141" s="18" t="s">
        <v>164</v>
      </c>
      <c r="B141" s="18" t="s">
        <v>165</v>
      </c>
      <c r="C141" s="5"/>
      <c r="D141" s="36"/>
      <c r="E141" s="37"/>
      <c r="F141" s="6"/>
      <c r="G141" s="21">
        <f>SUM(F142:F144)</f>
        <v>1044.01</v>
      </c>
      <c r="H141" s="26">
        <f>G141/1.16*0.16</f>
        <v>144.00137931034484</v>
      </c>
      <c r="I141" s="26"/>
    </row>
    <row r="142" spans="1:12" hidden="1" outlineLevel="1" x14ac:dyDescent="0.2">
      <c r="A142" s="57"/>
      <c r="B142" s="57"/>
      <c r="C142" t="s">
        <v>1005</v>
      </c>
      <c r="D142" s="19">
        <v>42529</v>
      </c>
      <c r="E142">
        <v>3756154</v>
      </c>
      <c r="F142">
        <v>348</v>
      </c>
      <c r="G142" s="21"/>
      <c r="H142" s="26"/>
      <c r="I142" s="26"/>
    </row>
    <row r="143" spans="1:12" ht="13.5" hidden="1" customHeight="1" outlineLevel="1" x14ac:dyDescent="0.2">
      <c r="A143" s="10"/>
      <c r="B143" s="10"/>
      <c r="C143" t="s">
        <v>1006</v>
      </c>
      <c r="D143" s="19">
        <v>42545</v>
      </c>
      <c r="E143">
        <v>3829082</v>
      </c>
      <c r="F143">
        <v>348</v>
      </c>
      <c r="G143" s="21"/>
      <c r="H143" s="26"/>
      <c r="I143" s="26"/>
    </row>
    <row r="144" spans="1:12" ht="15" hidden="1" outlineLevel="1" x14ac:dyDescent="0.25">
      <c r="A144" s="10"/>
      <c r="B144" s="10"/>
      <c r="C144" t="s">
        <v>258</v>
      </c>
      <c r="D144" s="19">
        <v>42545</v>
      </c>
      <c r="E144">
        <v>3829075</v>
      </c>
      <c r="F144">
        <v>348.01</v>
      </c>
      <c r="G144" s="21"/>
      <c r="H144" s="26"/>
      <c r="I144" s="26"/>
      <c r="J144" s="75"/>
      <c r="K144" s="74"/>
      <c r="L144" s="75"/>
    </row>
    <row r="145" spans="1:12" ht="15" collapsed="1" x14ac:dyDescent="0.25">
      <c r="A145" s="18" t="s">
        <v>169</v>
      </c>
      <c r="B145" s="18" t="s">
        <v>170</v>
      </c>
      <c r="C145" s="5"/>
      <c r="D145" s="36"/>
      <c r="E145" s="37"/>
      <c r="F145" s="6"/>
      <c r="G145" s="21">
        <f>SUM(F146:F147)</f>
        <v>7426.0599999999995</v>
      </c>
      <c r="H145" s="26">
        <f>G145/1.16*0.16</f>
        <v>1024.2841379310346</v>
      </c>
      <c r="I145" s="26"/>
      <c r="J145" s="75"/>
      <c r="K145" s="74"/>
      <c r="L145" s="75"/>
    </row>
    <row r="146" spans="1:12" ht="13.5" hidden="1" customHeight="1" outlineLevel="1" x14ac:dyDescent="0.2">
      <c r="A146" s="10"/>
      <c r="B146" s="10"/>
      <c r="C146" t="s">
        <v>171</v>
      </c>
      <c r="D146" s="19">
        <v>42271</v>
      </c>
      <c r="E146" t="s">
        <v>172</v>
      </c>
      <c r="F146" s="20">
        <f>5800-3132+1510.06</f>
        <v>4178.0599999999995</v>
      </c>
      <c r="G146" s="68"/>
      <c r="H146" s="26"/>
      <c r="I146" s="26"/>
      <c r="K146" s="7"/>
      <c r="L146" s="28"/>
    </row>
    <row r="147" spans="1:12" ht="13.5" hidden="1" customHeight="1" outlineLevel="1" x14ac:dyDescent="0.25">
      <c r="A147" s="10"/>
      <c r="B147" s="10"/>
      <c r="C147" s="75" t="s">
        <v>173</v>
      </c>
      <c r="D147" s="74">
        <v>42308</v>
      </c>
      <c r="E147" s="75" t="s">
        <v>174</v>
      </c>
      <c r="F147" s="20">
        <f>4408-1160</f>
        <v>3248</v>
      </c>
      <c r="G147" s="54"/>
      <c r="H147" s="26"/>
      <c r="I147" s="26"/>
      <c r="K147" s="7"/>
      <c r="L147" s="28"/>
    </row>
    <row r="148" spans="1:12" ht="13.5" customHeight="1" collapsed="1" x14ac:dyDescent="0.2">
      <c r="A148" s="18" t="s">
        <v>175</v>
      </c>
      <c r="B148" s="18" t="s">
        <v>176</v>
      </c>
      <c r="C148" s="5"/>
      <c r="D148" s="36"/>
      <c r="E148" s="37"/>
      <c r="F148" s="6"/>
      <c r="G148" s="21">
        <f>SUM(F149)</f>
        <v>1160</v>
      </c>
      <c r="H148" s="26">
        <f>G148/1.16*0.16</f>
        <v>160.00000000000003</v>
      </c>
      <c r="I148" s="26"/>
      <c r="K148" s="7"/>
      <c r="L148" s="28"/>
    </row>
    <row r="149" spans="1:12" ht="15" hidden="1" outlineLevel="1" x14ac:dyDescent="0.25">
      <c r="A149" s="10"/>
      <c r="B149" s="10"/>
      <c r="C149" s="75" t="s">
        <v>177</v>
      </c>
      <c r="D149" s="74">
        <v>42353</v>
      </c>
      <c r="E149" s="75">
        <v>290</v>
      </c>
      <c r="F149" s="20">
        <v>1160</v>
      </c>
      <c r="G149" s="21"/>
      <c r="H149" s="26"/>
      <c r="I149" s="26"/>
      <c r="K149" s="7"/>
      <c r="L149" s="28"/>
    </row>
    <row r="150" spans="1:12" ht="15" collapsed="1" x14ac:dyDescent="0.25">
      <c r="A150" s="18" t="s">
        <v>431</v>
      </c>
      <c r="B150" s="18" t="s">
        <v>432</v>
      </c>
      <c r="C150" s="75"/>
      <c r="D150" s="74"/>
      <c r="E150" s="75"/>
      <c r="G150" s="21">
        <f>SUM(F151:F157)</f>
        <v>1021.52</v>
      </c>
      <c r="H150" s="26">
        <f>G150/1.16*0.16</f>
        <v>140.8993103448276</v>
      </c>
      <c r="I150" s="26"/>
      <c r="K150" s="7"/>
      <c r="L150" s="28"/>
    </row>
    <row r="151" spans="1:12" hidden="1" outlineLevel="1" x14ac:dyDescent="0.2">
      <c r="A151" s="57"/>
      <c r="B151" s="57"/>
      <c r="C151" t="s">
        <v>885</v>
      </c>
      <c r="D151" s="19">
        <v>42510</v>
      </c>
      <c r="E151">
        <v>619</v>
      </c>
      <c r="F151">
        <v>347.99</v>
      </c>
      <c r="G151" s="21"/>
      <c r="H151" s="26"/>
      <c r="I151" s="26"/>
      <c r="K151" s="7"/>
      <c r="L151" s="28"/>
    </row>
    <row r="152" spans="1:12" hidden="1" outlineLevel="1" x14ac:dyDescent="0.2">
      <c r="A152" s="57"/>
      <c r="B152" s="57"/>
      <c r="C152" t="s">
        <v>886</v>
      </c>
      <c r="D152" s="19">
        <v>42510</v>
      </c>
      <c r="E152">
        <v>620</v>
      </c>
      <c r="F152">
        <v>347.99</v>
      </c>
      <c r="G152" s="21"/>
      <c r="H152" s="26"/>
      <c r="I152" s="26"/>
      <c r="K152" s="7"/>
      <c r="L152" s="28"/>
    </row>
    <row r="153" spans="1:12" hidden="1" outlineLevel="1" x14ac:dyDescent="0.2">
      <c r="A153" s="57"/>
      <c r="B153" s="57"/>
      <c r="C153" t="s">
        <v>1007</v>
      </c>
      <c r="D153" s="19">
        <v>42527</v>
      </c>
      <c r="E153">
        <v>652</v>
      </c>
      <c r="F153">
        <v>350.56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1008</v>
      </c>
      <c r="D154" s="19">
        <v>42542</v>
      </c>
      <c r="E154">
        <v>681</v>
      </c>
      <c r="F154">
        <v>350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377</v>
      </c>
      <c r="D155" s="19">
        <v>42542</v>
      </c>
      <c r="E155">
        <v>651</v>
      </c>
      <c r="F155">
        <v>350.56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1009</v>
      </c>
      <c r="D156" s="19">
        <v>42551</v>
      </c>
      <c r="E156" t="s">
        <v>1010</v>
      </c>
      <c r="F156">
        <v>-362.5</v>
      </c>
      <c r="G156" s="21"/>
      <c r="H156" s="26"/>
      <c r="I156" s="26"/>
      <c r="K156" s="7"/>
      <c r="L156" s="28"/>
    </row>
    <row r="157" spans="1:12" hidden="1" outlineLevel="1" x14ac:dyDescent="0.2">
      <c r="A157" s="57"/>
      <c r="B157" s="57"/>
      <c r="C157" t="s">
        <v>1011</v>
      </c>
      <c r="D157" s="19">
        <v>42551</v>
      </c>
      <c r="E157" t="s">
        <v>1012</v>
      </c>
      <c r="F157">
        <v>-363.08</v>
      </c>
      <c r="G157" s="21"/>
      <c r="H157" s="26"/>
      <c r="I157" s="26"/>
      <c r="K157" s="7"/>
      <c r="L157" s="28"/>
    </row>
    <row r="158" spans="1:12" collapsed="1" x14ac:dyDescent="0.2">
      <c r="A158" s="18" t="s">
        <v>178</v>
      </c>
      <c r="B158" s="18" t="s">
        <v>179</v>
      </c>
      <c r="C158" s="5"/>
      <c r="D158" s="36"/>
      <c r="E158" s="37"/>
      <c r="F158" s="6"/>
      <c r="G158" s="21">
        <f>SUM(F159:F159)</f>
        <v>2500.0100000000002</v>
      </c>
      <c r="H158" s="26">
        <f>G158/1.16*0.16</f>
        <v>344.82896551724144</v>
      </c>
      <c r="I158" s="26"/>
      <c r="K158" s="7"/>
      <c r="L158" s="28"/>
    </row>
    <row r="159" spans="1:12" ht="17.25" hidden="1" customHeight="1" outlineLevel="1" x14ac:dyDescent="0.25">
      <c r="A159" s="10"/>
      <c r="B159" s="10"/>
      <c r="C159" s="75" t="s">
        <v>93</v>
      </c>
      <c r="D159" s="74">
        <v>42369</v>
      </c>
      <c r="E159" s="75" t="s">
        <v>94</v>
      </c>
      <c r="F159" s="73">
        <v>2500.0100000000002</v>
      </c>
      <c r="G159" s="54"/>
      <c r="H159" s="26"/>
      <c r="I159" s="26"/>
      <c r="K159" s="7"/>
      <c r="L159" s="28"/>
    </row>
    <row r="160" spans="1:12" collapsed="1" x14ac:dyDescent="0.2">
      <c r="A160" s="18" t="s">
        <v>185</v>
      </c>
      <c r="B160" s="18" t="s">
        <v>186</v>
      </c>
      <c r="C160" s="5"/>
      <c r="D160" s="36"/>
      <c r="E160" s="37"/>
      <c r="F160" s="6"/>
      <c r="G160" s="21">
        <f>SUM(F161:F161)</f>
        <v>1725</v>
      </c>
      <c r="H160" s="26">
        <f>G160/1.16*0.16</f>
        <v>237.93103448275863</v>
      </c>
      <c r="I160" s="26"/>
      <c r="K160" s="7"/>
      <c r="L160" s="28"/>
    </row>
    <row r="161" spans="1:13" hidden="1" outlineLevel="1" x14ac:dyDescent="0.2">
      <c r="A161" s="10"/>
      <c r="B161" s="10"/>
      <c r="C161" s="5" t="s">
        <v>187</v>
      </c>
      <c r="D161" s="36">
        <v>41486</v>
      </c>
      <c r="E161" s="37">
        <v>8858</v>
      </c>
      <c r="F161" s="6">
        <v>1725</v>
      </c>
      <c r="G161" s="54"/>
      <c r="H161" s="26"/>
      <c r="I161" s="26"/>
      <c r="K161" s="7"/>
      <c r="L161" s="28"/>
    </row>
    <row r="162" spans="1:13" collapsed="1" x14ac:dyDescent="0.2">
      <c r="A162" s="18" t="s">
        <v>195</v>
      </c>
      <c r="B162" s="18" t="s">
        <v>196</v>
      </c>
      <c r="C162" s="5"/>
      <c r="D162" s="36"/>
      <c r="E162" s="37"/>
      <c r="F162" s="6"/>
      <c r="G162" s="21">
        <f>SUM(F163:F166)</f>
        <v>4176</v>
      </c>
      <c r="H162" s="26">
        <f>G162/1.16*0.16</f>
        <v>576.00000000000011</v>
      </c>
      <c r="I162" s="26"/>
      <c r="K162" s="7"/>
      <c r="L162" s="28"/>
    </row>
    <row r="163" spans="1:13" ht="15" hidden="1" outlineLevel="1" x14ac:dyDescent="0.25">
      <c r="A163" s="10"/>
      <c r="B163" s="10"/>
      <c r="C163" t="s">
        <v>1013</v>
      </c>
      <c r="D163" s="19">
        <v>42534</v>
      </c>
      <c r="E163" t="s">
        <v>1014</v>
      </c>
      <c r="F163" s="27">
        <v>1044</v>
      </c>
      <c r="G163" s="54"/>
      <c r="H163" s="26"/>
      <c r="I163" s="26"/>
      <c r="J163" s="75"/>
      <c r="K163" s="74"/>
      <c r="L163" s="75"/>
    </row>
    <row r="164" spans="1:13" ht="15" hidden="1" outlineLevel="1" x14ac:dyDescent="0.25">
      <c r="A164" s="10"/>
      <c r="B164" s="10"/>
      <c r="C164" t="s">
        <v>1015</v>
      </c>
      <c r="D164" s="19">
        <v>42534</v>
      </c>
      <c r="E164" t="s">
        <v>1016</v>
      </c>
      <c r="F164" s="27">
        <v>1044</v>
      </c>
      <c r="G164" s="54"/>
      <c r="H164" s="26"/>
      <c r="I164" s="26"/>
      <c r="J164" s="75"/>
      <c r="K164" s="74"/>
      <c r="L164" s="75"/>
    </row>
    <row r="165" spans="1:13" ht="15" hidden="1" outlineLevel="1" x14ac:dyDescent="0.25">
      <c r="A165" s="10"/>
      <c r="B165" s="10"/>
      <c r="C165" t="s">
        <v>1017</v>
      </c>
      <c r="D165" s="19">
        <v>42534</v>
      </c>
      <c r="E165" t="s">
        <v>1018</v>
      </c>
      <c r="F165" s="27">
        <v>1044</v>
      </c>
      <c r="G165" s="54"/>
      <c r="H165" s="26"/>
      <c r="I165" s="26"/>
      <c r="J165" s="75"/>
      <c r="K165" s="74"/>
      <c r="L165" s="75"/>
    </row>
    <row r="166" spans="1:13" ht="15" hidden="1" outlineLevel="1" x14ac:dyDescent="0.25">
      <c r="A166" s="10"/>
      <c r="B166" s="10"/>
      <c r="C166" t="s">
        <v>1019</v>
      </c>
      <c r="D166" s="19">
        <v>42536</v>
      </c>
      <c r="E166" t="s">
        <v>1020</v>
      </c>
      <c r="F166" s="27">
        <v>1044</v>
      </c>
      <c r="G166" s="54"/>
      <c r="H166" s="26"/>
      <c r="I166" s="26"/>
      <c r="J166" s="75"/>
      <c r="K166" s="74"/>
      <c r="L166" s="75"/>
    </row>
    <row r="167" spans="1:13" ht="15" collapsed="1" x14ac:dyDescent="0.25">
      <c r="A167" s="18" t="s">
        <v>340</v>
      </c>
      <c r="B167" s="18" t="s">
        <v>341</v>
      </c>
      <c r="G167" s="81">
        <f>+SUM(F168:F172)</f>
        <v>9164</v>
      </c>
      <c r="H167" s="26">
        <f>G167/1.16*0.16</f>
        <v>1264.0000000000002</v>
      </c>
      <c r="I167" s="26"/>
      <c r="J167" s="75"/>
      <c r="K167" s="74"/>
      <c r="L167" s="75"/>
    </row>
    <row r="168" spans="1:13" ht="15" x14ac:dyDescent="0.25">
      <c r="A168" s="57"/>
      <c r="B168" s="57"/>
      <c r="C168" s="105" t="s">
        <v>2088</v>
      </c>
      <c r="D168" s="118">
        <v>42873</v>
      </c>
      <c r="E168" s="105">
        <v>3568</v>
      </c>
      <c r="F168" s="123">
        <v>2436</v>
      </c>
      <c r="G168" s="81"/>
      <c r="H168" s="26"/>
      <c r="I168" s="26"/>
      <c r="J168" s="75"/>
      <c r="K168" s="74"/>
      <c r="L168" s="75"/>
    </row>
    <row r="169" spans="1:13" hidden="1" outlineLevel="1" x14ac:dyDescent="0.2">
      <c r="A169" s="10"/>
      <c r="B169" s="10"/>
      <c r="C169" t="s">
        <v>1021</v>
      </c>
      <c r="D169" s="19">
        <v>42535</v>
      </c>
      <c r="E169">
        <v>7628</v>
      </c>
      <c r="F169" s="27">
        <v>1972</v>
      </c>
      <c r="G169" s="54"/>
      <c r="H169" s="26"/>
      <c r="I169" s="26"/>
    </row>
    <row r="170" spans="1:13" hidden="1" outlineLevel="1" x14ac:dyDescent="0.2">
      <c r="A170" s="10"/>
      <c r="B170" s="10"/>
      <c r="C170" t="s">
        <v>1022</v>
      </c>
      <c r="D170" s="19">
        <v>42538</v>
      </c>
      <c r="E170">
        <v>7668</v>
      </c>
      <c r="F170" s="27">
        <v>1044</v>
      </c>
      <c r="G170" s="54"/>
      <c r="H170" s="26"/>
      <c r="I170" s="26"/>
    </row>
    <row r="171" spans="1:13" hidden="1" outlineLevel="1" x14ac:dyDescent="0.2">
      <c r="A171" s="10"/>
      <c r="B171" s="10"/>
      <c r="C171" t="s">
        <v>1023</v>
      </c>
      <c r="D171" s="19">
        <v>42543</v>
      </c>
      <c r="E171">
        <v>7685</v>
      </c>
      <c r="F171" s="27">
        <v>1508</v>
      </c>
      <c r="G171" s="54"/>
      <c r="H171" s="26"/>
      <c r="I171" s="26"/>
    </row>
    <row r="172" spans="1:13" hidden="1" outlineLevel="1" x14ac:dyDescent="0.2">
      <c r="A172" s="10"/>
      <c r="B172" s="10"/>
      <c r="C172" t="s">
        <v>1039</v>
      </c>
      <c r="D172" s="19">
        <v>42535</v>
      </c>
      <c r="E172">
        <v>7629</v>
      </c>
      <c r="F172" s="27">
        <v>2204</v>
      </c>
      <c r="G172" s="54"/>
      <c r="H172" s="26"/>
      <c r="I172" s="26"/>
      <c r="K172" s="19"/>
      <c r="M172" s="27"/>
    </row>
    <row r="173" spans="1:13" collapsed="1" x14ac:dyDescent="0.2">
      <c r="A173" s="18" t="s">
        <v>211</v>
      </c>
      <c r="B173" s="18" t="s">
        <v>212</v>
      </c>
      <c r="C173" s="5"/>
      <c r="D173" s="36"/>
      <c r="E173" s="37"/>
      <c r="G173" s="21">
        <f>SUM(F174:F179)</f>
        <v>-12760</v>
      </c>
      <c r="H173" s="26">
        <f t="shared" ref="H173" si="3">G173/1.16*0.16</f>
        <v>-1760</v>
      </c>
      <c r="I173" s="26" t="s">
        <v>2079</v>
      </c>
      <c r="K173" s="7"/>
      <c r="L173" s="28"/>
    </row>
    <row r="174" spans="1:13" s="64" customFormat="1" hidden="1" outlineLevel="1" x14ac:dyDescent="0.2">
      <c r="A174" s="57"/>
      <c r="B174" s="57"/>
      <c r="C174" t="s">
        <v>213</v>
      </c>
      <c r="D174" s="19">
        <v>42068</v>
      </c>
      <c r="E174" t="s">
        <v>214</v>
      </c>
      <c r="F174" s="20">
        <v>464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215</v>
      </c>
      <c r="D175" s="19">
        <v>42172</v>
      </c>
      <c r="E175" t="s">
        <v>216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217</v>
      </c>
      <c r="D176" s="19">
        <v>42247</v>
      </c>
      <c r="E176" t="s">
        <v>218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219</v>
      </c>
      <c r="D177" s="19">
        <v>42247</v>
      </c>
      <c r="E177" t="s">
        <v>220</v>
      </c>
      <c r="F177" s="20">
        <v>4408</v>
      </c>
      <c r="G177" s="21"/>
      <c r="H177" s="26"/>
      <c r="I177" s="26"/>
      <c r="K177" s="7"/>
      <c r="L177" s="60"/>
    </row>
    <row r="178" spans="1:19" s="64" customFormat="1" hidden="1" outlineLevel="1" x14ac:dyDescent="0.2">
      <c r="A178" s="57"/>
      <c r="B178" s="57"/>
      <c r="C178" t="s">
        <v>734</v>
      </c>
      <c r="D178" s="19">
        <v>42487</v>
      </c>
      <c r="E178" t="s">
        <v>391</v>
      </c>
      <c r="F178" s="27">
        <v>-26448</v>
      </c>
      <c r="G178" s="21"/>
      <c r="H178" s="26"/>
      <c r="I178" s="96" t="s">
        <v>735</v>
      </c>
      <c r="K178" s="7"/>
      <c r="L178" s="60"/>
    </row>
    <row r="179" spans="1:19" hidden="1" outlineLevel="1" x14ac:dyDescent="0.2">
      <c r="A179" s="10"/>
      <c r="B179" s="10"/>
      <c r="C179" t="s">
        <v>529</v>
      </c>
      <c r="D179" s="19"/>
      <c r="F179" s="27"/>
      <c r="G179" s="21"/>
      <c r="H179" s="26"/>
      <c r="I179" s="26"/>
    </row>
    <row r="180" spans="1:19" collapsed="1" x14ac:dyDescent="0.2">
      <c r="A180" s="18" t="s">
        <v>221</v>
      </c>
      <c r="B180" s="18" t="s">
        <v>222</v>
      </c>
      <c r="C180" s="5"/>
      <c r="D180" s="36"/>
      <c r="E180" s="37"/>
      <c r="F180" s="6"/>
      <c r="G180" s="21">
        <f>SUM(F181)</f>
        <v>11470.9</v>
      </c>
      <c r="H180" s="26">
        <f>G180/1.16*0.16</f>
        <v>1582.1931034482759</v>
      </c>
      <c r="I180" s="26"/>
    </row>
    <row r="181" spans="1:19" hidden="1" outlineLevel="1" x14ac:dyDescent="0.2">
      <c r="A181" s="10"/>
      <c r="B181" s="10"/>
      <c r="C181" t="s">
        <v>223</v>
      </c>
      <c r="D181" s="69">
        <v>41864</v>
      </c>
      <c r="E181" s="70" t="s">
        <v>224</v>
      </c>
      <c r="F181" s="20">
        <v>11470.9</v>
      </c>
      <c r="G181" s="21"/>
      <c r="H181" s="26"/>
      <c r="I181" s="26"/>
    </row>
    <row r="182" spans="1:19" hidden="1" outlineLevel="1" x14ac:dyDescent="0.2">
      <c r="A182" s="10"/>
      <c r="B182" s="10"/>
      <c r="C182" t="s">
        <v>529</v>
      </c>
      <c r="D182" s="69"/>
      <c r="E182" s="70"/>
      <c r="G182" s="21"/>
      <c r="H182" s="26"/>
      <c r="I182" s="26"/>
    </row>
    <row r="183" spans="1:19" collapsed="1" x14ac:dyDescent="0.2">
      <c r="A183" s="18" t="s">
        <v>589</v>
      </c>
      <c r="B183" s="18" t="s">
        <v>590</v>
      </c>
      <c r="D183" s="69"/>
      <c r="E183" s="70"/>
      <c r="G183" s="21">
        <f>SUM(F184:F184)</f>
        <v>10440</v>
      </c>
      <c r="H183" s="26">
        <f>G183/1.16*0.16</f>
        <v>1440</v>
      </c>
      <c r="I183" s="26"/>
    </row>
    <row r="184" spans="1:19" hidden="1" outlineLevel="1" x14ac:dyDescent="0.2">
      <c r="A184" s="10"/>
      <c r="B184" s="10"/>
      <c r="C184" t="s">
        <v>591</v>
      </c>
      <c r="D184" s="19">
        <v>42438</v>
      </c>
      <c r="E184" t="s">
        <v>592</v>
      </c>
      <c r="F184" s="27">
        <v>10440</v>
      </c>
      <c r="G184" s="21"/>
      <c r="H184" s="26"/>
      <c r="I184" s="26"/>
    </row>
    <row r="185" spans="1:19" collapsed="1" x14ac:dyDescent="0.2">
      <c r="A185" s="18" t="s">
        <v>225</v>
      </c>
      <c r="B185" s="18" t="s">
        <v>226</v>
      </c>
      <c r="D185" s="19"/>
      <c r="G185" s="21">
        <f>SUM(F186:F187)</f>
        <v>22620</v>
      </c>
      <c r="H185" s="26">
        <f>G185/1.16*0.16</f>
        <v>3120</v>
      </c>
      <c r="I185" s="26"/>
    </row>
    <row r="186" spans="1:19" hidden="1" outlineLevel="1" x14ac:dyDescent="0.2">
      <c r="A186" s="10"/>
      <c r="B186" s="10"/>
      <c r="C186" t="s">
        <v>227</v>
      </c>
      <c r="D186" s="19">
        <v>42101</v>
      </c>
      <c r="E186">
        <v>60</v>
      </c>
      <c r="F186" s="20">
        <v>11020</v>
      </c>
      <c r="G186" s="21"/>
      <c r="H186" s="26">
        <f>G186/1.16*0.16</f>
        <v>0</v>
      </c>
      <c r="I186" s="26"/>
      <c r="K186" s="10"/>
      <c r="L186" s="10"/>
      <c r="N186" s="19"/>
      <c r="P186" s="27"/>
      <c r="Q186" s="21"/>
      <c r="R186" s="26"/>
      <c r="S186" s="26"/>
    </row>
    <row r="187" spans="1:19" hidden="1" outlineLevel="1" x14ac:dyDescent="0.2">
      <c r="A187" s="10"/>
      <c r="B187" s="10"/>
      <c r="C187" t="s">
        <v>1024</v>
      </c>
      <c r="D187" s="19">
        <v>42546</v>
      </c>
      <c r="E187">
        <v>290</v>
      </c>
      <c r="F187" s="27">
        <v>11600</v>
      </c>
      <c r="G187" s="21"/>
      <c r="H187" s="26"/>
      <c r="I187" s="26"/>
      <c r="K187" s="7"/>
      <c r="L187" s="28"/>
    </row>
    <row r="188" spans="1:19" collapsed="1" x14ac:dyDescent="0.2">
      <c r="A188" s="18" t="s">
        <v>342</v>
      </c>
      <c r="B188" s="18" t="s">
        <v>343</v>
      </c>
      <c r="D188" s="19"/>
      <c r="G188" s="21">
        <f>+SUM(F189:F191)</f>
        <v>-5779.12</v>
      </c>
      <c r="H188" s="26">
        <f>G188/1.16*0.16</f>
        <v>-797.12</v>
      </c>
      <c r="K188" s="7"/>
      <c r="L188" s="28"/>
    </row>
    <row r="189" spans="1:19" hidden="1" outlineLevel="1" x14ac:dyDescent="0.2">
      <c r="A189" s="10"/>
      <c r="B189" s="10"/>
      <c r="C189" t="s">
        <v>595</v>
      </c>
      <c r="D189" s="19">
        <v>42460</v>
      </c>
      <c r="E189" t="s">
        <v>596</v>
      </c>
      <c r="F189" s="27">
        <v>-2889.56</v>
      </c>
      <c r="G189" s="21"/>
      <c r="H189" s="26"/>
      <c r="K189" s="7"/>
      <c r="L189" s="28"/>
    </row>
    <row r="190" spans="1:19" ht="11.25" hidden="1" customHeight="1" outlineLevel="1" x14ac:dyDescent="0.2">
      <c r="A190" s="10"/>
      <c r="B190" s="10"/>
      <c r="C190" t="s">
        <v>739</v>
      </c>
      <c r="D190" s="19">
        <v>42487</v>
      </c>
      <c r="E190" t="s">
        <v>740</v>
      </c>
      <c r="F190" s="27">
        <v>-2889.56</v>
      </c>
      <c r="G190" s="21"/>
      <c r="H190" s="26"/>
      <c r="K190" s="7"/>
      <c r="L190" s="28"/>
    </row>
    <row r="191" spans="1:19" hidden="1" outlineLevel="1" x14ac:dyDescent="0.2">
      <c r="A191" s="10"/>
      <c r="B191" s="10"/>
      <c r="D191" s="19"/>
      <c r="F191"/>
      <c r="H191" s="26"/>
      <c r="I191" s="26" t="s">
        <v>741</v>
      </c>
    </row>
    <row r="192" spans="1:19" collapsed="1" x14ac:dyDescent="0.2">
      <c r="A192" s="18" t="s">
        <v>240</v>
      </c>
      <c r="B192" s="18" t="s">
        <v>241</v>
      </c>
      <c r="C192" s="5"/>
      <c r="D192" s="53"/>
      <c r="E192" s="5"/>
      <c r="F192" s="6"/>
      <c r="G192" s="21">
        <f>SUM(F193:F193)</f>
        <v>5848</v>
      </c>
      <c r="H192" s="26">
        <f>G192/1.16*0.16</f>
        <v>806.62068965517244</v>
      </c>
      <c r="I192" s="26"/>
    </row>
    <row r="193" spans="1:9" hidden="1" outlineLevel="1" x14ac:dyDescent="0.2">
      <c r="C193" t="s">
        <v>1025</v>
      </c>
      <c r="D193" s="19">
        <v>42550</v>
      </c>
      <c r="E193">
        <v>19069523</v>
      </c>
      <c r="F193" s="27">
        <v>5848</v>
      </c>
    </row>
    <row r="194" spans="1:9" collapsed="1" x14ac:dyDescent="0.2">
      <c r="A194" s="18" t="s">
        <v>743</v>
      </c>
      <c r="B194" s="18" t="s">
        <v>744</v>
      </c>
      <c r="D194" s="19"/>
      <c r="F194" s="27"/>
      <c r="G194" s="21">
        <f>SUM(F195)</f>
        <v>1099.7</v>
      </c>
      <c r="H194" s="26">
        <f>G194/1.16*0.16</f>
        <v>151.68275862068967</v>
      </c>
    </row>
    <row r="195" spans="1:9" hidden="1" outlineLevel="1" x14ac:dyDescent="0.2">
      <c r="C195" t="s">
        <v>745</v>
      </c>
      <c r="D195" s="19">
        <v>42473</v>
      </c>
      <c r="E195">
        <v>33015</v>
      </c>
      <c r="F195" s="27">
        <v>1099.7</v>
      </c>
    </row>
    <row r="196" spans="1:9" hidden="1" outlineLevel="1" x14ac:dyDescent="0.2">
      <c r="C196" t="s">
        <v>529</v>
      </c>
      <c r="D196" s="19"/>
      <c r="F196" s="27"/>
    </row>
    <row r="197" spans="1:9" collapsed="1" x14ac:dyDescent="0.2">
      <c r="A197" s="18" t="s">
        <v>605</v>
      </c>
      <c r="B197" s="18" t="s">
        <v>603</v>
      </c>
      <c r="D197" s="19"/>
      <c r="F197" s="27"/>
      <c r="G197" s="21">
        <f>SUM(F198)</f>
        <v>1942</v>
      </c>
      <c r="H197" s="26">
        <f>G197/1.16*0.16</f>
        <v>267.86206896551727</v>
      </c>
    </row>
    <row r="198" spans="1:9" hidden="1" outlineLevel="1" x14ac:dyDescent="0.2">
      <c r="C198" t="s">
        <v>1026</v>
      </c>
      <c r="D198" s="19">
        <v>42530</v>
      </c>
      <c r="E198">
        <v>1169</v>
      </c>
      <c r="F198" s="27">
        <v>1942</v>
      </c>
    </row>
    <row r="199" spans="1:9" collapsed="1" x14ac:dyDescent="0.2">
      <c r="A199" s="234" t="s">
        <v>243</v>
      </c>
      <c r="B199" s="234" t="s">
        <v>244</v>
      </c>
      <c r="C199" s="5"/>
      <c r="D199" s="53"/>
      <c r="E199" s="5"/>
      <c r="F199" s="6"/>
      <c r="G199" s="21">
        <f>SUM(F200)</f>
        <v>295000</v>
      </c>
      <c r="H199" s="26"/>
      <c r="I199" s="26"/>
    </row>
    <row r="200" spans="1:9" ht="15" hidden="1" outlineLevel="1" x14ac:dyDescent="0.25">
      <c r="C200" s="75" t="s">
        <v>245</v>
      </c>
      <c r="D200" s="74">
        <v>42331</v>
      </c>
      <c r="E200" s="75" t="s">
        <v>246</v>
      </c>
      <c r="F200" s="20">
        <v>295000</v>
      </c>
    </row>
    <row r="201" spans="1:9" collapsed="1" x14ac:dyDescent="0.2">
      <c r="A201" s="18" t="s">
        <v>247</v>
      </c>
      <c r="B201" s="18" t="s">
        <v>248</v>
      </c>
      <c r="C201" s="5"/>
      <c r="D201" s="53"/>
      <c r="F201" s="6"/>
      <c r="G201" s="21">
        <f>SUM(F202)</f>
        <v>2784</v>
      </c>
      <c r="H201" s="26">
        <f>G201/1.16*0.16</f>
        <v>384</v>
      </c>
      <c r="I201" s="26"/>
    </row>
    <row r="202" spans="1:9" hidden="1" outlineLevel="1" x14ac:dyDescent="0.2">
      <c r="C202" t="s">
        <v>1027</v>
      </c>
      <c r="D202" s="19">
        <v>42546</v>
      </c>
      <c r="E202">
        <v>346</v>
      </c>
      <c r="F202" s="27">
        <v>2784</v>
      </c>
    </row>
    <row r="203" spans="1:9" collapsed="1" x14ac:dyDescent="0.2">
      <c r="A203" s="18" t="s">
        <v>620</v>
      </c>
      <c r="B203" s="18" t="s">
        <v>621</v>
      </c>
      <c r="D203" s="19"/>
      <c r="F203" s="27"/>
      <c r="G203" s="21">
        <f>SUM(F204:F204)</f>
        <v>1890.8</v>
      </c>
      <c r="H203" s="26">
        <f>G203/1.16*0.16</f>
        <v>260.8</v>
      </c>
    </row>
    <row r="204" spans="1:9" hidden="1" outlineLevel="1" x14ac:dyDescent="0.2">
      <c r="C204" t="s">
        <v>874</v>
      </c>
      <c r="D204" s="19">
        <v>42532</v>
      </c>
      <c r="E204" t="s">
        <v>1028</v>
      </c>
      <c r="F204" s="27">
        <v>1890.8</v>
      </c>
    </row>
    <row r="205" spans="1:9" collapsed="1" x14ac:dyDescent="0.2">
      <c r="A205" s="18" t="s">
        <v>756</v>
      </c>
      <c r="B205" s="18" t="s">
        <v>757</v>
      </c>
      <c r="D205" s="19"/>
      <c r="F205" s="27"/>
      <c r="G205" s="21">
        <f>SUM(F206:F208)</f>
        <v>17980</v>
      </c>
      <c r="H205" s="26">
        <f>G205/1.16*0.16</f>
        <v>2480.0000000000005</v>
      </c>
    </row>
    <row r="206" spans="1:9" s="64" customFormat="1" hidden="1" outlineLevel="1" x14ac:dyDescent="0.2">
      <c r="A206" s="57"/>
      <c r="B206" s="57"/>
      <c r="C206" t="s">
        <v>914</v>
      </c>
      <c r="D206" s="19">
        <v>42506</v>
      </c>
      <c r="E206" t="s">
        <v>915</v>
      </c>
      <c r="F206" s="27">
        <v>1044</v>
      </c>
    </row>
    <row r="207" spans="1:9" s="64" customFormat="1" hidden="1" outlineLevel="1" x14ac:dyDescent="0.2">
      <c r="A207" s="57"/>
      <c r="B207" s="57"/>
      <c r="C207" t="s">
        <v>918</v>
      </c>
      <c r="D207" s="19">
        <v>42510</v>
      </c>
      <c r="E207" t="s">
        <v>919</v>
      </c>
      <c r="F207" s="27">
        <f>35960-19488</f>
        <v>16472</v>
      </c>
    </row>
    <row r="208" spans="1:9" s="64" customFormat="1" hidden="1" outlineLevel="1" x14ac:dyDescent="0.2">
      <c r="A208" s="57"/>
      <c r="B208" s="57"/>
      <c r="C208" s="64" t="s">
        <v>1029</v>
      </c>
      <c r="F208" s="64">
        <v>464</v>
      </c>
    </row>
    <row r="209" spans="1:9" collapsed="1" x14ac:dyDescent="0.2">
      <c r="A209" s="18" t="s">
        <v>775</v>
      </c>
      <c r="B209" s="18" t="s">
        <v>776</v>
      </c>
      <c r="D209" s="19"/>
      <c r="F209" s="27"/>
      <c r="G209" s="21">
        <f>SUM(F210:F212)</f>
        <v>1424.27</v>
      </c>
      <c r="H209" s="26">
        <f>G209/1.16*0.16</f>
        <v>196.45103448275862</v>
      </c>
    </row>
    <row r="210" spans="1:9" hidden="1" outlineLevel="1" x14ac:dyDescent="0.2">
      <c r="D210" s="19"/>
      <c r="F210" s="27"/>
      <c r="G210" s="27"/>
    </row>
    <row r="211" spans="1:9" hidden="1" outlineLevel="1" x14ac:dyDescent="0.2">
      <c r="C211" t="s">
        <v>924</v>
      </c>
      <c r="D211" s="19">
        <v>42510</v>
      </c>
      <c r="E211" t="s">
        <v>925</v>
      </c>
      <c r="F211" s="27">
        <v>1784.27</v>
      </c>
      <c r="I211" t="s">
        <v>780</v>
      </c>
    </row>
    <row r="212" spans="1:9" hidden="1" outlineLevel="1" x14ac:dyDescent="0.2">
      <c r="C212" t="s">
        <v>928</v>
      </c>
      <c r="D212" s="19">
        <v>42503</v>
      </c>
      <c r="E212" t="s">
        <v>929</v>
      </c>
      <c r="F212" s="68">
        <v>-360</v>
      </c>
      <c r="I212" t="s">
        <v>930</v>
      </c>
    </row>
    <row r="213" spans="1:9" collapsed="1" x14ac:dyDescent="0.2">
      <c r="A213" s="18" t="s">
        <v>931</v>
      </c>
      <c r="B213" s="18" t="s">
        <v>932</v>
      </c>
      <c r="D213" s="19"/>
      <c r="F213" s="27"/>
      <c r="G213" s="21">
        <f>SUM(F214)</f>
        <v>-1000</v>
      </c>
      <c r="H213" s="26">
        <f>G213/1.16*0.16</f>
        <v>-137.93103448275863</v>
      </c>
      <c r="I213" s="188" t="s">
        <v>2085</v>
      </c>
    </row>
    <row r="214" spans="1:9" hidden="1" outlineLevel="1" x14ac:dyDescent="0.2">
      <c r="C214" t="s">
        <v>933</v>
      </c>
      <c r="D214" s="19">
        <v>42515</v>
      </c>
      <c r="E214" t="s">
        <v>934</v>
      </c>
      <c r="F214" s="27">
        <v>-1000</v>
      </c>
    </row>
    <row r="215" spans="1:9" collapsed="1" x14ac:dyDescent="0.2">
      <c r="A215" s="18" t="s">
        <v>939</v>
      </c>
      <c r="B215" s="18" t="s">
        <v>935</v>
      </c>
      <c r="D215" s="19"/>
      <c r="F215" s="27"/>
      <c r="G215" s="21">
        <f>SUM(F216:F221)</f>
        <v>790105.91999999993</v>
      </c>
      <c r="H215" s="26">
        <f>G215/1.16*0.16</f>
        <v>108980.12689655172</v>
      </c>
    </row>
    <row r="216" spans="1:9" hidden="1" outlineLevel="1" x14ac:dyDescent="0.2">
      <c r="C216" t="s">
        <v>1030</v>
      </c>
      <c r="D216" s="19">
        <v>42551</v>
      </c>
      <c r="E216" t="s">
        <v>1031</v>
      </c>
      <c r="F216" s="27">
        <v>390105.92</v>
      </c>
    </row>
    <row r="217" spans="1:9" hidden="1" outlineLevel="1" x14ac:dyDescent="0.2">
      <c r="C217" t="s">
        <v>392</v>
      </c>
      <c r="D217" s="19">
        <v>42429</v>
      </c>
      <c r="E217" t="s">
        <v>393</v>
      </c>
      <c r="F217" s="27">
        <v>80000</v>
      </c>
    </row>
    <row r="218" spans="1:9" hidden="1" outlineLevel="1" x14ac:dyDescent="0.2">
      <c r="C218" t="s">
        <v>392</v>
      </c>
      <c r="D218" s="19">
        <v>42460</v>
      </c>
      <c r="E218" t="s">
        <v>393</v>
      </c>
      <c r="F218" s="27">
        <v>80000</v>
      </c>
    </row>
    <row r="219" spans="1:9" hidden="1" outlineLevel="1" x14ac:dyDescent="0.2">
      <c r="C219" t="s">
        <v>392</v>
      </c>
      <c r="D219" s="19">
        <v>42490</v>
      </c>
      <c r="E219" t="s">
        <v>393</v>
      </c>
      <c r="F219" s="27">
        <v>80000</v>
      </c>
    </row>
    <row r="220" spans="1:9" hidden="1" outlineLevel="1" x14ac:dyDescent="0.2">
      <c r="C220" t="s">
        <v>392</v>
      </c>
      <c r="D220" s="19">
        <v>42521</v>
      </c>
      <c r="E220" t="s">
        <v>393</v>
      </c>
      <c r="F220" s="27">
        <v>80000</v>
      </c>
    </row>
    <row r="221" spans="1:9" hidden="1" outlineLevel="1" x14ac:dyDescent="0.2">
      <c r="C221" t="s">
        <v>392</v>
      </c>
      <c r="D221" s="19">
        <v>42551</v>
      </c>
      <c r="E221" t="s">
        <v>393</v>
      </c>
      <c r="F221" s="27">
        <v>80000</v>
      </c>
    </row>
    <row r="222" spans="1:9" collapsed="1" x14ac:dyDescent="0.2">
      <c r="A222" s="18" t="s">
        <v>1040</v>
      </c>
      <c r="B222" s="18" t="s">
        <v>1041</v>
      </c>
      <c r="D222" s="19"/>
      <c r="F222" s="27"/>
      <c r="G222" s="21">
        <f>SUM(F223)</f>
        <v>1600</v>
      </c>
      <c r="H222" s="26">
        <f>G222/1.16*0.16</f>
        <v>220.68965517241381</v>
      </c>
    </row>
    <row r="223" spans="1:9" hidden="1" outlineLevel="1" x14ac:dyDescent="0.2">
      <c r="A223" s="57"/>
      <c r="B223" s="57"/>
      <c r="C223" t="s">
        <v>1042</v>
      </c>
      <c r="D223" s="19">
        <v>42530</v>
      </c>
      <c r="E223">
        <v>157</v>
      </c>
      <c r="F223" s="27">
        <v>1600</v>
      </c>
      <c r="G223" s="21"/>
      <c r="H223" s="26"/>
    </row>
    <row r="224" spans="1:9" hidden="1" outlineLevel="1" x14ac:dyDescent="0.2">
      <c r="D224" s="19"/>
      <c r="F224" s="27"/>
    </row>
    <row r="225" spans="1:8" collapsed="1" x14ac:dyDescent="0.2">
      <c r="A225" s="234" t="s">
        <v>1032</v>
      </c>
      <c r="B225" s="234" t="s">
        <v>1033</v>
      </c>
      <c r="D225" s="19"/>
      <c r="F225" s="27"/>
      <c r="G225" s="21">
        <f>SUM(F226)</f>
        <v>150560.34</v>
      </c>
      <c r="H225" s="26"/>
    </row>
    <row r="226" spans="1:8" hidden="1" outlineLevel="1" x14ac:dyDescent="0.2">
      <c r="C226" t="s">
        <v>263</v>
      </c>
      <c r="D226" s="19">
        <v>42548</v>
      </c>
      <c r="E226" t="s">
        <v>1034</v>
      </c>
      <c r="F226" s="27">
        <v>150560.34</v>
      </c>
    </row>
    <row r="227" spans="1:8" collapsed="1" x14ac:dyDescent="0.2">
      <c r="A227" s="234" t="s">
        <v>1035</v>
      </c>
      <c r="B227" s="234" t="s">
        <v>1036</v>
      </c>
      <c r="D227" s="19"/>
      <c r="F227" s="27"/>
      <c r="G227" s="21">
        <f>SUM(F228)</f>
        <v>85159.24</v>
      </c>
      <c r="H227" s="26"/>
    </row>
    <row r="228" spans="1:8" hidden="1" outlineLevel="1" x14ac:dyDescent="0.2">
      <c r="C228" t="s">
        <v>1037</v>
      </c>
      <c r="D228" s="19">
        <v>42551</v>
      </c>
      <c r="E228" t="s">
        <v>1038</v>
      </c>
      <c r="F228" s="27">
        <v>85159.24</v>
      </c>
    </row>
    <row r="229" spans="1:8" collapsed="1" x14ac:dyDescent="0.2">
      <c r="D229" s="19"/>
      <c r="F229" s="27"/>
    </row>
    <row r="230" spans="1:8" x14ac:dyDescent="0.2">
      <c r="E230" s="71" t="s">
        <v>254</v>
      </c>
      <c r="G230" s="72">
        <f>+SUM(G8:G228)</f>
        <v>2033693.85</v>
      </c>
    </row>
    <row r="231" spans="1:8" x14ac:dyDescent="0.2">
      <c r="E231" s="71" t="s">
        <v>255</v>
      </c>
      <c r="G231" s="72">
        <v>2033694.31</v>
      </c>
    </row>
    <row r="232" spans="1:8" x14ac:dyDescent="0.2">
      <c r="E232" s="71" t="s">
        <v>256</v>
      </c>
      <c r="G232" s="72">
        <f>+G230-G231</f>
        <v>-0.4599999999627471</v>
      </c>
    </row>
    <row r="235" spans="1:8" x14ac:dyDescent="0.2">
      <c r="F235" s="85" t="s">
        <v>2227</v>
      </c>
      <c r="G235" s="68">
        <f>+G227+G225+G197+G58+G52+G47</f>
        <v>245161.58000000002</v>
      </c>
    </row>
    <row r="236" spans="1:8" x14ac:dyDescent="0.2">
      <c r="F236" s="85" t="s">
        <v>2228</v>
      </c>
      <c r="G236" s="68">
        <f>+G231-G235</f>
        <v>1788532.73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6" fitToHeight="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7"/>
  <sheetViews>
    <sheetView topLeftCell="A119" zoomScaleNormal="100" workbookViewId="0">
      <selection activeCell="G257" sqref="G257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8"/>
      <c r="E1" s="5"/>
      <c r="F1" s="6"/>
      <c r="G1" s="7"/>
      <c r="H1" s="98"/>
      <c r="I1" s="98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8"/>
      <c r="I2" s="98"/>
      <c r="K2" s="7"/>
      <c r="L2" s="5"/>
    </row>
    <row r="3" spans="1:12" x14ac:dyDescent="0.2">
      <c r="A3" s="1"/>
      <c r="B3" s="2"/>
      <c r="C3" s="9" t="s">
        <v>1074</v>
      </c>
      <c r="D3" s="8"/>
      <c r="E3" s="5"/>
      <c r="F3" s="6"/>
      <c r="G3" s="7"/>
      <c r="H3" s="98"/>
      <c r="I3" s="98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8"/>
      <c r="I4" s="98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8"/>
      <c r="I5" s="98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8"/>
      <c r="I6" s="98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8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98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SUM(F10:F18)</f>
        <v>10396.92</v>
      </c>
      <c r="H9" s="26">
        <f t="shared" ref="H9" si="0">G9/1.16*0.16</f>
        <v>1434.0579310344829</v>
      </c>
      <c r="I9" s="98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98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98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98"/>
      <c r="K12" s="7"/>
      <c r="L12" s="5"/>
    </row>
    <row r="13" spans="1:12" hidden="1" outlineLevel="1" x14ac:dyDescent="0.2">
      <c r="A13" s="57"/>
      <c r="B13" s="57"/>
      <c r="C13" t="s">
        <v>1043</v>
      </c>
      <c r="D13" s="19">
        <v>42556</v>
      </c>
      <c r="E13">
        <v>5972814</v>
      </c>
      <c r="F13">
        <v>649</v>
      </c>
      <c r="G13" s="21"/>
      <c r="H13" s="26"/>
      <c r="I13" s="98"/>
      <c r="K13" s="7"/>
      <c r="L13" s="5"/>
    </row>
    <row r="14" spans="1:12" hidden="1" outlineLevel="1" x14ac:dyDescent="0.2">
      <c r="A14" s="5"/>
      <c r="B14" s="5"/>
      <c r="C14" t="s">
        <v>1044</v>
      </c>
      <c r="D14" s="19">
        <v>42556</v>
      </c>
      <c r="E14">
        <v>5970372</v>
      </c>
      <c r="F14" s="27">
        <v>2463.61</v>
      </c>
      <c r="G14" s="22"/>
      <c r="H14" s="26"/>
      <c r="I14" s="98"/>
      <c r="K14" s="7"/>
      <c r="L14" s="5"/>
    </row>
    <row r="15" spans="1:12" hidden="1" outlineLevel="1" x14ac:dyDescent="0.2">
      <c r="A15" s="5"/>
      <c r="B15" s="5"/>
      <c r="C15" t="s">
        <v>1045</v>
      </c>
      <c r="D15" s="19">
        <v>42556</v>
      </c>
      <c r="E15">
        <v>5970373</v>
      </c>
      <c r="F15" s="27">
        <v>2036</v>
      </c>
      <c r="G15" s="22"/>
      <c r="H15" s="26"/>
      <c r="I15" s="98"/>
      <c r="K15" s="7"/>
      <c r="L15" s="5"/>
    </row>
    <row r="16" spans="1:12" hidden="1" outlineLevel="1" x14ac:dyDescent="0.2">
      <c r="A16" s="5"/>
      <c r="B16" s="5"/>
      <c r="C16" t="s">
        <v>1046</v>
      </c>
      <c r="D16" s="19">
        <v>42562</v>
      </c>
      <c r="E16">
        <v>5986981</v>
      </c>
      <c r="F16" s="27">
        <v>1499</v>
      </c>
      <c r="G16" s="22"/>
      <c r="H16" s="26"/>
      <c r="I16" s="98"/>
      <c r="K16" s="7"/>
      <c r="L16" s="5"/>
    </row>
    <row r="17" spans="1:12" hidden="1" outlineLevel="1" x14ac:dyDescent="0.2">
      <c r="A17" s="5"/>
      <c r="B17" s="5"/>
      <c r="C17" t="s">
        <v>1047</v>
      </c>
      <c r="D17" s="19">
        <v>42563</v>
      </c>
      <c r="E17">
        <v>5995178</v>
      </c>
      <c r="F17">
        <v>463.4</v>
      </c>
      <c r="G17" s="22"/>
      <c r="H17" s="26"/>
      <c r="I17" s="102"/>
      <c r="K17" s="7"/>
      <c r="L17" s="5"/>
    </row>
    <row r="18" spans="1:12" hidden="1" outlineLevel="1" x14ac:dyDescent="0.2">
      <c r="A18" s="5"/>
      <c r="B18" s="5"/>
      <c r="C18" t="s">
        <v>711</v>
      </c>
      <c r="D18" s="19">
        <v>42576</v>
      </c>
      <c r="E18">
        <v>6020898</v>
      </c>
      <c r="F18" s="27">
        <v>1489.2</v>
      </c>
      <c r="G18" s="22"/>
      <c r="H18" s="26"/>
      <c r="I18" s="98"/>
      <c r="K18" s="7"/>
      <c r="L18" s="5"/>
    </row>
    <row r="19" spans="1:12" collapsed="1" x14ac:dyDescent="0.2">
      <c r="A19" s="18" t="s">
        <v>643</v>
      </c>
      <c r="B19" s="18" t="s">
        <v>262</v>
      </c>
      <c r="D19" s="19"/>
      <c r="G19" s="21">
        <f>SUM(F20:F21)</f>
        <v>9890.16</v>
      </c>
      <c r="H19" s="26">
        <f t="shared" ref="H19" si="1">G19/1.16*0.16</f>
        <v>1364.16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1048</v>
      </c>
      <c r="D20" s="19">
        <v>42557</v>
      </c>
      <c r="E20">
        <v>64264</v>
      </c>
      <c r="F20" s="27">
        <v>7911.2</v>
      </c>
      <c r="G20" s="22"/>
      <c r="H20" s="22"/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1049</v>
      </c>
      <c r="D21" s="19">
        <v>42565</v>
      </c>
      <c r="E21">
        <v>64482</v>
      </c>
      <c r="F21" s="27">
        <v>1978.96</v>
      </c>
      <c r="G21" s="22"/>
      <c r="H21" s="22"/>
      <c r="I21" s="26"/>
      <c r="J21" s="27"/>
      <c r="K21" s="7"/>
      <c r="L21" s="28"/>
    </row>
    <row r="22" spans="1:12" collapsed="1" x14ac:dyDescent="0.2">
      <c r="A22" s="18" t="s">
        <v>25</v>
      </c>
      <c r="B22" s="18" t="s">
        <v>26</v>
      </c>
      <c r="C22" s="29"/>
      <c r="D22" s="30"/>
      <c r="E22" s="31"/>
      <c r="F22" s="32"/>
      <c r="G22" s="21">
        <f>SUM(F23:F23)-0.04</f>
        <v>30492.2</v>
      </c>
      <c r="H22" s="26">
        <f>G22/1.16*0.16</f>
        <v>4205.8206896551728</v>
      </c>
      <c r="I22" s="26"/>
      <c r="J22" s="27"/>
      <c r="K22" s="7"/>
      <c r="L22" s="28"/>
    </row>
    <row r="23" spans="1:12" hidden="1" outlineLevel="1" x14ac:dyDescent="0.2">
      <c r="A23" s="2"/>
      <c r="B23" s="2"/>
      <c r="C23" t="s">
        <v>1075</v>
      </c>
      <c r="D23" s="19">
        <v>42576</v>
      </c>
      <c r="E23" t="s">
        <v>1076</v>
      </c>
      <c r="F23" s="20">
        <v>30492.240000000002</v>
      </c>
      <c r="G23" s="34"/>
      <c r="H23" s="26"/>
      <c r="J23" s="19"/>
      <c r="L23" s="27"/>
    </row>
    <row r="24" spans="1:12" collapsed="1" x14ac:dyDescent="0.2">
      <c r="A24" s="18" t="s">
        <v>1051</v>
      </c>
      <c r="B24" s="18" t="s">
        <v>1052</v>
      </c>
      <c r="D24" s="19"/>
      <c r="F24" s="27"/>
      <c r="G24" s="21">
        <f>SUM(F25)</f>
        <v>18642.39</v>
      </c>
      <c r="H24" s="26">
        <f>G24/1.16*0.16</f>
        <v>2571.3641379310347</v>
      </c>
      <c r="J24" s="19"/>
      <c r="L24" s="27"/>
    </row>
    <row r="25" spans="1:12" hidden="1" outlineLevel="1" x14ac:dyDescent="0.2">
      <c r="A25" s="2"/>
      <c r="B25" s="2"/>
      <c r="C25" t="s">
        <v>1053</v>
      </c>
      <c r="D25" s="19">
        <v>42565</v>
      </c>
      <c r="E25">
        <v>1192252</v>
      </c>
      <c r="F25" s="27">
        <v>18642.39</v>
      </c>
      <c r="G25" s="34"/>
      <c r="H25" s="26"/>
      <c r="J25" s="19"/>
      <c r="L25" s="27"/>
    </row>
    <row r="26" spans="1:12" ht="15" customHeight="1" collapsed="1" x14ac:dyDescent="0.25">
      <c r="A26" s="18" t="s">
        <v>268</v>
      </c>
      <c r="B26" s="18" t="s">
        <v>269</v>
      </c>
      <c r="C26" s="75"/>
      <c r="D26" s="74"/>
      <c r="E26" s="75"/>
      <c r="F26" s="73"/>
      <c r="G26" s="21">
        <f>SUM(F27:F31)</f>
        <v>18987.419999999998</v>
      </c>
      <c r="H26" s="26">
        <f>G26/1.16*0.16</f>
        <v>2618.9544827586205</v>
      </c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1054</v>
      </c>
      <c r="D27" s="19">
        <v>42559</v>
      </c>
      <c r="E27" t="s">
        <v>1055</v>
      </c>
      <c r="F27" s="27">
        <v>2600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1056</v>
      </c>
      <c r="D28" s="19">
        <v>42563</v>
      </c>
      <c r="E28" t="s">
        <v>1057</v>
      </c>
      <c r="F28" s="27">
        <v>2600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1058</v>
      </c>
      <c r="D29" s="19">
        <v>42579</v>
      </c>
      <c r="E29" t="s">
        <v>1059</v>
      </c>
      <c r="F29" s="27">
        <v>6893.71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C30" t="s">
        <v>773</v>
      </c>
      <c r="D30" s="19">
        <v>42579</v>
      </c>
      <c r="E30" t="s">
        <v>1060</v>
      </c>
      <c r="F30" s="27">
        <v>2600</v>
      </c>
      <c r="G30" s="34"/>
      <c r="H30" s="26"/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1004</v>
      </c>
      <c r="D31" s="19">
        <v>42579</v>
      </c>
      <c r="E31" t="s">
        <v>1061</v>
      </c>
      <c r="F31" s="27">
        <v>4293.71</v>
      </c>
      <c r="G31" s="34"/>
      <c r="H31" s="26"/>
      <c r="I31" s="26"/>
      <c r="J31" s="27"/>
      <c r="K31" s="7"/>
      <c r="L31" s="28"/>
    </row>
    <row r="32" spans="1:12" ht="15" collapsed="1" x14ac:dyDescent="0.25">
      <c r="A32" s="18" t="s">
        <v>973</v>
      </c>
      <c r="B32" s="18" t="s">
        <v>974</v>
      </c>
      <c r="C32" s="97"/>
      <c r="D32" s="74"/>
      <c r="E32" s="75"/>
      <c r="F32" s="75"/>
      <c r="G32" s="21">
        <f>SUM(F33)</f>
        <v>2784</v>
      </c>
      <c r="H32" s="26">
        <f>G32/1.16*0.16</f>
        <v>384</v>
      </c>
      <c r="I32" s="26"/>
      <c r="J32" s="27"/>
      <c r="K32" s="7"/>
      <c r="L32" s="28"/>
    </row>
    <row r="33" spans="1:12" hidden="1" outlineLevel="1" x14ac:dyDescent="0.2">
      <c r="A33" s="2"/>
      <c r="B33" s="2"/>
      <c r="C33" t="s">
        <v>975</v>
      </c>
      <c r="D33" s="19">
        <v>42543</v>
      </c>
      <c r="E33" t="s">
        <v>976</v>
      </c>
      <c r="F33" s="27">
        <v>2784</v>
      </c>
      <c r="G33" s="34"/>
      <c r="H33" s="26"/>
      <c r="I33" s="26"/>
      <c r="J33" s="27"/>
      <c r="K33" s="7"/>
      <c r="L33" s="28"/>
    </row>
    <row r="34" spans="1:12" collapsed="1" x14ac:dyDescent="0.2">
      <c r="A34" s="35" t="s">
        <v>33</v>
      </c>
      <c r="B34" s="35" t="s">
        <v>34</v>
      </c>
      <c r="C34" s="5"/>
      <c r="D34" s="36"/>
      <c r="E34" s="37"/>
      <c r="F34" s="6"/>
      <c r="G34" s="38">
        <f>SUM(F35)</f>
        <v>-1200</v>
      </c>
      <c r="H34" s="26">
        <f>G34/1.16*0.16</f>
        <v>-165.51724137931038</v>
      </c>
      <c r="I34" s="26"/>
      <c r="J34" s="27"/>
      <c r="K34" s="7"/>
      <c r="L34" s="28"/>
    </row>
    <row r="35" spans="1:12" ht="15" hidden="1" outlineLevel="1" x14ac:dyDescent="0.25">
      <c r="A35" s="39"/>
      <c r="B35" s="39"/>
      <c r="C35" s="40" t="s">
        <v>35</v>
      </c>
      <c r="D35" s="74">
        <v>42385</v>
      </c>
      <c r="E35" s="40" t="s">
        <v>36</v>
      </c>
      <c r="F35" s="33">
        <v>-1200</v>
      </c>
      <c r="G35" s="41"/>
      <c r="H35" s="42" t="s">
        <v>37</v>
      </c>
      <c r="I35" s="26"/>
      <c r="J35" s="42"/>
      <c r="K35" s="7"/>
      <c r="L35" s="28"/>
    </row>
    <row r="36" spans="1:12" collapsed="1" x14ac:dyDescent="0.2">
      <c r="A36" s="35" t="s">
        <v>482</v>
      </c>
      <c r="B36" s="35" t="s">
        <v>483</v>
      </c>
      <c r="D36" s="19"/>
      <c r="F36"/>
      <c r="G36" s="38">
        <f>SUM(F37:F42)</f>
        <v>1500</v>
      </c>
      <c r="H36" s="26">
        <f>G36/1.16*0.16</f>
        <v>206.89655172413794</v>
      </c>
      <c r="I36" s="42"/>
      <c r="J36" s="42"/>
      <c r="K36" s="7"/>
      <c r="L36" s="28"/>
    </row>
    <row r="37" spans="1:12" hidden="1" outlineLevel="1" x14ac:dyDescent="0.2">
      <c r="A37" s="29"/>
      <c r="B37" s="29"/>
      <c r="C37" t="s">
        <v>411</v>
      </c>
      <c r="D37" s="19">
        <v>42495</v>
      </c>
      <c r="E37">
        <v>1281</v>
      </c>
      <c r="F37">
        <v>250</v>
      </c>
      <c r="G37" s="43"/>
      <c r="H37" s="42"/>
      <c r="J37" s="42"/>
      <c r="K37" s="7"/>
      <c r="L37" s="28"/>
    </row>
    <row r="38" spans="1:12" hidden="1" outlineLevel="1" x14ac:dyDescent="0.2">
      <c r="A38" s="29"/>
      <c r="B38" s="29"/>
      <c r="C38" t="s">
        <v>809</v>
      </c>
      <c r="D38" s="19">
        <v>42499</v>
      </c>
      <c r="E38">
        <v>1287</v>
      </c>
      <c r="F38">
        <v>250</v>
      </c>
      <c r="G38" s="43"/>
      <c r="H38" s="43"/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810</v>
      </c>
      <c r="D39" s="19">
        <v>42499</v>
      </c>
      <c r="E39">
        <v>1289</v>
      </c>
      <c r="F39">
        <v>250</v>
      </c>
      <c r="G39" s="43"/>
      <c r="H39" s="43"/>
      <c r="I39" s="42"/>
      <c r="J39" s="42"/>
      <c r="K39" s="7"/>
      <c r="L39" s="28"/>
    </row>
    <row r="40" spans="1:12" hidden="1" outlineLevel="1" x14ac:dyDescent="0.2">
      <c r="A40" s="29"/>
      <c r="B40" s="29"/>
      <c r="C40" t="s">
        <v>811</v>
      </c>
      <c r="D40" s="19">
        <v>42502</v>
      </c>
      <c r="E40">
        <v>1293</v>
      </c>
      <c r="F40">
        <v>250</v>
      </c>
      <c r="G40" s="43"/>
      <c r="H40" s="43"/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812</v>
      </c>
      <c r="D41" s="19">
        <v>42508</v>
      </c>
      <c r="E41">
        <v>1300</v>
      </c>
      <c r="F41">
        <v>250</v>
      </c>
      <c r="G41" s="43"/>
      <c r="H41" s="43"/>
      <c r="I41" s="42"/>
      <c r="J41" s="42"/>
      <c r="K41" s="7"/>
      <c r="L41" s="28"/>
    </row>
    <row r="42" spans="1:12" hidden="1" outlineLevel="1" x14ac:dyDescent="0.2">
      <c r="A42" s="29"/>
      <c r="B42" s="29"/>
      <c r="C42" t="s">
        <v>813</v>
      </c>
      <c r="D42" s="19">
        <v>42521</v>
      </c>
      <c r="E42">
        <v>1322</v>
      </c>
      <c r="F42">
        <v>250</v>
      </c>
      <c r="G42" s="43"/>
      <c r="H42" s="43"/>
      <c r="I42" s="42"/>
      <c r="J42" s="42"/>
      <c r="K42" s="7"/>
      <c r="L42" s="28"/>
    </row>
    <row r="43" spans="1:12" collapsed="1" x14ac:dyDescent="0.2">
      <c r="A43" s="44" t="s">
        <v>44</v>
      </c>
      <c r="B43" s="233" t="s">
        <v>45</v>
      </c>
      <c r="C43" s="5"/>
      <c r="D43" s="36"/>
      <c r="E43" s="45"/>
      <c r="F43" s="6"/>
      <c r="G43" s="38">
        <f>SUM(F44:F45)</f>
        <v>2000</v>
      </c>
      <c r="H43" s="26"/>
      <c r="I43" s="26"/>
      <c r="K43" s="7"/>
      <c r="L43" s="28"/>
    </row>
    <row r="44" spans="1:12" ht="15" hidden="1" outlineLevel="1" x14ac:dyDescent="0.25">
      <c r="A44" s="46"/>
      <c r="B44" s="46"/>
      <c r="C44" s="75" t="s">
        <v>47</v>
      </c>
      <c r="D44" s="74">
        <v>42062</v>
      </c>
      <c r="E44" s="75">
        <v>1874</v>
      </c>
      <c r="F44" s="73">
        <v>1000</v>
      </c>
      <c r="G44" s="38"/>
      <c r="L44" s="28"/>
    </row>
    <row r="45" spans="1:12" ht="15" hidden="1" outlineLevel="1" x14ac:dyDescent="0.25">
      <c r="A45" s="46"/>
      <c r="B45" s="46"/>
      <c r="C45" s="75" t="s">
        <v>48</v>
      </c>
      <c r="D45" s="74">
        <v>42067</v>
      </c>
      <c r="E45" s="75">
        <v>1939</v>
      </c>
      <c r="F45" s="73">
        <v>1000</v>
      </c>
      <c r="G45" s="38"/>
      <c r="H45" s="26"/>
      <c r="I45" s="26"/>
      <c r="K45" s="7"/>
      <c r="L45" s="28"/>
    </row>
    <row r="46" spans="1:12" collapsed="1" x14ac:dyDescent="0.2">
      <c r="A46" s="18" t="s">
        <v>54</v>
      </c>
      <c r="B46" s="18" t="s">
        <v>55</v>
      </c>
      <c r="C46" s="5"/>
      <c r="D46" s="36"/>
      <c r="E46" s="45"/>
      <c r="F46" s="6"/>
      <c r="G46" s="52">
        <f>SUM(F47:F48)</f>
        <v>33740.199999999997</v>
      </c>
      <c r="H46" s="26">
        <f>G46/1.16*0.16</f>
        <v>4653.8206896551719</v>
      </c>
      <c r="I46" s="26"/>
      <c r="K46" s="7"/>
      <c r="L46" s="28"/>
    </row>
    <row r="47" spans="1:12" hidden="1" outlineLevel="1" x14ac:dyDescent="0.2">
      <c r="A47" s="2"/>
      <c r="B47" s="2"/>
      <c r="C47" s="53" t="s">
        <v>56</v>
      </c>
      <c r="D47" s="36">
        <v>41529</v>
      </c>
      <c r="E47" s="34" t="s">
        <v>57</v>
      </c>
      <c r="F47" s="6">
        <v>15137</v>
      </c>
      <c r="G47" s="50"/>
      <c r="H47" s="50" t="s">
        <v>58</v>
      </c>
      <c r="I47" s="26"/>
      <c r="K47" s="7"/>
      <c r="L47" s="28"/>
    </row>
    <row r="48" spans="1:12" ht="15" hidden="1" outlineLevel="1" x14ac:dyDescent="0.25">
      <c r="A48" s="2"/>
      <c r="B48" s="2"/>
      <c r="C48" s="160" t="s">
        <v>1078</v>
      </c>
      <c r="D48" s="74">
        <v>42559</v>
      </c>
      <c r="E48" s="160" t="s">
        <v>1079</v>
      </c>
      <c r="F48" s="73">
        <v>18603.2</v>
      </c>
      <c r="G48" s="50"/>
      <c r="H48" s="26"/>
      <c r="I48" s="26"/>
      <c r="K48" s="7"/>
      <c r="L48" s="28"/>
    </row>
    <row r="49" spans="1:13" collapsed="1" x14ac:dyDescent="0.2">
      <c r="A49" s="18" t="s">
        <v>67</v>
      </c>
      <c r="B49" s="234" t="s">
        <v>68</v>
      </c>
      <c r="C49" s="5"/>
      <c r="D49" s="36"/>
      <c r="E49" s="37"/>
      <c r="F49" s="6"/>
      <c r="G49" s="38">
        <f>SUM(F50:F54)</f>
        <v>5000</v>
      </c>
      <c r="H49" s="26"/>
      <c r="I49" s="26"/>
      <c r="K49" s="7"/>
      <c r="L49" s="28"/>
    </row>
    <row r="50" spans="1:13" ht="15" hidden="1" customHeight="1" outlineLevel="1" x14ac:dyDescent="0.25">
      <c r="A50" s="2"/>
      <c r="B50" s="2"/>
      <c r="C50" s="75" t="s">
        <v>69</v>
      </c>
      <c r="D50" s="74">
        <v>42034</v>
      </c>
      <c r="E50" s="75">
        <v>1801</v>
      </c>
      <c r="F50" s="73">
        <v>1000</v>
      </c>
      <c r="G50" s="54"/>
      <c r="H50" s="54"/>
      <c r="I50" s="26"/>
      <c r="K50" s="7"/>
      <c r="L50" s="28"/>
    </row>
    <row r="51" spans="1:13" ht="15" hidden="1" customHeight="1" outlineLevel="1" x14ac:dyDescent="0.25">
      <c r="A51" s="2"/>
      <c r="B51" s="2"/>
      <c r="C51" s="75" t="s">
        <v>70</v>
      </c>
      <c r="D51" s="74">
        <v>42034</v>
      </c>
      <c r="E51" s="75">
        <v>1801</v>
      </c>
      <c r="F51" s="73">
        <v>1000</v>
      </c>
      <c r="G51" s="54"/>
      <c r="H51" s="26"/>
      <c r="I51" s="26"/>
      <c r="K51" s="7"/>
      <c r="L51" s="28"/>
    </row>
    <row r="52" spans="1:13" ht="15" hidden="1" customHeight="1" outlineLevel="1" x14ac:dyDescent="0.25">
      <c r="A52" s="2"/>
      <c r="B52" s="2"/>
      <c r="C52" s="75" t="s">
        <v>71</v>
      </c>
      <c r="D52" s="74">
        <v>42062</v>
      </c>
      <c r="E52" s="75">
        <v>1874</v>
      </c>
      <c r="F52" s="73">
        <v>1000</v>
      </c>
      <c r="G52" s="54"/>
      <c r="H52" s="26"/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72</v>
      </c>
      <c r="D53" s="74">
        <v>42215</v>
      </c>
      <c r="E53" s="75">
        <v>2226</v>
      </c>
      <c r="F53" s="73">
        <v>1000</v>
      </c>
      <c r="G53" s="54"/>
      <c r="H53" s="26"/>
      <c r="I53" s="26"/>
      <c r="K53" s="7"/>
      <c r="L53" s="28"/>
    </row>
    <row r="54" spans="1:13" ht="15" hidden="1" customHeight="1" outlineLevel="1" x14ac:dyDescent="0.2">
      <c r="A54" s="2"/>
      <c r="B54" s="2"/>
      <c r="C54" t="s">
        <v>815</v>
      </c>
      <c r="D54" s="19">
        <v>42505</v>
      </c>
      <c r="E54" t="s">
        <v>816</v>
      </c>
      <c r="F54" s="27">
        <v>1000</v>
      </c>
      <c r="G54" s="54"/>
      <c r="H54" s="26"/>
      <c r="I54" s="26"/>
      <c r="K54" s="7"/>
      <c r="L54" s="28"/>
    </row>
    <row r="55" spans="1:13" collapsed="1" x14ac:dyDescent="0.2">
      <c r="A55" s="18" t="s">
        <v>76</v>
      </c>
      <c r="B55" s="234" t="s">
        <v>77</v>
      </c>
      <c r="C55" s="55"/>
      <c r="D55" s="30"/>
      <c r="E55" s="56"/>
      <c r="F55" s="32"/>
      <c r="G55" s="38">
        <f>SUM(F56:F56)</f>
        <v>500</v>
      </c>
      <c r="H55" s="26"/>
      <c r="I55" s="26"/>
      <c r="K55" s="7"/>
      <c r="L55" s="28"/>
    </row>
    <row r="56" spans="1:13" hidden="1" outlineLevel="1" x14ac:dyDescent="0.2">
      <c r="A56" s="2"/>
      <c r="B56" s="10"/>
      <c r="C56" t="s">
        <v>820</v>
      </c>
      <c r="D56" s="19">
        <v>42517</v>
      </c>
      <c r="E56" t="s">
        <v>821</v>
      </c>
      <c r="F56">
        <v>500</v>
      </c>
      <c r="G56" s="38"/>
      <c r="H56" s="26"/>
      <c r="I56" s="26"/>
      <c r="K56" s="7"/>
      <c r="L56" s="28"/>
    </row>
    <row r="57" spans="1:13" collapsed="1" x14ac:dyDescent="0.2">
      <c r="A57" s="18" t="s">
        <v>1080</v>
      </c>
      <c r="B57" s="18" t="s">
        <v>1081</v>
      </c>
      <c r="D57" s="19"/>
      <c r="F57" s="27"/>
      <c r="G57" s="38">
        <f>SUM(F58)</f>
        <v>2500</v>
      </c>
      <c r="H57" s="26">
        <f>G57/1.16*0.16</f>
        <v>344.82758620689663</v>
      </c>
      <c r="I57" s="26"/>
      <c r="K57" s="7"/>
      <c r="L57" s="28"/>
    </row>
    <row r="58" spans="1:13" hidden="1" outlineLevel="1" x14ac:dyDescent="0.2">
      <c r="A58" s="2"/>
      <c r="B58" s="10"/>
      <c r="C58" t="s">
        <v>1082</v>
      </c>
      <c r="D58" s="19">
        <v>42578</v>
      </c>
      <c r="E58">
        <v>2776</v>
      </c>
      <c r="F58" s="27">
        <v>2500</v>
      </c>
      <c r="G58" s="38"/>
      <c r="H58" s="26"/>
      <c r="I58" s="26"/>
      <c r="K58" s="7"/>
      <c r="L58" s="28"/>
    </row>
    <row r="59" spans="1:13" ht="15" collapsed="1" x14ac:dyDescent="0.25">
      <c r="A59" s="18" t="s">
        <v>80</v>
      </c>
      <c r="B59" s="18" t="s">
        <v>81</v>
      </c>
      <c r="C59" s="5"/>
      <c r="D59" s="36"/>
      <c r="E59" s="45"/>
      <c r="F59" s="6"/>
      <c r="G59" s="21">
        <f>SUM(F60:F62)</f>
        <v>66243.75</v>
      </c>
      <c r="H59" s="26">
        <f>G59/1.16*0.16</f>
        <v>9137.0689655172428</v>
      </c>
      <c r="I59" s="26"/>
      <c r="J59" s="27"/>
      <c r="K59" s="75"/>
      <c r="L59" s="74"/>
      <c r="M59" s="75"/>
    </row>
    <row r="60" spans="1:13" ht="15" hidden="1" outlineLevel="1" x14ac:dyDescent="0.25">
      <c r="A60" s="57"/>
      <c r="B60" s="57"/>
      <c r="C60" t="s">
        <v>1083</v>
      </c>
      <c r="D60" s="19">
        <v>42566</v>
      </c>
      <c r="E60" t="s">
        <v>1084</v>
      </c>
      <c r="F60" s="27">
        <v>26021</v>
      </c>
      <c r="H60" s="26"/>
      <c r="I60" s="26"/>
      <c r="J60" s="27"/>
      <c r="K60" s="75"/>
      <c r="L60" s="74"/>
      <c r="M60" s="75"/>
    </row>
    <row r="61" spans="1:13" ht="15" hidden="1" outlineLevel="1" x14ac:dyDescent="0.25">
      <c r="A61" s="57"/>
      <c r="B61" s="57"/>
      <c r="C61" t="s">
        <v>1085</v>
      </c>
      <c r="D61" s="19">
        <v>42582</v>
      </c>
      <c r="E61" t="s">
        <v>1087</v>
      </c>
      <c r="F61" s="27">
        <v>23826.54</v>
      </c>
      <c r="H61" s="26"/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1086</v>
      </c>
      <c r="D62" s="19">
        <v>42582</v>
      </c>
      <c r="E62" t="s">
        <v>1088</v>
      </c>
      <c r="F62" s="20">
        <v>16396.21</v>
      </c>
      <c r="I62" s="26"/>
      <c r="J62" s="27"/>
      <c r="K62" s="75"/>
      <c r="L62" s="74"/>
      <c r="M62" s="75"/>
    </row>
    <row r="63" spans="1:13" ht="15" collapsed="1" x14ac:dyDescent="0.25">
      <c r="A63" s="18" t="s">
        <v>296</v>
      </c>
      <c r="B63" s="18" t="s">
        <v>297</v>
      </c>
      <c r="D63" s="19"/>
      <c r="F63" s="27"/>
      <c r="G63" s="21">
        <f>+SUM(F64:F67)</f>
        <v>2900</v>
      </c>
      <c r="H63" s="26">
        <f>G63/1.16*0.16</f>
        <v>400</v>
      </c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1089</v>
      </c>
      <c r="D64" s="19">
        <v>42557</v>
      </c>
      <c r="E64">
        <v>557</v>
      </c>
      <c r="F64" s="27">
        <v>700</v>
      </c>
      <c r="G64" s="21"/>
      <c r="H64" s="26"/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1090</v>
      </c>
      <c r="D65" s="19">
        <v>42565</v>
      </c>
      <c r="E65">
        <v>584</v>
      </c>
      <c r="F65">
        <v>600</v>
      </c>
      <c r="G65" s="21"/>
      <c r="H65" s="26"/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1091</v>
      </c>
      <c r="D66" s="19">
        <v>42571</v>
      </c>
      <c r="E66">
        <v>611</v>
      </c>
      <c r="F66" s="27">
        <v>900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1092</v>
      </c>
      <c r="D67" s="19">
        <v>42578</v>
      </c>
      <c r="E67">
        <v>640</v>
      </c>
      <c r="F67" s="27">
        <v>700</v>
      </c>
      <c r="G67" s="21"/>
      <c r="H67" s="26"/>
      <c r="I67" s="26"/>
      <c r="J67" s="27"/>
      <c r="K67" s="75"/>
      <c r="L67" s="74"/>
      <c r="M67" s="75"/>
    </row>
    <row r="68" spans="1:13" collapsed="1" x14ac:dyDescent="0.2">
      <c r="A68" s="58" t="s">
        <v>84</v>
      </c>
      <c r="B68" s="18" t="s">
        <v>85</v>
      </c>
      <c r="C68" s="5"/>
      <c r="D68" s="36"/>
      <c r="E68" s="45"/>
      <c r="F68" s="6"/>
      <c r="G68" s="52">
        <f>+SUM(F69:F70)</f>
        <v>237588.72</v>
      </c>
      <c r="H68" s="26">
        <f>G68/1.16*0.16</f>
        <v>32770.857931034487</v>
      </c>
      <c r="I68" s="26"/>
      <c r="J68" s="27"/>
      <c r="K68" s="7"/>
      <c r="L68" s="28"/>
    </row>
    <row r="69" spans="1:13" hidden="1" outlineLevel="1" x14ac:dyDescent="0.2">
      <c r="A69" s="59"/>
      <c r="B69" s="2"/>
      <c r="C69" t="s">
        <v>388</v>
      </c>
      <c r="D69" s="19">
        <v>42412</v>
      </c>
      <c r="E69" t="s">
        <v>389</v>
      </c>
      <c r="F69" s="27">
        <v>241933.04</v>
      </c>
      <c r="G69" s="52"/>
      <c r="H69" s="26"/>
      <c r="I69" s="26"/>
      <c r="J69" s="27"/>
      <c r="K69" s="7"/>
      <c r="L69" s="28"/>
    </row>
    <row r="70" spans="1:13" hidden="1" outlineLevel="1" x14ac:dyDescent="0.2">
      <c r="A70" s="59"/>
      <c r="B70" s="2"/>
      <c r="C70" t="s">
        <v>390</v>
      </c>
      <c r="D70" s="19">
        <v>42426</v>
      </c>
      <c r="E70" t="s">
        <v>391</v>
      </c>
      <c r="F70" s="27">
        <v>-4344.32</v>
      </c>
      <c r="G70" s="52"/>
      <c r="H70" s="26"/>
      <c r="I70" s="26"/>
    </row>
    <row r="71" spans="1:13" collapsed="1" x14ac:dyDescent="0.2">
      <c r="A71" s="58" t="s">
        <v>1093</v>
      </c>
      <c r="B71" s="18" t="s">
        <v>1094</v>
      </c>
      <c r="D71" s="19"/>
      <c r="F71" s="27"/>
      <c r="G71" s="52">
        <f>+SUM(F72:F73)</f>
        <v>8294</v>
      </c>
      <c r="H71" s="26"/>
      <c r="I71" s="26"/>
      <c r="J71" s="27"/>
      <c r="K71" s="7"/>
      <c r="L71" s="28"/>
    </row>
    <row r="72" spans="1:13" hidden="1" outlineLevel="1" x14ac:dyDescent="0.2">
      <c r="A72" s="10"/>
      <c r="B72" s="10"/>
      <c r="C72" t="s">
        <v>1095</v>
      </c>
      <c r="D72" s="19">
        <v>42573</v>
      </c>
      <c r="E72" t="s">
        <v>1097</v>
      </c>
      <c r="F72" s="27">
        <v>5974</v>
      </c>
      <c r="G72" s="60"/>
      <c r="H72" s="26"/>
      <c r="I72" s="26"/>
      <c r="J72" s="27"/>
      <c r="K72" s="7"/>
      <c r="L72" s="28"/>
    </row>
    <row r="73" spans="1:13" hidden="1" outlineLevel="1" x14ac:dyDescent="0.2">
      <c r="A73" s="10"/>
      <c r="B73" s="10"/>
      <c r="C73" t="s">
        <v>1096</v>
      </c>
      <c r="D73" s="19">
        <v>42577</v>
      </c>
      <c r="E73" t="s">
        <v>1098</v>
      </c>
      <c r="F73" s="27">
        <v>2320</v>
      </c>
      <c r="G73" s="60"/>
      <c r="H73" s="26"/>
      <c r="I73" s="26"/>
      <c r="J73" s="27"/>
      <c r="K73" s="7"/>
      <c r="L73" s="28"/>
    </row>
    <row r="74" spans="1:13" collapsed="1" x14ac:dyDescent="0.2">
      <c r="A74" s="18" t="s">
        <v>346</v>
      </c>
      <c r="B74" s="18" t="s">
        <v>92</v>
      </c>
      <c r="C74" s="5"/>
      <c r="D74" s="36"/>
      <c r="F74"/>
      <c r="G74" s="21">
        <f>SUM(F75:F75)</f>
        <v>29000</v>
      </c>
      <c r="H74" s="26">
        <f>G74/1.16*0.16</f>
        <v>4000</v>
      </c>
      <c r="I74" s="26"/>
      <c r="K74" s="7"/>
      <c r="L74" s="28"/>
    </row>
    <row r="75" spans="1:13" ht="15" hidden="1" outlineLevel="1" x14ac:dyDescent="0.25">
      <c r="A75" s="10"/>
      <c r="B75" s="10"/>
      <c r="C75" s="75" t="s">
        <v>93</v>
      </c>
      <c r="D75" s="74">
        <v>42369</v>
      </c>
      <c r="E75" s="36" t="s">
        <v>94</v>
      </c>
      <c r="F75" s="37">
        <v>29000</v>
      </c>
      <c r="G75" s="41"/>
      <c r="H75" s="62"/>
      <c r="I75" s="62"/>
      <c r="K75" s="7"/>
      <c r="L75" s="28"/>
    </row>
    <row r="76" spans="1:13" collapsed="1" x14ac:dyDescent="0.2">
      <c r="A76" s="18" t="s">
        <v>1099</v>
      </c>
      <c r="B76" s="18" t="s">
        <v>1100</v>
      </c>
      <c r="G76" s="52">
        <f>+SUM(F77:F78)</f>
        <v>1291</v>
      </c>
      <c r="H76" s="52"/>
      <c r="I76" s="62"/>
      <c r="K76" s="7"/>
      <c r="L76" s="28"/>
    </row>
    <row r="77" spans="1:13" hidden="1" outlineLevel="1" x14ac:dyDescent="0.2">
      <c r="A77" s="10"/>
      <c r="B77" s="10"/>
      <c r="C77" t="s">
        <v>1101</v>
      </c>
      <c r="D77" s="19">
        <v>42573</v>
      </c>
      <c r="E77">
        <v>279948</v>
      </c>
      <c r="F77">
        <v>700</v>
      </c>
      <c r="H77" s="62"/>
      <c r="I77" s="62"/>
      <c r="K77" s="7"/>
      <c r="L77" s="28"/>
    </row>
    <row r="78" spans="1:13" hidden="1" outlineLevel="1" x14ac:dyDescent="0.2">
      <c r="A78" s="10"/>
      <c r="B78" s="10"/>
      <c r="C78" t="s">
        <v>1102</v>
      </c>
      <c r="D78" s="19">
        <v>42574</v>
      </c>
      <c r="E78">
        <v>279972</v>
      </c>
      <c r="F78">
        <v>591</v>
      </c>
      <c r="H78" s="62"/>
      <c r="I78" s="62"/>
      <c r="K78" s="7"/>
      <c r="L78" s="28"/>
    </row>
    <row r="79" spans="1:13" ht="15" collapsed="1" x14ac:dyDescent="0.25">
      <c r="A79" s="18" t="s">
        <v>95</v>
      </c>
      <c r="B79" s="18" t="s">
        <v>96</v>
      </c>
      <c r="C79" s="5"/>
      <c r="D79" s="36"/>
      <c r="E79" s="74"/>
      <c r="F79" s="75"/>
      <c r="G79" s="21">
        <f>SUM(F80:F81)</f>
        <v>2760.8</v>
      </c>
      <c r="H79" s="26">
        <f>G79/1.16*0.16</f>
        <v>380.80000000000007</v>
      </c>
      <c r="I79" s="26"/>
      <c r="J79" s="27"/>
      <c r="K79" s="7"/>
      <c r="L79" s="28"/>
    </row>
    <row r="80" spans="1:13" ht="15" hidden="1" outlineLevel="1" x14ac:dyDescent="0.25">
      <c r="A80" s="10"/>
      <c r="B80" s="10"/>
      <c r="C80" s="5" t="s">
        <v>97</v>
      </c>
      <c r="D80" s="36">
        <v>41029</v>
      </c>
      <c r="E80" s="74" t="s">
        <v>98</v>
      </c>
      <c r="F80" s="75">
        <v>1380.4</v>
      </c>
      <c r="G80" s="22"/>
      <c r="H80" s="26"/>
      <c r="I80" s="26"/>
      <c r="J80" s="27"/>
      <c r="K80" s="7"/>
      <c r="L80" s="28"/>
    </row>
    <row r="81" spans="1:12" ht="15" hidden="1" outlineLevel="1" x14ac:dyDescent="0.25">
      <c r="A81" s="5"/>
      <c r="B81" s="5"/>
      <c r="C81" s="5" t="s">
        <v>99</v>
      </c>
      <c r="D81" s="36">
        <v>41060</v>
      </c>
      <c r="E81" s="74" t="s">
        <v>100</v>
      </c>
      <c r="F81" s="75">
        <v>1380.4</v>
      </c>
      <c r="G81" s="41"/>
      <c r="H81" s="26"/>
      <c r="I81" s="26"/>
      <c r="J81" s="27"/>
      <c r="K81" s="7"/>
      <c r="L81" s="28"/>
    </row>
    <row r="82" spans="1:12" ht="15" collapsed="1" x14ac:dyDescent="0.25">
      <c r="A82" s="44" t="s">
        <v>101</v>
      </c>
      <c r="B82" s="44" t="s">
        <v>102</v>
      </c>
      <c r="C82" s="29"/>
      <c r="D82" s="30"/>
      <c r="E82" s="74"/>
      <c r="F82" s="75"/>
      <c r="G82" s="21">
        <f>SUM(F83:F89)+0.12</f>
        <v>9936.93</v>
      </c>
      <c r="H82" s="26">
        <f>G82/1.16*0.16</f>
        <v>1370.6110344827589</v>
      </c>
      <c r="I82" s="26"/>
      <c r="J82" s="27"/>
      <c r="K82" s="7"/>
      <c r="L82" s="28"/>
    </row>
    <row r="83" spans="1:12" hidden="1" outlineLevel="1" x14ac:dyDescent="0.2">
      <c r="A83" s="10"/>
      <c r="B83" s="10"/>
      <c r="C83" s="10"/>
      <c r="D83" s="36">
        <v>40317</v>
      </c>
      <c r="E83" s="45" t="s">
        <v>103</v>
      </c>
      <c r="F83" s="13">
        <v>2608.88</v>
      </c>
      <c r="G83" s="21"/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s="10"/>
      <c r="D84" s="36">
        <v>40350</v>
      </c>
      <c r="E84" s="45" t="s">
        <v>104</v>
      </c>
      <c r="F84" s="13">
        <v>2894.36</v>
      </c>
      <c r="G84" s="21"/>
      <c r="H84" s="26"/>
      <c r="I84" s="26"/>
      <c r="J84" s="27"/>
      <c r="K84" s="7"/>
      <c r="L84" s="28"/>
    </row>
    <row r="85" spans="1:12" hidden="1" outlineLevel="1" x14ac:dyDescent="0.2">
      <c r="A85" s="10"/>
      <c r="B85" s="10"/>
      <c r="D85" s="19"/>
      <c r="E85" s="31" t="s">
        <v>105</v>
      </c>
      <c r="F85" s="20">
        <f>6001.98-F83-F84</f>
        <v>498.73999999999933</v>
      </c>
      <c r="H85" s="26"/>
      <c r="I85" s="26"/>
      <c r="J85" s="27"/>
      <c r="K85" s="7"/>
      <c r="L85" s="28"/>
    </row>
    <row r="86" spans="1:12" hidden="1" outlineLevel="1" x14ac:dyDescent="0.2">
      <c r="A86" s="10"/>
      <c r="B86" s="10"/>
      <c r="D86" t="s">
        <v>788</v>
      </c>
      <c r="F86" s="20">
        <v>-232</v>
      </c>
      <c r="H86" s="26"/>
      <c r="I86" s="26"/>
      <c r="J86" s="27"/>
      <c r="K86" s="7"/>
      <c r="L86" s="28"/>
    </row>
    <row r="87" spans="1:12" hidden="1" outlineLevel="1" x14ac:dyDescent="0.2">
      <c r="A87" s="10"/>
      <c r="B87" s="10"/>
      <c r="C87" t="s">
        <v>1103</v>
      </c>
      <c r="D87" s="19">
        <v>42559</v>
      </c>
      <c r="E87" t="s">
        <v>1104</v>
      </c>
      <c r="F87">
        <v>542.79999999999995</v>
      </c>
      <c r="H87" s="26"/>
      <c r="I87" s="26"/>
      <c r="J87" s="27"/>
      <c r="K87" s="7"/>
      <c r="L87" s="28"/>
    </row>
    <row r="88" spans="1:12" hidden="1" outlineLevel="1" x14ac:dyDescent="0.2">
      <c r="A88" s="10"/>
      <c r="B88" s="10"/>
      <c r="C88" t="s">
        <v>1105</v>
      </c>
      <c r="D88" s="19">
        <v>42565</v>
      </c>
      <c r="E88">
        <v>23581</v>
      </c>
      <c r="F88" s="27">
        <v>2974.04</v>
      </c>
      <c r="H88" s="26"/>
      <c r="I88" s="26"/>
      <c r="J88" s="27"/>
      <c r="K88" s="7"/>
      <c r="L88" s="28"/>
    </row>
    <row r="89" spans="1:12" ht="13.5" hidden="1" customHeight="1" outlineLevel="1" x14ac:dyDescent="0.2">
      <c r="A89" s="10"/>
      <c r="B89" s="10"/>
      <c r="C89" t="s">
        <v>1106</v>
      </c>
      <c r="D89" s="19">
        <v>42576</v>
      </c>
      <c r="E89">
        <v>23848</v>
      </c>
      <c r="F89">
        <v>649.99</v>
      </c>
      <c r="G89"/>
    </row>
    <row r="90" spans="1:12" collapsed="1" x14ac:dyDescent="0.2">
      <c r="A90" s="44" t="s">
        <v>516</v>
      </c>
      <c r="B90" s="44" t="s">
        <v>517</v>
      </c>
      <c r="G90" s="21">
        <f>SUM(F91:F91)</f>
        <v>1948.8</v>
      </c>
      <c r="H90" s="26">
        <f>G90/1.16*0.16</f>
        <v>268.8</v>
      </c>
    </row>
    <row r="91" spans="1:12" hidden="1" outlineLevel="1" x14ac:dyDescent="0.2">
      <c r="A91" s="10"/>
      <c r="B91" s="10"/>
      <c r="C91" t="s">
        <v>1107</v>
      </c>
      <c r="D91" s="19">
        <v>42577</v>
      </c>
      <c r="E91">
        <v>16194</v>
      </c>
      <c r="F91" s="27">
        <v>1948.8</v>
      </c>
      <c r="G91"/>
    </row>
    <row r="92" spans="1:12" collapsed="1" x14ac:dyDescent="0.2">
      <c r="A92" s="18" t="s">
        <v>112</v>
      </c>
      <c r="B92" s="18" t="s">
        <v>113</v>
      </c>
      <c r="C92" s="5"/>
      <c r="D92" s="36"/>
      <c r="E92" s="45"/>
      <c r="F92" s="6"/>
      <c r="G92" s="21">
        <f>SUM(F93:F96)</f>
        <v>10037.43</v>
      </c>
      <c r="H92" s="26">
        <f>G92/1.16*0.16</f>
        <v>1384.4731034482759</v>
      </c>
      <c r="I92" s="26"/>
      <c r="J92" s="27"/>
      <c r="K92" s="57"/>
      <c r="L92" s="57"/>
    </row>
    <row r="93" spans="1:12" ht="13.5" hidden="1" customHeight="1" outlineLevel="1" x14ac:dyDescent="0.2">
      <c r="A93" s="5"/>
      <c r="B93" s="5"/>
      <c r="C93" t="s">
        <v>115</v>
      </c>
      <c r="D93" s="19">
        <v>42004</v>
      </c>
      <c r="E93" t="s">
        <v>116</v>
      </c>
      <c r="F93" s="20">
        <v>1411.25</v>
      </c>
      <c r="G93" s="41"/>
      <c r="H93" s="66"/>
      <c r="I93" s="66"/>
    </row>
    <row r="94" spans="1:12" hidden="1" outlineLevel="1" x14ac:dyDescent="0.2">
      <c r="A94" s="5"/>
      <c r="B94" s="5"/>
      <c r="C94" t="s">
        <v>117</v>
      </c>
      <c r="D94" s="19">
        <v>42004</v>
      </c>
      <c r="E94" t="s">
        <v>118</v>
      </c>
      <c r="F94" s="20">
        <v>2309.33</v>
      </c>
      <c r="G94" s="41"/>
      <c r="H94" s="66"/>
      <c r="I94" s="66"/>
      <c r="J94" s="27"/>
      <c r="K94" s="7"/>
      <c r="L94" s="28"/>
    </row>
    <row r="95" spans="1:12" hidden="1" outlineLevel="1" x14ac:dyDescent="0.2">
      <c r="A95" s="5"/>
      <c r="B95" s="5"/>
      <c r="D95" s="19"/>
      <c r="E95" t="s">
        <v>105</v>
      </c>
      <c r="F95" s="20">
        <v>361.04</v>
      </c>
      <c r="G95" s="41"/>
      <c r="H95" s="66"/>
      <c r="I95" s="66"/>
      <c r="J95" s="27"/>
      <c r="K95" s="7"/>
      <c r="L95" s="28"/>
    </row>
    <row r="96" spans="1:12" hidden="1" outlineLevel="1" x14ac:dyDescent="0.2">
      <c r="A96" s="5"/>
      <c r="B96" s="5"/>
      <c r="C96" t="s">
        <v>500</v>
      </c>
      <c r="D96" s="19">
        <v>42573</v>
      </c>
      <c r="E96" t="s">
        <v>1108</v>
      </c>
      <c r="F96" s="27">
        <v>5955.81</v>
      </c>
      <c r="G96" s="41"/>
      <c r="H96" s="66"/>
      <c r="I96" s="66"/>
      <c r="J96" s="27"/>
      <c r="K96" s="7"/>
      <c r="L96" s="28"/>
    </row>
    <row r="97" spans="1:12" collapsed="1" x14ac:dyDescent="0.2">
      <c r="A97" s="18" t="s">
        <v>123</v>
      </c>
      <c r="B97" s="18" t="s">
        <v>124</v>
      </c>
      <c r="C97" s="5"/>
      <c r="D97" s="36"/>
      <c r="E97" s="37"/>
      <c r="F97" s="6"/>
      <c r="G97" s="21">
        <f>SUM(F98:F98)</f>
        <v>1378.07</v>
      </c>
      <c r="H97" s="26">
        <f>G97/1.16*0.16</f>
        <v>190.0786206896552</v>
      </c>
      <c r="I97" s="26"/>
    </row>
    <row r="98" spans="1:12" ht="15" hidden="1" outlineLevel="1" x14ac:dyDescent="0.25">
      <c r="A98" s="10"/>
      <c r="B98" s="10"/>
      <c r="C98" s="75" t="s">
        <v>125</v>
      </c>
      <c r="D98" s="74">
        <v>42291</v>
      </c>
      <c r="E98" s="75"/>
      <c r="F98" s="20">
        <v>1378.07</v>
      </c>
      <c r="G98" s="22"/>
      <c r="H98" s="26"/>
    </row>
    <row r="99" spans="1:12" collapsed="1" x14ac:dyDescent="0.2">
      <c r="A99" s="18" t="s">
        <v>456</v>
      </c>
      <c r="B99" s="18" t="s">
        <v>457</v>
      </c>
      <c r="D99" s="19"/>
      <c r="F99"/>
      <c r="G99" s="21">
        <f>SUM(F100:F101)</f>
        <v>270.12</v>
      </c>
      <c r="H99" s="26">
        <f>G99/1.16*0.16</f>
        <v>37.257931034482766</v>
      </c>
      <c r="I99" s="26"/>
      <c r="J99" s="27"/>
      <c r="K99" s="7"/>
      <c r="L99" s="28"/>
    </row>
    <row r="100" spans="1:12" hidden="1" outlineLevel="1" x14ac:dyDescent="0.2">
      <c r="A100" s="57"/>
      <c r="B100" s="57"/>
      <c r="D100" s="19"/>
      <c r="F100"/>
      <c r="I100" s="26"/>
      <c r="J100" s="27"/>
      <c r="K100" s="7"/>
      <c r="L100" s="28"/>
    </row>
    <row r="101" spans="1:12" hidden="1" outlineLevel="1" x14ac:dyDescent="0.2">
      <c r="A101" s="57"/>
      <c r="B101" s="57"/>
      <c r="C101" t="s">
        <v>991</v>
      </c>
      <c r="D101" s="19">
        <v>42544</v>
      </c>
      <c r="E101" t="s">
        <v>992</v>
      </c>
      <c r="F101">
        <v>270.12</v>
      </c>
      <c r="I101" s="26"/>
      <c r="J101" s="27"/>
      <c r="K101" s="7"/>
      <c r="L101" s="28"/>
    </row>
    <row r="102" spans="1:12" collapsed="1" x14ac:dyDescent="0.2">
      <c r="A102" s="18" t="s">
        <v>525</v>
      </c>
      <c r="B102" s="18" t="s">
        <v>526</v>
      </c>
      <c r="D102" s="19"/>
      <c r="F102"/>
      <c r="G102" s="21">
        <f>SUM(F103)</f>
        <v>-12600</v>
      </c>
      <c r="H102" s="26">
        <f>G102/1.16*0.16</f>
        <v>-1737.9310344827588</v>
      </c>
      <c r="I102" s="26" t="s">
        <v>2076</v>
      </c>
      <c r="J102" s="27"/>
      <c r="K102" s="7"/>
      <c r="L102" s="28"/>
    </row>
    <row r="103" spans="1:12" hidden="1" outlineLevel="1" x14ac:dyDescent="0.2">
      <c r="A103" s="10"/>
      <c r="B103" s="10"/>
      <c r="C103" t="s">
        <v>527</v>
      </c>
      <c r="D103" s="19">
        <v>42458</v>
      </c>
      <c r="E103" t="s">
        <v>528</v>
      </c>
      <c r="F103" s="27">
        <v>-12600</v>
      </c>
      <c r="I103" s="26"/>
      <c r="J103" s="27"/>
      <c r="K103" s="7"/>
      <c r="L103" s="28"/>
    </row>
    <row r="104" spans="1:12" collapsed="1" x14ac:dyDescent="0.2">
      <c r="A104" s="18" t="s">
        <v>347</v>
      </c>
      <c r="B104" s="18" t="s">
        <v>348</v>
      </c>
      <c r="F104" s="27" t="s">
        <v>529</v>
      </c>
      <c r="G104" s="52">
        <f>+SUM(F105:F106)</f>
        <v>2794.4399999999996</v>
      </c>
      <c r="H104" s="26">
        <f t="shared" ref="H104:H107" si="2">G104/1.16*0.16</f>
        <v>385.44</v>
      </c>
      <c r="I104" s="26"/>
      <c r="J104" s="27"/>
      <c r="K104" s="7"/>
      <c r="L104" s="28"/>
    </row>
    <row r="105" spans="1:12" s="64" customFormat="1" ht="15" hidden="1" outlineLevel="1" x14ac:dyDescent="0.25">
      <c r="A105" s="57"/>
      <c r="B105" s="57"/>
      <c r="C105" s="177" t="s">
        <v>1618</v>
      </c>
      <c r="D105" s="178">
        <v>42503</v>
      </c>
      <c r="E105" s="177" t="s">
        <v>1619</v>
      </c>
      <c r="F105" s="177">
        <v>313.19999999999993</v>
      </c>
      <c r="G105" s="52"/>
      <c r="H105" s="26"/>
      <c r="I105" s="99" t="s">
        <v>1620</v>
      </c>
      <c r="J105" s="68"/>
      <c r="K105" s="7"/>
      <c r="L105" s="60"/>
    </row>
    <row r="106" spans="1:12" hidden="1" outlineLevel="1" x14ac:dyDescent="0.2">
      <c r="A106" s="10"/>
      <c r="B106" s="10"/>
      <c r="C106" t="s">
        <v>1109</v>
      </c>
      <c r="D106" s="19">
        <v>42579</v>
      </c>
      <c r="E106" t="s">
        <v>1110</v>
      </c>
      <c r="F106" s="27">
        <v>2481.2399999999998</v>
      </c>
      <c r="G106" s="22"/>
      <c r="H106" s="26">
        <f t="shared" si="2"/>
        <v>0</v>
      </c>
      <c r="I106" s="26"/>
    </row>
    <row r="107" spans="1:12" collapsed="1" x14ac:dyDescent="0.2">
      <c r="A107" s="18" t="s">
        <v>303</v>
      </c>
      <c r="B107" s="18" t="s">
        <v>304</v>
      </c>
      <c r="D107" s="19"/>
      <c r="F107" s="27"/>
      <c r="G107" s="21">
        <f>SUM(F108:F110)</f>
        <v>5162</v>
      </c>
      <c r="H107" s="26">
        <f t="shared" si="2"/>
        <v>712</v>
      </c>
      <c r="I107" s="26"/>
      <c r="J107" s="27"/>
      <c r="K107" s="7"/>
      <c r="L107" s="28"/>
    </row>
    <row r="108" spans="1:12" hidden="1" outlineLevel="1" x14ac:dyDescent="0.2">
      <c r="A108" s="57"/>
      <c r="B108" s="57"/>
      <c r="C108" t="s">
        <v>1111</v>
      </c>
      <c r="D108" s="19">
        <v>42576</v>
      </c>
      <c r="E108" t="s">
        <v>1112</v>
      </c>
      <c r="F108" s="27">
        <v>1392</v>
      </c>
      <c r="G108" s="22"/>
      <c r="H108" s="26"/>
      <c r="I108" s="26"/>
      <c r="J108" s="27"/>
      <c r="K108" s="7"/>
      <c r="L108" s="28"/>
    </row>
    <row r="109" spans="1:12" hidden="1" outlineLevel="1" x14ac:dyDescent="0.2">
      <c r="A109" s="57"/>
      <c r="B109" s="57"/>
      <c r="C109" t="s">
        <v>1113</v>
      </c>
      <c r="D109" s="19">
        <v>42576</v>
      </c>
      <c r="E109" t="s">
        <v>1114</v>
      </c>
      <c r="F109" s="27">
        <v>2900</v>
      </c>
      <c r="G109" s="22"/>
      <c r="H109" s="26"/>
      <c r="I109" s="26"/>
      <c r="J109" s="27"/>
      <c r="K109" s="7"/>
      <c r="L109" s="28"/>
    </row>
    <row r="110" spans="1:12" hidden="1" outlineLevel="1" x14ac:dyDescent="0.2">
      <c r="A110" s="57"/>
      <c r="B110" s="57"/>
      <c r="C110" t="s">
        <v>1115</v>
      </c>
      <c r="D110" s="19">
        <v>42576</v>
      </c>
      <c r="E110" t="s">
        <v>1116</v>
      </c>
      <c r="F110">
        <v>870</v>
      </c>
      <c r="G110" s="22"/>
      <c r="H110" s="26"/>
      <c r="I110" s="26"/>
      <c r="J110" s="27"/>
      <c r="K110" s="7"/>
      <c r="L110" s="28"/>
    </row>
    <row r="111" spans="1:12" collapsed="1" x14ac:dyDescent="0.2">
      <c r="A111" s="18" t="s">
        <v>126</v>
      </c>
      <c r="B111" s="18" t="s">
        <v>127</v>
      </c>
      <c r="D111" s="19"/>
      <c r="E111" s="45"/>
      <c r="F111" s="6"/>
      <c r="G111" s="21">
        <f>SUM(F112:F113)</f>
        <v>8535.33</v>
      </c>
      <c r="H111" s="26">
        <f>G111/1.16*0.16</f>
        <v>1177.2868965517243</v>
      </c>
      <c r="I111" s="26"/>
      <c r="J111" s="27"/>
      <c r="K111" s="7"/>
      <c r="L111" s="28"/>
    </row>
    <row r="112" spans="1:12" hidden="1" outlineLevel="1" x14ac:dyDescent="0.2">
      <c r="A112" s="10"/>
      <c r="B112" s="10"/>
      <c r="C112" t="s">
        <v>1205</v>
      </c>
      <c r="D112" s="19">
        <v>42578</v>
      </c>
      <c r="E112" t="s">
        <v>1204</v>
      </c>
      <c r="F112" s="20">
        <v>9.33</v>
      </c>
      <c r="G112" s="22"/>
      <c r="H112" s="26"/>
      <c r="I112" s="26"/>
      <c r="J112" s="27"/>
      <c r="K112" s="7"/>
      <c r="L112" s="28"/>
    </row>
    <row r="113" spans="1:12" hidden="1" outlineLevel="1" x14ac:dyDescent="0.2">
      <c r="A113" s="10"/>
      <c r="B113" s="10"/>
      <c r="C113" t="s">
        <v>1117</v>
      </c>
      <c r="D113" s="19">
        <v>42579</v>
      </c>
      <c r="E113" t="s">
        <v>1118</v>
      </c>
      <c r="F113" s="27">
        <v>8526</v>
      </c>
      <c r="G113" s="22"/>
      <c r="H113" s="26"/>
      <c r="I113" s="26"/>
      <c r="J113" s="27"/>
      <c r="K113" s="7"/>
      <c r="L113" s="28"/>
    </row>
    <row r="114" spans="1:12" collapsed="1" x14ac:dyDescent="0.2">
      <c r="A114" s="18" t="s">
        <v>130</v>
      </c>
      <c r="B114" s="18" t="s">
        <v>131</v>
      </c>
      <c r="C114" s="5"/>
      <c r="D114" s="36"/>
      <c r="E114" s="45"/>
      <c r="F114" s="6"/>
      <c r="G114" s="21">
        <f>SUM(F115:F116)</f>
        <v>3881.08</v>
      </c>
      <c r="H114" s="26">
        <f>G114/1.16*0.16</f>
        <v>535.32137931034481</v>
      </c>
      <c r="I114" s="21"/>
      <c r="J114" s="27"/>
      <c r="K114" s="7"/>
      <c r="L114" s="28"/>
    </row>
    <row r="115" spans="1:12" hidden="1" outlineLevel="1" x14ac:dyDescent="0.2">
      <c r="A115" s="57"/>
      <c r="B115" s="57"/>
      <c r="D115" s="19"/>
      <c r="F115" s="33">
        <v>4119.08</v>
      </c>
      <c r="G115" s="21"/>
      <c r="H115" s="26"/>
      <c r="I115" s="26"/>
      <c r="J115" s="27"/>
      <c r="K115" s="7"/>
      <c r="L115" s="28"/>
    </row>
    <row r="116" spans="1:12" ht="15" hidden="1" outlineLevel="1" x14ac:dyDescent="0.25">
      <c r="A116" s="57"/>
      <c r="B116" s="57"/>
      <c r="C116" s="100" t="s">
        <v>997</v>
      </c>
      <c r="D116" s="101">
        <v>42551</v>
      </c>
      <c r="E116" s="100" t="s">
        <v>998</v>
      </c>
      <c r="F116" s="100">
        <v>-238</v>
      </c>
      <c r="G116" s="67"/>
      <c r="H116" s="26"/>
      <c r="I116" s="21"/>
      <c r="J116" s="27"/>
      <c r="K116" s="7"/>
      <c r="L116" s="28"/>
    </row>
    <row r="117" spans="1:12" collapsed="1" x14ac:dyDescent="0.2">
      <c r="A117" s="18" t="s">
        <v>554</v>
      </c>
      <c r="B117" s="18" t="s">
        <v>555</v>
      </c>
      <c r="C117" s="64"/>
      <c r="D117" s="92"/>
      <c r="E117" s="64"/>
      <c r="F117" s="33"/>
      <c r="G117" s="21">
        <f>SUM(F118:F118)</f>
        <v>4391.3100000000004</v>
      </c>
      <c r="H117" s="26">
        <f>G117/1.16*0.16</f>
        <v>605.69793103448285</v>
      </c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1119</v>
      </c>
      <c r="D118" s="19">
        <v>42573</v>
      </c>
      <c r="E118">
        <v>1391</v>
      </c>
      <c r="F118" s="27">
        <v>4391.3100000000004</v>
      </c>
      <c r="G118" s="67"/>
      <c r="H118" s="26"/>
      <c r="I118" s="26"/>
      <c r="J118" s="27"/>
      <c r="K118" s="7"/>
      <c r="L118" s="28"/>
    </row>
    <row r="119" spans="1:12" collapsed="1" x14ac:dyDescent="0.2">
      <c r="A119" s="18" t="s">
        <v>140</v>
      </c>
      <c r="B119" s="18" t="s">
        <v>141</v>
      </c>
      <c r="C119" s="5"/>
      <c r="D119" s="36"/>
      <c r="E119" s="45"/>
      <c r="F119" s="6"/>
      <c r="G119" s="21">
        <f>SUM(F120:F122)</f>
        <v>20734.050000000003</v>
      </c>
      <c r="H119" s="26">
        <f>G119/1.16*0.16</f>
        <v>2859.8689655172416</v>
      </c>
      <c r="I119" s="26"/>
      <c r="K119" s="7"/>
      <c r="L119" s="28"/>
    </row>
    <row r="120" spans="1:12" hidden="1" outlineLevel="1" x14ac:dyDescent="0.2">
      <c r="A120" s="57"/>
      <c r="B120" s="57"/>
      <c r="C120" t="s">
        <v>1120</v>
      </c>
      <c r="D120" s="19">
        <v>42566</v>
      </c>
      <c r="E120">
        <v>13911</v>
      </c>
      <c r="F120" s="27">
        <v>12560.02</v>
      </c>
      <c r="G120" s="21"/>
      <c r="H120" s="26"/>
      <c r="I120" s="26"/>
      <c r="K120" s="7"/>
      <c r="L120" s="28"/>
    </row>
    <row r="121" spans="1:12" hidden="1" outlineLevel="1" x14ac:dyDescent="0.2">
      <c r="A121" s="57"/>
      <c r="B121" s="57"/>
      <c r="C121" t="s">
        <v>386</v>
      </c>
      <c r="D121" s="19">
        <v>42577</v>
      </c>
      <c r="E121">
        <v>14017</v>
      </c>
      <c r="F121" s="27">
        <v>2600.02</v>
      </c>
      <c r="G121" s="21"/>
      <c r="H121" s="26"/>
      <c r="I121" s="26"/>
      <c r="K121" s="7"/>
      <c r="L121" s="28"/>
    </row>
    <row r="122" spans="1:12" hidden="1" outlineLevel="1" x14ac:dyDescent="0.2">
      <c r="A122" s="57"/>
      <c r="B122" s="57"/>
      <c r="C122" t="s">
        <v>1121</v>
      </c>
      <c r="D122" s="19">
        <v>42581</v>
      </c>
      <c r="E122">
        <v>14112</v>
      </c>
      <c r="F122" s="27">
        <v>5574.01</v>
      </c>
      <c r="G122" s="21"/>
      <c r="H122" s="26"/>
      <c r="I122" s="26"/>
      <c r="K122" s="7"/>
      <c r="L122" s="28"/>
    </row>
    <row r="123" spans="1:12" collapsed="1" x14ac:dyDescent="0.2">
      <c r="A123" s="18" t="s">
        <v>143</v>
      </c>
      <c r="B123" s="18" t="s">
        <v>144</v>
      </c>
      <c r="C123" s="5"/>
      <c r="D123" s="36"/>
      <c r="E123" s="45"/>
      <c r="F123" s="6"/>
      <c r="G123" s="21">
        <f>SUM(F124:F130)</f>
        <v>19722</v>
      </c>
      <c r="H123" s="26">
        <f>G123/1.16*0.16</f>
        <v>2720.275862068966</v>
      </c>
      <c r="I123" s="26"/>
      <c r="K123" s="7"/>
      <c r="L123" s="28"/>
    </row>
    <row r="124" spans="1:12" hidden="1" outlineLevel="1" x14ac:dyDescent="0.2">
      <c r="A124" s="10"/>
      <c r="B124" s="10"/>
      <c r="D124" s="19"/>
      <c r="E124" t="s">
        <v>105</v>
      </c>
      <c r="F124" s="20">
        <v>-810</v>
      </c>
      <c r="G124" s="21"/>
      <c r="H124" s="26"/>
      <c r="I124" s="26"/>
      <c r="K124" s="7"/>
      <c r="L124" s="28"/>
    </row>
    <row r="125" spans="1:12" ht="15" hidden="1" outlineLevel="1" x14ac:dyDescent="0.25">
      <c r="A125" s="10"/>
      <c r="B125" s="10"/>
      <c r="C125" s="75" t="s">
        <v>145</v>
      </c>
      <c r="D125" s="74">
        <v>42172</v>
      </c>
      <c r="E125" s="75">
        <v>163</v>
      </c>
      <c r="F125" s="73">
        <v>3944</v>
      </c>
      <c r="G125" s="21"/>
      <c r="H125" s="26"/>
      <c r="I125" s="26"/>
    </row>
    <row r="126" spans="1:12" hidden="1" outlineLevel="1" x14ac:dyDescent="0.2">
      <c r="A126" s="10"/>
      <c r="B126" s="10"/>
      <c r="C126" t="s">
        <v>874</v>
      </c>
      <c r="D126" s="19">
        <v>42503</v>
      </c>
      <c r="E126">
        <v>400</v>
      </c>
      <c r="F126" s="27">
        <v>1508</v>
      </c>
      <c r="G126" s="21"/>
      <c r="H126" s="26"/>
      <c r="I126" s="26"/>
    </row>
    <row r="127" spans="1:12" hidden="1" outlineLevel="1" x14ac:dyDescent="0.2">
      <c r="A127" s="10"/>
      <c r="B127" s="10"/>
      <c r="C127" s="64" t="s">
        <v>1003</v>
      </c>
      <c r="D127" s="92">
        <v>42527</v>
      </c>
      <c r="E127" s="64">
        <v>415</v>
      </c>
      <c r="F127" s="68">
        <v>4408</v>
      </c>
      <c r="G127" s="21"/>
      <c r="H127" s="26"/>
      <c r="I127" s="26"/>
    </row>
    <row r="128" spans="1:12" hidden="1" outlineLevel="1" x14ac:dyDescent="0.2">
      <c r="A128" s="10"/>
      <c r="B128" s="10"/>
      <c r="C128" t="s">
        <v>1122</v>
      </c>
      <c r="D128" s="19">
        <v>42576</v>
      </c>
      <c r="E128">
        <v>444</v>
      </c>
      <c r="F128" s="27">
        <v>6960</v>
      </c>
      <c r="G128" s="21"/>
      <c r="H128" s="26"/>
      <c r="I128" s="26"/>
    </row>
    <row r="129" spans="1:12" hidden="1" outlineLevel="1" x14ac:dyDescent="0.2">
      <c r="A129" s="10"/>
      <c r="B129" s="10"/>
      <c r="C129" t="s">
        <v>1123</v>
      </c>
      <c r="D129" s="19">
        <v>42576</v>
      </c>
      <c r="E129">
        <v>450</v>
      </c>
      <c r="F129">
        <v>812</v>
      </c>
      <c r="G129" s="21"/>
      <c r="H129" s="26"/>
      <c r="I129" s="26"/>
    </row>
    <row r="130" spans="1:12" hidden="1" outlineLevel="1" x14ac:dyDescent="0.2">
      <c r="A130" s="10"/>
      <c r="B130" s="10"/>
      <c r="C130" t="s">
        <v>1124</v>
      </c>
      <c r="D130" s="19">
        <v>42577</v>
      </c>
      <c r="E130">
        <v>448</v>
      </c>
      <c r="F130" s="27">
        <v>2900</v>
      </c>
      <c r="G130" s="21"/>
      <c r="H130" s="26"/>
      <c r="I130" s="26"/>
    </row>
    <row r="131" spans="1:12" collapsed="1" x14ac:dyDescent="0.2">
      <c r="A131" s="18" t="s">
        <v>164</v>
      </c>
      <c r="B131" s="18" t="s">
        <v>165</v>
      </c>
      <c r="C131" s="5"/>
      <c r="D131" s="36"/>
      <c r="E131" s="37"/>
      <c r="F131" s="6"/>
      <c r="G131" s="21">
        <f>SUM(F132:F135)</f>
        <v>1218</v>
      </c>
      <c r="H131" s="26">
        <f>G131/1.16*0.16</f>
        <v>168</v>
      </c>
      <c r="I131" s="26"/>
    </row>
    <row r="132" spans="1:12" hidden="1" outlineLevel="1" x14ac:dyDescent="0.2">
      <c r="A132" s="57"/>
      <c r="B132" s="57"/>
      <c r="C132" t="s">
        <v>1006</v>
      </c>
      <c r="D132" s="19">
        <v>42545</v>
      </c>
      <c r="E132">
        <v>3829082</v>
      </c>
      <c r="F132">
        <v>348</v>
      </c>
      <c r="G132" s="21"/>
      <c r="H132" s="26"/>
      <c r="I132" s="26"/>
    </row>
    <row r="133" spans="1:12" ht="13.5" hidden="1" customHeight="1" outlineLevel="1" x14ac:dyDescent="0.2">
      <c r="A133" s="10"/>
      <c r="B133" s="10"/>
      <c r="C133" t="s">
        <v>415</v>
      </c>
      <c r="D133" s="19">
        <v>42562</v>
      </c>
      <c r="E133">
        <v>3855268</v>
      </c>
      <c r="F133">
        <v>174</v>
      </c>
      <c r="G133" s="21"/>
      <c r="H133" s="26"/>
      <c r="I133" s="26"/>
    </row>
    <row r="134" spans="1:12" ht="15" hidden="1" outlineLevel="1" x14ac:dyDescent="0.25">
      <c r="A134" s="10"/>
      <c r="B134" s="10"/>
      <c r="C134" t="s">
        <v>1125</v>
      </c>
      <c r="D134" s="19">
        <v>42562</v>
      </c>
      <c r="E134">
        <v>3551634</v>
      </c>
      <c r="F134">
        <v>348</v>
      </c>
      <c r="G134" s="21"/>
      <c r="H134" s="26"/>
      <c r="I134" s="26"/>
      <c r="J134" s="75"/>
      <c r="K134" s="74"/>
      <c r="L134" s="75"/>
    </row>
    <row r="135" spans="1:12" ht="15" hidden="1" outlineLevel="1" x14ac:dyDescent="0.25">
      <c r="A135" s="10"/>
      <c r="B135" s="10"/>
      <c r="C135" t="s">
        <v>897</v>
      </c>
      <c r="D135" s="19">
        <v>42569</v>
      </c>
      <c r="E135">
        <v>3853214</v>
      </c>
      <c r="F135">
        <v>348</v>
      </c>
      <c r="G135" s="21"/>
      <c r="H135" s="26"/>
      <c r="I135" s="26"/>
      <c r="J135" s="75"/>
      <c r="K135" s="74"/>
      <c r="L135" s="75"/>
    </row>
    <row r="136" spans="1:12" ht="15" collapsed="1" x14ac:dyDescent="0.25">
      <c r="A136" s="18" t="s">
        <v>169</v>
      </c>
      <c r="B136" s="18" t="s">
        <v>170</v>
      </c>
      <c r="C136" s="5"/>
      <c r="D136" s="36"/>
      <c r="E136" s="37"/>
      <c r="F136" s="6"/>
      <c r="G136" s="21">
        <f>SUM(F137:F139)</f>
        <v>5686.0599999999995</v>
      </c>
      <c r="H136" s="26">
        <f>G136/1.16*0.16</f>
        <v>784.28413793103448</v>
      </c>
      <c r="I136" s="26"/>
      <c r="J136" s="75"/>
      <c r="K136" s="74"/>
      <c r="L136" s="75"/>
    </row>
    <row r="137" spans="1:12" ht="13.5" hidden="1" customHeight="1" outlineLevel="1" x14ac:dyDescent="0.2">
      <c r="A137" s="10"/>
      <c r="B137" s="10"/>
      <c r="C137" t="s">
        <v>171</v>
      </c>
      <c r="D137" s="19">
        <v>42271</v>
      </c>
      <c r="E137" t="s">
        <v>172</v>
      </c>
      <c r="F137" s="20">
        <f>5800-3132+1510.06</f>
        <v>4178.0599999999995</v>
      </c>
      <c r="G137" s="68"/>
      <c r="H137" s="26"/>
      <c r="I137" s="26"/>
      <c r="K137" s="7"/>
      <c r="L137" s="28"/>
    </row>
    <row r="138" spans="1:12" ht="13.5" hidden="1" customHeight="1" outlineLevel="1" x14ac:dyDescent="0.25">
      <c r="A138" s="10"/>
      <c r="B138" s="10"/>
      <c r="C138" s="75" t="s">
        <v>173</v>
      </c>
      <c r="D138" s="74">
        <v>42308</v>
      </c>
      <c r="E138" s="75" t="s">
        <v>174</v>
      </c>
      <c r="F138" s="20">
        <f>4408-1160</f>
        <v>3248</v>
      </c>
      <c r="G138" s="54"/>
      <c r="H138" s="26"/>
      <c r="I138" s="26"/>
      <c r="K138" s="7"/>
      <c r="L138" s="28"/>
    </row>
    <row r="139" spans="1:12" ht="13.5" hidden="1" customHeight="1" outlineLevel="1" x14ac:dyDescent="0.2">
      <c r="A139" s="10"/>
      <c r="B139" s="10"/>
      <c r="C139" t="s">
        <v>1126</v>
      </c>
      <c r="D139" s="19">
        <v>42565</v>
      </c>
      <c r="E139" t="s">
        <v>1127</v>
      </c>
      <c r="F139" s="27">
        <v>-1740</v>
      </c>
      <c r="G139" s="54"/>
      <c r="H139" s="26"/>
      <c r="I139" s="26" t="s">
        <v>1128</v>
      </c>
      <c r="K139" s="7"/>
      <c r="L139" s="28"/>
    </row>
    <row r="140" spans="1:12" ht="13.5" customHeight="1" collapsed="1" x14ac:dyDescent="0.2">
      <c r="A140" s="18" t="s">
        <v>175</v>
      </c>
      <c r="B140" s="18" t="s">
        <v>176</v>
      </c>
      <c r="C140" s="5"/>
      <c r="D140" s="36"/>
      <c r="E140" s="37"/>
      <c r="F140" s="6"/>
      <c r="G140" s="21">
        <f>SUM(F141)</f>
        <v>1160</v>
      </c>
      <c r="H140" s="26">
        <f>G140/1.16*0.16</f>
        <v>160.00000000000003</v>
      </c>
      <c r="I140" s="26"/>
      <c r="K140" s="7"/>
      <c r="L140" s="28"/>
    </row>
    <row r="141" spans="1:12" ht="15" hidden="1" outlineLevel="1" x14ac:dyDescent="0.25">
      <c r="A141" s="10"/>
      <c r="B141" s="10"/>
      <c r="C141" s="75" t="s">
        <v>177</v>
      </c>
      <c r="D141" s="74">
        <v>42353</v>
      </c>
      <c r="E141" s="75">
        <v>290</v>
      </c>
      <c r="F141" s="20">
        <v>1160</v>
      </c>
      <c r="G141" s="21"/>
      <c r="H141" s="26"/>
      <c r="I141" s="26"/>
      <c r="K141" s="7"/>
      <c r="L141" s="28"/>
    </row>
    <row r="142" spans="1:12" ht="15" collapsed="1" x14ac:dyDescent="0.25">
      <c r="A142" s="18" t="s">
        <v>431</v>
      </c>
      <c r="B142" s="18" t="s">
        <v>432</v>
      </c>
      <c r="C142" s="75"/>
      <c r="D142" s="74"/>
      <c r="E142" s="75"/>
      <c r="G142" s="21">
        <f>SUM(F143:F151)</f>
        <v>1732.02</v>
      </c>
      <c r="H142" s="26">
        <f>G142/1.16*0.16</f>
        <v>238.89931034482763</v>
      </c>
      <c r="I142" s="26"/>
      <c r="K142" s="7"/>
      <c r="L142" s="28"/>
    </row>
    <row r="143" spans="1:12" hidden="1" outlineLevel="1" x14ac:dyDescent="0.2">
      <c r="A143" s="57"/>
      <c r="B143" s="57"/>
      <c r="C143" t="s">
        <v>885</v>
      </c>
      <c r="D143" s="19">
        <v>42510</v>
      </c>
      <c r="E143">
        <v>619</v>
      </c>
      <c r="F143">
        <v>347.99</v>
      </c>
      <c r="G143" s="21"/>
      <c r="H143" s="26"/>
      <c r="I143" s="26"/>
      <c r="K143" s="7"/>
      <c r="L143" s="28"/>
    </row>
    <row r="144" spans="1:12" hidden="1" outlineLevel="1" x14ac:dyDescent="0.2">
      <c r="A144" s="57"/>
      <c r="B144" s="57"/>
      <c r="C144" t="s">
        <v>886</v>
      </c>
      <c r="D144" s="19">
        <v>42510</v>
      </c>
      <c r="E144">
        <v>620</v>
      </c>
      <c r="F144">
        <v>347.99</v>
      </c>
      <c r="G144" s="21"/>
      <c r="H144" s="26"/>
      <c r="I144" s="26"/>
      <c r="K144" s="7"/>
      <c r="L144" s="28"/>
    </row>
    <row r="145" spans="1:12" hidden="1" outlineLevel="1" x14ac:dyDescent="0.2">
      <c r="A145" s="57"/>
      <c r="B145" s="57"/>
      <c r="C145" t="s">
        <v>1008</v>
      </c>
      <c r="D145" s="19">
        <v>42542</v>
      </c>
      <c r="E145">
        <v>681</v>
      </c>
      <c r="F145">
        <v>350</v>
      </c>
      <c r="G145" s="21"/>
      <c r="H145" s="26"/>
      <c r="I145" s="26"/>
      <c r="K145" s="7"/>
      <c r="L145" s="28"/>
    </row>
    <row r="146" spans="1:12" hidden="1" outlineLevel="1" x14ac:dyDescent="0.2">
      <c r="A146" s="57"/>
      <c r="B146" s="57"/>
      <c r="C146" t="s">
        <v>377</v>
      </c>
      <c r="D146" s="19">
        <v>42542</v>
      </c>
      <c r="E146">
        <v>651</v>
      </c>
      <c r="F146">
        <v>350.56</v>
      </c>
      <c r="G146" s="21"/>
      <c r="H146" s="26"/>
      <c r="I146" s="26"/>
      <c r="K146" s="7"/>
      <c r="L146" s="28"/>
    </row>
    <row r="147" spans="1:12" hidden="1" outlineLevel="1" x14ac:dyDescent="0.2">
      <c r="A147" s="57"/>
      <c r="B147" s="57"/>
      <c r="C147" t="s">
        <v>1009</v>
      </c>
      <c r="D147" s="19">
        <v>42551</v>
      </c>
      <c r="E147" t="s">
        <v>1010</v>
      </c>
      <c r="F147">
        <v>-362.5</v>
      </c>
      <c r="G147" s="21"/>
      <c r="H147" s="26"/>
      <c r="I147" s="26"/>
      <c r="K147" s="7"/>
      <c r="L147" s="28"/>
    </row>
    <row r="148" spans="1:12" hidden="1" outlineLevel="1" x14ac:dyDescent="0.2">
      <c r="A148" s="57"/>
      <c r="B148" s="57"/>
      <c r="C148" t="s">
        <v>1011</v>
      </c>
      <c r="D148" s="19">
        <v>42551</v>
      </c>
      <c r="E148" t="s">
        <v>1012</v>
      </c>
      <c r="F148">
        <v>-363.08</v>
      </c>
      <c r="G148" s="21"/>
      <c r="H148" s="26"/>
      <c r="I148" s="26"/>
      <c r="K148" s="7"/>
      <c r="L148" s="28"/>
    </row>
    <row r="149" spans="1:12" hidden="1" outlineLevel="1" x14ac:dyDescent="0.2">
      <c r="A149" s="57"/>
      <c r="B149" s="57"/>
      <c r="C149" t="s">
        <v>1129</v>
      </c>
      <c r="D149" s="19">
        <v>42573</v>
      </c>
      <c r="E149">
        <v>748</v>
      </c>
      <c r="F149">
        <v>348</v>
      </c>
      <c r="G149" s="21"/>
      <c r="H149" s="26"/>
      <c r="I149" s="26"/>
      <c r="K149" s="7"/>
      <c r="L149" s="28"/>
    </row>
    <row r="150" spans="1:12" hidden="1" outlineLevel="1" x14ac:dyDescent="0.2">
      <c r="A150" s="57"/>
      <c r="B150" s="57"/>
      <c r="C150" t="s">
        <v>1130</v>
      </c>
      <c r="D150" s="19">
        <v>42573</v>
      </c>
      <c r="E150">
        <v>749</v>
      </c>
      <c r="F150">
        <v>362.5</v>
      </c>
      <c r="G150" s="21"/>
      <c r="H150" s="26"/>
      <c r="I150" s="26"/>
      <c r="K150" s="7"/>
      <c r="L150" s="28"/>
    </row>
    <row r="151" spans="1:12" hidden="1" outlineLevel="1" x14ac:dyDescent="0.2">
      <c r="A151" s="10"/>
      <c r="B151" s="10"/>
      <c r="C151" t="s">
        <v>1131</v>
      </c>
      <c r="D151" s="19">
        <v>42581</v>
      </c>
      <c r="E151">
        <v>652</v>
      </c>
      <c r="F151">
        <v>350.56</v>
      </c>
      <c r="G151" s="21"/>
      <c r="H151" s="26"/>
      <c r="I151" s="26"/>
      <c r="K151" s="7"/>
      <c r="L151" s="28"/>
    </row>
    <row r="152" spans="1:12" collapsed="1" x14ac:dyDescent="0.2">
      <c r="A152" s="18" t="s">
        <v>178</v>
      </c>
      <c r="B152" s="18" t="s">
        <v>179</v>
      </c>
      <c r="C152" s="5"/>
      <c r="D152" s="36"/>
      <c r="E152" s="37"/>
      <c r="F152" s="6"/>
      <c r="G152" s="21">
        <f>SUM(F153:F153)</f>
        <v>2500.0100000000002</v>
      </c>
      <c r="H152" s="26">
        <f>G152/1.16*0.16</f>
        <v>344.82896551724144</v>
      </c>
      <c r="I152" s="26"/>
      <c r="K152" s="7"/>
      <c r="L152" s="28"/>
    </row>
    <row r="153" spans="1:12" ht="17.25" hidden="1" customHeight="1" outlineLevel="1" x14ac:dyDescent="0.25">
      <c r="A153" s="10"/>
      <c r="B153" s="10"/>
      <c r="C153" s="75" t="s">
        <v>93</v>
      </c>
      <c r="D153" s="74">
        <v>42369</v>
      </c>
      <c r="E153" s="75" t="s">
        <v>94</v>
      </c>
      <c r="F153" s="73">
        <v>2500.0100000000002</v>
      </c>
      <c r="G153" s="54"/>
      <c r="H153" s="26"/>
      <c r="I153" s="26"/>
      <c r="K153" s="7"/>
      <c r="L153" s="28"/>
    </row>
    <row r="154" spans="1:12" collapsed="1" x14ac:dyDescent="0.2">
      <c r="A154" s="18" t="s">
        <v>185</v>
      </c>
      <c r="B154" s="18" t="s">
        <v>186</v>
      </c>
      <c r="C154" s="5"/>
      <c r="D154" s="36"/>
      <c r="E154" s="37"/>
      <c r="F154" s="6"/>
      <c r="G154" s="21">
        <f>SUM(F155:F155)</f>
        <v>1725</v>
      </c>
      <c r="H154" s="26">
        <f>G154/1.16*0.16</f>
        <v>237.93103448275863</v>
      </c>
      <c r="I154" s="26"/>
      <c r="K154" s="7"/>
      <c r="L154" s="28"/>
    </row>
    <row r="155" spans="1:12" hidden="1" outlineLevel="1" x14ac:dyDescent="0.2">
      <c r="A155" s="10"/>
      <c r="B155" s="10"/>
      <c r="C155" s="5" t="s">
        <v>187</v>
      </c>
      <c r="D155" s="36">
        <v>41486</v>
      </c>
      <c r="E155" s="37">
        <v>8858</v>
      </c>
      <c r="F155" s="6">
        <v>1725</v>
      </c>
      <c r="G155" s="54"/>
      <c r="H155" s="26"/>
      <c r="I155" s="26"/>
      <c r="K155" s="7"/>
      <c r="L155" s="28"/>
    </row>
    <row r="156" spans="1:12" collapsed="1" x14ac:dyDescent="0.2">
      <c r="A156" s="18" t="s">
        <v>728</v>
      </c>
      <c r="B156" s="18" t="s">
        <v>729</v>
      </c>
      <c r="C156" s="5"/>
      <c r="D156" s="36"/>
      <c r="E156" s="37"/>
      <c r="F156" s="6"/>
      <c r="G156" s="21">
        <f>SUM(F157:F157)</f>
        <v>44800</v>
      </c>
      <c r="H156" s="26">
        <f>G156/1.16*0.16</f>
        <v>6179.3103448275861</v>
      </c>
      <c r="I156" s="26"/>
      <c r="K156" s="7"/>
      <c r="L156" s="28"/>
    </row>
    <row r="157" spans="1:12" hidden="1" outlineLevel="1" x14ac:dyDescent="0.2">
      <c r="A157" s="10"/>
      <c r="B157" s="10"/>
      <c r="C157" t="s">
        <v>1132</v>
      </c>
      <c r="D157" s="19">
        <v>42566</v>
      </c>
      <c r="E157">
        <v>358</v>
      </c>
      <c r="F157" s="27">
        <v>44800</v>
      </c>
      <c r="G157" s="54"/>
      <c r="H157" s="26"/>
      <c r="I157" s="26"/>
      <c r="K157" s="7"/>
      <c r="L157" s="28"/>
    </row>
    <row r="158" spans="1:12" ht="15" collapsed="1" x14ac:dyDescent="0.25">
      <c r="A158" s="18" t="s">
        <v>340</v>
      </c>
      <c r="B158" s="18" t="s">
        <v>341</v>
      </c>
      <c r="G158" s="81">
        <f>+SUM(F159:F166)</f>
        <v>9048</v>
      </c>
      <c r="H158" s="26">
        <f>G158/1.16*0.16</f>
        <v>1248.0000000000002</v>
      </c>
      <c r="I158" s="26"/>
      <c r="J158" s="75"/>
      <c r="K158" s="74"/>
      <c r="L158" s="75"/>
    </row>
    <row r="159" spans="1:12" hidden="1" outlineLevel="1" x14ac:dyDescent="0.2">
      <c r="A159" s="10"/>
      <c r="B159" s="10"/>
      <c r="C159" t="s">
        <v>1133</v>
      </c>
      <c r="D159" s="19">
        <v>42569</v>
      </c>
      <c r="E159">
        <v>7986</v>
      </c>
      <c r="F159" s="27">
        <v>1276</v>
      </c>
      <c r="G159" s="54"/>
      <c r="H159" s="26"/>
      <c r="I159" s="26"/>
    </row>
    <row r="160" spans="1:12" hidden="1" outlineLevel="1" x14ac:dyDescent="0.2">
      <c r="A160" s="10"/>
      <c r="B160" s="10"/>
      <c r="C160" t="s">
        <v>572</v>
      </c>
      <c r="D160" s="19">
        <v>42571</v>
      </c>
      <c r="E160">
        <v>7752</v>
      </c>
      <c r="F160" s="27">
        <v>1276</v>
      </c>
      <c r="G160" s="54"/>
      <c r="H160" s="26"/>
      <c r="I160" s="26"/>
    </row>
    <row r="161" spans="1:13" hidden="1" outlineLevel="1" x14ac:dyDescent="0.2">
      <c r="A161" s="10"/>
      <c r="B161" s="10"/>
      <c r="C161" t="s">
        <v>1134</v>
      </c>
      <c r="D161" s="19">
        <v>42571</v>
      </c>
      <c r="E161">
        <v>7730</v>
      </c>
      <c r="F161" s="27">
        <v>1044</v>
      </c>
      <c r="G161" s="54"/>
      <c r="H161" s="26"/>
      <c r="I161" s="26"/>
    </row>
    <row r="162" spans="1:13" hidden="1" outlineLevel="1" x14ac:dyDescent="0.2">
      <c r="A162" s="10"/>
      <c r="B162" s="10"/>
      <c r="C162" t="s">
        <v>1135</v>
      </c>
      <c r="D162" s="19">
        <v>42571</v>
      </c>
      <c r="E162">
        <v>7729</v>
      </c>
      <c r="F162" s="27">
        <v>1044</v>
      </c>
      <c r="G162" s="54"/>
      <c r="H162" s="26"/>
      <c r="I162" s="26"/>
    </row>
    <row r="163" spans="1:13" hidden="1" outlineLevel="1" x14ac:dyDescent="0.2">
      <c r="A163" s="10"/>
      <c r="B163" s="10"/>
      <c r="C163" t="s">
        <v>924</v>
      </c>
      <c r="D163" s="19">
        <v>42571</v>
      </c>
      <c r="E163">
        <v>7743</v>
      </c>
      <c r="F163" s="27">
        <v>1276</v>
      </c>
      <c r="G163" s="54"/>
      <c r="H163" s="26"/>
      <c r="I163" s="26"/>
    </row>
    <row r="164" spans="1:13" hidden="1" outlineLevel="1" x14ac:dyDescent="0.2">
      <c r="A164" s="10"/>
      <c r="B164" s="10"/>
      <c r="C164" t="s">
        <v>1136</v>
      </c>
      <c r="D164" s="19">
        <v>42576</v>
      </c>
      <c r="E164">
        <v>8044</v>
      </c>
      <c r="F164" s="27">
        <v>1044</v>
      </c>
      <c r="G164" s="54"/>
      <c r="H164" s="26"/>
      <c r="I164" s="26"/>
    </row>
    <row r="165" spans="1:13" hidden="1" outlineLevel="1" x14ac:dyDescent="0.2">
      <c r="A165" s="10"/>
      <c r="B165" s="10"/>
      <c r="C165" t="s">
        <v>1137</v>
      </c>
      <c r="D165" s="19">
        <v>42577</v>
      </c>
      <c r="E165">
        <v>8061</v>
      </c>
      <c r="F165" s="27">
        <v>1044</v>
      </c>
    </row>
    <row r="166" spans="1:13" hidden="1" outlineLevel="1" x14ac:dyDescent="0.2">
      <c r="A166" s="10"/>
      <c r="B166" s="10"/>
      <c r="C166" t="s">
        <v>1138</v>
      </c>
      <c r="D166" s="19">
        <v>42579</v>
      </c>
      <c r="E166">
        <v>8066</v>
      </c>
      <c r="F166" s="27">
        <v>1044</v>
      </c>
      <c r="G166" s="54"/>
      <c r="H166" s="26"/>
      <c r="I166" s="26"/>
      <c r="K166" s="19"/>
      <c r="M166" s="27"/>
    </row>
    <row r="167" spans="1:13" collapsed="1" x14ac:dyDescent="0.2">
      <c r="A167" s="18" t="s">
        <v>1139</v>
      </c>
      <c r="B167" s="18" t="s">
        <v>1140</v>
      </c>
      <c r="G167" s="21">
        <f>SUM(F168)</f>
        <v>4899</v>
      </c>
      <c r="H167" s="26">
        <f>G167/1.16*0.16</f>
        <v>675.72413793103453</v>
      </c>
      <c r="I167" s="26"/>
      <c r="K167" s="19"/>
      <c r="M167" s="27"/>
    </row>
    <row r="168" spans="1:13" hidden="1" outlineLevel="1" x14ac:dyDescent="0.2">
      <c r="A168" s="10"/>
      <c r="B168" s="10"/>
      <c r="C168" t="s">
        <v>587</v>
      </c>
      <c r="D168" s="19">
        <v>42573</v>
      </c>
      <c r="E168" t="s">
        <v>1141</v>
      </c>
      <c r="F168" s="27">
        <v>4899</v>
      </c>
      <c r="G168" s="54"/>
      <c r="H168" s="26"/>
      <c r="I168" s="26"/>
      <c r="K168" s="19"/>
      <c r="M168" s="27"/>
    </row>
    <row r="169" spans="1:13" collapsed="1" x14ac:dyDescent="0.2">
      <c r="A169" s="18" t="s">
        <v>211</v>
      </c>
      <c r="B169" s="18" t="s">
        <v>212</v>
      </c>
      <c r="C169" s="5"/>
      <c r="D169" s="36"/>
      <c r="E169" s="37"/>
      <c r="G169" s="21">
        <f>SUM(F170:F175)</f>
        <v>-12760</v>
      </c>
      <c r="H169" s="26">
        <f t="shared" ref="H169" si="3">G169/1.16*0.16</f>
        <v>-1760</v>
      </c>
      <c r="I169" s="26" t="s">
        <v>2079</v>
      </c>
      <c r="K169" s="7"/>
      <c r="L169" s="28"/>
    </row>
    <row r="170" spans="1:13" s="64" customFormat="1" hidden="1" outlineLevel="1" x14ac:dyDescent="0.2">
      <c r="A170" s="57"/>
      <c r="B170" s="57"/>
      <c r="C170" t="s">
        <v>213</v>
      </c>
      <c r="D170" s="19">
        <v>42068</v>
      </c>
      <c r="E170" t="s">
        <v>214</v>
      </c>
      <c r="F170" s="20">
        <v>464</v>
      </c>
      <c r="G170" s="21"/>
      <c r="H170" s="26"/>
      <c r="I170" s="26"/>
      <c r="K170" s="7"/>
      <c r="L170" s="60"/>
    </row>
    <row r="171" spans="1:13" s="64" customFormat="1" hidden="1" outlineLevel="1" x14ac:dyDescent="0.2">
      <c r="A171" s="57"/>
      <c r="B171" s="57"/>
      <c r="C171" t="s">
        <v>215</v>
      </c>
      <c r="D171" s="19">
        <v>42172</v>
      </c>
      <c r="E171" t="s">
        <v>216</v>
      </c>
      <c r="F171" s="20">
        <v>4408</v>
      </c>
      <c r="G171" s="21"/>
      <c r="H171" s="26"/>
      <c r="I171" s="26"/>
      <c r="K171" s="7"/>
      <c r="L171" s="60"/>
    </row>
    <row r="172" spans="1:13" s="64" customFormat="1" hidden="1" outlineLevel="1" x14ac:dyDescent="0.2">
      <c r="A172" s="57"/>
      <c r="B172" s="57"/>
      <c r="C172" t="s">
        <v>217</v>
      </c>
      <c r="D172" s="19">
        <v>42247</v>
      </c>
      <c r="E172" t="s">
        <v>218</v>
      </c>
      <c r="F172" s="20">
        <v>4408</v>
      </c>
      <c r="G172" s="21"/>
      <c r="H172" s="26"/>
      <c r="I172" s="26"/>
      <c r="K172" s="7"/>
      <c r="L172" s="60"/>
    </row>
    <row r="173" spans="1:13" s="64" customFormat="1" hidden="1" outlineLevel="1" x14ac:dyDescent="0.2">
      <c r="A173" s="57"/>
      <c r="B173" s="57"/>
      <c r="C173" t="s">
        <v>219</v>
      </c>
      <c r="D173" s="19">
        <v>42247</v>
      </c>
      <c r="E173" t="s">
        <v>220</v>
      </c>
      <c r="F173" s="20">
        <v>4408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734</v>
      </c>
      <c r="D174" s="19">
        <v>42487</v>
      </c>
      <c r="E174" t="s">
        <v>391</v>
      </c>
      <c r="F174" s="27">
        <v>-26448</v>
      </c>
      <c r="G174" s="21"/>
      <c r="H174" s="26"/>
      <c r="I174" s="96" t="s">
        <v>735</v>
      </c>
      <c r="K174" s="7"/>
      <c r="L174" s="60"/>
    </row>
    <row r="175" spans="1:13" hidden="1" outlineLevel="1" x14ac:dyDescent="0.2">
      <c r="A175" s="10"/>
      <c r="B175" s="10"/>
      <c r="C175" t="s">
        <v>529</v>
      </c>
      <c r="D175" s="19"/>
      <c r="F175" s="27"/>
      <c r="G175" s="21"/>
      <c r="H175" s="26"/>
      <c r="I175" s="26"/>
    </row>
    <row r="176" spans="1:13" collapsed="1" x14ac:dyDescent="0.2">
      <c r="A176" s="18" t="s">
        <v>221</v>
      </c>
      <c r="B176" s="18" t="s">
        <v>222</v>
      </c>
      <c r="C176" s="5"/>
      <c r="D176" s="36"/>
      <c r="E176" s="37"/>
      <c r="F176" s="6"/>
      <c r="G176" s="21">
        <f>SUM(F177)</f>
        <v>11470.9</v>
      </c>
      <c r="H176" s="26">
        <f>G176/1.16*0.16</f>
        <v>1582.1931034482759</v>
      </c>
      <c r="I176" s="26"/>
    </row>
    <row r="177" spans="1:19" hidden="1" outlineLevel="1" x14ac:dyDescent="0.2">
      <c r="A177" s="10"/>
      <c r="B177" s="10"/>
      <c r="C177" t="s">
        <v>223</v>
      </c>
      <c r="D177" s="69">
        <v>41864</v>
      </c>
      <c r="E177" s="70" t="s">
        <v>224</v>
      </c>
      <c r="F177" s="20">
        <v>11470.9</v>
      </c>
      <c r="G177" s="21"/>
      <c r="H177" s="26"/>
      <c r="I177" s="26"/>
    </row>
    <row r="178" spans="1:19" hidden="1" outlineLevel="1" x14ac:dyDescent="0.2">
      <c r="A178" s="10"/>
      <c r="B178" s="10"/>
      <c r="C178" t="s">
        <v>529</v>
      </c>
      <c r="D178" s="69"/>
      <c r="E178" s="70"/>
      <c r="G178" s="21"/>
      <c r="H178" s="26"/>
      <c r="I178" s="26"/>
    </row>
    <row r="179" spans="1:19" collapsed="1" x14ac:dyDescent="0.2">
      <c r="A179" s="18" t="s">
        <v>589</v>
      </c>
      <c r="B179" s="18" t="s">
        <v>590</v>
      </c>
      <c r="D179" s="69"/>
      <c r="E179" s="70"/>
      <c r="G179" s="21">
        <f>SUM(F180:F180)</f>
        <v>10440</v>
      </c>
      <c r="H179" s="26">
        <f>G179/1.16*0.16</f>
        <v>1440</v>
      </c>
      <c r="I179" s="26"/>
    </row>
    <row r="180" spans="1:19" hidden="1" outlineLevel="1" x14ac:dyDescent="0.2">
      <c r="A180" s="10"/>
      <c r="B180" s="10"/>
      <c r="C180" t="s">
        <v>591</v>
      </c>
      <c r="D180" s="19">
        <v>42438</v>
      </c>
      <c r="E180" t="s">
        <v>592</v>
      </c>
      <c r="F180" s="27">
        <v>10440</v>
      </c>
      <c r="G180" s="21"/>
      <c r="H180" s="26"/>
      <c r="I180" s="26"/>
    </row>
    <row r="181" spans="1:19" collapsed="1" x14ac:dyDescent="0.2">
      <c r="A181" s="18" t="s">
        <v>225</v>
      </c>
      <c r="B181" s="18" t="s">
        <v>226</v>
      </c>
      <c r="D181" s="19"/>
      <c r="G181" s="21">
        <f>SUM(F182:F183)</f>
        <v>11020</v>
      </c>
      <c r="H181" s="26">
        <f>G181/1.16*0.16</f>
        <v>1520</v>
      </c>
      <c r="I181" s="26"/>
    </row>
    <row r="182" spans="1:19" hidden="1" outlineLevel="1" x14ac:dyDescent="0.2">
      <c r="A182" s="10"/>
      <c r="B182" s="10"/>
      <c r="C182" t="s">
        <v>227</v>
      </c>
      <c r="D182" s="19">
        <v>42101</v>
      </c>
      <c r="E182">
        <v>60</v>
      </c>
      <c r="F182" s="20">
        <v>11020</v>
      </c>
      <c r="G182" s="21"/>
      <c r="H182" s="26">
        <f>G182/1.16*0.16</f>
        <v>0</v>
      </c>
      <c r="I182" s="26"/>
      <c r="K182" s="10"/>
      <c r="L182" s="10"/>
      <c r="N182" s="19"/>
      <c r="P182" s="27"/>
      <c r="Q182" s="21"/>
      <c r="R182" s="26"/>
      <c r="S182" s="26"/>
    </row>
    <row r="183" spans="1:19" hidden="1" outlineLevel="1" x14ac:dyDescent="0.2">
      <c r="A183" s="10"/>
      <c r="B183" s="10"/>
      <c r="D183" s="19"/>
      <c r="F183" s="27"/>
      <c r="G183" s="21"/>
      <c r="H183" s="26"/>
      <c r="I183" s="26"/>
      <c r="K183" s="7"/>
      <c r="L183" s="28"/>
    </row>
    <row r="184" spans="1:19" collapsed="1" x14ac:dyDescent="0.2">
      <c r="A184" s="18" t="s">
        <v>342</v>
      </c>
      <c r="B184" s="18" t="s">
        <v>343</v>
      </c>
      <c r="D184" s="19"/>
      <c r="G184" s="21">
        <f>+SUM(F185:F188)</f>
        <v>-1947.6399999999996</v>
      </c>
      <c r="H184" s="26">
        <f>G184/1.16*0.16</f>
        <v>-268.64</v>
      </c>
      <c r="K184" s="7"/>
      <c r="L184" s="28"/>
    </row>
    <row r="185" spans="1:19" hidden="1" outlineLevel="1" x14ac:dyDescent="0.2">
      <c r="A185" s="10"/>
      <c r="B185" s="10"/>
      <c r="C185" t="s">
        <v>595</v>
      </c>
      <c r="D185" s="19">
        <v>42460</v>
      </c>
      <c r="E185" t="s">
        <v>596</v>
      </c>
      <c r="F185" s="27">
        <v>-2889.56</v>
      </c>
      <c r="G185" s="21"/>
      <c r="H185" s="26"/>
      <c r="K185" s="7"/>
      <c r="L185" s="28"/>
    </row>
    <row r="186" spans="1:19" hidden="1" outlineLevel="1" x14ac:dyDescent="0.2">
      <c r="A186" s="10"/>
      <c r="B186" s="10"/>
      <c r="C186" t="s">
        <v>739</v>
      </c>
      <c r="D186" s="19">
        <v>42487</v>
      </c>
      <c r="E186" t="s">
        <v>740</v>
      </c>
      <c r="F186" s="27">
        <v>-2889.56</v>
      </c>
      <c r="G186" s="21"/>
      <c r="H186" s="26"/>
      <c r="K186" s="7"/>
      <c r="L186" s="28"/>
    </row>
    <row r="187" spans="1:19" hidden="1" outlineLevel="1" x14ac:dyDescent="0.2">
      <c r="A187" s="10"/>
      <c r="B187" s="10"/>
      <c r="C187" t="s">
        <v>1142</v>
      </c>
      <c r="D187" s="19">
        <v>42563</v>
      </c>
      <c r="E187">
        <v>1873</v>
      </c>
      <c r="F187" s="27">
        <v>2213.2800000000002</v>
      </c>
      <c r="G187" s="21"/>
      <c r="H187" s="26"/>
      <c r="I187" s="26"/>
      <c r="K187" s="7"/>
      <c r="L187" s="28"/>
    </row>
    <row r="188" spans="1:19" hidden="1" outlineLevel="1" x14ac:dyDescent="0.2">
      <c r="A188" s="10"/>
      <c r="B188" s="10"/>
      <c r="C188" t="s">
        <v>1143</v>
      </c>
      <c r="D188" s="19">
        <v>42565</v>
      </c>
      <c r="E188">
        <v>1877</v>
      </c>
      <c r="F188" s="27">
        <v>1618.2</v>
      </c>
      <c r="H188" s="26"/>
      <c r="I188" s="26"/>
      <c r="K188" s="7"/>
      <c r="L188" s="28"/>
    </row>
    <row r="189" spans="1:19" collapsed="1" x14ac:dyDescent="0.2">
      <c r="A189" s="18" t="s">
        <v>228</v>
      </c>
      <c r="B189" s="18" t="s">
        <v>229</v>
      </c>
      <c r="G189" s="21">
        <f>SUM(F190:F192)</f>
        <v>27590.600000000002</v>
      </c>
      <c r="H189" s="26">
        <f>G189/1.16*0.16</f>
        <v>3805.6000000000008</v>
      </c>
      <c r="I189" s="26"/>
    </row>
    <row r="190" spans="1:19" hidden="1" outlineLevel="1" x14ac:dyDescent="0.2">
      <c r="A190" s="10"/>
      <c r="B190" s="10"/>
      <c r="C190" t="s">
        <v>1144</v>
      </c>
      <c r="D190" s="19">
        <v>42566</v>
      </c>
      <c r="E190">
        <v>134</v>
      </c>
      <c r="F190" s="27">
        <v>13914.2</v>
      </c>
      <c r="G190" s="21"/>
      <c r="H190" s="26"/>
      <c r="I190" s="26"/>
    </row>
    <row r="191" spans="1:19" hidden="1" outlineLevel="1" x14ac:dyDescent="0.2">
      <c r="A191" s="10"/>
      <c r="B191" s="10"/>
      <c r="C191" t="s">
        <v>1145</v>
      </c>
      <c r="D191" s="19">
        <v>42579</v>
      </c>
      <c r="E191">
        <v>139</v>
      </c>
      <c r="F191" s="27">
        <v>5562.2</v>
      </c>
      <c r="G191" s="21"/>
      <c r="H191" s="26"/>
      <c r="I191" s="26"/>
    </row>
    <row r="192" spans="1:19" hidden="1" outlineLevel="1" x14ac:dyDescent="0.2">
      <c r="A192" s="10"/>
      <c r="B192" s="10"/>
      <c r="C192" t="s">
        <v>1146</v>
      </c>
      <c r="D192" s="19">
        <v>42579</v>
      </c>
      <c r="E192">
        <v>138</v>
      </c>
      <c r="F192" s="27">
        <v>8114.2</v>
      </c>
      <c r="G192" s="21"/>
      <c r="H192" s="26"/>
      <c r="I192" s="26"/>
    </row>
    <row r="193" spans="1:9" collapsed="1" x14ac:dyDescent="0.2">
      <c r="A193" s="18" t="s">
        <v>240</v>
      </c>
      <c r="B193" s="18" t="s">
        <v>241</v>
      </c>
      <c r="C193" s="5"/>
      <c r="D193" s="53"/>
      <c r="E193" s="5"/>
      <c r="F193" s="6"/>
      <c r="G193" s="21">
        <f>SUM(F194:F194)</f>
        <v>5848</v>
      </c>
      <c r="H193" s="26">
        <f>G193/1.16*0.16</f>
        <v>806.62068965517244</v>
      </c>
      <c r="I193" s="26"/>
    </row>
    <row r="194" spans="1:9" hidden="1" outlineLevel="1" x14ac:dyDescent="0.2">
      <c r="C194" t="s">
        <v>271</v>
      </c>
      <c r="D194" s="19">
        <v>42580</v>
      </c>
      <c r="E194">
        <v>20208516</v>
      </c>
      <c r="F194" s="27">
        <v>5848</v>
      </c>
    </row>
    <row r="195" spans="1:9" collapsed="1" x14ac:dyDescent="0.2">
      <c r="A195" s="18" t="s">
        <v>743</v>
      </c>
      <c r="B195" s="18" t="s">
        <v>744</v>
      </c>
      <c r="D195" s="19"/>
      <c r="F195" s="27"/>
      <c r="G195" s="21">
        <f>SUM(F196)</f>
        <v>1099.7</v>
      </c>
      <c r="H195" s="26">
        <f>G195/1.16*0.16</f>
        <v>151.68275862068967</v>
      </c>
    </row>
    <row r="196" spans="1:9" hidden="1" outlineLevel="1" x14ac:dyDescent="0.2">
      <c r="C196" t="s">
        <v>745</v>
      </c>
      <c r="D196" s="19">
        <v>42473</v>
      </c>
      <c r="E196">
        <v>33015</v>
      </c>
      <c r="F196" s="27">
        <v>1099.7</v>
      </c>
    </row>
    <row r="197" spans="1:9" hidden="1" outlineLevel="1" x14ac:dyDescent="0.2">
      <c r="C197" t="s">
        <v>529</v>
      </c>
      <c r="D197" s="19"/>
      <c r="F197" s="27"/>
    </row>
    <row r="198" spans="1:9" collapsed="1" x14ac:dyDescent="0.2">
      <c r="A198" s="18" t="s">
        <v>605</v>
      </c>
      <c r="B198" s="18" t="s">
        <v>603</v>
      </c>
      <c r="D198" s="19"/>
      <c r="F198" s="27"/>
      <c r="G198" s="21">
        <f>SUM(F199)</f>
        <v>3140</v>
      </c>
      <c r="H198" s="26">
        <f>G198/1.16*0.16</f>
        <v>433.10344827586209</v>
      </c>
    </row>
    <row r="199" spans="1:9" hidden="1" outlineLevel="1" x14ac:dyDescent="0.2">
      <c r="C199" t="s">
        <v>1147</v>
      </c>
      <c r="D199" s="19">
        <v>42559</v>
      </c>
      <c r="E199">
        <v>1213</v>
      </c>
      <c r="F199" s="27">
        <v>3140</v>
      </c>
    </row>
    <row r="200" spans="1:9" collapsed="1" x14ac:dyDescent="0.2">
      <c r="A200" s="18" t="s">
        <v>247</v>
      </c>
      <c r="B200" s="18" t="s">
        <v>248</v>
      </c>
      <c r="C200" s="5"/>
      <c r="D200" s="53"/>
      <c r="E200" s="5"/>
      <c r="F200" s="6"/>
      <c r="G200" s="21">
        <f>SUM(F201)</f>
        <v>8932</v>
      </c>
      <c r="H200" s="26">
        <f>G200/1.16*0.16</f>
        <v>1232.0000000000002</v>
      </c>
      <c r="I200" s="26"/>
    </row>
    <row r="201" spans="1:9" hidden="1" outlineLevel="1" x14ac:dyDescent="0.2">
      <c r="C201" t="s">
        <v>1148</v>
      </c>
      <c r="D201" s="19">
        <v>42578</v>
      </c>
      <c r="E201">
        <v>382</v>
      </c>
      <c r="F201" s="27">
        <v>8932</v>
      </c>
    </row>
    <row r="202" spans="1:9" collapsed="1" x14ac:dyDescent="0.2">
      <c r="A202" s="18" t="s">
        <v>620</v>
      </c>
      <c r="B202" s="18" t="s">
        <v>621</v>
      </c>
      <c r="D202" s="19"/>
      <c r="F202" s="27"/>
      <c r="G202" s="21">
        <f>SUM(F203:F203)</f>
        <v>1890.8</v>
      </c>
      <c r="H202" s="26">
        <f>G202/1.16*0.16</f>
        <v>260.8</v>
      </c>
    </row>
    <row r="203" spans="1:9" hidden="1" outlineLevel="1" x14ac:dyDescent="0.2">
      <c r="C203" t="s">
        <v>1149</v>
      </c>
      <c r="D203" s="19">
        <v>42576</v>
      </c>
      <c r="E203" t="s">
        <v>1150</v>
      </c>
      <c r="F203" s="27">
        <v>1890.8</v>
      </c>
    </row>
    <row r="204" spans="1:9" collapsed="1" x14ac:dyDescent="0.2">
      <c r="A204" s="18" t="s">
        <v>756</v>
      </c>
      <c r="B204" s="18" t="s">
        <v>757</v>
      </c>
      <c r="D204" s="19"/>
      <c r="F204" s="27"/>
      <c r="G204" s="21">
        <f>SUM(F205:F206)</f>
        <v>4176</v>
      </c>
      <c r="H204" s="26">
        <f>G204/1.16*0.16</f>
        <v>576.00000000000011</v>
      </c>
    </row>
    <row r="205" spans="1:9" s="64" customFormat="1" hidden="1" outlineLevel="1" x14ac:dyDescent="0.2">
      <c r="A205" s="57"/>
      <c r="B205" s="57"/>
      <c r="C205" t="s">
        <v>1151</v>
      </c>
      <c r="D205" s="19">
        <v>42580</v>
      </c>
      <c r="E205">
        <v>10</v>
      </c>
      <c r="F205" s="27">
        <v>1856</v>
      </c>
    </row>
    <row r="206" spans="1:9" s="64" customFormat="1" hidden="1" outlineLevel="1" x14ac:dyDescent="0.2">
      <c r="A206" s="57"/>
      <c r="B206" s="57"/>
      <c r="C206" t="s">
        <v>1152</v>
      </c>
      <c r="D206" s="19">
        <v>42581</v>
      </c>
      <c r="E206">
        <v>11</v>
      </c>
      <c r="F206" s="27">
        <v>2320</v>
      </c>
    </row>
    <row r="207" spans="1:9" collapsed="1" x14ac:dyDescent="0.2">
      <c r="A207" s="18" t="s">
        <v>775</v>
      </c>
      <c r="B207" s="18" t="s">
        <v>776</v>
      </c>
      <c r="D207" s="19"/>
      <c r="F207" s="27"/>
      <c r="G207" s="21">
        <f>SUM(F208:F210)</f>
        <v>1424.27</v>
      </c>
      <c r="H207" s="26">
        <f>G207/1.16*0.16</f>
        <v>196.45103448275862</v>
      </c>
    </row>
    <row r="208" spans="1:9" hidden="1" outlineLevel="1" x14ac:dyDescent="0.2">
      <c r="D208" s="19"/>
      <c r="F208" s="27"/>
      <c r="G208" s="27"/>
    </row>
    <row r="209" spans="1:9" hidden="1" outlineLevel="1" x14ac:dyDescent="0.2">
      <c r="C209" t="s">
        <v>924</v>
      </c>
      <c r="D209" s="19">
        <v>42510</v>
      </c>
      <c r="E209" t="s">
        <v>925</v>
      </c>
      <c r="F209" s="27">
        <v>1784.27</v>
      </c>
      <c r="I209" t="s">
        <v>780</v>
      </c>
    </row>
    <row r="210" spans="1:9" hidden="1" outlineLevel="1" x14ac:dyDescent="0.2">
      <c r="C210" t="s">
        <v>928</v>
      </c>
      <c r="D210" s="19">
        <v>42503</v>
      </c>
      <c r="E210" t="s">
        <v>929</v>
      </c>
      <c r="F210" s="68">
        <v>-360</v>
      </c>
      <c r="I210" t="s">
        <v>930</v>
      </c>
    </row>
    <row r="211" spans="1:9" collapsed="1" x14ac:dyDescent="0.2">
      <c r="A211" s="18" t="s">
        <v>931</v>
      </c>
      <c r="B211" s="18" t="s">
        <v>932</v>
      </c>
      <c r="D211" s="19"/>
      <c r="F211" s="27"/>
      <c r="G211" s="21">
        <f>SUM(F212)</f>
        <v>-1000</v>
      </c>
      <c r="H211" s="26">
        <f>G211/1.16*0.16</f>
        <v>-137.93103448275863</v>
      </c>
      <c r="I211" s="188" t="s">
        <v>2084</v>
      </c>
    </row>
    <row r="212" spans="1:9" hidden="1" outlineLevel="1" x14ac:dyDescent="0.2">
      <c r="C212" t="s">
        <v>933</v>
      </c>
      <c r="D212" s="19">
        <v>42515</v>
      </c>
      <c r="E212" t="s">
        <v>934</v>
      </c>
      <c r="F212" s="27">
        <v>-1000</v>
      </c>
    </row>
    <row r="213" spans="1:9" collapsed="1" x14ac:dyDescent="0.2">
      <c r="A213" s="18" t="s">
        <v>939</v>
      </c>
      <c r="B213" s="18" t="s">
        <v>935</v>
      </c>
      <c r="D213" s="19"/>
      <c r="F213" s="27"/>
      <c r="G213" s="21">
        <f>SUM(F214:F219)</f>
        <v>480000</v>
      </c>
      <c r="H213" s="26">
        <f>G213/1.16*0.16</f>
        <v>66206.896551724145</v>
      </c>
    </row>
    <row r="214" spans="1:9" hidden="1" outlineLevel="1" x14ac:dyDescent="0.2">
      <c r="C214" t="s">
        <v>392</v>
      </c>
      <c r="D214" s="19">
        <v>42429</v>
      </c>
      <c r="E214" t="s">
        <v>393</v>
      </c>
      <c r="F214" s="27">
        <v>80000</v>
      </c>
    </row>
    <row r="215" spans="1:9" hidden="1" outlineLevel="1" x14ac:dyDescent="0.2">
      <c r="C215" t="s">
        <v>392</v>
      </c>
      <c r="D215" s="19">
        <v>42460</v>
      </c>
      <c r="E215" t="s">
        <v>393</v>
      </c>
      <c r="F215" s="27">
        <v>80000</v>
      </c>
    </row>
    <row r="216" spans="1:9" hidden="1" outlineLevel="1" x14ac:dyDescent="0.2">
      <c r="C216" t="s">
        <v>392</v>
      </c>
      <c r="D216" s="19">
        <v>42490</v>
      </c>
      <c r="E216" t="s">
        <v>393</v>
      </c>
      <c r="F216" s="27">
        <v>80000</v>
      </c>
    </row>
    <row r="217" spans="1:9" hidden="1" outlineLevel="1" x14ac:dyDescent="0.2">
      <c r="C217" t="s">
        <v>392</v>
      </c>
      <c r="D217" s="19">
        <v>42521</v>
      </c>
      <c r="E217" t="s">
        <v>393</v>
      </c>
      <c r="F217" s="27">
        <v>80000</v>
      </c>
    </row>
    <row r="218" spans="1:9" hidden="1" outlineLevel="1" x14ac:dyDescent="0.2">
      <c r="C218" t="s">
        <v>392</v>
      </c>
      <c r="D218" s="19">
        <v>42551</v>
      </c>
      <c r="E218" t="s">
        <v>393</v>
      </c>
      <c r="F218" s="27">
        <v>80000</v>
      </c>
    </row>
    <row r="219" spans="1:9" hidden="1" outlineLevel="1" x14ac:dyDescent="0.2">
      <c r="C219" t="s">
        <v>392</v>
      </c>
      <c r="D219" s="19">
        <v>42582</v>
      </c>
      <c r="E219" t="s">
        <v>1153</v>
      </c>
      <c r="F219" s="27">
        <v>80000</v>
      </c>
    </row>
    <row r="220" spans="1:9" collapsed="1" x14ac:dyDescent="0.2">
      <c r="A220" s="18" t="s">
        <v>1154</v>
      </c>
      <c r="B220" s="18" t="s">
        <v>1155</v>
      </c>
      <c r="D220" s="19"/>
      <c r="F220" s="27"/>
      <c r="G220" s="21">
        <f>SUM(F221:F234)</f>
        <v>5680</v>
      </c>
      <c r="H220" s="26">
        <f>G220/1.16*0.16</f>
        <v>783.44827586206895</v>
      </c>
    </row>
    <row r="221" spans="1:9" hidden="1" outlineLevel="1" x14ac:dyDescent="0.2">
      <c r="A221" s="57"/>
      <c r="B221" s="57"/>
      <c r="C221" t="s">
        <v>1156</v>
      </c>
      <c r="D221" s="19">
        <v>42567</v>
      </c>
      <c r="E221" t="s">
        <v>1157</v>
      </c>
      <c r="F221" s="27">
        <v>150</v>
      </c>
      <c r="G221" s="21"/>
      <c r="H221" s="26"/>
    </row>
    <row r="222" spans="1:9" hidden="1" outlineLevel="1" x14ac:dyDescent="0.2">
      <c r="A222" s="57"/>
      <c r="B222" s="57"/>
      <c r="C222" t="s">
        <v>1158</v>
      </c>
      <c r="D222" s="19">
        <v>42569</v>
      </c>
      <c r="E222" t="s">
        <v>1159</v>
      </c>
      <c r="F222">
        <v>406</v>
      </c>
      <c r="G222" s="21"/>
      <c r="H222" s="26"/>
    </row>
    <row r="223" spans="1:9" hidden="1" outlineLevel="1" x14ac:dyDescent="0.2">
      <c r="A223" s="57"/>
      <c r="B223" s="57"/>
      <c r="C223" t="s">
        <v>807</v>
      </c>
      <c r="D223" s="19">
        <v>42569</v>
      </c>
      <c r="E223" t="s">
        <v>1160</v>
      </c>
      <c r="F223">
        <v>150</v>
      </c>
      <c r="G223" s="21"/>
      <c r="H223" s="26"/>
    </row>
    <row r="224" spans="1:9" hidden="1" outlineLevel="1" x14ac:dyDescent="0.2">
      <c r="A224" s="57"/>
      <c r="B224" s="57"/>
      <c r="C224" t="s">
        <v>1161</v>
      </c>
      <c r="D224" s="19">
        <v>42569</v>
      </c>
      <c r="E224" t="s">
        <v>1162</v>
      </c>
      <c r="F224">
        <v>406</v>
      </c>
      <c r="G224" s="21"/>
      <c r="H224" s="26"/>
    </row>
    <row r="225" spans="1:8" hidden="1" outlineLevel="1" x14ac:dyDescent="0.2">
      <c r="A225" s="57"/>
      <c r="B225" s="57"/>
      <c r="C225" t="s">
        <v>1163</v>
      </c>
      <c r="D225" s="19">
        <v>42571</v>
      </c>
      <c r="E225" t="s">
        <v>1164</v>
      </c>
      <c r="F225">
        <v>406</v>
      </c>
      <c r="G225" s="21"/>
      <c r="H225" s="26"/>
    </row>
    <row r="226" spans="1:8" hidden="1" outlineLevel="1" x14ac:dyDescent="0.2">
      <c r="A226" s="57"/>
      <c r="B226" s="57"/>
      <c r="C226" t="s">
        <v>901</v>
      </c>
      <c r="D226" s="19">
        <v>42571</v>
      </c>
      <c r="E226" t="s">
        <v>1165</v>
      </c>
      <c r="F226">
        <v>406</v>
      </c>
      <c r="G226" s="21"/>
      <c r="H226" s="26"/>
    </row>
    <row r="227" spans="1:8" hidden="1" outlineLevel="1" x14ac:dyDescent="0.2">
      <c r="A227" s="57"/>
      <c r="B227" s="57"/>
      <c r="C227" t="s">
        <v>910</v>
      </c>
      <c r="D227" s="19">
        <v>42571</v>
      </c>
      <c r="E227" t="s">
        <v>1166</v>
      </c>
      <c r="F227">
        <v>406</v>
      </c>
      <c r="G227" s="21"/>
      <c r="H227" s="26"/>
    </row>
    <row r="228" spans="1:8" hidden="1" outlineLevel="1" x14ac:dyDescent="0.2">
      <c r="A228" s="57"/>
      <c r="B228" s="57"/>
      <c r="C228" t="s">
        <v>1167</v>
      </c>
      <c r="D228" s="19">
        <v>42572</v>
      </c>
      <c r="E228" t="s">
        <v>1168</v>
      </c>
      <c r="F228" s="27">
        <v>150</v>
      </c>
      <c r="G228" s="21"/>
      <c r="H228" s="26"/>
    </row>
    <row r="229" spans="1:8" hidden="1" outlineLevel="1" x14ac:dyDescent="0.2">
      <c r="A229" s="57"/>
      <c r="B229" s="57"/>
      <c r="C229" t="s">
        <v>975</v>
      </c>
      <c r="D229" s="19">
        <v>42576</v>
      </c>
      <c r="E229" t="s">
        <v>1169</v>
      </c>
      <c r="F229" s="27">
        <v>406</v>
      </c>
      <c r="G229" s="21"/>
      <c r="H229" s="26"/>
    </row>
    <row r="230" spans="1:8" hidden="1" outlineLevel="1" x14ac:dyDescent="0.2">
      <c r="A230" s="57"/>
      <c r="B230" s="57"/>
      <c r="C230" t="s">
        <v>1170</v>
      </c>
      <c r="D230" s="19">
        <v>42576</v>
      </c>
      <c r="E230" t="s">
        <v>1171</v>
      </c>
      <c r="F230">
        <v>406</v>
      </c>
      <c r="G230" s="21"/>
      <c r="H230" s="26"/>
    </row>
    <row r="231" spans="1:8" hidden="1" outlineLevel="1" x14ac:dyDescent="0.2">
      <c r="A231" s="57"/>
      <c r="B231" s="57"/>
      <c r="C231" t="s">
        <v>1172</v>
      </c>
      <c r="D231" s="19">
        <v>42579</v>
      </c>
      <c r="E231" t="s">
        <v>1173</v>
      </c>
      <c r="F231">
        <v>150</v>
      </c>
      <c r="G231" s="21"/>
      <c r="H231" s="26"/>
    </row>
    <row r="232" spans="1:8" hidden="1" outlineLevel="1" x14ac:dyDescent="0.2">
      <c r="A232" s="57"/>
      <c r="B232" s="57"/>
      <c r="C232" t="s">
        <v>1174</v>
      </c>
      <c r="D232" s="19">
        <v>42579</v>
      </c>
      <c r="E232" t="s">
        <v>1175</v>
      </c>
      <c r="F232">
        <v>406</v>
      </c>
      <c r="G232" s="21"/>
      <c r="H232" s="26"/>
    </row>
    <row r="233" spans="1:8" hidden="1" outlineLevel="1" x14ac:dyDescent="0.2">
      <c r="A233" s="57"/>
      <c r="B233" s="57"/>
      <c r="C233" t="s">
        <v>1176</v>
      </c>
      <c r="D233" s="19">
        <v>42579</v>
      </c>
      <c r="E233" t="s">
        <v>1177</v>
      </c>
      <c r="F233">
        <v>150</v>
      </c>
      <c r="G233" s="21"/>
      <c r="H233" s="26"/>
    </row>
    <row r="234" spans="1:8" hidden="1" outlineLevel="1" x14ac:dyDescent="0.2">
      <c r="A234" s="57"/>
      <c r="B234" s="57"/>
      <c r="C234" t="s">
        <v>1178</v>
      </c>
      <c r="D234" s="19">
        <v>42581</v>
      </c>
      <c r="E234" t="s">
        <v>1179</v>
      </c>
      <c r="F234" s="27">
        <v>1682</v>
      </c>
      <c r="G234" s="21"/>
      <c r="H234" s="26"/>
    </row>
    <row r="235" spans="1:8" collapsed="1" x14ac:dyDescent="0.2">
      <c r="A235" s="18" t="s">
        <v>1180</v>
      </c>
      <c r="B235" s="18" t="s">
        <v>1181</v>
      </c>
      <c r="D235" s="19"/>
      <c r="F235"/>
      <c r="G235" s="21">
        <f>SUM(F236)</f>
        <v>3770</v>
      </c>
      <c r="H235" s="26">
        <f>G235/1.16*0.16</f>
        <v>520</v>
      </c>
    </row>
    <row r="236" spans="1:8" hidden="1" outlineLevel="1" x14ac:dyDescent="0.2">
      <c r="C236" t="s">
        <v>1182</v>
      </c>
      <c r="D236" s="19">
        <v>42570</v>
      </c>
      <c r="E236">
        <v>405</v>
      </c>
      <c r="F236" s="27">
        <v>3770</v>
      </c>
    </row>
    <row r="237" spans="1:8" collapsed="1" x14ac:dyDescent="0.2">
      <c r="A237" s="18" t="s">
        <v>1183</v>
      </c>
      <c r="B237" s="18" t="s">
        <v>1184</v>
      </c>
      <c r="D237" s="19"/>
      <c r="F237"/>
      <c r="G237" s="21">
        <f>SUM(F238)</f>
        <v>406</v>
      </c>
      <c r="H237" s="26">
        <f>G237/1.16*0.16</f>
        <v>56</v>
      </c>
    </row>
    <row r="238" spans="1:8" hidden="1" outlineLevel="1" x14ac:dyDescent="0.2">
      <c r="C238" t="s">
        <v>1185</v>
      </c>
      <c r="D238" s="19">
        <v>42572</v>
      </c>
      <c r="E238" t="s">
        <v>1186</v>
      </c>
      <c r="F238">
        <v>406</v>
      </c>
    </row>
    <row r="239" spans="1:8" collapsed="1" x14ac:dyDescent="0.2">
      <c r="A239" s="18" t="s">
        <v>1187</v>
      </c>
      <c r="B239" s="18" t="s">
        <v>1188</v>
      </c>
      <c r="D239" s="19"/>
      <c r="F239"/>
      <c r="G239" s="21">
        <f>SUM(F240:F243)</f>
        <v>8816</v>
      </c>
      <c r="H239" s="26">
        <f>G239/1.16*0.16</f>
        <v>1216.0000000000002</v>
      </c>
    </row>
    <row r="240" spans="1:8" hidden="1" outlineLevel="1" x14ac:dyDescent="0.2">
      <c r="C240" t="s">
        <v>1189</v>
      </c>
      <c r="D240" s="19">
        <v>42579</v>
      </c>
      <c r="E240">
        <v>338</v>
      </c>
      <c r="F240" s="27">
        <v>1740</v>
      </c>
    </row>
    <row r="241" spans="1:9" hidden="1" outlineLevel="1" x14ac:dyDescent="0.2">
      <c r="C241" t="s">
        <v>1190</v>
      </c>
      <c r="D241" s="19">
        <v>42579</v>
      </c>
      <c r="E241">
        <v>4348539</v>
      </c>
      <c r="F241" s="27">
        <v>1276</v>
      </c>
    </row>
    <row r="242" spans="1:9" hidden="1" outlineLevel="1" x14ac:dyDescent="0.2">
      <c r="C242" t="s">
        <v>479</v>
      </c>
      <c r="D242" s="19">
        <v>42581</v>
      </c>
      <c r="E242">
        <v>9807</v>
      </c>
      <c r="F242" s="27">
        <v>2900</v>
      </c>
    </row>
    <row r="243" spans="1:9" hidden="1" outlineLevel="1" x14ac:dyDescent="0.2">
      <c r="C243" t="s">
        <v>1191</v>
      </c>
      <c r="D243" s="19">
        <v>42581</v>
      </c>
      <c r="E243">
        <v>394</v>
      </c>
      <c r="F243" s="27">
        <v>2900</v>
      </c>
    </row>
    <row r="244" spans="1:9" collapsed="1" x14ac:dyDescent="0.2">
      <c r="A244" s="234" t="s">
        <v>1192</v>
      </c>
      <c r="B244" s="234" t="s">
        <v>1195</v>
      </c>
      <c r="D244" s="19"/>
      <c r="F244" s="27"/>
      <c r="G244" s="21">
        <f>SUM(F245)</f>
        <v>150000</v>
      </c>
      <c r="H244" s="26"/>
    </row>
    <row r="245" spans="1:9" hidden="1" outlineLevel="1" x14ac:dyDescent="0.2">
      <c r="C245" t="s">
        <v>1193</v>
      </c>
      <c r="D245" s="19">
        <v>42581</v>
      </c>
      <c r="E245" t="s">
        <v>1194</v>
      </c>
      <c r="F245" s="27">
        <v>150000</v>
      </c>
    </row>
    <row r="246" spans="1:9" collapsed="1" x14ac:dyDescent="0.2">
      <c r="A246" s="234" t="s">
        <v>1196</v>
      </c>
      <c r="B246" s="234" t="s">
        <v>1197</v>
      </c>
      <c r="G246" s="21">
        <f>SUM(F247)</f>
        <v>189000</v>
      </c>
      <c r="H246" s="26"/>
    </row>
    <row r="247" spans="1:9" hidden="1" outlineLevel="1" x14ac:dyDescent="0.2">
      <c r="C247" t="s">
        <v>1198</v>
      </c>
      <c r="D247" s="19">
        <v>42581</v>
      </c>
      <c r="E247" t="s">
        <v>1199</v>
      </c>
      <c r="F247" s="27">
        <v>189000</v>
      </c>
    </row>
    <row r="248" spans="1:9" collapsed="1" x14ac:dyDescent="0.2">
      <c r="A248" s="18" t="s">
        <v>1200</v>
      </c>
      <c r="B248" s="18" t="s">
        <v>1201</v>
      </c>
      <c r="G248" s="21">
        <f>SUM(F249)</f>
        <v>-122000</v>
      </c>
      <c r="H248" s="26">
        <f>G248/1.16*0.16</f>
        <v>-16827.586206896551</v>
      </c>
      <c r="I248" t="s">
        <v>2086</v>
      </c>
    </row>
    <row r="249" spans="1:9" x14ac:dyDescent="0.2">
      <c r="C249" t="s">
        <v>1202</v>
      </c>
      <c r="D249" s="19">
        <v>42580</v>
      </c>
      <c r="E249" t="s">
        <v>1203</v>
      </c>
      <c r="F249" s="27">
        <v>-122000</v>
      </c>
    </row>
    <row r="251" spans="1:9" x14ac:dyDescent="0.2">
      <c r="D251" s="19"/>
      <c r="F251" s="27"/>
    </row>
    <row r="252" spans="1:9" x14ac:dyDescent="0.2">
      <c r="E252" s="71" t="s">
        <v>254</v>
      </c>
      <c r="G252" s="72">
        <f>+SUM(G8:G248)</f>
        <v>1098130.58</v>
      </c>
    </row>
    <row r="253" spans="1:9" x14ac:dyDescent="0.2">
      <c r="E253" s="71" t="s">
        <v>255</v>
      </c>
      <c r="G253" s="72">
        <v>1098131.04</v>
      </c>
    </row>
    <row r="254" spans="1:9" x14ac:dyDescent="0.2">
      <c r="E254" s="71" t="s">
        <v>256</v>
      </c>
      <c r="G254" s="72">
        <f>+G252-G253</f>
        <v>-0.4599999999627471</v>
      </c>
    </row>
    <row r="256" spans="1:9" x14ac:dyDescent="0.2">
      <c r="F256" s="85" t="s">
        <v>2227</v>
      </c>
      <c r="G256" s="68">
        <f>+G246+G244+G55+G43+G49</f>
        <v>346500</v>
      </c>
    </row>
    <row r="257" spans="6:7" x14ac:dyDescent="0.2">
      <c r="F257" s="85" t="s">
        <v>2228</v>
      </c>
      <c r="G257" s="68">
        <f>+G253-G256</f>
        <v>751631.04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9"/>
  <sheetViews>
    <sheetView topLeftCell="A161" zoomScaleNormal="100" workbookViewId="0">
      <selection activeCell="B244" sqref="B24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03"/>
      <c r="E1" s="5"/>
      <c r="F1" s="6"/>
      <c r="G1" s="7"/>
      <c r="H1" s="103"/>
      <c r="I1" s="103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03"/>
      <c r="I2" s="103"/>
      <c r="K2" s="7"/>
      <c r="L2" s="5"/>
    </row>
    <row r="3" spans="1:12" x14ac:dyDescent="0.2">
      <c r="A3" s="1"/>
      <c r="B3" s="2"/>
      <c r="C3" s="9" t="s">
        <v>1282</v>
      </c>
      <c r="D3" s="8"/>
      <c r="E3" s="5"/>
      <c r="F3" s="6"/>
      <c r="G3" s="7"/>
      <c r="H3" s="103"/>
      <c r="I3" s="103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03"/>
      <c r="I4" s="103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03"/>
      <c r="I5" s="103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03"/>
      <c r="I6" s="103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03" t="s">
        <v>8</v>
      </c>
      <c r="H7" s="236" t="s">
        <v>9</v>
      </c>
      <c r="I7" s="236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03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1053</v>
      </c>
      <c r="H9" s="26">
        <f t="shared" ref="H9:H12" si="0">G9/1.16*0.16</f>
        <v>145.24137931034485</v>
      </c>
      <c r="I9" s="103"/>
      <c r="K9" s="7"/>
      <c r="L9" s="5"/>
    </row>
    <row r="10" spans="1:12" hidden="1" outlineLevel="1" x14ac:dyDescent="0.2">
      <c r="A10" s="5"/>
      <c r="B10" s="5"/>
      <c r="C10" t="s">
        <v>1206</v>
      </c>
      <c r="D10" s="19">
        <v>42612</v>
      </c>
      <c r="E10" t="s">
        <v>1207</v>
      </c>
      <c r="F10" s="27">
        <v>1053</v>
      </c>
      <c r="G10" s="22"/>
      <c r="H10" s="26"/>
      <c r="I10" s="103"/>
      <c r="K10" s="7"/>
      <c r="L10" s="5"/>
    </row>
    <row r="11" spans="1:12" hidden="1" outlineLevel="1" x14ac:dyDescent="0.2">
      <c r="A11" s="5"/>
      <c r="B11" s="5"/>
      <c r="D11" s="19"/>
      <c r="F11"/>
      <c r="G11" s="22"/>
      <c r="H11" s="26"/>
      <c r="I11" s="103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SUM(F13:F20)</f>
        <v>7828.1100000000006</v>
      </c>
      <c r="H12" s="26">
        <f t="shared" si="0"/>
        <v>1079.7393103448278</v>
      </c>
      <c r="I12" s="103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I13" s="103"/>
      <c r="K13" s="7"/>
      <c r="L13" s="5"/>
    </row>
    <row r="14" spans="1:12" hidden="1" outlineLevel="1" x14ac:dyDescent="0.2">
      <c r="A14" s="57"/>
      <c r="B14" s="57"/>
      <c r="C14" t="s">
        <v>473</v>
      </c>
      <c r="D14" s="19">
        <v>42451</v>
      </c>
      <c r="E14">
        <v>5651070</v>
      </c>
      <c r="F14" s="27">
        <v>1836</v>
      </c>
      <c r="G14" s="21"/>
      <c r="H14" s="26"/>
      <c r="I14" s="103"/>
      <c r="K14" s="7"/>
      <c r="L14" s="5"/>
    </row>
    <row r="15" spans="1:12" hidden="1" outlineLevel="1" x14ac:dyDescent="0.2">
      <c r="A15" s="57"/>
      <c r="B15" s="57"/>
      <c r="C15" t="s">
        <v>955</v>
      </c>
      <c r="D15" s="19">
        <v>42524</v>
      </c>
      <c r="E15" t="s">
        <v>391</v>
      </c>
      <c r="F15">
        <v>-39.4</v>
      </c>
      <c r="G15" s="21"/>
      <c r="H15" s="26"/>
      <c r="I15" s="103"/>
      <c r="K15" s="7"/>
      <c r="L15" s="5"/>
    </row>
    <row r="16" spans="1:12" hidden="1" outlineLevel="1" x14ac:dyDescent="0.2">
      <c r="A16" s="57"/>
      <c r="B16" s="57"/>
      <c r="C16" t="s">
        <v>900</v>
      </c>
      <c r="D16" s="19">
        <v>42604</v>
      </c>
      <c r="E16">
        <v>6057174</v>
      </c>
      <c r="F16" s="27">
        <v>3521.9</v>
      </c>
      <c r="G16" s="21"/>
      <c r="H16" s="26"/>
      <c r="I16" s="103"/>
      <c r="K16" s="7"/>
      <c r="L16" s="5"/>
    </row>
    <row r="17" spans="1:12" hidden="1" outlineLevel="1" x14ac:dyDescent="0.2">
      <c r="A17" s="5"/>
      <c r="B17" s="5"/>
      <c r="C17" t="s">
        <v>1210</v>
      </c>
      <c r="D17" s="19">
        <v>42604</v>
      </c>
      <c r="E17">
        <v>6065219</v>
      </c>
      <c r="F17" s="27">
        <v>1299</v>
      </c>
      <c r="G17" s="22"/>
      <c r="H17" s="26"/>
      <c r="I17" s="103"/>
      <c r="K17" s="7"/>
      <c r="L17" s="5"/>
    </row>
    <row r="18" spans="1:12" hidden="1" outlineLevel="1" x14ac:dyDescent="0.2">
      <c r="A18" s="5"/>
      <c r="B18" s="5"/>
      <c r="C18" t="s">
        <v>97</v>
      </c>
      <c r="D18" s="19">
        <v>42604</v>
      </c>
      <c r="E18">
        <v>6065443</v>
      </c>
      <c r="F18" s="27">
        <v>3499</v>
      </c>
      <c r="G18" s="22"/>
      <c r="H18" s="26"/>
      <c r="I18" s="103"/>
      <c r="K18" s="7"/>
      <c r="L18" s="5"/>
    </row>
    <row r="19" spans="1:12" hidden="1" outlineLevel="1" x14ac:dyDescent="0.2">
      <c r="A19" s="5"/>
      <c r="B19" s="5"/>
      <c r="C19" t="s">
        <v>1208</v>
      </c>
      <c r="D19" s="19">
        <v>42585</v>
      </c>
      <c r="E19" t="s">
        <v>1209</v>
      </c>
      <c r="F19" s="68">
        <v>-2036</v>
      </c>
      <c r="G19" s="22"/>
      <c r="H19" s="26"/>
      <c r="I19" s="103"/>
      <c r="K19" s="7"/>
      <c r="L19" s="5"/>
    </row>
    <row r="20" spans="1:12" hidden="1" outlineLevel="1" x14ac:dyDescent="0.2">
      <c r="A20" s="5"/>
      <c r="B20" s="5"/>
      <c r="C20" t="s">
        <v>1211</v>
      </c>
      <c r="D20" s="19">
        <v>42612</v>
      </c>
      <c r="E20" t="s">
        <v>1212</v>
      </c>
      <c r="F20">
        <v>-252.5</v>
      </c>
      <c r="G20" s="22"/>
      <c r="H20" s="26"/>
      <c r="I20" s="103"/>
      <c r="K20" s="7"/>
      <c r="L20" s="5"/>
    </row>
    <row r="21" spans="1:12" collapsed="1" x14ac:dyDescent="0.2">
      <c r="A21" s="18" t="s">
        <v>19</v>
      </c>
      <c r="B21" s="18" t="s">
        <v>20</v>
      </c>
      <c r="D21" s="19"/>
      <c r="G21" s="21">
        <f>SUM(F22:F22)</f>
        <v>6380</v>
      </c>
      <c r="H21" s="26">
        <f t="shared" ref="H21:H22" si="1">G21/1.16*0.16</f>
        <v>880</v>
      </c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1213</v>
      </c>
      <c r="D22" s="19">
        <v>42594</v>
      </c>
      <c r="E22">
        <v>3458</v>
      </c>
      <c r="F22" s="27">
        <v>6380</v>
      </c>
      <c r="G22" s="22"/>
      <c r="H22" s="26">
        <f t="shared" si="1"/>
        <v>0</v>
      </c>
      <c r="I22" s="26"/>
      <c r="J22" s="27"/>
      <c r="K22" s="7"/>
      <c r="L22" s="28"/>
    </row>
    <row r="23" spans="1:12" collapsed="1" x14ac:dyDescent="0.2">
      <c r="A23" s="18" t="s">
        <v>25</v>
      </c>
      <c r="B23" s="18" t="s">
        <v>26</v>
      </c>
      <c r="C23" s="29"/>
      <c r="D23" s="30"/>
      <c r="E23" s="31"/>
      <c r="F23" s="32"/>
      <c r="G23" s="21">
        <f>SUM(F24:F24)-0.04</f>
        <v>28640.649999999998</v>
      </c>
      <c r="H23" s="26">
        <f>G23/1.16*0.16</f>
        <v>3950.434482758621</v>
      </c>
      <c r="I23" s="26"/>
      <c r="J23" s="27"/>
      <c r="K23" s="7"/>
      <c r="L23" s="28"/>
    </row>
    <row r="24" spans="1:12" ht="12" hidden="1" customHeight="1" outlineLevel="1" x14ac:dyDescent="0.2">
      <c r="A24" s="2"/>
      <c r="B24" s="2"/>
      <c r="C24" t="s">
        <v>1215</v>
      </c>
      <c r="D24" s="19">
        <v>42613</v>
      </c>
      <c r="E24" t="s">
        <v>1216</v>
      </c>
      <c r="F24" s="27">
        <v>28640.69</v>
      </c>
      <c r="G24" s="34"/>
      <c r="H24" s="26"/>
      <c r="J24" s="19"/>
      <c r="L24" s="27"/>
    </row>
    <row r="25" spans="1:12" ht="15" customHeight="1" collapsed="1" x14ac:dyDescent="0.25">
      <c r="A25" s="18" t="s">
        <v>268</v>
      </c>
      <c r="B25" s="18" t="s">
        <v>269</v>
      </c>
      <c r="C25" s="75"/>
      <c r="D25" s="74"/>
      <c r="E25" s="75"/>
      <c r="F25" s="73"/>
      <c r="G25" s="21">
        <f>SUM(F26:F30)</f>
        <v>12543.79</v>
      </c>
      <c r="H25" s="26">
        <f>G25/1.16*0.16</f>
        <v>1730.177931034483</v>
      </c>
      <c r="I25" s="26"/>
      <c r="J25" s="27"/>
      <c r="K25" s="7"/>
      <c r="L25" s="28"/>
    </row>
    <row r="26" spans="1:12" ht="12.75" hidden="1" customHeight="1" outlineLevel="1" x14ac:dyDescent="0.2">
      <c r="A26" s="2"/>
      <c r="B26" s="2"/>
      <c r="C26" t="s">
        <v>1217</v>
      </c>
      <c r="D26" s="19">
        <v>42593</v>
      </c>
      <c r="E26" t="s">
        <v>1218</v>
      </c>
      <c r="F26" s="27">
        <v>2600</v>
      </c>
      <c r="G26" s="34"/>
      <c r="H26" s="26"/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1219</v>
      </c>
      <c r="D27" s="19">
        <v>42595</v>
      </c>
      <c r="E27" t="s">
        <v>1220</v>
      </c>
      <c r="F27" s="27">
        <v>2836.88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1221</v>
      </c>
      <c r="D28" s="19">
        <v>42605</v>
      </c>
      <c r="E28" t="s">
        <v>1222</v>
      </c>
      <c r="F28" s="27">
        <v>4426.5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1223</v>
      </c>
      <c r="D29" s="19">
        <v>42613</v>
      </c>
      <c r="E29" t="s">
        <v>1224</v>
      </c>
      <c r="F29" s="27">
        <v>2680.41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D30" s="19"/>
      <c r="F30" s="27"/>
      <c r="G30" s="34"/>
      <c r="H30" s="26"/>
      <c r="I30" s="26"/>
      <c r="J30" s="27"/>
      <c r="K30" s="7"/>
      <c r="L30" s="28"/>
    </row>
    <row r="31" spans="1:12" ht="15" collapsed="1" x14ac:dyDescent="0.25">
      <c r="A31" s="18" t="s">
        <v>973</v>
      </c>
      <c r="B31" s="18" t="s">
        <v>974</v>
      </c>
      <c r="C31" s="97"/>
      <c r="D31" s="74"/>
      <c r="E31" s="75"/>
      <c r="F31" s="75"/>
      <c r="G31" s="21">
        <f>SUM(F32:F34)</f>
        <v>23072.400000000001</v>
      </c>
      <c r="H31" s="26">
        <f>G31/1.16*0.16</f>
        <v>3182.4000000000005</v>
      </c>
      <c r="I31" s="26"/>
      <c r="J31" s="27"/>
      <c r="K31" s="7"/>
      <c r="L31" s="28"/>
    </row>
    <row r="32" spans="1:12" hidden="1" outlineLevel="1" x14ac:dyDescent="0.2">
      <c r="A32" s="2"/>
      <c r="B32" s="2"/>
      <c r="C32" t="s">
        <v>1225</v>
      </c>
      <c r="D32" s="19">
        <v>42604</v>
      </c>
      <c r="F32" s="27">
        <v>13740.2</v>
      </c>
      <c r="G32" s="34"/>
      <c r="H32" s="26"/>
      <c r="I32" s="26"/>
      <c r="J32" s="27"/>
      <c r="K32" s="7"/>
      <c r="L32" s="28"/>
    </row>
    <row r="33" spans="1:12" hidden="1" outlineLevel="1" x14ac:dyDescent="0.2">
      <c r="A33" s="2"/>
      <c r="B33" s="2"/>
      <c r="C33" t="s">
        <v>1226</v>
      </c>
      <c r="D33" s="19">
        <v>42604</v>
      </c>
      <c r="E33" t="s">
        <v>1227</v>
      </c>
      <c r="F33" s="27">
        <v>6954.2</v>
      </c>
      <c r="G33" s="34"/>
      <c r="H33" s="26"/>
      <c r="I33" s="26"/>
      <c r="J33" s="27"/>
      <c r="K33" s="7"/>
      <c r="L33" s="28"/>
    </row>
    <row r="34" spans="1:12" hidden="1" outlineLevel="1" x14ac:dyDescent="0.2">
      <c r="A34" s="2"/>
      <c r="B34" s="2"/>
      <c r="C34" t="s">
        <v>1008</v>
      </c>
      <c r="D34" s="19">
        <v>42604</v>
      </c>
      <c r="E34" t="s">
        <v>1228</v>
      </c>
      <c r="F34" s="27">
        <v>2378</v>
      </c>
      <c r="G34" s="34"/>
      <c r="H34" s="26"/>
      <c r="I34" s="26"/>
      <c r="J34" s="27"/>
      <c r="K34" s="7"/>
      <c r="L34" s="28"/>
    </row>
    <row r="35" spans="1:12" collapsed="1" x14ac:dyDescent="0.2">
      <c r="A35" s="35" t="s">
        <v>33</v>
      </c>
      <c r="B35" s="35" t="s">
        <v>34</v>
      </c>
      <c r="C35" s="5"/>
      <c r="D35" s="36"/>
      <c r="E35" s="37"/>
      <c r="F35" s="6"/>
      <c r="G35" s="38">
        <f>SUM(F36)</f>
        <v>-1200</v>
      </c>
      <c r="H35" s="26">
        <f>G35/1.16*0.16</f>
        <v>-165.51724137931038</v>
      </c>
      <c r="I35" s="26"/>
      <c r="J35" s="27"/>
      <c r="K35" s="7"/>
      <c r="L35" s="28"/>
    </row>
    <row r="36" spans="1:12" ht="15" hidden="1" outlineLevel="1" x14ac:dyDescent="0.25">
      <c r="A36" s="39"/>
      <c r="B36" s="39"/>
      <c r="C36" s="40" t="s">
        <v>35</v>
      </c>
      <c r="D36" s="74">
        <v>42385</v>
      </c>
      <c r="E36" s="40" t="s">
        <v>36</v>
      </c>
      <c r="F36" s="33">
        <v>-1200</v>
      </c>
      <c r="G36" s="41"/>
      <c r="H36" s="42" t="s">
        <v>37</v>
      </c>
      <c r="I36" s="26"/>
      <c r="J36" s="42"/>
      <c r="K36" s="7"/>
      <c r="L36" s="28"/>
    </row>
    <row r="37" spans="1:12" s="91" customFormat="1" hidden="1" outlineLevel="1" x14ac:dyDescent="0.2">
      <c r="A37" s="46"/>
      <c r="B37" s="46"/>
      <c r="C37"/>
      <c r="D37" s="19"/>
      <c r="E37"/>
      <c r="F37" s="27"/>
      <c r="H37" s="26"/>
      <c r="I37" s="26"/>
      <c r="K37" s="7"/>
      <c r="L37" s="41"/>
    </row>
    <row r="38" spans="1:12" collapsed="1" x14ac:dyDescent="0.2">
      <c r="A38" s="35" t="s">
        <v>482</v>
      </c>
      <c r="B38" s="35" t="s">
        <v>483</v>
      </c>
      <c r="D38" s="19"/>
      <c r="F38"/>
      <c r="G38" s="38">
        <f>SUM(F39:F40)</f>
        <v>500</v>
      </c>
      <c r="H38" s="26">
        <f>G38/1.16*0.16</f>
        <v>68.965517241379317</v>
      </c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1229</v>
      </c>
      <c r="D39" s="19">
        <v>42611</v>
      </c>
      <c r="E39">
        <v>1498</v>
      </c>
      <c r="F39">
        <v>250</v>
      </c>
      <c r="G39" s="43"/>
      <c r="H39" s="42"/>
      <c r="J39" s="42"/>
      <c r="K39" s="7"/>
      <c r="L39" s="28"/>
    </row>
    <row r="40" spans="1:12" hidden="1" outlineLevel="1" x14ac:dyDescent="0.2">
      <c r="A40" s="29"/>
      <c r="B40" s="29"/>
      <c r="C40" t="s">
        <v>263</v>
      </c>
      <c r="D40" s="19">
        <v>42611</v>
      </c>
      <c r="E40">
        <v>1506</v>
      </c>
      <c r="F40">
        <v>250</v>
      </c>
      <c r="G40" s="43"/>
      <c r="H40" s="43"/>
      <c r="I40" s="42"/>
      <c r="J40" s="42"/>
      <c r="K40" s="7"/>
      <c r="L40" s="28"/>
    </row>
    <row r="41" spans="1:12" collapsed="1" x14ac:dyDescent="0.2">
      <c r="A41" s="44" t="s">
        <v>44</v>
      </c>
      <c r="B41" s="233" t="s">
        <v>45</v>
      </c>
      <c r="C41" s="5"/>
      <c r="D41" s="36"/>
      <c r="E41" s="45"/>
      <c r="F41" s="6"/>
      <c r="G41" s="38">
        <f>SUM(F42:F43)</f>
        <v>2000</v>
      </c>
      <c r="H41" s="26"/>
      <c r="I41" s="42"/>
      <c r="J41" s="42"/>
      <c r="K41" s="7"/>
      <c r="L41" s="28"/>
    </row>
    <row r="42" spans="1:12" ht="15" hidden="1" outlineLevel="1" x14ac:dyDescent="0.25">
      <c r="A42" s="46"/>
      <c r="B42" s="46"/>
      <c r="C42" s="75" t="s">
        <v>47</v>
      </c>
      <c r="D42" s="74">
        <v>42062</v>
      </c>
      <c r="E42" s="75">
        <v>1874</v>
      </c>
      <c r="F42" s="73">
        <v>1000</v>
      </c>
      <c r="G42" s="38"/>
      <c r="I42" s="42"/>
      <c r="J42" s="42"/>
      <c r="K42" s="7"/>
      <c r="L42" s="28"/>
    </row>
    <row r="43" spans="1:12" ht="15" hidden="1" outlineLevel="1" x14ac:dyDescent="0.25">
      <c r="A43" s="46"/>
      <c r="B43" s="46"/>
      <c r="C43" s="75" t="s">
        <v>48</v>
      </c>
      <c r="D43" s="74">
        <v>42067</v>
      </c>
      <c r="E43" s="75">
        <v>1939</v>
      </c>
      <c r="F43" s="73">
        <v>1000</v>
      </c>
      <c r="G43" s="38"/>
      <c r="H43" s="26"/>
      <c r="I43" s="42"/>
      <c r="J43" s="42"/>
      <c r="K43" s="7"/>
      <c r="L43" s="28"/>
    </row>
    <row r="44" spans="1:12" collapsed="1" x14ac:dyDescent="0.2">
      <c r="A44" s="44" t="s">
        <v>1283</v>
      </c>
      <c r="B44" s="44" t="s">
        <v>1231</v>
      </c>
      <c r="G44" s="38">
        <f>SUM(F45:F45)</f>
        <v>2499.8000000000002</v>
      </c>
      <c r="H44" s="26">
        <f>G44/1.16*0.16</f>
        <v>344.80000000000007</v>
      </c>
      <c r="I44" s="42"/>
      <c r="J44" s="42"/>
      <c r="K44" s="7"/>
      <c r="L44" s="28"/>
    </row>
    <row r="45" spans="1:12" hidden="1" outlineLevel="1" x14ac:dyDescent="0.2">
      <c r="A45" s="29"/>
      <c r="B45" s="29"/>
      <c r="C45" t="s">
        <v>1230</v>
      </c>
      <c r="D45" s="19">
        <v>42611</v>
      </c>
      <c r="E45">
        <v>411</v>
      </c>
      <c r="F45" s="27">
        <v>2499.8000000000002</v>
      </c>
      <c r="H45" s="43"/>
      <c r="I45" s="42"/>
      <c r="J45" s="42"/>
      <c r="K45" s="7"/>
      <c r="L45" s="28"/>
    </row>
    <row r="46" spans="1:12" collapsed="1" x14ac:dyDescent="0.2">
      <c r="A46" s="18" t="s">
        <v>54</v>
      </c>
      <c r="B46" s="18" t="s">
        <v>55</v>
      </c>
      <c r="C46" s="5"/>
      <c r="D46" s="36"/>
      <c r="E46" s="45"/>
      <c r="F46" s="6"/>
      <c r="G46" s="52">
        <f>SUM(F47:F48)</f>
        <v>20031.04</v>
      </c>
      <c r="H46" s="26">
        <f>G46/1.16*0.16</f>
        <v>2762.9020689655176</v>
      </c>
      <c r="I46" s="26"/>
      <c r="K46" s="7"/>
      <c r="L46" s="28"/>
    </row>
    <row r="47" spans="1:12" hidden="1" outlineLevel="1" x14ac:dyDescent="0.2">
      <c r="A47" s="2"/>
      <c r="B47" s="2"/>
      <c r="C47" s="53" t="s">
        <v>56</v>
      </c>
      <c r="D47" s="36">
        <v>41529</v>
      </c>
      <c r="E47" s="34" t="s">
        <v>57</v>
      </c>
      <c r="F47" s="6">
        <v>15137</v>
      </c>
      <c r="G47" s="50"/>
      <c r="H47" s="50" t="s">
        <v>58</v>
      </c>
      <c r="I47" s="26"/>
      <c r="K47" s="7"/>
      <c r="L47" s="28"/>
    </row>
    <row r="48" spans="1:12" hidden="1" outlineLevel="1" x14ac:dyDescent="0.2">
      <c r="A48" s="2"/>
      <c r="B48" s="2"/>
      <c r="C48" t="s">
        <v>1232</v>
      </c>
      <c r="D48" s="19">
        <v>42594</v>
      </c>
      <c r="E48" t="s">
        <v>1233</v>
      </c>
      <c r="F48" s="27">
        <v>4894.04</v>
      </c>
      <c r="G48" s="50"/>
      <c r="H48" s="26"/>
      <c r="I48" s="26"/>
      <c r="K48" s="7"/>
      <c r="L48" s="28"/>
    </row>
    <row r="49" spans="1:13" collapsed="1" x14ac:dyDescent="0.2">
      <c r="A49" s="18" t="s">
        <v>67</v>
      </c>
      <c r="B49" s="234" t="s">
        <v>68</v>
      </c>
      <c r="C49" s="5"/>
      <c r="D49" s="36"/>
      <c r="E49" s="37"/>
      <c r="F49" s="6"/>
      <c r="G49" s="38">
        <f>SUM(F50:F55)</f>
        <v>5200</v>
      </c>
      <c r="H49" s="26"/>
      <c r="I49" s="26"/>
      <c r="K49" s="7"/>
      <c r="L49" s="28"/>
    </row>
    <row r="50" spans="1:13" ht="15" hidden="1" customHeight="1" outlineLevel="1" x14ac:dyDescent="0.25">
      <c r="A50" s="2"/>
      <c r="B50" s="2"/>
      <c r="C50" s="75" t="s">
        <v>69</v>
      </c>
      <c r="D50" s="74">
        <v>42034</v>
      </c>
      <c r="E50" s="75">
        <v>1801</v>
      </c>
      <c r="F50" s="73">
        <v>1000</v>
      </c>
      <c r="G50" s="54"/>
      <c r="H50" s="54"/>
      <c r="I50" s="26"/>
      <c r="K50" s="7"/>
      <c r="L50" s="28"/>
    </row>
    <row r="51" spans="1:13" ht="15" hidden="1" customHeight="1" outlineLevel="1" x14ac:dyDescent="0.25">
      <c r="A51" s="2"/>
      <c r="B51" s="2"/>
      <c r="C51" s="75" t="s">
        <v>70</v>
      </c>
      <c r="D51" s="74">
        <v>42034</v>
      </c>
      <c r="E51" s="75">
        <v>1801</v>
      </c>
      <c r="F51" s="73">
        <v>1000</v>
      </c>
      <c r="G51" s="54"/>
      <c r="H51" s="26"/>
      <c r="I51" s="26"/>
      <c r="K51" s="7"/>
      <c r="L51" s="28"/>
    </row>
    <row r="52" spans="1:13" ht="15" hidden="1" customHeight="1" outlineLevel="1" x14ac:dyDescent="0.25">
      <c r="A52" s="2"/>
      <c r="B52" s="2"/>
      <c r="C52" s="75" t="s">
        <v>71</v>
      </c>
      <c r="D52" s="74">
        <v>42062</v>
      </c>
      <c r="E52" s="75">
        <v>1874</v>
      </c>
      <c r="F52" s="73">
        <v>1000</v>
      </c>
      <c r="G52" s="54"/>
      <c r="H52" s="26"/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72</v>
      </c>
      <c r="D53" s="74">
        <v>42215</v>
      </c>
      <c r="E53" s="75">
        <v>2226</v>
      </c>
      <c r="F53" s="73">
        <v>1000</v>
      </c>
      <c r="G53" s="54"/>
      <c r="H53" s="26"/>
      <c r="I53" s="26"/>
      <c r="K53" s="7"/>
      <c r="L53" s="28"/>
    </row>
    <row r="54" spans="1:13" ht="15" hidden="1" customHeight="1" outlineLevel="1" x14ac:dyDescent="0.2">
      <c r="A54" s="2"/>
      <c r="B54" s="2"/>
      <c r="C54" t="s">
        <v>815</v>
      </c>
      <c r="D54" s="19">
        <v>42505</v>
      </c>
      <c r="E54" t="s">
        <v>816</v>
      </c>
      <c r="F54" s="27">
        <v>1000</v>
      </c>
      <c r="G54" s="54"/>
      <c r="H54" s="26"/>
      <c r="I54" s="26"/>
      <c r="K54" s="7"/>
      <c r="L54" s="28"/>
    </row>
    <row r="55" spans="1:13" ht="15" hidden="1" customHeight="1" outlineLevel="1" x14ac:dyDescent="0.2">
      <c r="A55" s="2"/>
      <c r="B55" s="2"/>
      <c r="C55" t="s">
        <v>1234</v>
      </c>
      <c r="D55" s="19">
        <v>42605</v>
      </c>
      <c r="E55">
        <v>484</v>
      </c>
      <c r="F55">
        <v>200</v>
      </c>
      <c r="G55" s="54"/>
      <c r="H55" s="26"/>
      <c r="I55" s="26"/>
      <c r="K55" s="7"/>
      <c r="L55" s="28"/>
    </row>
    <row r="56" spans="1:13" ht="15" customHeight="1" collapsed="1" x14ac:dyDescent="0.2">
      <c r="A56" s="18" t="s">
        <v>1284</v>
      </c>
      <c r="B56" s="18" t="s">
        <v>1236</v>
      </c>
      <c r="D56" s="19"/>
      <c r="F56"/>
      <c r="G56" s="81">
        <f>+F57</f>
        <v>3944</v>
      </c>
      <c r="H56" s="26">
        <f>G56/1.16*0.16</f>
        <v>544.00000000000011</v>
      </c>
      <c r="I56" s="26"/>
      <c r="K56" s="7"/>
      <c r="L56" s="28"/>
    </row>
    <row r="57" spans="1:13" ht="15" hidden="1" customHeight="1" outlineLevel="1" x14ac:dyDescent="0.2">
      <c r="A57" s="2"/>
      <c r="B57" s="2"/>
      <c r="C57" t="s">
        <v>334</v>
      </c>
      <c r="D57" s="19">
        <v>42601</v>
      </c>
      <c r="E57" t="s">
        <v>1235</v>
      </c>
      <c r="F57" s="27">
        <v>3944</v>
      </c>
      <c r="G57" s="54"/>
      <c r="H57" s="26"/>
      <c r="I57" s="26"/>
      <c r="K57" s="7"/>
      <c r="L57" s="28"/>
    </row>
    <row r="58" spans="1:13" collapsed="1" x14ac:dyDescent="0.2">
      <c r="A58" s="18" t="s">
        <v>76</v>
      </c>
      <c r="B58" s="234" t="s">
        <v>77</v>
      </c>
      <c r="C58" s="55"/>
      <c r="D58" s="30"/>
      <c r="E58" s="56"/>
      <c r="F58" s="32"/>
      <c r="G58" s="38">
        <f>SUM(F59:F59)</f>
        <v>500</v>
      </c>
      <c r="H58" s="26"/>
      <c r="I58" s="26"/>
      <c r="K58" s="7"/>
      <c r="L58" s="28"/>
    </row>
    <row r="59" spans="1:13" hidden="1" outlineLevel="1" x14ac:dyDescent="0.2">
      <c r="A59" s="2"/>
      <c r="B59" s="10"/>
      <c r="C59" t="s">
        <v>820</v>
      </c>
      <c r="D59" s="19">
        <v>42517</v>
      </c>
      <c r="E59" t="s">
        <v>821</v>
      </c>
      <c r="F59">
        <v>500</v>
      </c>
      <c r="G59" s="38"/>
      <c r="H59" s="26"/>
      <c r="I59" s="26"/>
      <c r="K59" s="7"/>
      <c r="L59" s="28"/>
    </row>
    <row r="60" spans="1:13" hidden="1" outlineLevel="1" x14ac:dyDescent="0.2">
      <c r="A60" s="2"/>
      <c r="B60" s="10"/>
      <c r="D60" s="19"/>
      <c r="F60"/>
      <c r="G60" s="38"/>
      <c r="H60" s="26"/>
      <c r="I60" s="26"/>
      <c r="K60" s="7"/>
      <c r="L60" s="28"/>
    </row>
    <row r="61" spans="1:13" ht="15" collapsed="1" x14ac:dyDescent="0.25">
      <c r="A61" s="18" t="s">
        <v>80</v>
      </c>
      <c r="B61" s="18" t="s">
        <v>81</v>
      </c>
      <c r="C61" s="5"/>
      <c r="D61" s="36"/>
      <c r="E61" s="45"/>
      <c r="F61" s="6"/>
      <c r="G61" s="21">
        <f>SUM(F62:F64)</f>
        <v>56947.060000000005</v>
      </c>
      <c r="H61" s="26">
        <f>G61/1.16*0.16</f>
        <v>7854.766896551725</v>
      </c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1237</v>
      </c>
      <c r="D62" s="19">
        <v>42604</v>
      </c>
      <c r="E62" t="s">
        <v>1238</v>
      </c>
      <c r="F62" s="27">
        <v>15133.29</v>
      </c>
      <c r="H62" s="26"/>
      <c r="I62" s="26"/>
      <c r="J62" s="27">
        <f>+J61*0.16</f>
        <v>0</v>
      </c>
      <c r="K62" s="75"/>
      <c r="L62" s="74"/>
      <c r="M62" s="75"/>
    </row>
    <row r="63" spans="1:13" ht="15" hidden="1" outlineLevel="1" x14ac:dyDescent="0.25">
      <c r="A63" s="57"/>
      <c r="B63" s="57"/>
      <c r="C63" t="s">
        <v>1239</v>
      </c>
      <c r="D63" s="19">
        <v>42604</v>
      </c>
      <c r="E63" t="s">
        <v>1240</v>
      </c>
      <c r="F63" s="27">
        <v>18327.560000000001</v>
      </c>
      <c r="H63" s="26"/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1241</v>
      </c>
      <c r="D64" s="19">
        <v>42613</v>
      </c>
      <c r="E64" t="s">
        <v>1242</v>
      </c>
      <c r="F64" s="27">
        <v>23486.21</v>
      </c>
      <c r="I64" s="26"/>
      <c r="J64" s="27"/>
      <c r="K64" s="75"/>
      <c r="L64" s="74"/>
      <c r="M64" s="75"/>
    </row>
    <row r="65" spans="1:13" ht="15" collapsed="1" x14ac:dyDescent="0.25">
      <c r="A65" s="18" t="s">
        <v>1285</v>
      </c>
      <c r="B65" s="18" t="s">
        <v>1243</v>
      </c>
      <c r="G65" s="38">
        <f>SUM(F66:F66)</f>
        <v>464</v>
      </c>
      <c r="H65" s="26">
        <f>G65/1.16*0.16</f>
        <v>64</v>
      </c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1244</v>
      </c>
      <c r="D66" s="19">
        <v>42605</v>
      </c>
      <c r="E66">
        <v>969</v>
      </c>
      <c r="F66" s="27">
        <v>464</v>
      </c>
      <c r="H66" s="26"/>
      <c r="I66" s="26"/>
      <c r="J66" s="27"/>
      <c r="K66" s="75"/>
      <c r="L66" s="74"/>
      <c r="M66" s="75"/>
    </row>
    <row r="67" spans="1:13" ht="15" collapsed="1" x14ac:dyDescent="0.25">
      <c r="A67" s="18" t="s">
        <v>296</v>
      </c>
      <c r="B67" s="18" t="s">
        <v>297</v>
      </c>
      <c r="D67" s="19"/>
      <c r="F67" s="27"/>
      <c r="G67" s="21">
        <f>+SUM(F68:F70)</f>
        <v>4600</v>
      </c>
      <c r="H67" s="26">
        <f>G67/1.16*0.16</f>
        <v>634.48275862068976</v>
      </c>
      <c r="I67" s="26"/>
      <c r="J67" s="27"/>
      <c r="K67" s="75"/>
      <c r="L67" s="74"/>
      <c r="M67" s="75"/>
    </row>
    <row r="68" spans="1:13" ht="15" hidden="1" outlineLevel="1" x14ac:dyDescent="0.25">
      <c r="A68" s="57"/>
      <c r="B68" s="57"/>
      <c r="C68" t="s">
        <v>1245</v>
      </c>
      <c r="D68" s="19">
        <v>42594</v>
      </c>
      <c r="E68">
        <v>698</v>
      </c>
      <c r="F68" s="27">
        <v>1800</v>
      </c>
      <c r="G68" s="21"/>
      <c r="H68" s="26"/>
      <c r="I68" s="26"/>
      <c r="J68" s="27"/>
      <c r="K68" s="75"/>
      <c r="L68" s="74"/>
      <c r="M68" s="75"/>
    </row>
    <row r="69" spans="1:13" ht="15" hidden="1" outlineLevel="1" x14ac:dyDescent="0.25">
      <c r="A69" s="57"/>
      <c r="B69" s="57"/>
      <c r="C69" t="s">
        <v>1246</v>
      </c>
      <c r="D69" s="19">
        <v>42608</v>
      </c>
      <c r="E69">
        <v>747</v>
      </c>
      <c r="F69">
        <v>800</v>
      </c>
      <c r="G69" s="21"/>
      <c r="H69" s="26"/>
      <c r="I69" s="26"/>
      <c r="J69" s="27"/>
      <c r="K69" s="75"/>
      <c r="L69" s="74"/>
      <c r="M69" s="75"/>
    </row>
    <row r="70" spans="1:13" ht="15" hidden="1" outlineLevel="1" x14ac:dyDescent="0.25">
      <c r="A70" s="57"/>
      <c r="B70" s="57"/>
      <c r="C70" t="s">
        <v>633</v>
      </c>
      <c r="D70" s="19">
        <v>42613</v>
      </c>
      <c r="E70">
        <v>778</v>
      </c>
      <c r="F70" s="27">
        <v>2000</v>
      </c>
      <c r="G70" s="21"/>
      <c r="H70" s="26"/>
      <c r="I70" s="26"/>
      <c r="J70" s="27"/>
      <c r="K70" s="75"/>
      <c r="L70" s="74"/>
      <c r="M70" s="75"/>
    </row>
    <row r="71" spans="1:13" collapsed="1" x14ac:dyDescent="0.2">
      <c r="A71" s="58" t="s">
        <v>84</v>
      </c>
      <c r="B71" s="18" t="s">
        <v>85</v>
      </c>
      <c r="C71" s="5"/>
      <c r="D71" s="36"/>
      <c r="E71" s="45"/>
      <c r="F71" s="6"/>
      <c r="G71" s="52">
        <f>+SUM(F72:F73)</f>
        <v>237588.72</v>
      </c>
      <c r="H71" s="26">
        <f>G71/1.16*0.16</f>
        <v>32770.857931034487</v>
      </c>
      <c r="I71" s="26"/>
      <c r="J71" s="27"/>
      <c r="K71" s="7"/>
      <c r="L71" s="28"/>
    </row>
    <row r="72" spans="1:13" hidden="1" outlineLevel="1" x14ac:dyDescent="0.2">
      <c r="A72" s="59"/>
      <c r="B72" s="2"/>
      <c r="C72" t="s">
        <v>388</v>
      </c>
      <c r="D72" s="19">
        <v>42412</v>
      </c>
      <c r="E72" t="s">
        <v>389</v>
      </c>
      <c r="F72" s="27">
        <v>241933.04</v>
      </c>
      <c r="G72" s="52"/>
      <c r="H72" s="26"/>
      <c r="I72" s="26"/>
      <c r="J72" s="27"/>
      <c r="K72" s="7"/>
      <c r="L72" s="28"/>
    </row>
    <row r="73" spans="1:13" hidden="1" outlineLevel="1" x14ac:dyDescent="0.2">
      <c r="A73" s="59"/>
      <c r="B73" s="2"/>
      <c r="C73" t="s">
        <v>390</v>
      </c>
      <c r="D73" s="19">
        <v>42426</v>
      </c>
      <c r="E73" t="s">
        <v>391</v>
      </c>
      <c r="F73" s="27">
        <v>-4344.32</v>
      </c>
      <c r="G73" s="52"/>
      <c r="H73" s="26"/>
      <c r="I73" s="26"/>
      <c r="J73" s="27"/>
      <c r="K73" s="7"/>
      <c r="L73" s="28"/>
    </row>
    <row r="74" spans="1:13" collapsed="1" x14ac:dyDescent="0.2">
      <c r="A74" s="58" t="s">
        <v>1093</v>
      </c>
      <c r="B74" s="18" t="s">
        <v>1094</v>
      </c>
      <c r="D74" s="19"/>
      <c r="F74" s="27"/>
      <c r="G74" s="52">
        <f>+SUM(F75:F76)</f>
        <v>9280</v>
      </c>
      <c r="H74" s="26"/>
      <c r="I74" s="26"/>
      <c r="J74" s="27"/>
      <c r="K74" s="7"/>
      <c r="L74" s="28"/>
    </row>
    <row r="75" spans="1:13" hidden="1" outlineLevel="1" x14ac:dyDescent="0.2">
      <c r="A75" s="10"/>
      <c r="B75" s="10"/>
      <c r="C75" t="s">
        <v>1247</v>
      </c>
      <c r="D75" s="19">
        <v>42605</v>
      </c>
      <c r="E75" t="s">
        <v>1248</v>
      </c>
      <c r="F75" s="27">
        <v>9280</v>
      </c>
      <c r="G75" s="60"/>
      <c r="H75" s="26"/>
      <c r="I75" s="26"/>
      <c r="J75" s="27"/>
      <c r="K75" s="7"/>
      <c r="L75" s="28"/>
    </row>
    <row r="76" spans="1:13" hidden="1" outlineLevel="1" x14ac:dyDescent="0.2">
      <c r="A76" s="10"/>
      <c r="B76" s="10"/>
      <c r="D76" s="19"/>
      <c r="F76" s="27"/>
      <c r="G76" s="60"/>
      <c r="H76" s="26"/>
      <c r="I76" s="26"/>
      <c r="J76" s="27"/>
      <c r="K76" s="7"/>
      <c r="L76" s="28"/>
    </row>
    <row r="77" spans="1:13" collapsed="1" x14ac:dyDescent="0.2">
      <c r="A77" s="18" t="s">
        <v>346</v>
      </c>
      <c r="B77" s="18" t="s">
        <v>92</v>
      </c>
      <c r="C77" s="5"/>
      <c r="D77" s="36"/>
      <c r="F77"/>
      <c r="G77" s="21">
        <f>SUM(F78:F78)</f>
        <v>29000</v>
      </c>
      <c r="H77" s="26">
        <f>G77/1.16*0.16</f>
        <v>4000</v>
      </c>
      <c r="I77" s="26"/>
      <c r="K77" s="7"/>
      <c r="L77" s="28"/>
    </row>
    <row r="78" spans="1:13" ht="15" hidden="1" outlineLevel="1" x14ac:dyDescent="0.25">
      <c r="A78" s="10"/>
      <c r="B78" s="10"/>
      <c r="C78" s="75" t="s">
        <v>93</v>
      </c>
      <c r="D78" s="74">
        <v>42369</v>
      </c>
      <c r="E78" s="36" t="s">
        <v>94</v>
      </c>
      <c r="F78" s="37">
        <v>29000</v>
      </c>
      <c r="G78" s="41"/>
      <c r="H78" s="62"/>
      <c r="I78" s="62"/>
      <c r="K78" s="7"/>
      <c r="L78" s="28"/>
    </row>
    <row r="79" spans="1:13" collapsed="1" x14ac:dyDescent="0.2">
      <c r="A79" s="18" t="s">
        <v>1099</v>
      </c>
      <c r="B79" s="18" t="s">
        <v>1100</v>
      </c>
      <c r="G79" s="52">
        <f>+SUM(F80:F83)</f>
        <v>2604</v>
      </c>
      <c r="H79" s="52"/>
      <c r="I79" s="62"/>
      <c r="K79" s="7"/>
      <c r="L79" s="28"/>
    </row>
    <row r="80" spans="1:13" hidden="1" outlineLevel="1" x14ac:dyDescent="0.2">
      <c r="A80" s="10"/>
      <c r="B80" s="10"/>
      <c r="C80" t="s">
        <v>1101</v>
      </c>
      <c r="D80" s="19">
        <v>42573</v>
      </c>
      <c r="E80">
        <v>279948</v>
      </c>
      <c r="F80">
        <v>700</v>
      </c>
      <c r="H80" s="62"/>
      <c r="I80" s="62"/>
      <c r="K80" s="7"/>
      <c r="L80" s="28"/>
    </row>
    <row r="81" spans="1:12" hidden="1" outlineLevel="1" x14ac:dyDescent="0.2">
      <c r="A81" s="10"/>
      <c r="B81" s="10"/>
      <c r="C81" t="s">
        <v>1102</v>
      </c>
      <c r="D81" s="19">
        <v>42574</v>
      </c>
      <c r="E81">
        <v>279972</v>
      </c>
      <c r="F81">
        <v>591</v>
      </c>
      <c r="H81" s="62"/>
      <c r="I81" s="62"/>
      <c r="K81" s="7"/>
      <c r="L81" s="28"/>
    </row>
    <row r="82" spans="1:12" hidden="1" outlineLevel="1" x14ac:dyDescent="0.2">
      <c r="A82" s="10"/>
      <c r="B82" s="10"/>
      <c r="C82" t="s">
        <v>1249</v>
      </c>
      <c r="D82" s="19">
        <v>42604</v>
      </c>
      <c r="E82">
        <v>285389</v>
      </c>
      <c r="F82" s="27">
        <v>1021</v>
      </c>
      <c r="H82" s="62"/>
      <c r="I82" s="62"/>
      <c r="K82" s="7"/>
      <c r="L82" s="28"/>
    </row>
    <row r="83" spans="1:12" hidden="1" outlineLevel="1" x14ac:dyDescent="0.2">
      <c r="A83" s="10"/>
      <c r="B83" s="10"/>
      <c r="C83" t="s">
        <v>1106</v>
      </c>
      <c r="D83" s="19">
        <v>42606</v>
      </c>
      <c r="E83">
        <v>285891</v>
      </c>
      <c r="F83">
        <v>292</v>
      </c>
      <c r="H83" s="62"/>
      <c r="I83" s="62"/>
      <c r="K83" s="7"/>
      <c r="L83" s="28"/>
    </row>
    <row r="84" spans="1:12" ht="15" collapsed="1" x14ac:dyDescent="0.25">
      <c r="A84" s="18" t="s">
        <v>95</v>
      </c>
      <c r="B84" s="18" t="s">
        <v>96</v>
      </c>
      <c r="C84" s="5"/>
      <c r="D84" s="36"/>
      <c r="E84" s="74"/>
      <c r="F84" s="75"/>
      <c r="G84" s="21">
        <f>SUM(F85:F86)</f>
        <v>2760.8</v>
      </c>
      <c r="H84" s="26">
        <f>G84/1.16*0.16</f>
        <v>380.80000000000007</v>
      </c>
      <c r="I84" s="26"/>
      <c r="J84" s="27"/>
      <c r="K84" s="7"/>
      <c r="L84" s="28"/>
    </row>
    <row r="85" spans="1:12" ht="15" hidden="1" outlineLevel="1" x14ac:dyDescent="0.25">
      <c r="A85" s="10"/>
      <c r="B85" s="10"/>
      <c r="C85" s="5" t="s">
        <v>97</v>
      </c>
      <c r="D85" s="36">
        <v>41029</v>
      </c>
      <c r="E85" s="74" t="s">
        <v>98</v>
      </c>
      <c r="F85" s="75">
        <v>1380.4</v>
      </c>
      <c r="G85" s="22"/>
      <c r="H85" s="26"/>
      <c r="I85" s="26"/>
      <c r="J85" s="27"/>
      <c r="K85" s="7"/>
      <c r="L85" s="28"/>
    </row>
    <row r="86" spans="1:12" ht="15" hidden="1" outlineLevel="1" x14ac:dyDescent="0.25">
      <c r="A86" s="5"/>
      <c r="B86" s="5"/>
      <c r="C86" s="5" t="s">
        <v>99</v>
      </c>
      <c r="D86" s="36">
        <v>41060</v>
      </c>
      <c r="E86" s="74" t="s">
        <v>100</v>
      </c>
      <c r="F86" s="75">
        <v>1380.4</v>
      </c>
      <c r="G86" s="41"/>
      <c r="H86" s="26"/>
      <c r="I86" s="26"/>
      <c r="J86" s="27"/>
      <c r="K86" s="7"/>
      <c r="L86" s="28"/>
    </row>
    <row r="87" spans="1:12" ht="15" collapsed="1" x14ac:dyDescent="0.25">
      <c r="A87" s="44" t="s">
        <v>101</v>
      </c>
      <c r="B87" s="44" t="s">
        <v>102</v>
      </c>
      <c r="C87" s="29"/>
      <c r="D87" s="30"/>
      <c r="E87" s="74"/>
      <c r="F87" s="75"/>
      <c r="G87" s="21">
        <f>SUM(F88:F94)+0.12</f>
        <v>8081.8899999999994</v>
      </c>
      <c r="H87" s="26">
        <f>G87/1.16*0.16</f>
        <v>1114.743448275862</v>
      </c>
      <c r="I87" s="26"/>
      <c r="J87" s="27"/>
      <c r="K87" s="7"/>
      <c r="L87" s="28"/>
    </row>
    <row r="88" spans="1:12" hidden="1" outlineLevel="1" x14ac:dyDescent="0.2">
      <c r="A88" s="10"/>
      <c r="B88" s="10"/>
      <c r="C88" s="10"/>
      <c r="D88" s="36">
        <v>40317</v>
      </c>
      <c r="E88" s="45" t="s">
        <v>103</v>
      </c>
      <c r="F88" s="13">
        <v>2608.88</v>
      </c>
      <c r="G88" s="21"/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C89" s="10"/>
      <c r="D89" s="36">
        <v>40350</v>
      </c>
      <c r="E89" s="45" t="s">
        <v>104</v>
      </c>
      <c r="F89" s="13">
        <v>2894.36</v>
      </c>
      <c r="G89" s="21"/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D90" s="19"/>
      <c r="E90" s="31" t="s">
        <v>105</v>
      </c>
      <c r="F90" s="20">
        <f>6001.98-F88-F89</f>
        <v>498.73999999999933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D91" t="s">
        <v>788</v>
      </c>
      <c r="F91" s="20">
        <v>-232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1250</v>
      </c>
      <c r="D92" s="19">
        <v>42604</v>
      </c>
      <c r="E92">
        <v>24153</v>
      </c>
      <c r="F92" s="27">
        <v>1119</v>
      </c>
      <c r="H92" s="26"/>
      <c r="I92" s="26"/>
      <c r="J92" s="27"/>
      <c r="K92" s="7"/>
      <c r="L92" s="28"/>
    </row>
    <row r="93" spans="1:12" hidden="1" outlineLevel="1" x14ac:dyDescent="0.2">
      <c r="A93" s="10"/>
      <c r="B93" s="10"/>
      <c r="C93" t="s">
        <v>1251</v>
      </c>
      <c r="D93" s="19">
        <v>42604</v>
      </c>
      <c r="E93">
        <v>24381</v>
      </c>
      <c r="F93">
        <v>649.99</v>
      </c>
      <c r="H93" s="26"/>
      <c r="I93" s="26"/>
      <c r="J93" s="27"/>
      <c r="K93" s="7"/>
      <c r="L93" s="28"/>
    </row>
    <row r="94" spans="1:12" hidden="1" outlineLevel="1" x14ac:dyDescent="0.2">
      <c r="A94" s="10"/>
      <c r="B94" s="10"/>
      <c r="C94" t="s">
        <v>1252</v>
      </c>
      <c r="D94" s="19">
        <v>42613</v>
      </c>
      <c r="E94" t="s">
        <v>1253</v>
      </c>
      <c r="F94">
        <v>542.79999999999995</v>
      </c>
      <c r="G94"/>
    </row>
    <row r="95" spans="1:12" collapsed="1" x14ac:dyDescent="0.2">
      <c r="A95" s="18" t="s">
        <v>112</v>
      </c>
      <c r="B95" s="18" t="s">
        <v>113</v>
      </c>
      <c r="C95" s="5"/>
      <c r="D95" s="36"/>
      <c r="E95" s="45"/>
      <c r="F95" s="6"/>
      <c r="G95" s="21">
        <f>SUM(F96:F99)</f>
        <v>11324.2</v>
      </c>
      <c r="H95" s="26">
        <f>G95/1.16*0.16</f>
        <v>1561.9586206896554</v>
      </c>
      <c r="I95" s="26"/>
      <c r="J95" s="27"/>
      <c r="K95" s="57"/>
      <c r="L95" s="57"/>
    </row>
    <row r="96" spans="1:12" ht="13.5" hidden="1" customHeight="1" outlineLevel="1" x14ac:dyDescent="0.2">
      <c r="A96" s="5"/>
      <c r="B96" s="5"/>
      <c r="C96" t="s">
        <v>115</v>
      </c>
      <c r="D96" s="19">
        <v>42004</v>
      </c>
      <c r="E96" t="s">
        <v>116</v>
      </c>
      <c r="F96" s="20">
        <v>1411.25</v>
      </c>
      <c r="G96" s="41"/>
      <c r="H96" s="66"/>
      <c r="I96" s="66"/>
    </row>
    <row r="97" spans="1:12" hidden="1" outlineLevel="1" x14ac:dyDescent="0.2">
      <c r="A97" s="5"/>
      <c r="B97" s="5"/>
      <c r="C97" t="s">
        <v>117</v>
      </c>
      <c r="D97" s="19">
        <v>42004</v>
      </c>
      <c r="E97" t="s">
        <v>118</v>
      </c>
      <c r="F97" s="20">
        <v>2309.33</v>
      </c>
      <c r="G97" s="41"/>
      <c r="H97" s="66"/>
      <c r="I97" s="66"/>
      <c r="J97" s="27"/>
      <c r="K97" s="7"/>
      <c r="L97" s="28"/>
    </row>
    <row r="98" spans="1:12" hidden="1" outlineLevel="1" x14ac:dyDescent="0.2">
      <c r="A98" s="5"/>
      <c r="B98" s="5"/>
      <c r="D98" s="19"/>
      <c r="E98" t="s">
        <v>105</v>
      </c>
      <c r="F98" s="20">
        <v>361.04</v>
      </c>
      <c r="G98" s="41"/>
      <c r="H98" s="66"/>
      <c r="I98" s="66"/>
      <c r="J98" s="27"/>
      <c r="K98" s="7"/>
      <c r="L98" s="28"/>
    </row>
    <row r="99" spans="1:12" hidden="1" outlineLevel="1" x14ac:dyDescent="0.2">
      <c r="A99" s="5"/>
      <c r="B99" s="5"/>
      <c r="C99" t="s">
        <v>1119</v>
      </c>
      <c r="D99" s="19">
        <v>42604</v>
      </c>
      <c r="E99" t="s">
        <v>1254</v>
      </c>
      <c r="F99" s="27">
        <v>7242.58</v>
      </c>
      <c r="G99" s="41"/>
      <c r="H99" s="66"/>
      <c r="I99" s="66"/>
      <c r="J99" s="27"/>
      <c r="K99" s="7"/>
      <c r="L99" s="28"/>
    </row>
    <row r="100" spans="1:12" collapsed="1" x14ac:dyDescent="0.2">
      <c r="A100" s="18" t="s">
        <v>123</v>
      </c>
      <c r="B100" s="18" t="s">
        <v>124</v>
      </c>
      <c r="C100" s="5"/>
      <c r="D100" s="36"/>
      <c r="E100" s="37"/>
      <c r="F100" s="6"/>
      <c r="G100" s="21">
        <f>SUM(F101:F101)</f>
        <v>1378.07</v>
      </c>
      <c r="H100" s="26">
        <f>G100/1.16*0.16</f>
        <v>190.0786206896552</v>
      </c>
      <c r="I100" s="26"/>
    </row>
    <row r="101" spans="1:12" ht="15" hidden="1" outlineLevel="1" x14ac:dyDescent="0.25">
      <c r="A101" s="10"/>
      <c r="B101" s="10"/>
      <c r="C101" s="75" t="s">
        <v>125</v>
      </c>
      <c r="D101" s="74">
        <v>42291</v>
      </c>
      <c r="E101" s="75"/>
      <c r="F101" s="20">
        <v>1378.07</v>
      </c>
      <c r="G101" s="22"/>
      <c r="H101" s="26"/>
    </row>
    <row r="102" spans="1:12" collapsed="1" x14ac:dyDescent="0.2">
      <c r="A102" s="18" t="s">
        <v>456</v>
      </c>
      <c r="B102" s="18" t="s">
        <v>457</v>
      </c>
      <c r="D102" s="19"/>
      <c r="F102"/>
      <c r="G102" s="21">
        <f>SUM(F103:F104)</f>
        <v>368.75</v>
      </c>
      <c r="H102" s="26">
        <f>G102/1.16*0.16</f>
        <v>50.862068965517246</v>
      </c>
      <c r="I102" s="26"/>
      <c r="J102" s="27"/>
      <c r="K102" s="7"/>
      <c r="L102" s="28"/>
    </row>
    <row r="103" spans="1:12" hidden="1" outlineLevel="1" x14ac:dyDescent="0.2">
      <c r="A103" s="57"/>
      <c r="B103" s="57"/>
      <c r="C103" t="s">
        <v>991</v>
      </c>
      <c r="D103" s="19">
        <v>42544</v>
      </c>
      <c r="E103" t="s">
        <v>992</v>
      </c>
      <c r="F103">
        <v>270.12</v>
      </c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1255</v>
      </c>
      <c r="D104" s="19">
        <v>42605</v>
      </c>
      <c r="E104" t="s">
        <v>1256</v>
      </c>
      <c r="F104">
        <v>98.63</v>
      </c>
      <c r="I104" s="26"/>
      <c r="J104" s="27"/>
      <c r="K104" s="7"/>
      <c r="L104" s="28"/>
    </row>
    <row r="105" spans="1:12" collapsed="1" x14ac:dyDescent="0.2">
      <c r="A105" s="18" t="s">
        <v>525</v>
      </c>
      <c r="B105" s="18" t="s">
        <v>526</v>
      </c>
      <c r="D105" s="19"/>
      <c r="F105"/>
      <c r="G105" s="21">
        <f>SUM(F106)</f>
        <v>-12600</v>
      </c>
      <c r="H105" s="26">
        <f>G105/1.16*0.16</f>
        <v>-1737.9310344827588</v>
      </c>
      <c r="I105" s="26" t="s">
        <v>2076</v>
      </c>
      <c r="J105" s="27"/>
      <c r="K105" s="7"/>
      <c r="L105" s="28"/>
    </row>
    <row r="106" spans="1:12" hidden="1" outlineLevel="1" x14ac:dyDescent="0.2">
      <c r="A106" s="10"/>
      <c r="B106" s="10"/>
      <c r="C106" t="s">
        <v>527</v>
      </c>
      <c r="D106" s="19">
        <v>42458</v>
      </c>
      <c r="E106" t="s">
        <v>528</v>
      </c>
      <c r="F106" s="27">
        <v>-12600</v>
      </c>
      <c r="I106" s="26"/>
      <c r="J106" s="27"/>
      <c r="K106" s="7"/>
      <c r="L106" s="28"/>
    </row>
    <row r="107" spans="1:12" collapsed="1" x14ac:dyDescent="0.2">
      <c r="A107" s="18" t="s">
        <v>347</v>
      </c>
      <c r="B107" s="18" t="s">
        <v>348</v>
      </c>
      <c r="F107" s="27" t="s">
        <v>529</v>
      </c>
      <c r="G107" s="52">
        <f>+SUM(F108:F109)</f>
        <v>2074.08</v>
      </c>
      <c r="H107" s="26">
        <f t="shared" ref="H107:H109" si="2">G107/1.16*0.16</f>
        <v>286.08</v>
      </c>
      <c r="I107" s="26"/>
      <c r="J107" s="27"/>
      <c r="K107" s="7"/>
      <c r="L107" s="28"/>
    </row>
    <row r="108" spans="1:12" s="64" customFormat="1" ht="15" hidden="1" outlineLevel="1" x14ac:dyDescent="0.25">
      <c r="A108" s="57"/>
      <c r="B108" s="57"/>
      <c r="C108" s="177" t="s">
        <v>1618</v>
      </c>
      <c r="D108" s="178">
        <v>42503</v>
      </c>
      <c r="E108" s="177" t="s">
        <v>1619</v>
      </c>
      <c r="F108" s="177">
        <v>313.19999999999993</v>
      </c>
      <c r="G108" s="52"/>
      <c r="H108" s="26"/>
      <c r="I108" s="99" t="s">
        <v>1620</v>
      </c>
      <c r="J108" s="68"/>
      <c r="K108" s="7"/>
      <c r="L108" s="60"/>
    </row>
    <row r="109" spans="1:12" hidden="1" outlineLevel="1" x14ac:dyDescent="0.2">
      <c r="A109" s="10"/>
      <c r="B109" s="10"/>
      <c r="C109" t="s">
        <v>1257</v>
      </c>
      <c r="D109" s="19">
        <v>42613</v>
      </c>
      <c r="E109" t="s">
        <v>1258</v>
      </c>
      <c r="F109" s="27">
        <v>1760.88</v>
      </c>
      <c r="G109" s="22"/>
      <c r="H109" s="26">
        <f t="shared" si="2"/>
        <v>0</v>
      </c>
      <c r="I109" s="26"/>
    </row>
    <row r="110" spans="1:12" collapsed="1" x14ac:dyDescent="0.2">
      <c r="A110" s="18" t="s">
        <v>1286</v>
      </c>
      <c r="B110" s="18" t="s">
        <v>1259</v>
      </c>
      <c r="G110" s="52">
        <f>+SUM(F111:F112)</f>
        <v>9744</v>
      </c>
      <c r="H110" s="26">
        <f t="shared" ref="H110" si="3">G110/1.16*0.16</f>
        <v>1344</v>
      </c>
      <c r="I110" s="26"/>
      <c r="J110" s="27"/>
      <c r="K110" s="7"/>
      <c r="L110" s="28"/>
    </row>
    <row r="111" spans="1:12" hidden="1" outlineLevel="1" x14ac:dyDescent="0.2">
      <c r="C111" t="s">
        <v>1260</v>
      </c>
      <c r="D111" s="19">
        <v>42607</v>
      </c>
      <c r="E111" t="s">
        <v>1261</v>
      </c>
      <c r="F111" s="27">
        <v>1624</v>
      </c>
      <c r="I111" s="26"/>
      <c r="J111" s="27"/>
      <c r="K111" s="7"/>
      <c r="L111" s="28"/>
    </row>
    <row r="112" spans="1:12" hidden="1" outlineLevel="1" x14ac:dyDescent="0.2">
      <c r="C112" t="s">
        <v>1262</v>
      </c>
      <c r="D112" s="19">
        <v>42613</v>
      </c>
      <c r="E112" t="s">
        <v>1263</v>
      </c>
      <c r="F112" s="27">
        <v>8120</v>
      </c>
      <c r="I112" s="26"/>
      <c r="J112" s="27"/>
      <c r="K112" s="7"/>
      <c r="L112" s="28"/>
    </row>
    <row r="113" spans="1:12" collapsed="1" x14ac:dyDescent="0.2">
      <c r="A113" s="18" t="s">
        <v>303</v>
      </c>
      <c r="B113" s="18" t="s">
        <v>304</v>
      </c>
      <c r="D113" s="19"/>
      <c r="F113" s="27"/>
      <c r="G113" s="21">
        <f>SUM(F114:F117)</f>
        <v>8932</v>
      </c>
      <c r="H113" s="26">
        <f>G113/1.16*0.16</f>
        <v>1232.0000000000002</v>
      </c>
      <c r="I113" s="26"/>
      <c r="J113" s="27"/>
      <c r="K113" s="7"/>
      <c r="L113" s="28"/>
    </row>
    <row r="114" spans="1:12" hidden="1" outlineLevel="1" x14ac:dyDescent="0.2">
      <c r="A114" s="57"/>
      <c r="B114" s="57"/>
      <c r="C114" t="s">
        <v>1264</v>
      </c>
      <c r="D114" s="19">
        <v>42592</v>
      </c>
      <c r="E114" t="s">
        <v>1265</v>
      </c>
      <c r="F114" s="27">
        <v>-4060</v>
      </c>
      <c r="G114" s="22"/>
      <c r="H114" s="26"/>
      <c r="I114" s="99" t="s">
        <v>1621</v>
      </c>
      <c r="J114" s="27"/>
      <c r="K114" s="7"/>
      <c r="L114" s="28"/>
    </row>
    <row r="115" spans="1:12" hidden="1" outlineLevel="1" x14ac:dyDescent="0.2">
      <c r="A115" s="57"/>
      <c r="B115" s="57"/>
      <c r="C115" t="s">
        <v>1266</v>
      </c>
      <c r="D115" s="19">
        <v>42599</v>
      </c>
      <c r="E115" t="s">
        <v>1267</v>
      </c>
      <c r="F115" s="27">
        <v>2668</v>
      </c>
      <c r="G115" s="22"/>
      <c r="H115" s="26"/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1268</v>
      </c>
      <c r="D116" s="19">
        <v>42599</v>
      </c>
      <c r="E116" t="s">
        <v>1269</v>
      </c>
      <c r="F116" s="27">
        <v>2668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1270</v>
      </c>
      <c r="D117" s="19">
        <v>42613</v>
      </c>
      <c r="E117" t="s">
        <v>1271</v>
      </c>
      <c r="F117" s="27">
        <v>7656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126</v>
      </c>
      <c r="B118" s="18" t="s">
        <v>127</v>
      </c>
      <c r="D118" s="19"/>
      <c r="E118" s="45"/>
      <c r="F118" s="6"/>
      <c r="G118" s="21">
        <f>SUM(F119:F120)</f>
        <v>8535.33</v>
      </c>
      <c r="H118" s="26">
        <f>G118/1.16*0.16</f>
        <v>1177.2868965517243</v>
      </c>
      <c r="I118" s="26"/>
      <c r="J118" s="27"/>
      <c r="K118" s="7"/>
      <c r="L118" s="28"/>
    </row>
    <row r="119" spans="1:12" hidden="1" outlineLevel="1" x14ac:dyDescent="0.2">
      <c r="A119" s="10"/>
      <c r="B119" s="10"/>
      <c r="C119" t="s">
        <v>1205</v>
      </c>
      <c r="D119" s="19">
        <v>42578</v>
      </c>
      <c r="E119" t="s">
        <v>1204</v>
      </c>
      <c r="F119" s="20">
        <v>9.33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10"/>
      <c r="B120" s="10"/>
      <c r="C120" t="s">
        <v>1272</v>
      </c>
      <c r="D120" s="19">
        <v>42611</v>
      </c>
      <c r="E120" t="s">
        <v>1273</v>
      </c>
      <c r="F120" s="27">
        <v>8526</v>
      </c>
      <c r="G120" s="22"/>
      <c r="H120" s="26"/>
      <c r="I120" s="26"/>
      <c r="J120" s="27"/>
      <c r="K120" s="7"/>
      <c r="L120" s="28"/>
    </row>
    <row r="121" spans="1:12" collapsed="1" x14ac:dyDescent="0.2">
      <c r="A121" s="18" t="s">
        <v>130</v>
      </c>
      <c r="B121" s="18" t="s">
        <v>131</v>
      </c>
      <c r="C121" s="5"/>
      <c r="D121" s="36"/>
      <c r="E121" s="45"/>
      <c r="F121" s="6"/>
      <c r="G121" s="21">
        <f>SUM(F122:F123)</f>
        <v>3991.08</v>
      </c>
      <c r="H121" s="26">
        <f>G121/1.16*0.16</f>
        <v>550.4937931034483</v>
      </c>
      <c r="I121" s="21"/>
      <c r="J121" s="27"/>
      <c r="K121" s="7"/>
      <c r="L121" s="28"/>
    </row>
    <row r="122" spans="1:12" hidden="1" outlineLevel="1" x14ac:dyDescent="0.2">
      <c r="A122" s="57"/>
      <c r="B122" s="57"/>
      <c r="D122" s="19"/>
      <c r="F122" s="33">
        <v>4229.08</v>
      </c>
      <c r="G122" s="21"/>
      <c r="H122" s="26"/>
      <c r="I122" s="26"/>
      <c r="J122" s="27"/>
      <c r="K122" s="7"/>
      <c r="L122" s="28"/>
    </row>
    <row r="123" spans="1:12" ht="15" hidden="1" outlineLevel="1" x14ac:dyDescent="0.25">
      <c r="A123" s="57"/>
      <c r="B123" s="57"/>
      <c r="C123" s="100" t="s">
        <v>997</v>
      </c>
      <c r="D123" s="101">
        <v>42551</v>
      </c>
      <c r="E123" s="100" t="s">
        <v>998</v>
      </c>
      <c r="F123" s="100">
        <v>-238</v>
      </c>
      <c r="G123" s="67"/>
      <c r="H123" s="26"/>
      <c r="I123" s="21"/>
      <c r="J123" s="27"/>
      <c r="K123" s="7"/>
      <c r="L123" s="28"/>
    </row>
    <row r="124" spans="1:12" collapsed="1" x14ac:dyDescent="0.2">
      <c r="A124" s="18" t="s">
        <v>554</v>
      </c>
      <c r="B124" s="18" t="s">
        <v>555</v>
      </c>
      <c r="C124" s="64"/>
      <c r="D124" s="92"/>
      <c r="E124" s="64"/>
      <c r="F124" s="33"/>
      <c r="G124" s="21">
        <f>SUM(F125:F125)</f>
        <v>4391.7700000000004</v>
      </c>
      <c r="H124" s="26">
        <f>G124/1.16*0.16</f>
        <v>605.76137931034498</v>
      </c>
      <c r="I124" s="26"/>
      <c r="J124" s="27"/>
      <c r="K124" s="7"/>
      <c r="L124" s="28"/>
    </row>
    <row r="125" spans="1:12" hidden="1" outlineLevel="1" x14ac:dyDescent="0.2">
      <c r="A125" s="57"/>
      <c r="B125" s="57"/>
      <c r="C125" t="s">
        <v>1274</v>
      </c>
      <c r="D125" s="19">
        <v>42601</v>
      </c>
      <c r="E125">
        <v>1852</v>
      </c>
      <c r="F125" s="27">
        <v>4391.7700000000004</v>
      </c>
      <c r="G125" s="67"/>
      <c r="H125" s="26"/>
      <c r="I125" s="26"/>
      <c r="J125" s="27"/>
      <c r="K125" s="7"/>
      <c r="L125" s="28"/>
    </row>
    <row r="126" spans="1:12" collapsed="1" x14ac:dyDescent="0.2">
      <c r="A126" s="18" t="s">
        <v>140</v>
      </c>
      <c r="B126" s="18" t="s">
        <v>141</v>
      </c>
      <c r="C126" s="5"/>
      <c r="D126" s="36"/>
      <c r="E126" s="45"/>
      <c r="F126" s="6"/>
      <c r="G126" s="21">
        <f>SUM(F127:F130)</f>
        <v>20485.989999999998</v>
      </c>
      <c r="H126" s="26">
        <f>G126/1.16*0.16</f>
        <v>2825.6537931034482</v>
      </c>
      <c r="I126" s="26"/>
      <c r="K126" s="7"/>
      <c r="L126" s="28"/>
    </row>
    <row r="127" spans="1:12" hidden="1" outlineLevel="1" x14ac:dyDescent="0.2">
      <c r="A127" s="57"/>
      <c r="B127" s="57"/>
      <c r="C127" t="s">
        <v>873</v>
      </c>
      <c r="D127" s="19">
        <v>42592</v>
      </c>
      <c r="E127">
        <v>14230</v>
      </c>
      <c r="F127" s="27">
        <v>4260.01</v>
      </c>
      <c r="G127" s="21"/>
      <c r="H127" s="26"/>
      <c r="I127" s="26"/>
      <c r="K127" s="7"/>
      <c r="L127" s="28"/>
    </row>
    <row r="128" spans="1:12" hidden="1" outlineLevel="1" x14ac:dyDescent="0.2">
      <c r="A128" s="57"/>
      <c r="B128" s="57"/>
      <c r="C128" t="s">
        <v>1275</v>
      </c>
      <c r="D128" s="19">
        <v>42605</v>
      </c>
      <c r="E128">
        <v>14399</v>
      </c>
      <c r="F128" s="27">
        <v>3180</v>
      </c>
      <c r="G128" s="21"/>
      <c r="H128" s="26"/>
      <c r="I128" s="26"/>
      <c r="K128" s="7"/>
      <c r="L128" s="28"/>
    </row>
    <row r="129" spans="1:12" hidden="1" outlineLevel="1" x14ac:dyDescent="0.2">
      <c r="A129" s="57"/>
      <c r="B129" s="57"/>
      <c r="C129" t="s">
        <v>151</v>
      </c>
      <c r="D129" s="19">
        <v>42605</v>
      </c>
      <c r="E129">
        <v>14398</v>
      </c>
      <c r="F129" s="27">
        <v>3450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1276</v>
      </c>
      <c r="D130" s="19">
        <v>42608</v>
      </c>
      <c r="E130">
        <v>14420</v>
      </c>
      <c r="F130" s="27">
        <v>9595.98</v>
      </c>
      <c r="G130" s="21"/>
      <c r="H130" s="26"/>
      <c r="I130" s="26"/>
      <c r="K130" s="7"/>
      <c r="L130" s="28"/>
    </row>
    <row r="131" spans="1:12" collapsed="1" x14ac:dyDescent="0.2">
      <c r="A131" s="18" t="s">
        <v>143</v>
      </c>
      <c r="B131" s="18" t="s">
        <v>144</v>
      </c>
      <c r="G131" s="21">
        <f>SUM(F132:F137)</f>
        <v>15604</v>
      </c>
      <c r="H131" s="26">
        <f>G131/1.16*0.16</f>
        <v>2152.275862068966</v>
      </c>
      <c r="I131" s="26"/>
      <c r="K131" s="7"/>
      <c r="L131" s="28"/>
    </row>
    <row r="132" spans="1:12" hidden="1" outlineLevel="1" x14ac:dyDescent="0.2">
      <c r="A132" s="10"/>
      <c r="B132" s="10"/>
      <c r="D132" s="19"/>
      <c r="E132" t="s">
        <v>105</v>
      </c>
      <c r="F132" s="20">
        <v>-810</v>
      </c>
      <c r="G132" s="21"/>
      <c r="H132" s="26"/>
      <c r="I132" s="26"/>
      <c r="K132" s="7"/>
      <c r="L132" s="28"/>
    </row>
    <row r="133" spans="1:12" ht="15" hidden="1" outlineLevel="1" x14ac:dyDescent="0.25">
      <c r="A133" s="10"/>
      <c r="B133" s="10"/>
      <c r="C133" s="75" t="s">
        <v>145</v>
      </c>
      <c r="D133" s="74">
        <v>42172</v>
      </c>
      <c r="E133" s="75">
        <v>163</v>
      </c>
      <c r="F133" s="73">
        <v>3944</v>
      </c>
      <c r="G133" s="21"/>
      <c r="H133" s="26"/>
      <c r="I133" s="26"/>
    </row>
    <row r="134" spans="1:12" hidden="1" outlineLevel="1" x14ac:dyDescent="0.2">
      <c r="A134" s="10"/>
      <c r="B134" s="10"/>
      <c r="C134" t="s">
        <v>874</v>
      </c>
      <c r="D134" s="19">
        <v>42503</v>
      </c>
      <c r="E134">
        <v>400</v>
      </c>
      <c r="F134" s="27">
        <v>1508</v>
      </c>
      <c r="G134" s="21"/>
      <c r="H134" s="26"/>
      <c r="I134" s="26"/>
    </row>
    <row r="135" spans="1:12" hidden="1" outlineLevel="1" x14ac:dyDescent="0.2">
      <c r="A135" s="10"/>
      <c r="B135" s="10"/>
      <c r="C135" s="64" t="s">
        <v>1003</v>
      </c>
      <c r="D135" s="92">
        <v>42527</v>
      </c>
      <c r="E135" s="64">
        <v>415</v>
      </c>
      <c r="F135" s="68">
        <v>4408</v>
      </c>
      <c r="G135" s="21"/>
      <c r="H135" s="26"/>
      <c r="I135" s="26"/>
    </row>
    <row r="136" spans="1:12" hidden="1" outlineLevel="1" x14ac:dyDescent="0.2">
      <c r="A136" s="10"/>
      <c r="B136" s="10"/>
      <c r="C136" t="s">
        <v>1277</v>
      </c>
      <c r="D136" s="19">
        <v>42608</v>
      </c>
      <c r="E136">
        <v>484</v>
      </c>
      <c r="F136" s="27">
        <v>3190</v>
      </c>
      <c r="G136" s="21"/>
      <c r="H136" s="26"/>
      <c r="I136" s="26"/>
    </row>
    <row r="137" spans="1:12" hidden="1" outlineLevel="1" x14ac:dyDescent="0.2">
      <c r="A137" s="10"/>
      <c r="B137" s="10"/>
      <c r="C137" t="s">
        <v>336</v>
      </c>
      <c r="D137" s="19">
        <v>42611</v>
      </c>
      <c r="E137">
        <v>478</v>
      </c>
      <c r="F137" s="27">
        <v>3364</v>
      </c>
      <c r="G137" s="21"/>
      <c r="H137" s="26"/>
      <c r="I137" s="26"/>
    </row>
    <row r="138" spans="1:12" collapsed="1" x14ac:dyDescent="0.2">
      <c r="A138" s="18" t="s">
        <v>164</v>
      </c>
      <c r="B138" s="18" t="s">
        <v>165</v>
      </c>
      <c r="C138" s="5"/>
      <c r="D138" s="36"/>
      <c r="E138" s="37"/>
      <c r="F138" s="6"/>
      <c r="G138" s="21">
        <f>SUM(F139:F139)</f>
        <v>348</v>
      </c>
      <c r="H138" s="26">
        <f>G138/1.16*0.16</f>
        <v>48</v>
      </c>
      <c r="I138" s="26"/>
    </row>
    <row r="139" spans="1:12" hidden="1" outlineLevel="1" x14ac:dyDescent="0.2">
      <c r="A139" s="57"/>
      <c r="B139" s="57"/>
      <c r="C139" t="s">
        <v>1006</v>
      </c>
      <c r="D139" s="19">
        <v>42545</v>
      </c>
      <c r="E139">
        <v>3829082</v>
      </c>
      <c r="F139">
        <v>348</v>
      </c>
      <c r="G139" s="21"/>
      <c r="H139" s="26"/>
      <c r="I139" s="26"/>
    </row>
    <row r="140" spans="1:12" ht="15" collapsed="1" x14ac:dyDescent="0.25">
      <c r="A140" s="18" t="s">
        <v>169</v>
      </c>
      <c r="B140" s="18" t="s">
        <v>170</v>
      </c>
      <c r="C140" s="5"/>
      <c r="D140" s="36"/>
      <c r="E140" s="37"/>
      <c r="F140" s="6"/>
      <c r="G140" s="21">
        <f>SUM(F141:F143)</f>
        <v>5686.0599999999995</v>
      </c>
      <c r="H140" s="26">
        <f>G140/1.16*0.16</f>
        <v>784.28413793103448</v>
      </c>
      <c r="I140" s="26"/>
      <c r="J140" s="75"/>
      <c r="K140" s="74"/>
      <c r="L140" s="75"/>
    </row>
    <row r="141" spans="1:12" ht="13.5" hidden="1" customHeight="1" outlineLevel="1" x14ac:dyDescent="0.2">
      <c r="A141" s="10"/>
      <c r="B141" s="10"/>
      <c r="C141" t="s">
        <v>171</v>
      </c>
      <c r="D141" s="19">
        <v>42271</v>
      </c>
      <c r="E141" t="s">
        <v>172</v>
      </c>
      <c r="F141" s="20">
        <f>5800-3132+1510.06</f>
        <v>4178.0599999999995</v>
      </c>
      <c r="G141" s="68"/>
      <c r="H141" s="26"/>
      <c r="I141" s="26"/>
      <c r="K141" s="7"/>
      <c r="L141" s="28"/>
    </row>
    <row r="142" spans="1:12" ht="13.5" hidden="1" customHeight="1" outlineLevel="1" x14ac:dyDescent="0.25">
      <c r="A142" s="10"/>
      <c r="B142" s="10"/>
      <c r="C142" s="75" t="s">
        <v>173</v>
      </c>
      <c r="D142" s="74">
        <v>42308</v>
      </c>
      <c r="E142" s="75" t="s">
        <v>174</v>
      </c>
      <c r="F142" s="20">
        <f>4408-1160</f>
        <v>3248</v>
      </c>
      <c r="G142" s="54"/>
      <c r="H142" s="26"/>
      <c r="I142" s="26"/>
      <c r="K142" s="7"/>
      <c r="L142" s="28"/>
    </row>
    <row r="143" spans="1:12" ht="13.5" hidden="1" customHeight="1" outlineLevel="1" x14ac:dyDescent="0.2">
      <c r="A143" s="10"/>
      <c r="B143" s="10"/>
      <c r="C143" t="s">
        <v>1126</v>
      </c>
      <c r="D143" s="19">
        <v>42565</v>
      </c>
      <c r="E143" t="s">
        <v>1127</v>
      </c>
      <c r="F143" s="27">
        <v>-1740</v>
      </c>
      <c r="G143" s="54"/>
      <c r="H143" s="26"/>
      <c r="I143" s="26" t="s">
        <v>1128</v>
      </c>
      <c r="K143" s="7"/>
      <c r="L143" s="28"/>
    </row>
    <row r="144" spans="1:12" ht="13.5" customHeight="1" collapsed="1" x14ac:dyDescent="0.2">
      <c r="A144" s="234" t="s">
        <v>1288</v>
      </c>
      <c r="B144" s="234" t="s">
        <v>1280</v>
      </c>
      <c r="D144" s="19"/>
      <c r="F144" s="27"/>
      <c r="G144" s="21">
        <f>SUM(F145:F145)</f>
        <v>300000</v>
      </c>
      <c r="H144" s="26"/>
      <c r="I144" s="26"/>
      <c r="K144" s="7"/>
      <c r="L144" s="28"/>
    </row>
    <row r="145" spans="1:12" ht="13.5" hidden="1" customHeight="1" outlineLevel="1" x14ac:dyDescent="0.2">
      <c r="A145" s="10"/>
      <c r="B145" s="10"/>
      <c r="C145" t="s">
        <v>1278</v>
      </c>
      <c r="D145" s="19">
        <v>42609</v>
      </c>
      <c r="E145" t="s">
        <v>1279</v>
      </c>
      <c r="F145" s="27">
        <v>300000</v>
      </c>
      <c r="G145" s="54"/>
      <c r="H145" s="26"/>
      <c r="I145" s="26"/>
      <c r="K145" s="7"/>
      <c r="L145" s="28"/>
    </row>
    <row r="146" spans="1:12" ht="13.5" customHeight="1" collapsed="1" x14ac:dyDescent="0.2">
      <c r="A146" s="18" t="s">
        <v>175</v>
      </c>
      <c r="B146" s="18" t="s">
        <v>176</v>
      </c>
      <c r="C146" s="5"/>
      <c r="D146" s="36"/>
      <c r="E146" s="37"/>
      <c r="F146" s="6"/>
      <c r="G146" s="21">
        <f>SUM(F147)</f>
        <v>1160</v>
      </c>
      <c r="H146" s="26">
        <f>G146/1.16*0.16</f>
        <v>160.00000000000003</v>
      </c>
      <c r="I146" s="26"/>
      <c r="K146" s="7"/>
      <c r="L146" s="28"/>
    </row>
    <row r="147" spans="1:12" ht="15" hidden="1" outlineLevel="1" x14ac:dyDescent="0.25">
      <c r="A147" s="10"/>
      <c r="B147" s="10"/>
      <c r="C147" s="75" t="s">
        <v>177</v>
      </c>
      <c r="D147" s="74">
        <v>42353</v>
      </c>
      <c r="E147" s="75">
        <v>290</v>
      </c>
      <c r="F147" s="20">
        <v>1160</v>
      </c>
      <c r="G147" s="21"/>
      <c r="H147" s="26"/>
      <c r="I147" s="26"/>
      <c r="K147" s="7"/>
      <c r="L147" s="28"/>
    </row>
    <row r="148" spans="1:12" ht="15" collapsed="1" x14ac:dyDescent="0.25">
      <c r="A148" s="18" t="s">
        <v>431</v>
      </c>
      <c r="B148" s="18" t="s">
        <v>432</v>
      </c>
      <c r="C148" s="75"/>
      <c r="D148" s="74"/>
      <c r="E148" s="75"/>
      <c r="G148" s="21">
        <f>SUM(F149:F158)</f>
        <v>2080.02</v>
      </c>
      <c r="H148" s="26">
        <f>G148/1.16*0.16</f>
        <v>286.8993103448276</v>
      </c>
      <c r="I148" s="26"/>
      <c r="K148" s="7"/>
      <c r="L148" s="28"/>
    </row>
    <row r="149" spans="1:12" hidden="1" outlineLevel="1" x14ac:dyDescent="0.2">
      <c r="A149" s="57"/>
      <c r="B149" s="57"/>
      <c r="C149" t="s">
        <v>885</v>
      </c>
      <c r="D149" s="19">
        <v>42510</v>
      </c>
      <c r="E149">
        <v>619</v>
      </c>
      <c r="F149">
        <v>347.99</v>
      </c>
      <c r="G149" s="21"/>
      <c r="H149" s="26"/>
      <c r="I149" s="26"/>
      <c r="K149" s="7"/>
      <c r="L149" s="28"/>
    </row>
    <row r="150" spans="1:12" hidden="1" outlineLevel="1" x14ac:dyDescent="0.2">
      <c r="A150" s="57"/>
      <c r="B150" s="57"/>
      <c r="C150" t="s">
        <v>886</v>
      </c>
      <c r="D150" s="19">
        <v>42510</v>
      </c>
      <c r="E150">
        <v>620</v>
      </c>
      <c r="F150">
        <v>347.99</v>
      </c>
      <c r="G150" s="21"/>
      <c r="H150" s="26"/>
      <c r="I150" s="26"/>
      <c r="K150" s="7"/>
      <c r="L150" s="28"/>
    </row>
    <row r="151" spans="1:12" hidden="1" outlineLevel="1" x14ac:dyDescent="0.2">
      <c r="A151" s="57"/>
      <c r="B151" s="57"/>
      <c r="C151" t="s">
        <v>1008</v>
      </c>
      <c r="D151" s="19">
        <v>42542</v>
      </c>
      <c r="E151">
        <v>681</v>
      </c>
      <c r="F151">
        <v>350</v>
      </c>
      <c r="G151" s="21"/>
      <c r="H151" s="26"/>
      <c r="I151" s="26"/>
      <c r="K151" s="7"/>
      <c r="L151" s="28"/>
    </row>
    <row r="152" spans="1:12" hidden="1" outlineLevel="1" x14ac:dyDescent="0.2">
      <c r="A152" s="57"/>
      <c r="B152" s="57"/>
      <c r="C152" t="s">
        <v>377</v>
      </c>
      <c r="D152" s="19">
        <v>42542</v>
      </c>
      <c r="E152">
        <v>651</v>
      </c>
      <c r="F152">
        <v>350.56</v>
      </c>
      <c r="G152" s="21"/>
      <c r="H152" s="26"/>
      <c r="I152" s="26"/>
      <c r="K152" s="7"/>
      <c r="L152" s="28"/>
    </row>
    <row r="153" spans="1:12" hidden="1" outlineLevel="1" x14ac:dyDescent="0.2">
      <c r="A153" s="57"/>
      <c r="B153" s="57"/>
      <c r="C153" t="s">
        <v>1009</v>
      </c>
      <c r="D153" s="19">
        <v>42551</v>
      </c>
      <c r="E153" t="s">
        <v>1010</v>
      </c>
      <c r="F153">
        <v>-362.5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1011</v>
      </c>
      <c r="D154" s="19">
        <v>42551</v>
      </c>
      <c r="E154" t="s">
        <v>1012</v>
      </c>
      <c r="F154">
        <v>-363.08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1129</v>
      </c>
      <c r="D155" s="19">
        <v>42573</v>
      </c>
      <c r="E155">
        <v>748</v>
      </c>
      <c r="F155">
        <v>348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1130</v>
      </c>
      <c r="D156" s="19">
        <v>42573</v>
      </c>
      <c r="E156">
        <v>749</v>
      </c>
      <c r="F156">
        <v>362.5</v>
      </c>
      <c r="G156" s="21"/>
      <c r="H156" s="26"/>
      <c r="I156" s="26"/>
      <c r="K156" s="7"/>
      <c r="L156" s="28"/>
    </row>
    <row r="157" spans="1:12" hidden="1" outlineLevel="1" x14ac:dyDescent="0.2">
      <c r="A157" s="10"/>
      <c r="B157" s="10"/>
      <c r="C157" t="s">
        <v>1131</v>
      </c>
      <c r="D157" s="19">
        <v>42581</v>
      </c>
      <c r="E157">
        <v>652</v>
      </c>
      <c r="F157">
        <v>350.56</v>
      </c>
      <c r="G157" s="21"/>
      <c r="H157" s="26"/>
      <c r="I157" s="26"/>
      <c r="K157" s="7"/>
      <c r="L157" s="28"/>
    </row>
    <row r="158" spans="1:12" hidden="1" outlineLevel="1" x14ac:dyDescent="0.2">
      <c r="A158" s="10"/>
      <c r="B158" s="10"/>
      <c r="C158" t="s">
        <v>1281</v>
      </c>
      <c r="D158" s="19">
        <v>42591</v>
      </c>
      <c r="F158">
        <v>348</v>
      </c>
      <c r="G158" s="21"/>
      <c r="H158" s="26"/>
      <c r="I158" s="26"/>
      <c r="K158" s="7"/>
      <c r="L158" s="28"/>
    </row>
    <row r="159" spans="1:12" collapsed="1" x14ac:dyDescent="0.2">
      <c r="A159" s="18" t="s">
        <v>178</v>
      </c>
      <c r="B159" s="18" t="s">
        <v>179</v>
      </c>
      <c r="C159" s="5"/>
      <c r="D159" s="36"/>
      <c r="E159" s="37"/>
      <c r="F159" s="6"/>
      <c r="G159" s="21">
        <f>SUM(F160:F160)</f>
        <v>2500.0100000000002</v>
      </c>
      <c r="H159" s="26">
        <f>G159/1.16*0.16</f>
        <v>344.82896551724144</v>
      </c>
      <c r="I159" s="26"/>
      <c r="K159" s="7"/>
      <c r="L159" s="28"/>
    </row>
    <row r="160" spans="1:12" ht="17.25" hidden="1" customHeight="1" outlineLevel="1" x14ac:dyDescent="0.25">
      <c r="A160" s="10"/>
      <c r="B160" s="10"/>
      <c r="C160" s="75" t="s">
        <v>93</v>
      </c>
      <c r="D160" s="74">
        <v>42369</v>
      </c>
      <c r="E160" s="75" t="s">
        <v>94</v>
      </c>
      <c r="F160" s="73">
        <v>2500.0100000000002</v>
      </c>
      <c r="G160" s="54"/>
      <c r="H160" s="26">
        <f>G160/1.16*0.16</f>
        <v>0</v>
      </c>
      <c r="I160" s="26"/>
      <c r="K160" s="7"/>
      <c r="L160" s="28"/>
    </row>
    <row r="161" spans="1:12" collapsed="1" x14ac:dyDescent="0.2">
      <c r="A161" s="18" t="s">
        <v>185</v>
      </c>
      <c r="B161" s="18" t="s">
        <v>186</v>
      </c>
      <c r="C161" s="5"/>
      <c r="D161" s="36"/>
      <c r="E161" s="37"/>
      <c r="F161" s="6"/>
      <c r="G161" s="21">
        <f>SUM(F162:F162)</f>
        <v>1725</v>
      </c>
      <c r="H161" s="26">
        <f>G161/1.16*0.16</f>
        <v>237.93103448275863</v>
      </c>
      <c r="I161" s="26"/>
      <c r="K161" s="7"/>
      <c r="L161" s="28"/>
    </row>
    <row r="162" spans="1:12" hidden="1" outlineLevel="1" x14ac:dyDescent="0.2">
      <c r="A162" s="10"/>
      <c r="B162" s="10"/>
      <c r="C162" s="5" t="s">
        <v>187</v>
      </c>
      <c r="D162" s="36">
        <v>41486</v>
      </c>
      <c r="E162" s="37">
        <v>8858</v>
      </c>
      <c r="F162" s="6">
        <v>1725</v>
      </c>
      <c r="G162" s="54"/>
      <c r="H162" s="26"/>
      <c r="I162" s="26"/>
      <c r="K162" s="7"/>
      <c r="L162" s="28"/>
    </row>
    <row r="163" spans="1:12" ht="15" collapsed="1" x14ac:dyDescent="0.25">
      <c r="A163" s="18" t="s">
        <v>340</v>
      </c>
      <c r="B163" s="18" t="s">
        <v>341</v>
      </c>
      <c r="G163" s="81">
        <f>+SUM(F164:F164)</f>
        <v>1276</v>
      </c>
      <c r="H163" s="26">
        <f>G163/1.16*0.16</f>
        <v>176</v>
      </c>
      <c r="I163" s="26"/>
      <c r="J163" s="75"/>
      <c r="K163" s="74"/>
      <c r="L163" s="75"/>
    </row>
    <row r="164" spans="1:12" hidden="1" outlineLevel="1" x14ac:dyDescent="0.2">
      <c r="A164" s="10"/>
      <c r="B164" s="10"/>
      <c r="C164" t="s">
        <v>1289</v>
      </c>
      <c r="D164" s="19">
        <v>42595</v>
      </c>
      <c r="E164">
        <v>8249</v>
      </c>
      <c r="F164" s="27">
        <v>1276</v>
      </c>
      <c r="G164" s="54"/>
      <c r="H164" s="26"/>
      <c r="I164" s="26"/>
    </row>
    <row r="165" spans="1:12" collapsed="1" x14ac:dyDescent="0.2">
      <c r="A165" s="18" t="s">
        <v>211</v>
      </c>
      <c r="B165" s="18" t="s">
        <v>212</v>
      </c>
      <c r="C165" s="5"/>
      <c r="D165" s="36"/>
      <c r="E165" s="37"/>
      <c r="G165" s="21">
        <f>SUM(F166:F170)</f>
        <v>-12760</v>
      </c>
      <c r="H165" s="26">
        <f t="shared" ref="H165" si="4">G165/1.16*0.16</f>
        <v>-1760</v>
      </c>
      <c r="I165" s="96" t="s">
        <v>2079</v>
      </c>
      <c r="K165" s="7"/>
      <c r="L165" s="28"/>
    </row>
    <row r="166" spans="1:12" s="64" customFormat="1" hidden="1" outlineLevel="1" x14ac:dyDescent="0.2">
      <c r="A166" s="57"/>
      <c r="B166" s="57"/>
      <c r="C166" t="s">
        <v>213</v>
      </c>
      <c r="D166" s="19">
        <v>42068</v>
      </c>
      <c r="E166" t="s">
        <v>214</v>
      </c>
      <c r="F166" s="20">
        <v>464</v>
      </c>
      <c r="G166" s="21"/>
      <c r="H166" s="26"/>
      <c r="I166" s="26"/>
      <c r="K166" s="7"/>
      <c r="L166" s="60"/>
    </row>
    <row r="167" spans="1:12" s="64" customFormat="1" hidden="1" outlineLevel="1" x14ac:dyDescent="0.2">
      <c r="A167" s="57"/>
      <c r="B167" s="57"/>
      <c r="C167" t="s">
        <v>215</v>
      </c>
      <c r="D167" s="19">
        <v>42172</v>
      </c>
      <c r="E167" t="s">
        <v>216</v>
      </c>
      <c r="F167" s="20">
        <v>4408</v>
      </c>
      <c r="G167" s="21"/>
      <c r="H167" s="26"/>
      <c r="I167" s="26"/>
      <c r="K167" s="7"/>
      <c r="L167" s="60"/>
    </row>
    <row r="168" spans="1:12" s="64" customFormat="1" hidden="1" outlineLevel="1" x14ac:dyDescent="0.2">
      <c r="A168" s="57"/>
      <c r="B168" s="57"/>
      <c r="C168" t="s">
        <v>217</v>
      </c>
      <c r="D168" s="19">
        <v>42247</v>
      </c>
      <c r="E168" t="s">
        <v>218</v>
      </c>
      <c r="F168" s="20">
        <v>4408</v>
      </c>
      <c r="G168" s="21"/>
      <c r="H168" s="26"/>
      <c r="I168" s="26"/>
      <c r="K168" s="7"/>
      <c r="L168" s="60"/>
    </row>
    <row r="169" spans="1:12" s="64" customFormat="1" hidden="1" outlineLevel="1" x14ac:dyDescent="0.2">
      <c r="A169" s="57"/>
      <c r="B169" s="57"/>
      <c r="C169" t="s">
        <v>219</v>
      </c>
      <c r="D169" s="19">
        <v>42247</v>
      </c>
      <c r="E169" t="s">
        <v>220</v>
      </c>
      <c r="F169" s="20">
        <v>4408</v>
      </c>
      <c r="G169" s="21"/>
      <c r="H169" s="26"/>
      <c r="I169" s="26"/>
      <c r="K169" s="7"/>
      <c r="L169" s="60"/>
    </row>
    <row r="170" spans="1:12" s="64" customFormat="1" hidden="1" outlineLevel="1" x14ac:dyDescent="0.2">
      <c r="A170" s="57"/>
      <c r="B170" s="57"/>
      <c r="C170" t="s">
        <v>734</v>
      </c>
      <c r="D170" s="19">
        <v>42487</v>
      </c>
      <c r="E170" t="s">
        <v>391</v>
      </c>
      <c r="F170" s="27">
        <v>-26448</v>
      </c>
      <c r="G170" s="21"/>
      <c r="H170" s="26"/>
      <c r="I170" s="96" t="s">
        <v>735</v>
      </c>
      <c r="K170" s="7"/>
      <c r="L170" s="60"/>
    </row>
    <row r="171" spans="1:12" collapsed="1" x14ac:dyDescent="0.2">
      <c r="A171" s="18" t="s">
        <v>221</v>
      </c>
      <c r="B171" s="18" t="s">
        <v>222</v>
      </c>
      <c r="C171" s="5"/>
      <c r="D171" s="36"/>
      <c r="E171" s="37"/>
      <c r="F171" s="6"/>
      <c r="G171" s="21">
        <f>SUM(F172)</f>
        <v>11470.9</v>
      </c>
      <c r="H171" s="26">
        <f>G171/1.16*0.16</f>
        <v>1582.1931034482759</v>
      </c>
      <c r="I171" s="26"/>
    </row>
    <row r="172" spans="1:12" hidden="1" outlineLevel="1" x14ac:dyDescent="0.2">
      <c r="A172" s="10"/>
      <c r="B172" s="10"/>
      <c r="C172" t="s">
        <v>223</v>
      </c>
      <c r="D172" s="69">
        <v>41864</v>
      </c>
      <c r="E172" s="70" t="s">
        <v>224</v>
      </c>
      <c r="F172" s="20">
        <v>11470.9</v>
      </c>
      <c r="G172" s="21"/>
      <c r="H172" s="26"/>
      <c r="I172" s="26"/>
    </row>
    <row r="173" spans="1:12" hidden="1" outlineLevel="1" x14ac:dyDescent="0.2">
      <c r="A173" s="10"/>
      <c r="B173" s="10"/>
      <c r="C173" t="s">
        <v>529</v>
      </c>
      <c r="D173" s="69"/>
      <c r="E173" s="70"/>
      <c r="G173" s="21"/>
      <c r="H173" s="26"/>
      <c r="I173" s="26"/>
    </row>
    <row r="174" spans="1:12" collapsed="1" x14ac:dyDescent="0.2">
      <c r="A174" s="18" t="s">
        <v>589</v>
      </c>
      <c r="B174" s="18" t="s">
        <v>590</v>
      </c>
      <c r="D174" s="69"/>
      <c r="E174" s="70"/>
      <c r="G174" s="21">
        <f>SUM(F175:F175)</f>
        <v>10440</v>
      </c>
      <c r="H174" s="26">
        <f>G174/1.16*0.16</f>
        <v>1440</v>
      </c>
      <c r="I174" s="26"/>
    </row>
    <row r="175" spans="1:12" hidden="1" outlineLevel="1" x14ac:dyDescent="0.2">
      <c r="A175" s="10"/>
      <c r="B175" s="10"/>
      <c r="C175" t="s">
        <v>591</v>
      </c>
      <c r="D175" s="19">
        <v>42438</v>
      </c>
      <c r="E175" t="s">
        <v>592</v>
      </c>
      <c r="F175" s="27">
        <v>10440</v>
      </c>
      <c r="G175" s="21"/>
      <c r="H175" s="26"/>
      <c r="I175" s="26"/>
    </row>
    <row r="176" spans="1:12" collapsed="1" x14ac:dyDescent="0.2">
      <c r="A176" s="18" t="s">
        <v>225</v>
      </c>
      <c r="B176" s="18" t="s">
        <v>226</v>
      </c>
      <c r="D176" s="19"/>
      <c r="G176" s="21">
        <f>SUM(F177:F178)</f>
        <v>22620</v>
      </c>
      <c r="H176" s="26">
        <f>G176/1.16*0.16</f>
        <v>3120</v>
      </c>
      <c r="I176" s="26"/>
    </row>
    <row r="177" spans="1:19" hidden="1" outlineLevel="1" x14ac:dyDescent="0.2">
      <c r="A177" s="10"/>
      <c r="B177" s="10"/>
      <c r="C177" t="s">
        <v>227</v>
      </c>
      <c r="D177" s="19">
        <v>42101</v>
      </c>
      <c r="E177">
        <v>60</v>
      </c>
      <c r="F177" s="20">
        <v>11020</v>
      </c>
      <c r="G177" s="21"/>
      <c r="H177" s="26">
        <f>G177/1.16*0.16</f>
        <v>0</v>
      </c>
      <c r="I177" s="26"/>
      <c r="K177" s="10"/>
      <c r="L177" s="10"/>
      <c r="N177" s="19"/>
      <c r="P177" s="27"/>
      <c r="Q177" s="21"/>
      <c r="R177" s="26"/>
      <c r="S177" s="26"/>
    </row>
    <row r="178" spans="1:19" hidden="1" outlineLevel="1" x14ac:dyDescent="0.2">
      <c r="A178" s="10"/>
      <c r="B178" s="10"/>
      <c r="C178" t="s">
        <v>1290</v>
      </c>
      <c r="D178" s="19">
        <v>42605</v>
      </c>
      <c r="E178">
        <v>310</v>
      </c>
      <c r="F178" s="27">
        <v>11600</v>
      </c>
      <c r="G178" s="21"/>
      <c r="H178" s="26"/>
      <c r="I178" s="26"/>
      <c r="K178" s="7"/>
      <c r="L178" s="28"/>
    </row>
    <row r="179" spans="1:19" collapsed="1" x14ac:dyDescent="0.2">
      <c r="A179" s="18" t="s">
        <v>342</v>
      </c>
      <c r="B179" s="18" t="s">
        <v>343</v>
      </c>
      <c r="D179" s="19"/>
      <c r="G179" s="21">
        <f>+SUM(F180:F183)</f>
        <v>-3662.12</v>
      </c>
      <c r="H179" s="26">
        <f>G179/1.16*0.16</f>
        <v>-505.12</v>
      </c>
      <c r="I179" t="s">
        <v>2087</v>
      </c>
      <c r="K179" s="7"/>
      <c r="L179" s="28"/>
    </row>
    <row r="180" spans="1:19" hidden="1" outlineLevel="1" x14ac:dyDescent="0.2">
      <c r="A180" s="10"/>
      <c r="B180" s="10"/>
      <c r="C180" t="s">
        <v>595</v>
      </c>
      <c r="D180" s="19">
        <v>42460</v>
      </c>
      <c r="E180" t="s">
        <v>596</v>
      </c>
      <c r="F180" s="27">
        <v>-2889.56</v>
      </c>
      <c r="G180" s="21"/>
      <c r="H180" s="26"/>
      <c r="K180" s="7"/>
      <c r="L180" s="28"/>
    </row>
    <row r="181" spans="1:19" hidden="1" outlineLevel="1" x14ac:dyDescent="0.2">
      <c r="A181" s="10"/>
      <c r="B181" s="10"/>
      <c r="C181" t="s">
        <v>739</v>
      </c>
      <c r="D181" s="19">
        <v>42487</v>
      </c>
      <c r="E181" t="s">
        <v>740</v>
      </c>
      <c r="F181" s="27">
        <v>-2889.56</v>
      </c>
      <c r="G181" s="21"/>
      <c r="H181" s="26"/>
      <c r="K181" s="7"/>
      <c r="L181" s="28"/>
    </row>
    <row r="182" spans="1:19" hidden="1" outlineLevel="1" x14ac:dyDescent="0.2">
      <c r="A182" s="10"/>
      <c r="B182" s="10"/>
      <c r="C182" t="s">
        <v>1291</v>
      </c>
      <c r="D182" s="19">
        <v>42605</v>
      </c>
      <c r="E182">
        <v>1997</v>
      </c>
      <c r="F182" s="27">
        <v>3103</v>
      </c>
      <c r="G182" s="21"/>
      <c r="H182" s="26"/>
      <c r="I182" s="26"/>
      <c r="K182" s="7"/>
      <c r="L182" s="28"/>
    </row>
    <row r="183" spans="1:19" hidden="1" outlineLevel="1" x14ac:dyDescent="0.2">
      <c r="A183" s="10"/>
      <c r="B183" s="10"/>
      <c r="C183" t="s">
        <v>1292</v>
      </c>
      <c r="D183" s="19">
        <v>42592</v>
      </c>
      <c r="E183" t="s">
        <v>1293</v>
      </c>
      <c r="F183" s="27">
        <v>-986</v>
      </c>
      <c r="H183" s="26"/>
      <c r="I183" t="s">
        <v>1294</v>
      </c>
      <c r="K183" s="7"/>
      <c r="L183" s="28"/>
    </row>
    <row r="184" spans="1:19" collapsed="1" x14ac:dyDescent="0.2">
      <c r="A184" s="18" t="s">
        <v>240</v>
      </c>
      <c r="B184" s="18" t="s">
        <v>241</v>
      </c>
      <c r="C184" s="5"/>
      <c r="D184" s="53"/>
      <c r="E184" s="5"/>
      <c r="F184" s="6"/>
      <c r="G184" s="21">
        <f>SUM(F185:F185)</f>
        <v>5848</v>
      </c>
      <c r="H184" s="26">
        <f>G184/1.16*0.16</f>
        <v>806.62068965517244</v>
      </c>
      <c r="I184" s="26"/>
    </row>
    <row r="185" spans="1:19" hidden="1" outlineLevel="1" x14ac:dyDescent="0.2">
      <c r="C185" t="s">
        <v>1295</v>
      </c>
      <c r="D185" s="19">
        <v>42611</v>
      </c>
      <c r="E185">
        <v>2140011</v>
      </c>
      <c r="F185" s="27">
        <v>5848</v>
      </c>
    </row>
    <row r="186" spans="1:19" collapsed="1" x14ac:dyDescent="0.2">
      <c r="A186" s="18" t="s">
        <v>743</v>
      </c>
      <c r="B186" s="18" t="s">
        <v>744</v>
      </c>
      <c r="D186" s="19"/>
      <c r="F186" s="27"/>
      <c r="G186" s="21">
        <f>SUM(F187)</f>
        <v>1099.7</v>
      </c>
      <c r="H186" s="26">
        <f>G186/1.16*0.16</f>
        <v>151.68275862068967</v>
      </c>
    </row>
    <row r="187" spans="1:19" hidden="1" outlineLevel="1" x14ac:dyDescent="0.2">
      <c r="C187" t="s">
        <v>745</v>
      </c>
      <c r="D187" s="19">
        <v>42473</v>
      </c>
      <c r="E187">
        <v>33015</v>
      </c>
      <c r="F187" s="27">
        <v>1099.7</v>
      </c>
    </row>
    <row r="188" spans="1:19" collapsed="1" x14ac:dyDescent="0.2">
      <c r="A188" s="18" t="s">
        <v>605</v>
      </c>
      <c r="B188" s="18" t="s">
        <v>603</v>
      </c>
      <c r="D188" s="19"/>
      <c r="F188" s="27"/>
      <c r="G188" s="21">
        <f>SUM(F189)</f>
        <v>1392</v>
      </c>
      <c r="H188" s="26">
        <f>G188/1.16*0.16</f>
        <v>192</v>
      </c>
    </row>
    <row r="189" spans="1:19" hidden="1" outlineLevel="1" x14ac:dyDescent="0.2">
      <c r="C189" t="s">
        <v>1296</v>
      </c>
      <c r="D189" s="19">
        <v>42599</v>
      </c>
      <c r="E189">
        <v>1264</v>
      </c>
      <c r="F189" s="27">
        <v>1392</v>
      </c>
    </row>
    <row r="190" spans="1:19" collapsed="1" x14ac:dyDescent="0.2">
      <c r="A190" s="18" t="s">
        <v>247</v>
      </c>
      <c r="B190" s="18" t="s">
        <v>248</v>
      </c>
      <c r="C190" s="5"/>
      <c r="D190" s="53"/>
      <c r="E190" s="5"/>
      <c r="F190" s="6"/>
      <c r="G190" s="21">
        <f>SUM(F191)</f>
        <v>16646</v>
      </c>
      <c r="H190" s="26">
        <f>G190/1.16*0.16</f>
        <v>2296.0000000000005</v>
      </c>
      <c r="I190" s="26"/>
    </row>
    <row r="191" spans="1:19" hidden="1" outlineLevel="1" x14ac:dyDescent="0.2">
      <c r="C191" t="s">
        <v>1297</v>
      </c>
      <c r="D191" s="19">
        <v>42608</v>
      </c>
      <c r="E191">
        <v>400</v>
      </c>
      <c r="F191" s="27">
        <v>16646</v>
      </c>
    </row>
    <row r="192" spans="1:19" collapsed="1" x14ac:dyDescent="0.2">
      <c r="A192" s="18" t="s">
        <v>756</v>
      </c>
      <c r="B192" s="18" t="s">
        <v>757</v>
      </c>
      <c r="D192" s="19"/>
      <c r="F192" s="27"/>
      <c r="G192" s="21">
        <f>SUM(F193:F194)</f>
        <v>16008</v>
      </c>
      <c r="H192" s="26">
        <f>G192/1.16*0.16</f>
        <v>2208.0000000000005</v>
      </c>
    </row>
    <row r="193" spans="1:9" s="64" customFormat="1" hidden="1" outlineLevel="1" x14ac:dyDescent="0.2">
      <c r="A193" s="57"/>
      <c r="B193" s="57"/>
      <c r="C193" t="s">
        <v>1298</v>
      </c>
      <c r="D193" s="19">
        <v>42601</v>
      </c>
      <c r="E193" t="s">
        <v>1299</v>
      </c>
      <c r="F193" s="27">
        <v>9048</v>
      </c>
    </row>
    <row r="194" spans="1:9" s="64" customFormat="1" hidden="1" outlineLevel="1" x14ac:dyDescent="0.2">
      <c r="A194" s="57"/>
      <c r="B194" s="57"/>
      <c r="C194" t="s">
        <v>1300</v>
      </c>
      <c r="D194" s="19">
        <v>42611</v>
      </c>
      <c r="E194">
        <v>20</v>
      </c>
      <c r="F194" s="27">
        <v>6960</v>
      </c>
    </row>
    <row r="195" spans="1:9" collapsed="1" x14ac:dyDescent="0.2">
      <c r="A195" s="18" t="s">
        <v>775</v>
      </c>
      <c r="B195" s="18" t="s">
        <v>776</v>
      </c>
      <c r="D195" s="19"/>
      <c r="F195" s="27"/>
      <c r="G195" s="21">
        <f>SUM(F196:F197)</f>
        <v>1424.27</v>
      </c>
      <c r="H195" s="26">
        <f>G195/1.16*0.16</f>
        <v>196.45103448275862</v>
      </c>
    </row>
    <row r="196" spans="1:9" hidden="1" outlineLevel="1" x14ac:dyDescent="0.2">
      <c r="C196" t="s">
        <v>924</v>
      </c>
      <c r="D196" s="19">
        <v>42510</v>
      </c>
      <c r="E196" t="s">
        <v>925</v>
      </c>
      <c r="F196" s="27">
        <v>1784.27</v>
      </c>
      <c r="I196" t="s">
        <v>780</v>
      </c>
    </row>
    <row r="197" spans="1:9" hidden="1" outlineLevel="1" x14ac:dyDescent="0.2">
      <c r="C197" t="s">
        <v>928</v>
      </c>
      <c r="D197" s="19">
        <v>42503</v>
      </c>
      <c r="E197" t="s">
        <v>929</v>
      </c>
      <c r="F197" s="68">
        <v>-360</v>
      </c>
      <c r="I197" t="s">
        <v>930</v>
      </c>
    </row>
    <row r="198" spans="1:9" collapsed="1" x14ac:dyDescent="0.2">
      <c r="A198" s="18" t="s">
        <v>931</v>
      </c>
      <c r="B198" s="18" t="s">
        <v>932</v>
      </c>
      <c r="D198" s="19"/>
      <c r="F198" s="27"/>
      <c r="G198" s="21">
        <f>SUM(F199)</f>
        <v>-1000</v>
      </c>
      <c r="H198" s="26">
        <f>G198/1.16*0.16</f>
        <v>-137.93103448275863</v>
      </c>
      <c r="I198" t="s">
        <v>2084</v>
      </c>
    </row>
    <row r="199" spans="1:9" hidden="1" outlineLevel="1" x14ac:dyDescent="0.2">
      <c r="C199" t="s">
        <v>933</v>
      </c>
      <c r="D199" s="19">
        <v>42515</v>
      </c>
      <c r="E199" t="s">
        <v>934</v>
      </c>
      <c r="F199" s="27">
        <v>-1000</v>
      </c>
    </row>
    <row r="200" spans="1:9" collapsed="1" x14ac:dyDescent="0.2">
      <c r="A200" s="18" t="s">
        <v>939</v>
      </c>
      <c r="B200" s="18" t="s">
        <v>935</v>
      </c>
      <c r="D200" s="19"/>
      <c r="F200" s="27"/>
      <c r="G200" s="21">
        <f>SUM(F201:F210)</f>
        <v>653257.12</v>
      </c>
      <c r="H200" s="26">
        <f>G200/1.16*0.16</f>
        <v>90104.43034482759</v>
      </c>
    </row>
    <row r="201" spans="1:9" hidden="1" outlineLevel="1" x14ac:dyDescent="0.2">
      <c r="C201" t="s">
        <v>392</v>
      </c>
      <c r="D201" s="19">
        <v>42429</v>
      </c>
      <c r="E201" t="s">
        <v>393</v>
      </c>
      <c r="F201" s="27">
        <v>80000</v>
      </c>
    </row>
    <row r="202" spans="1:9" hidden="1" outlineLevel="1" x14ac:dyDescent="0.2">
      <c r="C202" t="s">
        <v>392</v>
      </c>
      <c r="D202" s="19">
        <v>42460</v>
      </c>
      <c r="E202" t="s">
        <v>393</v>
      </c>
      <c r="F202" s="27">
        <v>80000</v>
      </c>
    </row>
    <row r="203" spans="1:9" hidden="1" outlineLevel="1" x14ac:dyDescent="0.2">
      <c r="C203" t="s">
        <v>392</v>
      </c>
      <c r="D203" s="19">
        <v>42490</v>
      </c>
      <c r="E203" t="s">
        <v>393</v>
      </c>
      <c r="F203" s="27">
        <v>80000</v>
      </c>
    </row>
    <row r="204" spans="1:9" hidden="1" outlineLevel="1" x14ac:dyDescent="0.2">
      <c r="C204" t="s">
        <v>392</v>
      </c>
      <c r="D204" s="19">
        <v>42521</v>
      </c>
      <c r="E204" t="s">
        <v>393</v>
      </c>
      <c r="F204" s="27">
        <v>80000</v>
      </c>
    </row>
    <row r="205" spans="1:9" hidden="1" outlineLevel="1" x14ac:dyDescent="0.2">
      <c r="C205" t="s">
        <v>392</v>
      </c>
      <c r="D205" s="19">
        <v>42551</v>
      </c>
      <c r="E205" t="s">
        <v>393</v>
      </c>
      <c r="F205" s="27">
        <v>80000</v>
      </c>
    </row>
    <row r="206" spans="1:9" hidden="1" outlineLevel="1" x14ac:dyDescent="0.2">
      <c r="C206" t="s">
        <v>392</v>
      </c>
      <c r="D206" s="19">
        <v>42582</v>
      </c>
      <c r="E206" t="s">
        <v>1153</v>
      </c>
      <c r="F206" s="27">
        <v>80000</v>
      </c>
    </row>
    <row r="207" spans="1:9" hidden="1" outlineLevel="1" x14ac:dyDescent="0.2">
      <c r="C207" t="s">
        <v>948</v>
      </c>
      <c r="D207" s="19">
        <v>42608</v>
      </c>
      <c r="E207" t="s">
        <v>1301</v>
      </c>
      <c r="F207" s="27">
        <v>6628.56</v>
      </c>
    </row>
    <row r="208" spans="1:9" hidden="1" outlineLevel="1" x14ac:dyDescent="0.2">
      <c r="C208" t="s">
        <v>942</v>
      </c>
      <c r="D208" s="19">
        <v>42608</v>
      </c>
      <c r="E208" t="s">
        <v>1302</v>
      </c>
      <c r="F208" s="27">
        <v>6628.56</v>
      </c>
    </row>
    <row r="209" spans="1:8" hidden="1" outlineLevel="1" x14ac:dyDescent="0.2">
      <c r="C209" t="s">
        <v>392</v>
      </c>
      <c r="D209" s="19">
        <v>42613</v>
      </c>
      <c r="E209" t="s">
        <v>1153</v>
      </c>
      <c r="F209" s="27">
        <v>80000</v>
      </c>
    </row>
    <row r="210" spans="1:8" hidden="1" outlineLevel="1" x14ac:dyDescent="0.2">
      <c r="C210" t="s">
        <v>815</v>
      </c>
      <c r="D210" s="19">
        <v>42613</v>
      </c>
      <c r="E210" t="s">
        <v>1153</v>
      </c>
      <c r="F210" s="27">
        <v>80000</v>
      </c>
    </row>
    <row r="211" spans="1:8" collapsed="1" x14ac:dyDescent="0.2">
      <c r="A211" s="18" t="s">
        <v>1154</v>
      </c>
      <c r="B211" s="18" t="s">
        <v>1155</v>
      </c>
      <c r="D211" s="19"/>
      <c r="F211" s="27"/>
      <c r="G211" s="21">
        <f>SUM(F212:F220)</f>
        <v>3770</v>
      </c>
      <c r="H211" s="26">
        <f>G211/1.16*0.16</f>
        <v>520</v>
      </c>
    </row>
    <row r="212" spans="1:8" hidden="1" outlineLevel="1" x14ac:dyDescent="0.2">
      <c r="A212" s="57"/>
      <c r="B212" s="57"/>
      <c r="C212" t="s">
        <v>1303</v>
      </c>
      <c r="D212" s="19">
        <v>42591</v>
      </c>
      <c r="E212" t="s">
        <v>1304</v>
      </c>
      <c r="F212">
        <v>406</v>
      </c>
      <c r="G212" s="21"/>
      <c r="H212" s="26"/>
    </row>
    <row r="213" spans="1:8" hidden="1" outlineLevel="1" x14ac:dyDescent="0.2">
      <c r="A213" s="57"/>
      <c r="B213" s="57"/>
      <c r="C213" t="s">
        <v>1305</v>
      </c>
      <c r="D213" s="19">
        <v>42593</v>
      </c>
      <c r="E213" t="s">
        <v>588</v>
      </c>
      <c r="F213">
        <v>406</v>
      </c>
      <c r="G213" s="21"/>
      <c r="H213" s="26"/>
    </row>
    <row r="214" spans="1:8" hidden="1" outlineLevel="1" x14ac:dyDescent="0.2">
      <c r="A214" s="57"/>
      <c r="B214" s="57"/>
      <c r="C214" t="s">
        <v>1306</v>
      </c>
      <c r="D214" s="19">
        <v>42600</v>
      </c>
      <c r="E214" t="s">
        <v>1307</v>
      </c>
      <c r="F214">
        <v>406</v>
      </c>
      <c r="G214" s="21"/>
      <c r="H214" s="26"/>
    </row>
    <row r="215" spans="1:8" hidden="1" outlineLevel="1" x14ac:dyDescent="0.2">
      <c r="A215" s="57"/>
      <c r="B215" s="57"/>
      <c r="C215" t="s">
        <v>1308</v>
      </c>
      <c r="D215" s="19">
        <v>42601</v>
      </c>
      <c r="E215" t="s">
        <v>580</v>
      </c>
      <c r="F215">
        <v>406</v>
      </c>
      <c r="G215" s="21"/>
      <c r="H215" s="26"/>
    </row>
    <row r="216" spans="1:8" hidden="1" outlineLevel="1" x14ac:dyDescent="0.2">
      <c r="A216" s="57"/>
      <c r="B216" s="57"/>
      <c r="C216" t="s">
        <v>217</v>
      </c>
      <c r="D216" s="19">
        <v>42607</v>
      </c>
      <c r="E216" t="s">
        <v>1309</v>
      </c>
      <c r="F216">
        <v>522</v>
      </c>
      <c r="G216" s="21"/>
      <c r="H216" s="26"/>
    </row>
    <row r="217" spans="1:8" hidden="1" outlineLevel="1" x14ac:dyDescent="0.2">
      <c r="A217" s="57"/>
      <c r="B217" s="57"/>
      <c r="C217" t="s">
        <v>318</v>
      </c>
      <c r="D217" s="19">
        <v>42611</v>
      </c>
      <c r="E217" t="s">
        <v>1310</v>
      </c>
      <c r="F217">
        <v>406</v>
      </c>
      <c r="G217" s="21"/>
      <c r="H217" s="26"/>
    </row>
    <row r="218" spans="1:8" hidden="1" outlineLevel="1" x14ac:dyDescent="0.2">
      <c r="A218" s="57"/>
      <c r="B218" s="57"/>
      <c r="C218" t="s">
        <v>1311</v>
      </c>
      <c r="D218" s="19">
        <v>42613</v>
      </c>
      <c r="E218" t="s">
        <v>1312</v>
      </c>
      <c r="F218">
        <v>406</v>
      </c>
      <c r="G218" s="21"/>
      <c r="H218" s="26"/>
    </row>
    <row r="219" spans="1:8" hidden="1" outlineLevel="1" x14ac:dyDescent="0.2">
      <c r="A219" s="57"/>
      <c r="B219" s="57"/>
      <c r="C219" t="s">
        <v>1313</v>
      </c>
      <c r="D219" s="19">
        <v>42613</v>
      </c>
      <c r="E219" t="s">
        <v>1314</v>
      </c>
      <c r="F219">
        <v>406</v>
      </c>
      <c r="G219" s="21"/>
      <c r="H219" s="26"/>
    </row>
    <row r="220" spans="1:8" hidden="1" outlineLevel="1" x14ac:dyDescent="0.2">
      <c r="A220" s="57"/>
      <c r="B220" s="57"/>
      <c r="C220" t="s">
        <v>1315</v>
      </c>
      <c r="D220" s="19">
        <v>42613</v>
      </c>
      <c r="E220" t="s">
        <v>1316</v>
      </c>
      <c r="F220">
        <v>406</v>
      </c>
      <c r="G220" s="21"/>
      <c r="H220" s="26"/>
    </row>
    <row r="221" spans="1:8" collapsed="1" x14ac:dyDescent="0.2">
      <c r="A221" s="18" t="s">
        <v>1183</v>
      </c>
      <c r="B221" s="18" t="s">
        <v>1184</v>
      </c>
      <c r="D221" s="19"/>
      <c r="F221"/>
      <c r="G221" s="21">
        <f>SUM(F222)</f>
        <v>406</v>
      </c>
      <c r="H221" s="26">
        <f>G221/1.16*0.16</f>
        <v>56</v>
      </c>
    </row>
    <row r="222" spans="1:8" hidden="1" outlineLevel="1" x14ac:dyDescent="0.2">
      <c r="C222" t="s">
        <v>1185</v>
      </c>
      <c r="D222" s="19">
        <v>42572</v>
      </c>
      <c r="E222" t="s">
        <v>1186</v>
      </c>
      <c r="F222">
        <v>406</v>
      </c>
    </row>
    <row r="223" spans="1:8" collapsed="1" x14ac:dyDescent="0.2">
      <c r="A223" s="18" t="s">
        <v>1317</v>
      </c>
      <c r="B223" s="18" t="s">
        <v>1318</v>
      </c>
      <c r="G223" s="21">
        <f>SUM(F224:F227)</f>
        <v>3886</v>
      </c>
      <c r="H223" s="26">
        <f>G223/1.16*0.16</f>
        <v>536.00000000000011</v>
      </c>
    </row>
    <row r="224" spans="1:8" hidden="1" outlineLevel="1" x14ac:dyDescent="0.2">
      <c r="C224" t="s">
        <v>1319</v>
      </c>
      <c r="D224" s="19">
        <v>42600</v>
      </c>
      <c r="E224">
        <v>167</v>
      </c>
      <c r="F224" s="27">
        <v>1044</v>
      </c>
    </row>
    <row r="225" spans="1:8" hidden="1" outlineLevel="1" x14ac:dyDescent="0.2">
      <c r="C225" t="s">
        <v>396</v>
      </c>
      <c r="D225" s="19">
        <v>42602</v>
      </c>
      <c r="E225">
        <v>168</v>
      </c>
      <c r="F225" s="27">
        <v>1160</v>
      </c>
    </row>
    <row r="226" spans="1:8" hidden="1" outlineLevel="1" x14ac:dyDescent="0.2">
      <c r="C226" t="s">
        <v>975</v>
      </c>
      <c r="D226" s="19">
        <v>42605</v>
      </c>
      <c r="E226" t="s">
        <v>1320</v>
      </c>
      <c r="F226" s="27">
        <v>406</v>
      </c>
    </row>
    <row r="227" spans="1:8" hidden="1" outlineLevel="1" x14ac:dyDescent="0.2">
      <c r="C227" t="s">
        <v>1321</v>
      </c>
      <c r="D227" s="19">
        <v>42608</v>
      </c>
      <c r="E227" t="s">
        <v>1322</v>
      </c>
      <c r="F227" s="27">
        <v>1276</v>
      </c>
    </row>
    <row r="228" spans="1:8" collapsed="1" x14ac:dyDescent="0.2">
      <c r="A228" s="18" t="s">
        <v>1323</v>
      </c>
      <c r="B228" s="18" t="s">
        <v>1324</v>
      </c>
      <c r="G228" s="21">
        <f>SUM(F229)</f>
        <v>1602.54</v>
      </c>
      <c r="H228" s="26">
        <f>G228/1.16*0.16</f>
        <v>221.04</v>
      </c>
    </row>
    <row r="229" spans="1:8" hidden="1" outlineLevel="1" x14ac:dyDescent="0.2">
      <c r="A229" s="57"/>
      <c r="B229" s="57"/>
      <c r="F229" s="20">
        <v>1602.54</v>
      </c>
    </row>
    <row r="230" spans="1:8" collapsed="1" x14ac:dyDescent="0.2">
      <c r="A230" s="18" t="s">
        <v>1325</v>
      </c>
      <c r="B230" s="18" t="s">
        <v>1326</v>
      </c>
      <c r="G230" s="21">
        <f>SUM(F231)</f>
        <v>8107.99</v>
      </c>
      <c r="H230" s="26">
        <f>G230/1.16*0.16</f>
        <v>1118.3434482758621</v>
      </c>
    </row>
    <row r="231" spans="1:8" hidden="1" outlineLevel="1" x14ac:dyDescent="0.2">
      <c r="A231" s="57"/>
      <c r="B231" s="57"/>
      <c r="C231" t="s">
        <v>1327</v>
      </c>
      <c r="D231" s="19">
        <v>42597</v>
      </c>
      <c r="E231" t="s">
        <v>1328</v>
      </c>
      <c r="F231" s="27">
        <v>8107.99</v>
      </c>
    </row>
    <row r="232" spans="1:8" collapsed="1" x14ac:dyDescent="0.2">
      <c r="A232" s="18" t="s">
        <v>1330</v>
      </c>
      <c r="B232" s="18" t="s">
        <v>1331</v>
      </c>
      <c r="G232" s="21">
        <f>SUM(F233)</f>
        <v>6780.2</v>
      </c>
      <c r="H232" s="26">
        <f>G232/1.16*0.16</f>
        <v>935.2</v>
      </c>
    </row>
    <row r="233" spans="1:8" hidden="1" outlineLevel="1" x14ac:dyDescent="0.2">
      <c r="A233" s="57"/>
      <c r="B233" s="57"/>
      <c r="C233" t="s">
        <v>1329</v>
      </c>
      <c r="D233" s="19">
        <v>42613</v>
      </c>
      <c r="E233">
        <v>78</v>
      </c>
      <c r="F233" s="27">
        <f>11020-4239.8</f>
        <v>6780.2</v>
      </c>
    </row>
    <row r="234" spans="1:8" collapsed="1" x14ac:dyDescent="0.2">
      <c r="A234" s="234" t="s">
        <v>1332</v>
      </c>
      <c r="B234" s="234" t="s">
        <v>1333</v>
      </c>
      <c r="D234" s="19"/>
      <c r="F234" s="27"/>
      <c r="G234" s="21">
        <f>SUM(F235)</f>
        <v>188000</v>
      </c>
      <c r="H234" s="26"/>
    </row>
    <row r="235" spans="1:8" hidden="1" outlineLevel="1" x14ac:dyDescent="0.2">
      <c r="A235" s="57"/>
      <c r="B235" s="57"/>
      <c r="C235" t="s">
        <v>642</v>
      </c>
      <c r="D235" s="19">
        <v>42613</v>
      </c>
      <c r="E235" t="s">
        <v>1334</v>
      </c>
      <c r="F235" s="27">
        <v>188000</v>
      </c>
    </row>
    <row r="236" spans="1:8" collapsed="1" x14ac:dyDescent="0.2">
      <c r="A236" s="18" t="s">
        <v>1335</v>
      </c>
      <c r="B236" s="18" t="s">
        <v>1336</v>
      </c>
      <c r="D236" s="19"/>
      <c r="F236" s="27"/>
      <c r="G236" s="21">
        <f>SUM(F237:F240)</f>
        <v>9576.5</v>
      </c>
      <c r="H236" s="26">
        <f>G236/1.16*0.16</f>
        <v>1320.8965517241379</v>
      </c>
    </row>
    <row r="237" spans="1:8" ht="13.5" hidden="1" customHeight="1" outlineLevel="1" x14ac:dyDescent="0.2">
      <c r="C237" t="s">
        <v>977</v>
      </c>
      <c r="D237" s="19">
        <v>42613</v>
      </c>
      <c r="E237" t="s">
        <v>1337</v>
      </c>
      <c r="F237" s="27">
        <v>2775.42</v>
      </c>
    </row>
    <row r="238" spans="1:8" hidden="1" outlineLevel="1" x14ac:dyDescent="0.2">
      <c r="C238" t="s">
        <v>960</v>
      </c>
      <c r="D238" s="19">
        <v>42613</v>
      </c>
      <c r="E238" t="s">
        <v>1338</v>
      </c>
      <c r="F238" s="27">
        <v>2210.0300000000002</v>
      </c>
    </row>
    <row r="239" spans="1:8" hidden="1" outlineLevel="1" x14ac:dyDescent="0.2">
      <c r="C239" t="s">
        <v>158</v>
      </c>
      <c r="D239" s="19">
        <v>42613</v>
      </c>
      <c r="E239" t="s">
        <v>1339</v>
      </c>
      <c r="F239" s="27">
        <v>3045.23</v>
      </c>
    </row>
    <row r="240" spans="1:8" hidden="1" outlineLevel="1" x14ac:dyDescent="0.2">
      <c r="C240" t="s">
        <v>160</v>
      </c>
      <c r="D240" s="19">
        <v>42613</v>
      </c>
      <c r="E240" t="s">
        <v>1340</v>
      </c>
      <c r="F240" s="27">
        <v>1545.82</v>
      </c>
    </row>
    <row r="241" spans="4:7" collapsed="1" x14ac:dyDescent="0.2">
      <c r="D241" s="19"/>
      <c r="F241" s="27"/>
    </row>
    <row r="242" spans="4:7" x14ac:dyDescent="0.2">
      <c r="D242" s="19"/>
      <c r="F242" s="27"/>
    </row>
    <row r="243" spans="4:7" x14ac:dyDescent="0.2">
      <c r="D243" s="19"/>
      <c r="F243" s="27"/>
    </row>
    <row r="244" spans="4:7" x14ac:dyDescent="0.2">
      <c r="E244" s="71" t="s">
        <v>254</v>
      </c>
      <c r="G244" s="72">
        <f>+SUM(G8:G240)</f>
        <v>1477099.46</v>
      </c>
    </row>
    <row r="245" spans="4:7" x14ac:dyDescent="0.2">
      <c r="E245" s="71" t="s">
        <v>255</v>
      </c>
      <c r="G245" s="72">
        <v>1477099.41</v>
      </c>
    </row>
    <row r="246" spans="4:7" x14ac:dyDescent="0.2">
      <c r="E246" s="71" t="s">
        <v>256</v>
      </c>
      <c r="G246" s="72">
        <f>+G244-G245</f>
        <v>5.0000000046566129E-2</v>
      </c>
    </row>
    <row r="248" spans="4:7" x14ac:dyDescent="0.2">
      <c r="F248" s="85" t="s">
        <v>2227</v>
      </c>
      <c r="G248" s="68">
        <f>+G234+G144+G56+G49+G41</f>
        <v>499144</v>
      </c>
    </row>
    <row r="249" spans="4:7" x14ac:dyDescent="0.2">
      <c r="F249" s="85" t="s">
        <v>2228</v>
      </c>
      <c r="G249" s="68">
        <f>+G245-G248</f>
        <v>977955.40999999992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DIC.2015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</vt:lpstr>
      <vt:lpstr>DICIEMBRE</vt:lpstr>
      <vt:lpstr>Hoja1</vt:lpstr>
      <vt:lpstr>Hoja2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2017-05-22T22:34:18Z</cp:lastPrinted>
  <dcterms:created xsi:type="dcterms:W3CDTF">2016-08-18T22:43:33Z</dcterms:created>
  <dcterms:modified xsi:type="dcterms:W3CDTF">2017-06-19T22:40:33Z</dcterms:modified>
</cp:coreProperties>
</file>