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s16038.svrdatacenter.com:2078/CELAYA/Conciliacion de cuentas contables Celaya/AMARRE IVA/IVA 2015/"/>
    </mc:Choice>
  </mc:AlternateContent>
  <bookViews>
    <workbookView xWindow="0" yWindow="0" windowWidth="28800" windowHeight="12045"/>
  </bookViews>
  <sheets>
    <sheet name="Hoja1" sheetId="1" r:id="rId1"/>
    <sheet name="Hoja2" sheetId="2" r:id="rId2"/>
  </sheets>
  <externalReferences>
    <externalReference r:id="rId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30" i="1" l="1"/>
  <c r="K129" i="1"/>
  <c r="K131" i="1" s="1"/>
  <c r="K119" i="1"/>
  <c r="K118" i="1"/>
  <c r="K120" i="1" s="1"/>
  <c r="K117" i="1"/>
  <c r="K108" i="1"/>
  <c r="K107" i="1"/>
  <c r="K109" i="1" s="1"/>
  <c r="K106" i="1"/>
  <c r="K97" i="1"/>
  <c r="K96" i="1"/>
  <c r="K98" i="1" s="1"/>
  <c r="K95" i="1"/>
  <c r="K86" i="1"/>
  <c r="K85" i="1"/>
  <c r="K87" i="1" s="1"/>
  <c r="K84" i="1"/>
  <c r="K75" i="1"/>
  <c r="K74" i="1"/>
  <c r="K76" i="1" s="1"/>
  <c r="K73" i="1"/>
  <c r="K64" i="1"/>
  <c r="K63" i="1"/>
  <c r="K65" i="1" s="1"/>
  <c r="K62" i="1"/>
  <c r="K54" i="1"/>
  <c r="K53" i="1"/>
  <c r="K55" i="1" s="1"/>
  <c r="K52" i="1"/>
  <c r="K46" i="1"/>
  <c r="K45" i="1"/>
  <c r="K44" i="1"/>
  <c r="K43" i="1"/>
  <c r="K36" i="1"/>
  <c r="K35" i="1"/>
  <c r="K34" i="1"/>
  <c r="K33" i="1"/>
  <c r="K25" i="1"/>
  <c r="K24" i="1"/>
  <c r="K26" i="1" s="1"/>
  <c r="K23" i="1"/>
  <c r="K14" i="1"/>
  <c r="K15" i="1"/>
  <c r="K16" i="1" s="1"/>
  <c r="K13" i="1"/>
  <c r="K128" i="1" l="1"/>
  <c r="D152" i="1"/>
  <c r="E140" i="1"/>
  <c r="D140" i="1"/>
  <c r="F140" i="1"/>
  <c r="D139" i="1"/>
  <c r="D141" i="1"/>
  <c r="D143" i="1"/>
  <c r="F143" i="1" s="1"/>
  <c r="E142" i="1"/>
  <c r="F142" i="1" s="1"/>
  <c r="E157" i="1" s="1"/>
  <c r="G139" i="1"/>
  <c r="F64" i="1"/>
  <c r="D64" i="1"/>
  <c r="D157" i="1"/>
  <c r="E141" i="1"/>
  <c r="F141" i="1" s="1"/>
  <c r="F139" i="1"/>
  <c r="G143" i="1"/>
  <c r="F144" i="1"/>
  <c r="G142" i="1" l="1"/>
  <c r="G141" i="1"/>
  <c r="G140" i="1"/>
  <c r="F145" i="1"/>
  <c r="C146" i="1" l="1"/>
  <c r="E36" i="1"/>
  <c r="D37" i="1"/>
  <c r="G37" i="1" s="1"/>
  <c r="H99" i="1"/>
  <c r="G133" i="1"/>
  <c r="G132" i="1"/>
  <c r="G131" i="1"/>
  <c r="G130" i="1"/>
  <c r="G129" i="1"/>
  <c r="G122" i="1"/>
  <c r="G121" i="1"/>
  <c r="G120" i="1"/>
  <c r="G119" i="1"/>
  <c r="G118" i="1"/>
  <c r="G111" i="1"/>
  <c r="G110" i="1"/>
  <c r="G109" i="1"/>
  <c r="G108" i="1"/>
  <c r="H110" i="1" s="1"/>
  <c r="G107" i="1"/>
  <c r="G100" i="1"/>
  <c r="G99" i="1"/>
  <c r="G98" i="1"/>
  <c r="G97" i="1"/>
  <c r="G96" i="1"/>
  <c r="G89" i="1"/>
  <c r="G88" i="1"/>
  <c r="G87" i="1"/>
  <c r="G86" i="1"/>
  <c r="G85" i="1"/>
  <c r="G91" i="1" s="1"/>
  <c r="G78" i="1"/>
  <c r="G77" i="1"/>
  <c r="G76" i="1"/>
  <c r="G75" i="1"/>
  <c r="H77" i="1" s="1"/>
  <c r="G74" i="1"/>
  <c r="G67" i="1"/>
  <c r="G66" i="1"/>
  <c r="G65" i="1"/>
  <c r="G64" i="1"/>
  <c r="G63" i="1"/>
  <c r="G57" i="1"/>
  <c r="G56" i="1"/>
  <c r="H56" i="1" s="1"/>
  <c r="G55" i="1"/>
  <c r="G54" i="1"/>
  <c r="G53" i="1"/>
  <c r="G48" i="1"/>
  <c r="G47" i="1"/>
  <c r="G46" i="1"/>
  <c r="G45" i="1"/>
  <c r="G44" i="1"/>
  <c r="G38" i="1"/>
  <c r="G36" i="1"/>
  <c r="G35" i="1"/>
  <c r="G34" i="1"/>
  <c r="G28" i="1"/>
  <c r="G25" i="1"/>
  <c r="G24" i="1"/>
  <c r="G18" i="1"/>
  <c r="G14" i="1"/>
  <c r="G15" i="1"/>
  <c r="G26" i="1"/>
  <c r="G27" i="1"/>
  <c r="F135" i="1"/>
  <c r="E135" i="1"/>
  <c r="D135" i="1"/>
  <c r="C135" i="1"/>
  <c r="F124" i="1"/>
  <c r="E124" i="1"/>
  <c r="D124" i="1"/>
  <c r="C124" i="1"/>
  <c r="F113" i="1"/>
  <c r="E113" i="1"/>
  <c r="D113" i="1"/>
  <c r="C113" i="1"/>
  <c r="F102" i="1"/>
  <c r="E102" i="1"/>
  <c r="D102" i="1"/>
  <c r="C102" i="1"/>
  <c r="F91" i="1"/>
  <c r="E91" i="1"/>
  <c r="D91" i="1"/>
  <c r="C91" i="1"/>
  <c r="F80" i="1"/>
  <c r="E80" i="1"/>
  <c r="D80" i="1"/>
  <c r="C80" i="1"/>
  <c r="F69" i="1"/>
  <c r="E69" i="1"/>
  <c r="D69" i="1"/>
  <c r="C69" i="1"/>
  <c r="F58" i="1"/>
  <c r="E58" i="1"/>
  <c r="D58" i="1"/>
  <c r="C58" i="1"/>
  <c r="F49" i="1"/>
  <c r="E49" i="1"/>
  <c r="D49" i="1"/>
  <c r="C49" i="1"/>
  <c r="H47" i="1" l="1"/>
  <c r="H88" i="1"/>
  <c r="G102" i="1"/>
  <c r="G124" i="1"/>
  <c r="H121" i="1"/>
  <c r="H132" i="1"/>
  <c r="H27" i="1"/>
  <c r="G69" i="1"/>
  <c r="G80" i="1"/>
  <c r="F146" i="1"/>
  <c r="G49" i="1"/>
  <c r="G135" i="1"/>
  <c r="E146" i="1"/>
  <c r="G113" i="1"/>
  <c r="H66" i="1"/>
  <c r="D146" i="1"/>
  <c r="H142" i="1"/>
  <c r="H37" i="1"/>
  <c r="E158" i="1"/>
  <c r="G146" i="1"/>
  <c r="G58" i="1"/>
  <c r="G39" i="1"/>
  <c r="F39" i="1"/>
  <c r="E39" i="1"/>
  <c r="D39" i="1"/>
  <c r="C39" i="1"/>
  <c r="G29" i="1"/>
  <c r="F29" i="1"/>
  <c r="E29" i="1"/>
  <c r="D29" i="1"/>
  <c r="C29" i="1"/>
  <c r="F19" i="1"/>
  <c r="E19" i="1"/>
  <c r="D19" i="1"/>
  <c r="C19" i="1"/>
  <c r="G17" i="1"/>
  <c r="G16" i="1"/>
  <c r="G19" i="1" l="1"/>
  <c r="F148" i="1" l="1"/>
  <c r="F149" i="1" s="1"/>
</calcChain>
</file>

<file path=xl/sharedStrings.xml><?xml version="1.0" encoding="utf-8"?>
<sst xmlns="http://schemas.openxmlformats.org/spreadsheetml/2006/main" count="330" uniqueCount="58">
  <si>
    <t>=================</t>
  </si>
  <si>
    <t>================</t>
  </si>
  <si>
    <t>ALECSA CELAYA S.</t>
  </si>
  <si>
    <t>DE R.L. DE C.V.</t>
  </si>
  <si>
    <t>Direcci</t>
  </si>
  <si>
    <t>ón:</t>
  </si>
  <si>
    <t>Libro Mayor</t>
  </si>
  <si>
    <t>R.F.C.</t>
  </si>
  <si>
    <t>Pag. 1</t>
  </si>
  <si>
    <t>Saldo Inicial</t>
  </si>
  <si>
    <t>Debe</t>
  </si>
  <si>
    <t>Haber</t>
  </si>
  <si>
    <t>Saldo Final</t>
  </si>
  <si>
    <t>IMPUESTO AL VALOR AGRAGADO</t>
  </si>
  <si>
    <t>324-001</t>
  </si>
  <si>
    <t>IVA FACTURADO</t>
  </si>
  <si>
    <t>324-002</t>
  </si>
  <si>
    <t>IVA POR PAGAR</t>
  </si>
  <si>
    <t>324-003</t>
  </si>
  <si>
    <t>IVA PENDIENTE DE ACREDITAR</t>
  </si>
  <si>
    <t>324-004</t>
  </si>
  <si>
    <t>IVA ACREDITABLE</t>
  </si>
  <si>
    <t>324-005</t>
  </si>
  <si>
    <t>IVA ANTICIPOS</t>
  </si>
  <si>
    <t>Sumas iguales</t>
  </si>
  <si>
    <t>324-006</t>
  </si>
  <si>
    <t>PAGOS DE IVA</t>
  </si>
  <si>
    <t>ENERO</t>
  </si>
  <si>
    <t>SI</t>
  </si>
  <si>
    <t>CARGO</t>
  </si>
  <si>
    <t>ABONO</t>
  </si>
  <si>
    <t>SF</t>
  </si>
  <si>
    <t>SM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</si>
  <si>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</si>
  <si>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</si>
  <si>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</si>
  <si>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</si>
  <si>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</si>
  <si>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</si>
  <si>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</si>
  <si>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</si>
  <si>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</si>
  <si>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</si>
  <si>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</si>
  <si>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</si>
  <si>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===============</t>
  </si>
  <si>
    <t>324-007</t>
  </si>
  <si>
    <t>OTRO IVA</t>
  </si>
  <si>
    <t>Direcció</t>
  </si>
  <si>
    <t>n:</t>
  </si>
  <si>
    <t>==============</t>
  </si>
  <si>
    <t>=====================================</t>
  </si>
  <si>
    <t>=====================</t>
  </si>
  <si>
    <t>del 01/01</t>
  </si>
  <si>
    <t>/15 al 31/12/15 al nivel 2</t>
  </si>
  <si>
    <t>========================================</t>
  </si>
  <si>
    <t>del 01/12</t>
  </si>
  <si>
    <t xml:space="preserve">IVA PENDIENTE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</si>
</sst>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0_ ;[Red]\-#,##0.00\ "/>
    <numFmt numFmtId="165" formatCode="_-* #,##0_-;\-* #,##0_-;_-* &quot;-&quot;??_-;_-@_-"/>
    <numFmt numFmtId="166" formatCode="#,##0_ ;[Red]\-#,##0\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6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39"/>
      </top>
      <bottom style="double">
        <color indexed="3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19">
    <xf numFmtId="0" fontId="0" fillId="0" borderId="0" xfId="0"/>
    <xf numFmtId="4" fontId="0" fillId="0" borderId="0" xfId="0" applyNumberFormat="1"/>
    <xf numFmtId="0" fontId="2" fillId="0" borderId="0" xfId="0" applyFont="1" applyFill="1" applyBorder="1" applyAlignment="1">
      <alignment horizontal="center"/>
    </xf>
    <xf numFmtId="4" fontId="3" fillId="2" borderId="1" xfId="0" applyNumberFormat="1" applyFont="1" applyFill="1" applyBorder="1"/>
    <xf numFmtId="43" fontId="0" fillId="0" borderId="0" xfId="1" applyFont="1"/>
    <xf numFmtId="4" fontId="0" fillId="0" borderId="0" xfId="0" applyNumberFormat="1" applyFill="1"/>
    <xf numFmtId="43" fontId="0" fillId="0" borderId="0" xfId="1" applyFont="1" applyFill="1"/>
    <xf numFmtId="0" fontId="0" fillId="0" borderId="0" xfId="0" applyFill="1"/>
    <xf numFmtId="43" fontId="0" fillId="0" borderId="2" xfId="1" applyFont="1" applyBorder="1"/>
    <xf numFmtId="43" fontId="0" fillId="0" borderId="3" xfId="1" applyFont="1" applyFill="1" applyBorder="1"/>
    <xf numFmtId="4" fontId="0" fillId="0" borderId="3" xfId="0" applyNumberFormat="1" applyBorder="1"/>
    <xf numFmtId="43" fontId="0" fillId="0" borderId="4" xfId="1" applyFont="1" applyBorder="1"/>
    <xf numFmtId="43" fontId="0" fillId="0" borderId="3" xfId="1" applyFont="1" applyBorder="1"/>
    <xf numFmtId="0" fontId="0" fillId="0" borderId="3" xfId="0" applyBorder="1"/>
    <xf numFmtId="43" fontId="0" fillId="0" borderId="5" xfId="1" applyFont="1" applyBorder="1"/>
    <xf numFmtId="164" fontId="5" fillId="3" borderId="6" xfId="2" applyNumberFormat="1" applyFont="1" applyFill="1" applyBorder="1" applyAlignment="1">
      <alignment vertical="center"/>
    </xf>
    <xf numFmtId="165" fontId="0" fillId="0" borderId="7" xfId="1" applyNumberFormat="1" applyFont="1" applyBorder="1"/>
    <xf numFmtId="166" fontId="3" fillId="4" borderId="7" xfId="1" applyNumberFormat="1" applyFont="1" applyFill="1" applyBorder="1"/>
    <xf numFmtId="165" fontId="6" fillId="0" borderId="7" xfId="1" applyNumberFormat="1" applyFont="1" applyBorder="1"/>
  </cellXfs>
  <cellStyles count="3">
    <cellStyle name="Millares" xfId="1" builtinId="3"/>
    <cellStyle name="Normal" xfId="0" builtinId="0"/>
    <cellStyle name="Normal_Formato 201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163</xdr:row>
      <xdr:rowOff>0</xdr:rowOff>
    </xdr:from>
    <xdr:to>
      <xdr:col>36</xdr:col>
      <xdr:colOff>411826</xdr:colOff>
      <xdr:row>216</xdr:row>
      <xdr:rowOff>189214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230794"/>
          <a:ext cx="31295238" cy="102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MARRE%20IVA%20CYA%20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XC"/>
      <sheetName val="CXP"/>
      <sheetName val="CONC IVA 2015"/>
    </sheetNames>
    <sheetDataSet>
      <sheetData sheetId="0"/>
      <sheetData sheetId="1"/>
      <sheetData sheetId="2"/>
      <sheetData sheetId="3">
        <row r="60">
          <cell r="P60">
            <v>2834928.2693655188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K159"/>
  <sheetViews>
    <sheetView tabSelected="1" zoomScale="85" zoomScaleNormal="85" workbookViewId="0">
      <selection activeCell="H21" sqref="H21"/>
    </sheetView>
  </sheetViews>
  <sheetFormatPr baseColWidth="10" defaultRowHeight="15" x14ac:dyDescent="0.25"/>
  <cols>
    <col min="1" max="1" width="12.85546875" bestFit="1" customWidth="1"/>
    <col min="2" max="2" width="28" bestFit="1" customWidth="1"/>
    <col min="3" max="6" width="17.140625" bestFit="1" customWidth="1"/>
    <col min="7" max="7" width="14.140625" bestFit="1" customWidth="1"/>
    <col min="8" max="9" width="14.140625" customWidth="1"/>
    <col min="11" max="11" width="14.140625" style="4" bestFit="1" customWidth="1"/>
  </cols>
  <sheetData>
    <row r="13" spans="1:11" x14ac:dyDescent="0.25">
      <c r="A13" s="2" t="s">
        <v>27</v>
      </c>
      <c r="C13" s="2" t="s">
        <v>28</v>
      </c>
      <c r="D13" s="2" t="s">
        <v>29</v>
      </c>
      <c r="E13" s="2" t="s">
        <v>30</v>
      </c>
      <c r="F13" s="2" t="s">
        <v>31</v>
      </c>
      <c r="G13" s="2" t="s">
        <v>32</v>
      </c>
      <c r="K13" s="18">
        <f>(K14*100)/16</f>
        <v>27079247.4375</v>
      </c>
    </row>
    <row r="14" spans="1:11" x14ac:dyDescent="0.25">
      <c r="A14" t="s">
        <v>14</v>
      </c>
      <c r="B14" t="s">
        <v>15</v>
      </c>
      <c r="C14" s="1">
        <v>-2458866.5</v>
      </c>
      <c r="D14" s="1">
        <v>6376964.4500000002</v>
      </c>
      <c r="E14" s="1">
        <v>6337909.3099999996</v>
      </c>
      <c r="F14" s="1">
        <v>-2419811.36</v>
      </c>
      <c r="G14" s="1">
        <f>+E14-D14</f>
        <v>-39055.140000000596</v>
      </c>
      <c r="K14" s="16">
        <f>+G15-G18</f>
        <v>4332679.59</v>
      </c>
    </row>
    <row r="15" spans="1:11" x14ac:dyDescent="0.25">
      <c r="A15" t="s">
        <v>16</v>
      </c>
      <c r="B15" t="s">
        <v>17</v>
      </c>
      <c r="D15" s="1">
        <v>324810.28000000003</v>
      </c>
      <c r="E15" s="1">
        <v>4655293.55</v>
      </c>
      <c r="F15" s="1">
        <v>-4330483.2699999996</v>
      </c>
      <c r="G15" s="1">
        <f>+E15-D15</f>
        <v>4330483.2699999996</v>
      </c>
      <c r="K15" s="16">
        <f>+G17</f>
        <v>3855779.6199999996</v>
      </c>
    </row>
    <row r="16" spans="1:11" x14ac:dyDescent="0.25">
      <c r="A16" t="s">
        <v>18</v>
      </c>
      <c r="B16" t="s">
        <v>19</v>
      </c>
      <c r="C16" s="1">
        <v>431374.9</v>
      </c>
      <c r="D16" s="1">
        <v>1021955.7</v>
      </c>
      <c r="E16" s="1">
        <v>1031275.24</v>
      </c>
      <c r="F16" s="1">
        <v>422055.36</v>
      </c>
      <c r="G16" s="1">
        <f>+D16-E16</f>
        <v>-9319.5400000000373</v>
      </c>
      <c r="K16" s="17">
        <f>+K14-K15</f>
        <v>476899.9700000002</v>
      </c>
    </row>
    <row r="17" spans="1:11" x14ac:dyDescent="0.25">
      <c r="A17" t="s">
        <v>20</v>
      </c>
      <c r="B17" t="s">
        <v>21</v>
      </c>
      <c r="C17" s="1">
        <v>856956.53</v>
      </c>
      <c r="D17" s="1">
        <v>4384334.68</v>
      </c>
      <c r="E17" s="1">
        <v>528555.06000000006</v>
      </c>
      <c r="F17" s="1">
        <v>4712736.1500000004</v>
      </c>
      <c r="G17" s="1">
        <f>+D17-E17</f>
        <v>3855779.6199999996</v>
      </c>
      <c r="H17" s="1"/>
    </row>
    <row r="18" spans="1:11" x14ac:dyDescent="0.25">
      <c r="A18" t="s">
        <v>22</v>
      </c>
      <c r="B18" t="s">
        <v>23</v>
      </c>
      <c r="D18" s="1">
        <v>7464.41</v>
      </c>
      <c r="E18" s="1">
        <v>5268.09</v>
      </c>
      <c r="F18" s="1">
        <v>2196.3200000000002</v>
      </c>
      <c r="G18" s="1">
        <f>+E18-D18</f>
        <v>-2196.3199999999997</v>
      </c>
    </row>
    <row r="19" spans="1:11" ht="15.75" thickBot="1" x14ac:dyDescent="0.3">
      <c r="C19" s="3">
        <f>SUM(C13:C18)</f>
        <v>-1170535.07</v>
      </c>
      <c r="D19" s="3">
        <f>SUM(D13:D18)</f>
        <v>12115529.52</v>
      </c>
      <c r="E19" s="3">
        <f>SUM(E13:E18)</f>
        <v>12558301.25</v>
      </c>
      <c r="F19" s="3">
        <f>SUM(F13:F18)</f>
        <v>-1613306.7999999982</v>
      </c>
      <c r="G19" s="3">
        <f>+G17+G16-G14-G15-G18</f>
        <v>-442771.72999999934</v>
      </c>
    </row>
    <row r="20" spans="1:11" x14ac:dyDescent="0.25">
      <c r="C20" s="1"/>
      <c r="D20" s="1"/>
      <c r="E20" s="1"/>
      <c r="F20" s="1"/>
    </row>
    <row r="23" spans="1:11" x14ac:dyDescent="0.25">
      <c r="A23" s="2" t="s">
        <v>33</v>
      </c>
      <c r="C23" s="2" t="s">
        <v>28</v>
      </c>
      <c r="D23" s="2" t="s">
        <v>29</v>
      </c>
      <c r="E23" s="2" t="s">
        <v>30</v>
      </c>
      <c r="F23" s="2" t="s">
        <v>31</v>
      </c>
      <c r="G23" s="2" t="s">
        <v>32</v>
      </c>
      <c r="K23" s="18">
        <f>(K24*100)/16</f>
        <v>20846516.375</v>
      </c>
    </row>
    <row r="24" spans="1:11" x14ac:dyDescent="0.25">
      <c r="A24" t="s">
        <v>14</v>
      </c>
      <c r="B24" t="s">
        <v>15</v>
      </c>
      <c r="C24" s="1">
        <v>-2419811.36</v>
      </c>
      <c r="D24" s="1">
        <v>4768619.22</v>
      </c>
      <c r="E24" s="1">
        <v>5364997.79</v>
      </c>
      <c r="F24" s="1">
        <v>-3016189.93</v>
      </c>
      <c r="G24" s="1">
        <f>+E24-D24</f>
        <v>596378.5700000003</v>
      </c>
      <c r="K24" s="16">
        <f>+G25-G28</f>
        <v>3335442.62</v>
      </c>
    </row>
    <row r="25" spans="1:11" x14ac:dyDescent="0.25">
      <c r="A25" t="s">
        <v>16</v>
      </c>
      <c r="B25" t="s">
        <v>17</v>
      </c>
      <c r="C25" s="1">
        <v>-4330483.2699999996</v>
      </c>
      <c r="D25" s="1">
        <v>105369.59</v>
      </c>
      <c r="E25" s="1">
        <v>3439719.31</v>
      </c>
      <c r="F25" s="1">
        <v>-7664832.9900000002</v>
      </c>
      <c r="G25" s="1">
        <f>+E25-D25</f>
        <v>3334349.72</v>
      </c>
      <c r="K25" s="16">
        <f>+G27</f>
        <v>3484575.74</v>
      </c>
    </row>
    <row r="26" spans="1:11" x14ac:dyDescent="0.25">
      <c r="A26" t="s">
        <v>18</v>
      </c>
      <c r="B26" t="s">
        <v>19</v>
      </c>
      <c r="C26" s="1">
        <v>422055.36</v>
      </c>
      <c r="D26" s="1">
        <v>1188898.04</v>
      </c>
      <c r="E26" s="1">
        <v>1241119.69</v>
      </c>
      <c r="F26" s="1">
        <v>369833.71</v>
      </c>
      <c r="G26" s="1">
        <f>+D26-E26</f>
        <v>-52221.649999999907</v>
      </c>
      <c r="K26" s="17">
        <f>+K24-K25</f>
        <v>-149133.12000000011</v>
      </c>
    </row>
    <row r="27" spans="1:11" x14ac:dyDescent="0.25">
      <c r="A27" t="s">
        <v>20</v>
      </c>
      <c r="B27" t="s">
        <v>21</v>
      </c>
      <c r="C27" s="1">
        <v>4712736.1500000004</v>
      </c>
      <c r="D27" s="1">
        <v>4011666.02</v>
      </c>
      <c r="E27" s="1">
        <v>527090.28</v>
      </c>
      <c r="F27" s="1">
        <v>8197311.8899999997</v>
      </c>
      <c r="G27" s="1">
        <f>+D27-E27</f>
        <v>3484575.74</v>
      </c>
      <c r="H27" s="1">
        <f>+G25-G27</f>
        <v>-150226.02000000002</v>
      </c>
    </row>
    <row r="28" spans="1:11" x14ac:dyDescent="0.25">
      <c r="A28" t="s">
        <v>22</v>
      </c>
      <c r="B28" t="s">
        <v>23</v>
      </c>
      <c r="C28" s="1">
        <v>2196.3200000000002</v>
      </c>
      <c r="D28" s="1">
        <v>4125.55</v>
      </c>
      <c r="E28" s="1">
        <v>3032.65</v>
      </c>
      <c r="F28" s="1">
        <v>3289.22</v>
      </c>
      <c r="G28" s="1">
        <f>+E28-D28</f>
        <v>-1092.9000000000001</v>
      </c>
    </row>
    <row r="29" spans="1:11" ht="15.75" thickBot="1" x14ac:dyDescent="0.3">
      <c r="C29" s="3">
        <f>SUM(C23:C28)</f>
        <v>-1613306.7999999982</v>
      </c>
      <c r="D29" s="3">
        <f>SUM(D23:D28)</f>
        <v>10078678.42</v>
      </c>
      <c r="E29" s="3">
        <f>SUM(E23:E28)</f>
        <v>10575959.719999999</v>
      </c>
      <c r="F29" s="3">
        <f>SUM(F23:F28)</f>
        <v>-2110588.0999999992</v>
      </c>
      <c r="G29" s="3">
        <f>SUM(G23:G28)</f>
        <v>7361989.4800000004</v>
      </c>
    </row>
    <row r="30" spans="1:11" x14ac:dyDescent="0.25">
      <c r="C30" s="1"/>
      <c r="D30" s="1"/>
      <c r="E30" s="1"/>
      <c r="F30" s="1"/>
    </row>
    <row r="33" spans="1:11" x14ac:dyDescent="0.25">
      <c r="A33" s="2" t="s">
        <v>34</v>
      </c>
      <c r="C33" s="2" t="s">
        <v>28</v>
      </c>
      <c r="D33" s="2" t="s">
        <v>29</v>
      </c>
      <c r="E33" s="2" t="s">
        <v>30</v>
      </c>
      <c r="F33" s="2" t="s">
        <v>31</v>
      </c>
      <c r="G33" s="2" t="s">
        <v>32</v>
      </c>
      <c r="K33" s="18">
        <f>(K34*100)/16</f>
        <v>21846282.25</v>
      </c>
    </row>
    <row r="34" spans="1:11" x14ac:dyDescent="0.25">
      <c r="A34" t="s">
        <v>14</v>
      </c>
      <c r="B34" t="s">
        <v>15</v>
      </c>
      <c r="C34" s="1">
        <v>-3016189.93</v>
      </c>
      <c r="D34" s="1">
        <v>5948206.6799999997</v>
      </c>
      <c r="E34" s="1">
        <v>6426831.1600000001</v>
      </c>
      <c r="F34" s="1">
        <v>-3494814.41</v>
      </c>
      <c r="G34" s="1">
        <f>+E34-D34</f>
        <v>478624.48000000045</v>
      </c>
      <c r="K34" s="16">
        <f>+G35-G38</f>
        <v>3495405.16</v>
      </c>
    </row>
    <row r="35" spans="1:11" x14ac:dyDescent="0.25">
      <c r="A35" t="s">
        <v>16</v>
      </c>
      <c r="B35" t="s">
        <v>17</v>
      </c>
      <c r="C35" s="1">
        <v>-7664832.9900000002</v>
      </c>
      <c r="D35" s="1">
        <v>299123.58</v>
      </c>
      <c r="E35" s="1">
        <v>3793657.79</v>
      </c>
      <c r="F35" s="1">
        <v>-11159367.199999999</v>
      </c>
      <c r="G35" s="1">
        <f>+E35-D35</f>
        <v>3494534.21</v>
      </c>
      <c r="K35" s="16">
        <f>+G37</f>
        <v>4066713.01</v>
      </c>
    </row>
    <row r="36" spans="1:11" x14ac:dyDescent="0.25">
      <c r="A36" t="s">
        <v>18</v>
      </c>
      <c r="B36" t="s">
        <v>19</v>
      </c>
      <c r="C36" s="1">
        <v>473282</v>
      </c>
      <c r="D36" s="1">
        <v>622384.56000000006</v>
      </c>
      <c r="E36" s="1">
        <f>680175.6+642110.41</f>
        <v>1322286.01</v>
      </c>
      <c r="F36" s="1">
        <v>415490.96</v>
      </c>
      <c r="G36" s="1">
        <f>+D36-E36</f>
        <v>-699901.45</v>
      </c>
      <c r="K36" s="17">
        <f>+K34-K35</f>
        <v>-571307.84999999963</v>
      </c>
    </row>
    <row r="37" spans="1:11" x14ac:dyDescent="0.25">
      <c r="A37" t="s">
        <v>20</v>
      </c>
      <c r="B37" t="s">
        <v>21</v>
      </c>
      <c r="C37" s="1">
        <v>8093863.5999999996</v>
      </c>
      <c r="D37" s="1">
        <f>4242675.8+642110.41</f>
        <v>4884786.21</v>
      </c>
      <c r="E37" s="1">
        <v>818073.2</v>
      </c>
      <c r="F37" s="1">
        <v>11518466.199999999</v>
      </c>
      <c r="G37" s="1">
        <f>+D37-E37</f>
        <v>4066713.01</v>
      </c>
      <c r="H37" s="1">
        <f>+G35-G37</f>
        <v>-572178.79999999981</v>
      </c>
    </row>
    <row r="38" spans="1:11" x14ac:dyDescent="0.25">
      <c r="A38" t="s">
        <v>22</v>
      </c>
      <c r="B38" t="s">
        <v>23</v>
      </c>
      <c r="C38" s="1">
        <v>3289.22</v>
      </c>
      <c r="D38" s="1">
        <v>3708.82</v>
      </c>
      <c r="E38" s="1">
        <v>2837.87</v>
      </c>
      <c r="F38" s="1">
        <v>4160.17</v>
      </c>
      <c r="G38" s="1">
        <f>+E38-D38</f>
        <v>-870.95000000000027</v>
      </c>
    </row>
    <row r="39" spans="1:11" ht="15.75" thickBot="1" x14ac:dyDescent="0.3">
      <c r="C39" s="3">
        <f>SUM(C33:C38)</f>
        <v>-2110588.1</v>
      </c>
      <c r="D39" s="3">
        <f>SUM(D33:D38)</f>
        <v>11758209.850000001</v>
      </c>
      <c r="E39" s="3">
        <f>SUM(E33:E38)</f>
        <v>12363686.029999997</v>
      </c>
      <c r="F39" s="3">
        <f>SUM(F33:F38)</f>
        <v>-2716064.2799999993</v>
      </c>
      <c r="G39" s="3">
        <f>SUM(G33:G38)</f>
        <v>7339099.2999999998</v>
      </c>
    </row>
    <row r="40" spans="1:11" x14ac:dyDescent="0.25">
      <c r="C40" s="1"/>
      <c r="D40" s="1"/>
      <c r="E40" s="1"/>
      <c r="F40" s="1"/>
    </row>
    <row r="43" spans="1:11" x14ac:dyDescent="0.25">
      <c r="A43" s="2" t="s">
        <v>35</v>
      </c>
      <c r="C43" s="2" t="s">
        <v>28</v>
      </c>
      <c r="D43" s="2" t="s">
        <v>29</v>
      </c>
      <c r="E43" s="2" t="s">
        <v>30</v>
      </c>
      <c r="F43" s="2" t="s">
        <v>31</v>
      </c>
      <c r="G43" s="2" t="s">
        <v>32</v>
      </c>
      <c r="K43" s="18">
        <f>(K44*100)/16</f>
        <v>14880300.874999998</v>
      </c>
    </row>
    <row r="44" spans="1:11" x14ac:dyDescent="0.25">
      <c r="A44" t="s">
        <v>14</v>
      </c>
      <c r="B44" t="s">
        <v>15</v>
      </c>
      <c r="C44" s="1">
        <v>-3494814.41</v>
      </c>
      <c r="D44" s="1">
        <v>4484356.3</v>
      </c>
      <c r="E44" s="1">
        <v>5283551.38</v>
      </c>
      <c r="F44" s="1">
        <v>-4294009.49</v>
      </c>
      <c r="G44" s="1">
        <f>+E44-D44</f>
        <v>799195.08000000007</v>
      </c>
      <c r="K44" s="16">
        <f>+G45-G48</f>
        <v>2380848.1399999997</v>
      </c>
    </row>
    <row r="45" spans="1:11" x14ac:dyDescent="0.25">
      <c r="A45" t="s">
        <v>16</v>
      </c>
      <c r="B45" t="s">
        <v>17</v>
      </c>
      <c r="C45" s="1">
        <v>-11159367.199999999</v>
      </c>
      <c r="D45" s="1">
        <v>226030.47</v>
      </c>
      <c r="E45" s="1">
        <v>2591950.71</v>
      </c>
      <c r="F45" s="1">
        <v>-13525287.439999999</v>
      </c>
      <c r="G45" s="1">
        <f>+E45-D45</f>
        <v>2365920.2399999998</v>
      </c>
      <c r="K45" s="16">
        <f>+G47</f>
        <v>2512621.3200000003</v>
      </c>
    </row>
    <row r="46" spans="1:11" x14ac:dyDescent="0.25">
      <c r="A46" t="s">
        <v>18</v>
      </c>
      <c r="B46" t="s">
        <v>19</v>
      </c>
      <c r="C46" s="1">
        <v>415490.96</v>
      </c>
      <c r="D46" s="1">
        <v>532237.93999999994</v>
      </c>
      <c r="E46" s="1">
        <v>546848.92000000004</v>
      </c>
      <c r="F46" s="1">
        <v>400879.98</v>
      </c>
      <c r="G46" s="1">
        <f>+D46-E46</f>
        <v>-14610.980000000098</v>
      </c>
      <c r="K46" s="17">
        <f>+K44-K45</f>
        <v>-131773.18000000063</v>
      </c>
    </row>
    <row r="47" spans="1:11" x14ac:dyDescent="0.25">
      <c r="A47" t="s">
        <v>20</v>
      </c>
      <c r="B47" t="s">
        <v>21</v>
      </c>
      <c r="C47" s="1">
        <v>11518466.199999999</v>
      </c>
      <c r="D47" s="1">
        <v>2727364.62</v>
      </c>
      <c r="E47" s="1">
        <v>214743.3</v>
      </c>
      <c r="F47" s="1">
        <v>14031087.52</v>
      </c>
      <c r="G47" s="1">
        <f>+D47-E47</f>
        <v>2512621.3200000003</v>
      </c>
      <c r="H47" s="1">
        <f>+G45-G47</f>
        <v>-146701.08000000054</v>
      </c>
    </row>
    <row r="48" spans="1:11" x14ac:dyDescent="0.25">
      <c r="A48" t="s">
        <v>22</v>
      </c>
      <c r="B48" t="s">
        <v>23</v>
      </c>
      <c r="C48" s="1">
        <v>4160.17</v>
      </c>
      <c r="D48" s="1">
        <v>17131.07</v>
      </c>
      <c r="E48" s="1">
        <v>2203.17</v>
      </c>
      <c r="F48" s="1">
        <v>19088.07</v>
      </c>
      <c r="G48" s="1">
        <f>+E48-D48</f>
        <v>-14927.9</v>
      </c>
    </row>
    <row r="49" spans="1:11" ht="15.75" thickBot="1" x14ac:dyDescent="0.3">
      <c r="C49" s="3">
        <f>SUM(C43:C48)</f>
        <v>-2716064.2799999993</v>
      </c>
      <c r="D49" s="3">
        <f>SUM(D43:D48)</f>
        <v>7987120.3999999994</v>
      </c>
      <c r="E49" s="3">
        <f>SUM(E43:E48)</f>
        <v>8639297.4800000004</v>
      </c>
      <c r="F49" s="3">
        <f>SUM(F43:F48)</f>
        <v>-3368241.36</v>
      </c>
      <c r="G49" s="3">
        <f>SUM(G43:G48)</f>
        <v>5648197.7599999998</v>
      </c>
    </row>
    <row r="50" spans="1:11" x14ac:dyDescent="0.25">
      <c r="C50" s="1"/>
      <c r="D50" s="1"/>
      <c r="E50" s="1"/>
      <c r="F50" s="1"/>
    </row>
    <row r="52" spans="1:11" x14ac:dyDescent="0.25">
      <c r="A52" s="2" t="s">
        <v>36</v>
      </c>
      <c r="C52" s="2" t="s">
        <v>28</v>
      </c>
      <c r="D52" s="2" t="s">
        <v>29</v>
      </c>
      <c r="E52" s="2" t="s">
        <v>30</v>
      </c>
      <c r="F52" s="2" t="s">
        <v>31</v>
      </c>
      <c r="G52" s="2" t="s">
        <v>32</v>
      </c>
      <c r="K52" s="18">
        <f>(K53*100)/16</f>
        <v>19350156</v>
      </c>
    </row>
    <row r="53" spans="1:11" x14ac:dyDescent="0.25">
      <c r="A53" t="s">
        <v>14</v>
      </c>
      <c r="B53" t="s">
        <v>15</v>
      </c>
      <c r="C53" s="1">
        <v>-4294009.49</v>
      </c>
      <c r="D53" s="1">
        <v>5431671.5199999996</v>
      </c>
      <c r="E53" s="1">
        <v>5917741.9699999997</v>
      </c>
      <c r="F53" s="1">
        <v>-4780079.9400000004</v>
      </c>
      <c r="G53" s="1">
        <f>+E53-D53</f>
        <v>486070.45000000019</v>
      </c>
      <c r="K53" s="16">
        <f>+G54-G57</f>
        <v>3096024.96</v>
      </c>
    </row>
    <row r="54" spans="1:11" x14ac:dyDescent="0.25">
      <c r="A54" t="s">
        <v>16</v>
      </c>
      <c r="B54" t="s">
        <v>17</v>
      </c>
      <c r="C54" s="1">
        <v>-13525287.439999999</v>
      </c>
      <c r="D54" s="1">
        <v>67510.41</v>
      </c>
      <c r="E54" s="1">
        <v>3157306.7</v>
      </c>
      <c r="F54" s="1">
        <v>-16615083.73</v>
      </c>
      <c r="G54" s="1">
        <f>+E54-D54</f>
        <v>3089796.29</v>
      </c>
      <c r="K54" s="16">
        <f>+G56</f>
        <v>3228333.06</v>
      </c>
    </row>
    <row r="55" spans="1:11" x14ac:dyDescent="0.25">
      <c r="A55" t="s">
        <v>18</v>
      </c>
      <c r="B55" t="s">
        <v>19</v>
      </c>
      <c r="C55" s="1">
        <v>400879.98</v>
      </c>
      <c r="D55" s="1">
        <v>588734.02</v>
      </c>
      <c r="E55" s="1">
        <v>577230.4</v>
      </c>
      <c r="F55" s="1">
        <v>412383.6</v>
      </c>
      <c r="G55" s="1">
        <f>+D55-E55</f>
        <v>11503.619999999995</v>
      </c>
      <c r="K55" s="17">
        <f>+K53-K54</f>
        <v>-132308.10000000009</v>
      </c>
    </row>
    <row r="56" spans="1:11" x14ac:dyDescent="0.25">
      <c r="A56" t="s">
        <v>20</v>
      </c>
      <c r="B56" t="s">
        <v>21</v>
      </c>
      <c r="C56" s="1">
        <v>14031087.52</v>
      </c>
      <c r="D56" s="1">
        <v>3552784.71</v>
      </c>
      <c r="E56" s="1">
        <v>324451.65000000002</v>
      </c>
      <c r="F56" s="1">
        <v>17259420.579999998</v>
      </c>
      <c r="G56" s="1">
        <f>+D56-E56</f>
        <v>3228333.06</v>
      </c>
      <c r="H56" s="1">
        <f>+G54-G56</f>
        <v>-138536.77000000002</v>
      </c>
    </row>
    <row r="57" spans="1:11" x14ac:dyDescent="0.25">
      <c r="A57" t="s">
        <v>22</v>
      </c>
      <c r="B57" t="s">
        <v>23</v>
      </c>
      <c r="C57" s="1">
        <v>19088.07</v>
      </c>
      <c r="D57" s="1">
        <v>7491.54</v>
      </c>
      <c r="E57" s="1">
        <v>1262.8699999999999</v>
      </c>
      <c r="F57" s="1">
        <v>25316.74</v>
      </c>
      <c r="G57" s="1">
        <f>+E57-D57</f>
        <v>-6228.67</v>
      </c>
    </row>
    <row r="58" spans="1:11" ht="15.75" thickBot="1" x14ac:dyDescent="0.3">
      <c r="C58" s="3">
        <f>SUM(C52:C57)</f>
        <v>-3368241.36</v>
      </c>
      <c r="D58" s="3">
        <f>SUM(D52:D57)</f>
        <v>9648192.1999999993</v>
      </c>
      <c r="E58" s="3">
        <f>SUM(E52:E57)</f>
        <v>9977993.5899999999</v>
      </c>
      <c r="F58" s="3">
        <f>SUM(F52:F57)</f>
        <v>-3698042.7500000019</v>
      </c>
      <c r="G58" s="3">
        <f>SUM(G52:G57)</f>
        <v>6809474.75</v>
      </c>
    </row>
    <row r="62" spans="1:11" x14ac:dyDescent="0.25">
      <c r="A62" s="2" t="s">
        <v>37</v>
      </c>
      <c r="C62" s="2" t="s">
        <v>28</v>
      </c>
      <c r="D62" s="2" t="s">
        <v>29</v>
      </c>
      <c r="E62" s="2" t="s">
        <v>30</v>
      </c>
      <c r="F62" s="2" t="s">
        <v>31</v>
      </c>
      <c r="G62" s="2" t="s">
        <v>32</v>
      </c>
      <c r="K62" s="18">
        <f>(K63*100)/16</f>
        <v>25666133.0625</v>
      </c>
    </row>
    <row r="63" spans="1:11" x14ac:dyDescent="0.25">
      <c r="A63" t="s">
        <v>14</v>
      </c>
      <c r="B63" t="s">
        <v>15</v>
      </c>
      <c r="C63" s="1">
        <v>-4780079.9400000004</v>
      </c>
      <c r="D63" s="1">
        <v>6897593.5899999999</v>
      </c>
      <c r="E63" s="1">
        <v>6258490.1399999997</v>
      </c>
      <c r="F63" s="1">
        <v>-4140976.49</v>
      </c>
      <c r="G63" s="1">
        <f>+E63-D63</f>
        <v>-639103.45000000019</v>
      </c>
      <c r="K63" s="16">
        <f>+G64-G67</f>
        <v>4106581.29</v>
      </c>
    </row>
    <row r="64" spans="1:11" x14ac:dyDescent="0.25">
      <c r="A64" t="s">
        <v>16</v>
      </c>
      <c r="B64" t="s">
        <v>17</v>
      </c>
      <c r="C64" s="1">
        <v>-16615083.73</v>
      </c>
      <c r="D64" s="1">
        <f>668384.41-501415</f>
        <v>166969.41000000003</v>
      </c>
      <c r="E64" s="1">
        <v>4283005.12</v>
      </c>
      <c r="F64" s="1">
        <f>+C64-E64-D64</f>
        <v>-21065058.260000002</v>
      </c>
      <c r="G64" s="1">
        <f>+E64-D64</f>
        <v>4116035.71</v>
      </c>
      <c r="K64" s="16">
        <f>+G66</f>
        <v>3110786.92</v>
      </c>
    </row>
    <row r="65" spans="1:11" x14ac:dyDescent="0.25">
      <c r="A65" t="s">
        <v>18</v>
      </c>
      <c r="B65" t="s">
        <v>19</v>
      </c>
      <c r="C65" s="1">
        <v>412383.6</v>
      </c>
      <c r="D65" s="1">
        <v>589419.78</v>
      </c>
      <c r="E65" s="1">
        <v>539505.43999999994</v>
      </c>
      <c r="F65" s="1">
        <v>462297.94</v>
      </c>
      <c r="G65" s="1">
        <f>+D65-E65</f>
        <v>49914.340000000084</v>
      </c>
      <c r="K65" s="17">
        <f>+K63-K64</f>
        <v>995794.37000000011</v>
      </c>
    </row>
    <row r="66" spans="1:11" x14ac:dyDescent="0.25">
      <c r="A66" t="s">
        <v>20</v>
      </c>
      <c r="B66" t="s">
        <v>21</v>
      </c>
      <c r="C66" s="1">
        <v>17259420.579999998</v>
      </c>
      <c r="D66" s="1">
        <v>3492535.71</v>
      </c>
      <c r="E66" s="1">
        <v>381748.79</v>
      </c>
      <c r="F66" s="1">
        <v>20370207.5</v>
      </c>
      <c r="G66" s="1">
        <f>+D66-E66</f>
        <v>3110786.92</v>
      </c>
      <c r="H66" s="1">
        <f>+G64-G66</f>
        <v>1005248.79</v>
      </c>
    </row>
    <row r="67" spans="1:11" x14ac:dyDescent="0.25">
      <c r="A67" t="s">
        <v>22</v>
      </c>
      <c r="B67" t="s">
        <v>23</v>
      </c>
      <c r="C67" s="1">
        <v>25316.74</v>
      </c>
      <c r="D67" s="1">
        <v>2204.71</v>
      </c>
      <c r="E67" s="1">
        <v>11659.13</v>
      </c>
      <c r="F67" s="1">
        <v>15862.32</v>
      </c>
      <c r="G67" s="1">
        <f>+E67-D67</f>
        <v>9454.4199999999983</v>
      </c>
    </row>
    <row r="68" spans="1:11" x14ac:dyDescent="0.25">
      <c r="A68" t="s">
        <v>25</v>
      </c>
      <c r="B68" t="s">
        <v>26</v>
      </c>
      <c r="E68" s="1"/>
      <c r="F68" s="1"/>
    </row>
    <row r="69" spans="1:11" ht="15.75" thickBot="1" x14ac:dyDescent="0.3">
      <c r="C69" s="3">
        <f>SUM(C63:C68)</f>
        <v>-3698042.7500000019</v>
      </c>
      <c r="D69" s="3">
        <f>SUM(D63:D68)</f>
        <v>11148723.200000001</v>
      </c>
      <c r="E69" s="3">
        <f>SUM(E63:E68)</f>
        <v>11474408.619999999</v>
      </c>
      <c r="F69" s="3">
        <f>SUM(F63:F68)</f>
        <v>-4357666.9899999984</v>
      </c>
      <c r="G69" s="3">
        <f>SUM(G63:G68)</f>
        <v>6647087.9399999995</v>
      </c>
    </row>
    <row r="73" spans="1:11" x14ac:dyDescent="0.25">
      <c r="A73" s="2" t="s">
        <v>38</v>
      </c>
      <c r="C73" s="2" t="s">
        <v>28</v>
      </c>
      <c r="D73" s="2" t="s">
        <v>29</v>
      </c>
      <c r="E73" s="2" t="s">
        <v>30</v>
      </c>
      <c r="F73" s="2" t="s">
        <v>31</v>
      </c>
      <c r="G73" s="2" t="s">
        <v>32</v>
      </c>
      <c r="K73" s="18">
        <f>(K74*100)/16</f>
        <v>19542413.625</v>
      </c>
    </row>
    <row r="74" spans="1:11" x14ac:dyDescent="0.25">
      <c r="A74" t="s">
        <v>14</v>
      </c>
      <c r="B74" t="s">
        <v>15</v>
      </c>
      <c r="C74" s="1">
        <v>-4140976.49</v>
      </c>
      <c r="D74" s="1">
        <v>5382220.7199999997</v>
      </c>
      <c r="E74" s="1">
        <v>5047883.6900000004</v>
      </c>
      <c r="F74" s="1">
        <v>-3806639.46</v>
      </c>
      <c r="G74" s="1">
        <f>+E74-D74</f>
        <v>-334337.02999999933</v>
      </c>
      <c r="K74" s="16">
        <f>+G75-G78</f>
        <v>3126786.18</v>
      </c>
    </row>
    <row r="75" spans="1:11" x14ac:dyDescent="0.25">
      <c r="A75" t="s">
        <v>16</v>
      </c>
      <c r="B75" t="s">
        <v>17</v>
      </c>
      <c r="C75" s="1">
        <v>-20229704.440000001</v>
      </c>
      <c r="D75" s="1">
        <v>363872.01</v>
      </c>
      <c r="E75" s="1">
        <v>3491839.17</v>
      </c>
      <c r="F75" s="1">
        <v>-23357671.600000001</v>
      </c>
      <c r="G75" s="1">
        <f>+E75-D75</f>
        <v>3127967.16</v>
      </c>
      <c r="K75" s="16">
        <f>+G77</f>
        <v>3465628.49</v>
      </c>
    </row>
    <row r="76" spans="1:11" x14ac:dyDescent="0.25">
      <c r="A76" t="s">
        <v>18</v>
      </c>
      <c r="B76" t="s">
        <v>19</v>
      </c>
      <c r="C76" s="1">
        <v>462297.94</v>
      </c>
      <c r="D76" s="1">
        <v>736657.23</v>
      </c>
      <c r="E76" s="1">
        <v>678585.46</v>
      </c>
      <c r="F76" s="1">
        <v>520369.71</v>
      </c>
      <c r="G76" s="1">
        <f>+D76-E76</f>
        <v>58071.770000000019</v>
      </c>
      <c r="K76" s="17">
        <f>+K74-K75</f>
        <v>-338842.31000000006</v>
      </c>
    </row>
    <row r="77" spans="1:11" x14ac:dyDescent="0.25">
      <c r="A77" t="s">
        <v>20</v>
      </c>
      <c r="B77" t="s">
        <v>21</v>
      </c>
      <c r="C77" s="1">
        <v>20370207.5</v>
      </c>
      <c r="D77" s="1">
        <v>3921241.04</v>
      </c>
      <c r="E77" s="1">
        <v>455612.55</v>
      </c>
      <c r="F77" s="1">
        <v>23835835.989999998</v>
      </c>
      <c r="G77" s="1">
        <f>+D77-E77</f>
        <v>3465628.49</v>
      </c>
      <c r="H77" s="1">
        <f>+G75-G77</f>
        <v>-337661.33000000007</v>
      </c>
    </row>
    <row r="78" spans="1:11" x14ac:dyDescent="0.25">
      <c r="A78" t="s">
        <v>22</v>
      </c>
      <c r="B78" t="s">
        <v>23</v>
      </c>
      <c r="C78" s="1">
        <v>15862.32</v>
      </c>
      <c r="D78">
        <v>652.12</v>
      </c>
      <c r="E78" s="1">
        <v>1833.1</v>
      </c>
      <c r="F78" s="1">
        <v>14681.34</v>
      </c>
      <c r="G78" s="1">
        <f>+E78-D78</f>
        <v>1180.98</v>
      </c>
    </row>
    <row r="79" spans="1:11" x14ac:dyDescent="0.25">
      <c r="A79" t="s">
        <v>25</v>
      </c>
      <c r="B79" t="s">
        <v>26</v>
      </c>
      <c r="C79" s="1"/>
      <c r="F79" s="1"/>
    </row>
    <row r="80" spans="1:11" ht="15.75" thickBot="1" x14ac:dyDescent="0.3">
      <c r="C80" s="3">
        <f>SUM(C74:C79)</f>
        <v>-3522313.1699999985</v>
      </c>
      <c r="D80" s="3">
        <f>SUM(D74:D79)</f>
        <v>10404643.119999999</v>
      </c>
      <c r="E80" s="3">
        <f>SUM(E74:E79)</f>
        <v>9675753.9700000007</v>
      </c>
      <c r="F80" s="3">
        <f>SUM(F74:F79)</f>
        <v>-2793424.0200000033</v>
      </c>
      <c r="G80" s="3">
        <f>SUM(G74:G79)</f>
        <v>6318511.370000001</v>
      </c>
    </row>
    <row r="81" spans="1:11" x14ac:dyDescent="0.25">
      <c r="C81" s="1"/>
      <c r="D81" s="1"/>
      <c r="E81" s="1"/>
      <c r="F81" s="1"/>
    </row>
    <row r="84" spans="1:11" x14ac:dyDescent="0.25">
      <c r="A84" s="2" t="s">
        <v>39</v>
      </c>
      <c r="C84" s="2" t="s">
        <v>28</v>
      </c>
      <c r="D84" s="2" t="s">
        <v>29</v>
      </c>
      <c r="E84" s="2" t="s">
        <v>30</v>
      </c>
      <c r="F84" s="2" t="s">
        <v>31</v>
      </c>
      <c r="G84" s="2" t="s">
        <v>32</v>
      </c>
      <c r="K84" s="18">
        <f>(K85*100)/16</f>
        <v>22722015.9375</v>
      </c>
    </row>
    <row r="85" spans="1:11" x14ac:dyDescent="0.25">
      <c r="A85" t="s">
        <v>14</v>
      </c>
      <c r="B85" t="s">
        <v>15</v>
      </c>
      <c r="C85" s="1">
        <v>-3806639.46</v>
      </c>
      <c r="D85" s="1">
        <v>5431743.4199999999</v>
      </c>
      <c r="E85" s="1">
        <v>5360242.67</v>
      </c>
      <c r="F85" s="1">
        <v>-3735138.71</v>
      </c>
      <c r="G85" s="1">
        <f>+E85-D85</f>
        <v>-71500.75</v>
      </c>
      <c r="K85" s="16">
        <f>+G86-G89</f>
        <v>3635522.55</v>
      </c>
    </row>
    <row r="86" spans="1:11" x14ac:dyDescent="0.25">
      <c r="A86" t="s">
        <v>16</v>
      </c>
      <c r="B86" t="s">
        <v>17</v>
      </c>
      <c r="C86" s="1">
        <v>-23357671.600000001</v>
      </c>
      <c r="D86" s="1">
        <v>306693.14</v>
      </c>
      <c r="E86" s="1">
        <v>3943262.16</v>
      </c>
      <c r="F86" s="1">
        <v>-26994240.620000001</v>
      </c>
      <c r="G86" s="1">
        <f>+E86-D86</f>
        <v>3636569.02</v>
      </c>
      <c r="K86" s="16">
        <f>+G88</f>
        <v>3125027.47</v>
      </c>
    </row>
    <row r="87" spans="1:11" x14ac:dyDescent="0.25">
      <c r="A87" t="s">
        <v>18</v>
      </c>
      <c r="B87" t="s">
        <v>19</v>
      </c>
      <c r="C87" s="1">
        <v>520369.71</v>
      </c>
      <c r="D87" s="1">
        <v>589938.54</v>
      </c>
      <c r="E87" s="1">
        <v>678269.63</v>
      </c>
      <c r="F87" s="1">
        <v>432038.62</v>
      </c>
      <c r="G87" s="1">
        <f>+D87-E87</f>
        <v>-88331.089999999967</v>
      </c>
      <c r="K87" s="17">
        <f>+K85-K86</f>
        <v>510495.07999999961</v>
      </c>
    </row>
    <row r="88" spans="1:11" x14ac:dyDescent="0.25">
      <c r="A88" t="s">
        <v>20</v>
      </c>
      <c r="B88" t="s">
        <v>21</v>
      </c>
      <c r="C88" s="1">
        <v>23835835.989999998</v>
      </c>
      <c r="D88" s="1">
        <v>3627325.97</v>
      </c>
      <c r="E88" s="1">
        <v>502298.5</v>
      </c>
      <c r="F88" s="1">
        <v>26960863.460000001</v>
      </c>
      <c r="G88" s="1">
        <f>+D88-E88</f>
        <v>3125027.47</v>
      </c>
      <c r="H88" s="1">
        <f>+G86-G88</f>
        <v>511541.54999999981</v>
      </c>
    </row>
    <row r="89" spans="1:11" x14ac:dyDescent="0.25">
      <c r="A89" t="s">
        <v>22</v>
      </c>
      <c r="B89" t="s">
        <v>23</v>
      </c>
      <c r="C89" s="1">
        <v>14681.34</v>
      </c>
      <c r="D89">
        <v>671.81</v>
      </c>
      <c r="E89" s="1">
        <v>1718.28</v>
      </c>
      <c r="F89" s="1">
        <v>13634.87</v>
      </c>
      <c r="G89" s="1">
        <f>+E89-D89</f>
        <v>1046.47</v>
      </c>
    </row>
    <row r="90" spans="1:11" x14ac:dyDescent="0.25">
      <c r="A90" t="s">
        <v>25</v>
      </c>
      <c r="B90" t="s">
        <v>26</v>
      </c>
      <c r="C90" s="1">
        <v>-501415</v>
      </c>
      <c r="F90" s="1">
        <v>-501415</v>
      </c>
    </row>
    <row r="91" spans="1:11" ht="15.75" thickBot="1" x14ac:dyDescent="0.3">
      <c r="C91" s="3">
        <f>SUM(C85:C90)</f>
        <v>-3294839.0200000033</v>
      </c>
      <c r="D91" s="3">
        <f>SUM(D85:D90)</f>
        <v>9956372.8800000008</v>
      </c>
      <c r="E91" s="3">
        <f>SUM(E85:E90)</f>
        <v>10485791.24</v>
      </c>
      <c r="F91" s="3">
        <f>SUM(F85:F90)</f>
        <v>-3824257.38</v>
      </c>
      <c r="G91" s="3">
        <f>SUM(G85:G90)</f>
        <v>6602811.1200000001</v>
      </c>
    </row>
    <row r="92" spans="1:11" x14ac:dyDescent="0.25">
      <c r="C92" s="1"/>
      <c r="D92" s="1"/>
      <c r="E92" s="1"/>
      <c r="F92" s="1"/>
    </row>
    <row r="95" spans="1:11" x14ac:dyDescent="0.25">
      <c r="A95" s="2" t="s">
        <v>40</v>
      </c>
      <c r="C95" s="2" t="s">
        <v>28</v>
      </c>
      <c r="D95" s="2" t="s">
        <v>29</v>
      </c>
      <c r="E95" s="2" t="s">
        <v>30</v>
      </c>
      <c r="F95" s="2" t="s">
        <v>31</v>
      </c>
      <c r="G95" s="2" t="s">
        <v>32</v>
      </c>
      <c r="K95" s="18">
        <f>(K96*100)/16</f>
        <v>27709143.062500004</v>
      </c>
    </row>
    <row r="96" spans="1:11" x14ac:dyDescent="0.25">
      <c r="A96" t="s">
        <v>14</v>
      </c>
      <c r="B96" t="s">
        <v>15</v>
      </c>
      <c r="C96" s="1">
        <v>-3735138.71</v>
      </c>
      <c r="D96" s="1">
        <v>6401423.4000000004</v>
      </c>
      <c r="E96" s="1">
        <v>5957228.4000000004</v>
      </c>
      <c r="F96" s="1">
        <v>-3290943.71</v>
      </c>
      <c r="G96" s="1">
        <f>+E96-D96</f>
        <v>-444195</v>
      </c>
      <c r="K96" s="16">
        <f>+G97-G100</f>
        <v>4433462.8900000006</v>
      </c>
    </row>
    <row r="97" spans="1:11" x14ac:dyDescent="0.25">
      <c r="A97" t="s">
        <v>16</v>
      </c>
      <c r="B97" t="s">
        <v>17</v>
      </c>
      <c r="C97" s="1">
        <v>-26994240.620000001</v>
      </c>
      <c r="D97" s="1">
        <v>210519.77</v>
      </c>
      <c r="E97" s="1">
        <v>4736312.91</v>
      </c>
      <c r="F97" s="1">
        <v>-31520033.760000002</v>
      </c>
      <c r="G97" s="1">
        <f>+E97-D97</f>
        <v>4525793.1400000006</v>
      </c>
      <c r="K97" s="16">
        <f>+G99</f>
        <v>3469031.08</v>
      </c>
    </row>
    <row r="98" spans="1:11" x14ac:dyDescent="0.25">
      <c r="A98" t="s">
        <v>18</v>
      </c>
      <c r="B98" t="s">
        <v>19</v>
      </c>
      <c r="C98" s="1">
        <v>432038.62</v>
      </c>
      <c r="D98" s="1">
        <v>674223.91</v>
      </c>
      <c r="E98" s="1">
        <v>598407.62</v>
      </c>
      <c r="F98" s="1">
        <v>507854.91</v>
      </c>
      <c r="G98" s="1">
        <f>+D98-E98</f>
        <v>75816.290000000037</v>
      </c>
      <c r="K98" s="17">
        <f>+K96-K97</f>
        <v>964431.81000000052</v>
      </c>
    </row>
    <row r="99" spans="1:11" x14ac:dyDescent="0.25">
      <c r="A99" t="s">
        <v>20</v>
      </c>
      <c r="B99" t="s">
        <v>21</v>
      </c>
      <c r="C99" s="1">
        <v>26960863.460000001</v>
      </c>
      <c r="D99" s="1">
        <v>4114483.42</v>
      </c>
      <c r="E99" s="1">
        <v>645452.34</v>
      </c>
      <c r="F99" s="1">
        <v>30429894.539999999</v>
      </c>
      <c r="G99" s="1">
        <f>+D99-E99</f>
        <v>3469031.08</v>
      </c>
      <c r="H99" s="1">
        <f>+G97-G99</f>
        <v>1056762.0600000005</v>
      </c>
    </row>
    <row r="100" spans="1:11" x14ac:dyDescent="0.25">
      <c r="A100" t="s">
        <v>22</v>
      </c>
      <c r="B100" t="s">
        <v>23</v>
      </c>
      <c r="C100" s="1">
        <v>13634.87</v>
      </c>
      <c r="D100" s="1">
        <v>2372.0500000000002</v>
      </c>
      <c r="E100" s="1">
        <v>94702.3</v>
      </c>
      <c r="F100" s="1">
        <v>-78695.38</v>
      </c>
      <c r="G100" s="1">
        <f>+E100-D100</f>
        <v>92330.25</v>
      </c>
    </row>
    <row r="101" spans="1:11" x14ac:dyDescent="0.25">
      <c r="A101" t="s">
        <v>25</v>
      </c>
      <c r="B101" t="s">
        <v>26</v>
      </c>
      <c r="C101" s="1">
        <v>-501415</v>
      </c>
      <c r="F101" s="1">
        <v>-501415</v>
      </c>
    </row>
    <row r="102" spans="1:11" ht="15.75" thickBot="1" x14ac:dyDescent="0.3">
      <c r="C102" s="3">
        <f>SUM(C96:C101)</f>
        <v>-3824257.38</v>
      </c>
      <c r="D102" s="3">
        <f>SUM(D96:D101)</f>
        <v>11403022.550000001</v>
      </c>
      <c r="E102" s="3">
        <f>SUM(E96:E101)</f>
        <v>12032103.57</v>
      </c>
      <c r="F102" s="3">
        <f>SUM(F96:F101)</f>
        <v>-4453338.4000000032</v>
      </c>
      <c r="G102" s="3">
        <f>SUM(G96:G101)</f>
        <v>7718775.7600000007</v>
      </c>
    </row>
    <row r="103" spans="1:11" x14ac:dyDescent="0.25">
      <c r="C103" s="1"/>
      <c r="D103" s="1"/>
      <c r="E103" s="1"/>
      <c r="F103" s="1"/>
    </row>
    <row r="106" spans="1:11" x14ac:dyDescent="0.25">
      <c r="A106" s="2" t="s">
        <v>41</v>
      </c>
      <c r="C106" s="2" t="s">
        <v>28</v>
      </c>
      <c r="D106" s="2" t="s">
        <v>29</v>
      </c>
      <c r="E106" s="2" t="s">
        <v>30</v>
      </c>
      <c r="F106" s="2" t="s">
        <v>31</v>
      </c>
      <c r="G106" s="2" t="s">
        <v>32</v>
      </c>
      <c r="K106" s="18">
        <f>(K107*100)/16</f>
        <v>27754483.9375</v>
      </c>
    </row>
    <row r="107" spans="1:11" x14ac:dyDescent="0.25">
      <c r="A107" t="s">
        <v>14</v>
      </c>
      <c r="B107" t="s">
        <v>15</v>
      </c>
      <c r="C107" s="1">
        <v>-3290943.71</v>
      </c>
      <c r="D107" s="1">
        <v>6176824.71</v>
      </c>
      <c r="E107" s="1">
        <v>6239467.04</v>
      </c>
      <c r="F107" s="1">
        <v>-3353586.04</v>
      </c>
      <c r="G107" s="1">
        <f>+E107-D107</f>
        <v>62642.330000000075</v>
      </c>
      <c r="K107" s="16">
        <f>+G108-G111</f>
        <v>4440717.43</v>
      </c>
    </row>
    <row r="108" spans="1:11" x14ac:dyDescent="0.25">
      <c r="A108" t="s">
        <v>16</v>
      </c>
      <c r="B108" t="s">
        <v>17</v>
      </c>
      <c r="C108" s="1">
        <v>-31520033.760000002</v>
      </c>
      <c r="D108" s="1">
        <v>264120.34999999998</v>
      </c>
      <c r="E108" s="1">
        <v>4708506.0199999996</v>
      </c>
      <c r="F108" s="1">
        <v>-35964419.43</v>
      </c>
      <c r="G108" s="1">
        <f>+E108-D108</f>
        <v>4444385.67</v>
      </c>
      <c r="K108" s="16">
        <f>+G110</f>
        <v>5948443.6100000003</v>
      </c>
    </row>
    <row r="109" spans="1:11" x14ac:dyDescent="0.25">
      <c r="A109" t="s">
        <v>18</v>
      </c>
      <c r="B109" t="s">
        <v>19</v>
      </c>
      <c r="C109" s="1">
        <v>507854.91</v>
      </c>
      <c r="D109" s="1">
        <v>717362.84</v>
      </c>
      <c r="E109" s="1">
        <v>881389.94</v>
      </c>
      <c r="F109" s="1">
        <v>343827.81</v>
      </c>
      <c r="G109" s="1">
        <f>+D109-E109</f>
        <v>-164027.09999999998</v>
      </c>
      <c r="K109" s="17">
        <f>+K107-K108</f>
        <v>-1507726.1800000006</v>
      </c>
    </row>
    <row r="110" spans="1:11" x14ac:dyDescent="0.25">
      <c r="A110" t="s">
        <v>20</v>
      </c>
      <c r="B110" t="s">
        <v>21</v>
      </c>
      <c r="C110" s="1">
        <v>30429894.539999999</v>
      </c>
      <c r="D110" s="1">
        <v>6817453.9000000004</v>
      </c>
      <c r="E110" s="1">
        <v>869010.29</v>
      </c>
      <c r="F110" s="1">
        <v>36378338.149999999</v>
      </c>
      <c r="G110" s="1">
        <f>+D110-E110</f>
        <v>5948443.6100000003</v>
      </c>
      <c r="H110" s="1">
        <f>+G108-G110</f>
        <v>-1504057.9400000004</v>
      </c>
    </row>
    <row r="111" spans="1:11" x14ac:dyDescent="0.25">
      <c r="A111" t="s">
        <v>22</v>
      </c>
      <c r="B111" t="s">
        <v>23</v>
      </c>
      <c r="C111" s="1">
        <v>-78695.38</v>
      </c>
      <c r="D111" s="1">
        <v>1337.22</v>
      </c>
      <c r="E111" s="1">
        <v>5005.46</v>
      </c>
      <c r="F111" s="1">
        <v>-82363.62</v>
      </c>
      <c r="G111" s="1">
        <f>+E111-D111</f>
        <v>3668.24</v>
      </c>
    </row>
    <row r="112" spans="1:11" x14ac:dyDescent="0.25">
      <c r="A112" t="s">
        <v>25</v>
      </c>
      <c r="B112" t="s">
        <v>26</v>
      </c>
      <c r="C112" s="1">
        <v>-501415</v>
      </c>
      <c r="F112" s="1">
        <v>-501415</v>
      </c>
    </row>
    <row r="113" spans="1:11" ht="15.75" thickBot="1" x14ac:dyDescent="0.3">
      <c r="C113" s="3">
        <f>SUM(C107:C112)</f>
        <v>-4453338.4000000032</v>
      </c>
      <c r="D113" s="3">
        <f>SUM(D107:D112)</f>
        <v>13977099.020000001</v>
      </c>
      <c r="E113" s="3">
        <f>SUM(E107:E112)</f>
        <v>12703378.75</v>
      </c>
      <c r="F113" s="3">
        <f>SUM(F107:F112)</f>
        <v>-3179618.129999998</v>
      </c>
      <c r="G113" s="3">
        <f>SUM(G107:G112)</f>
        <v>10295112.750000002</v>
      </c>
    </row>
    <row r="117" spans="1:11" x14ac:dyDescent="0.25">
      <c r="A117" s="2" t="s">
        <v>42</v>
      </c>
      <c r="C117" s="2" t="s">
        <v>28</v>
      </c>
      <c r="D117" s="2" t="s">
        <v>29</v>
      </c>
      <c r="E117" s="2" t="s">
        <v>30</v>
      </c>
      <c r="F117" s="2" t="s">
        <v>31</v>
      </c>
      <c r="G117" s="2" t="s">
        <v>32</v>
      </c>
      <c r="K117" s="18">
        <f>(K118*100)/16</f>
        <v>30648852.250000004</v>
      </c>
    </row>
    <row r="118" spans="1:11" x14ac:dyDescent="0.25">
      <c r="A118" t="s">
        <v>14</v>
      </c>
      <c r="B118" t="s">
        <v>15</v>
      </c>
      <c r="C118" s="1">
        <v>-3353586.04</v>
      </c>
      <c r="D118" s="1">
        <v>6478302</v>
      </c>
      <c r="E118" s="1">
        <v>6628968.1299999999</v>
      </c>
      <c r="F118" s="1">
        <v>-3504252.17</v>
      </c>
      <c r="G118" s="1">
        <f>+E118-D118</f>
        <v>150666.12999999989</v>
      </c>
      <c r="K118" s="16">
        <f>+G119-G122</f>
        <v>4903816.3600000003</v>
      </c>
    </row>
    <row r="119" spans="1:11" x14ac:dyDescent="0.25">
      <c r="A119" t="s">
        <v>16</v>
      </c>
      <c r="B119" t="s">
        <v>17</v>
      </c>
      <c r="C119" s="1">
        <v>-35964419.43</v>
      </c>
      <c r="D119" s="1">
        <v>295173.71000000002</v>
      </c>
      <c r="E119" s="1">
        <v>5197431</v>
      </c>
      <c r="F119" s="1">
        <v>-40866676.719999999</v>
      </c>
      <c r="G119" s="1">
        <f>+E119-D119</f>
        <v>4902257.29</v>
      </c>
      <c r="K119" s="16">
        <f>+G121</f>
        <v>4218861.0599999996</v>
      </c>
    </row>
    <row r="120" spans="1:11" x14ac:dyDescent="0.25">
      <c r="A120" t="s">
        <v>18</v>
      </c>
      <c r="B120" t="s">
        <v>19</v>
      </c>
      <c r="C120" s="1">
        <v>343827.81</v>
      </c>
      <c r="D120" s="1">
        <v>681564.1</v>
      </c>
      <c r="E120" s="1">
        <v>709691.54</v>
      </c>
      <c r="F120" s="1">
        <v>315700.37</v>
      </c>
      <c r="G120" s="1">
        <f>+D120-E120</f>
        <v>-28127.440000000061</v>
      </c>
      <c r="K120" s="17">
        <f>+K118-K119</f>
        <v>684955.30000000075</v>
      </c>
    </row>
    <row r="121" spans="1:11" x14ac:dyDescent="0.25">
      <c r="A121" t="s">
        <v>20</v>
      </c>
      <c r="B121" t="s">
        <v>21</v>
      </c>
      <c r="C121" s="1">
        <v>36378338.149999999</v>
      </c>
      <c r="D121" s="1">
        <v>4647001.88</v>
      </c>
      <c r="E121" s="1">
        <v>428140.82</v>
      </c>
      <c r="F121" s="1">
        <v>40597199.210000001</v>
      </c>
      <c r="G121" s="1">
        <f>+D121-E121</f>
        <v>4218861.0599999996</v>
      </c>
      <c r="H121" s="1">
        <f>+G119-G121</f>
        <v>683396.23000000045</v>
      </c>
    </row>
    <row r="122" spans="1:11" x14ac:dyDescent="0.25">
      <c r="A122" t="s">
        <v>22</v>
      </c>
      <c r="B122" t="s">
        <v>23</v>
      </c>
      <c r="C122" s="1">
        <v>-82363.62</v>
      </c>
      <c r="D122" s="1">
        <v>1647.07</v>
      </c>
      <c r="E122">
        <v>88</v>
      </c>
      <c r="F122" s="1">
        <v>-80804.55</v>
      </c>
      <c r="G122" s="1">
        <f>+E122-D122</f>
        <v>-1559.07</v>
      </c>
    </row>
    <row r="123" spans="1:11" x14ac:dyDescent="0.25">
      <c r="A123" t="s">
        <v>25</v>
      </c>
      <c r="B123" t="s">
        <v>26</v>
      </c>
      <c r="C123" s="1">
        <v>-501415</v>
      </c>
      <c r="F123" s="1">
        <v>-501415</v>
      </c>
    </row>
    <row r="124" spans="1:11" ht="15.75" thickBot="1" x14ac:dyDescent="0.3">
      <c r="C124" s="3">
        <f>SUM(C118:C123)</f>
        <v>-3179618.129999998</v>
      </c>
      <c r="D124" s="3">
        <f>SUM(D118:D123)</f>
        <v>12103688.76</v>
      </c>
      <c r="E124" s="3">
        <f>SUM(E118:E123)</f>
        <v>12964319.489999998</v>
      </c>
      <c r="F124" s="3">
        <f>SUM(F118:F123)</f>
        <v>-4040248.8600000022</v>
      </c>
      <c r="G124" s="3">
        <f>SUM(G118:G123)</f>
        <v>9242097.9699999988</v>
      </c>
    </row>
    <row r="125" spans="1:11" x14ac:dyDescent="0.25">
      <c r="C125" s="1"/>
      <c r="D125" s="1"/>
      <c r="E125" s="1"/>
      <c r="F125" s="1"/>
    </row>
    <row r="128" spans="1:11" x14ac:dyDescent="0.25">
      <c r="A128" s="2" t="s">
        <v>43</v>
      </c>
      <c r="C128" s="2" t="s">
        <v>28</v>
      </c>
      <c r="D128" s="2" t="s">
        <v>29</v>
      </c>
      <c r="E128" s="2" t="s">
        <v>30</v>
      </c>
      <c r="F128" s="2" t="s">
        <v>31</v>
      </c>
      <c r="G128" s="2" t="s">
        <v>32</v>
      </c>
      <c r="K128" s="18">
        <f>(K129*100)/16</f>
        <v>52937828.1875</v>
      </c>
    </row>
    <row r="129" spans="1:11" x14ac:dyDescent="0.25">
      <c r="A129" t="s">
        <v>14</v>
      </c>
      <c r="B129" t="s">
        <v>15</v>
      </c>
      <c r="C129" s="1">
        <v>-3504252.17</v>
      </c>
      <c r="D129" s="1">
        <v>10877933.949999999</v>
      </c>
      <c r="E129" s="1">
        <v>9313871.2899999991</v>
      </c>
      <c r="F129" s="1">
        <v>-1940189.51</v>
      </c>
      <c r="G129" s="1">
        <f>+E129-D129</f>
        <v>-1564062.6600000001</v>
      </c>
      <c r="K129" s="16">
        <f>+G130-G133</f>
        <v>8470052.5099999998</v>
      </c>
    </row>
    <row r="130" spans="1:11" x14ac:dyDescent="0.25">
      <c r="A130" t="s">
        <v>16</v>
      </c>
      <c r="B130" t="s">
        <v>17</v>
      </c>
      <c r="C130" s="1">
        <v>-40866676.719999999</v>
      </c>
      <c r="D130" s="1">
        <v>317021.31</v>
      </c>
      <c r="E130" s="1">
        <v>8786011.5099999998</v>
      </c>
      <c r="F130" s="1">
        <v>-49335666.920000002</v>
      </c>
      <c r="G130" s="1">
        <f>+E130-D130</f>
        <v>8468990.1999999993</v>
      </c>
      <c r="K130" s="16">
        <f>+G132</f>
        <v>6057385.2300000004</v>
      </c>
    </row>
    <row r="131" spans="1:11" x14ac:dyDescent="0.25">
      <c r="A131" t="s">
        <v>18</v>
      </c>
      <c r="B131" t="s">
        <v>19</v>
      </c>
      <c r="C131" s="1">
        <v>-429899.45</v>
      </c>
      <c r="D131" s="1">
        <v>940282.83</v>
      </c>
      <c r="E131" s="1">
        <v>928537.32</v>
      </c>
      <c r="F131" s="1">
        <v>-418153.94</v>
      </c>
      <c r="G131" s="1">
        <f>+D131-E131</f>
        <v>11745.510000000009</v>
      </c>
      <c r="K131" s="17">
        <f>+K129-K130</f>
        <v>2412667.2799999993</v>
      </c>
    </row>
    <row r="132" spans="1:11" x14ac:dyDescent="0.25">
      <c r="A132" t="s">
        <v>20</v>
      </c>
      <c r="B132" t="s">
        <v>21</v>
      </c>
      <c r="C132" s="1">
        <v>41342757.909999996</v>
      </c>
      <c r="D132" s="1">
        <v>6905885.4500000002</v>
      </c>
      <c r="E132" s="1">
        <v>848500.22</v>
      </c>
      <c r="F132" s="1">
        <v>47400143.140000001</v>
      </c>
      <c r="G132" s="1">
        <f>+D132-E132</f>
        <v>6057385.2300000004</v>
      </c>
      <c r="H132" s="1">
        <f>+G130-G132</f>
        <v>2411604.9699999988</v>
      </c>
    </row>
    <row r="133" spans="1:11" x14ac:dyDescent="0.25">
      <c r="A133" t="s">
        <v>22</v>
      </c>
      <c r="B133" t="s">
        <v>23</v>
      </c>
      <c r="C133" s="1">
        <v>-80804.55</v>
      </c>
      <c r="D133" s="1">
        <v>1062.31</v>
      </c>
      <c r="F133" s="1">
        <v>-79742.240000000005</v>
      </c>
      <c r="G133" s="1">
        <f>+E133-D133</f>
        <v>-1062.31</v>
      </c>
    </row>
    <row r="134" spans="1:11" x14ac:dyDescent="0.25">
      <c r="A134" t="s">
        <v>25</v>
      </c>
      <c r="B134" t="s">
        <v>26</v>
      </c>
      <c r="C134" s="1">
        <v>-501415</v>
      </c>
      <c r="F134" s="1">
        <v>-501415</v>
      </c>
    </row>
    <row r="135" spans="1:11" ht="15.75" thickBot="1" x14ac:dyDescent="0.3">
      <c r="C135" s="3">
        <f>SUM(C129:C134)</f>
        <v>-4040289.980000007</v>
      </c>
      <c r="D135" s="3">
        <f>SUM(D129:D134)</f>
        <v>19042185.849999998</v>
      </c>
      <c r="E135" s="3">
        <f>SUM(E129:E134)</f>
        <v>19876920.339999996</v>
      </c>
      <c r="F135" s="3">
        <f>SUM(F129:F134)</f>
        <v>-4875024.4699999969</v>
      </c>
      <c r="G135" s="3">
        <f>SUM(G129:G134)</f>
        <v>12972995.969999999</v>
      </c>
    </row>
    <row r="136" spans="1:11" x14ac:dyDescent="0.25">
      <c r="C136" s="1"/>
      <c r="D136" s="1"/>
      <c r="E136" s="1"/>
      <c r="F136" s="1"/>
    </row>
    <row r="138" spans="1:11" x14ac:dyDescent="0.25">
      <c r="A138" s="2" t="s">
        <v>44</v>
      </c>
      <c r="C138" s="2" t="s">
        <v>28</v>
      </c>
      <c r="D138" s="2" t="s">
        <v>29</v>
      </c>
      <c r="E138" s="2" t="s">
        <v>30</v>
      </c>
      <c r="F138" s="2" t="s">
        <v>31</v>
      </c>
      <c r="G138" s="2" t="s">
        <v>32</v>
      </c>
    </row>
    <row r="139" spans="1:11" x14ac:dyDescent="0.25">
      <c r="A139" t="s">
        <v>14</v>
      </c>
      <c r="B139" t="s">
        <v>15</v>
      </c>
      <c r="C139" s="1">
        <v>-2458866.5</v>
      </c>
      <c r="D139" s="1">
        <f>74655859.96+1580256.35</f>
        <v>76236116.309999987</v>
      </c>
      <c r="E139" s="1">
        <v>74137182.969999999</v>
      </c>
      <c r="F139" s="1">
        <f>C139-E139+D139</f>
        <v>-359933.16000001132</v>
      </c>
      <c r="G139" s="4">
        <f>+E139-D139</f>
        <v>-2098933.3399999887</v>
      </c>
      <c r="H139" s="4"/>
      <c r="I139" s="4">
        <v>-359933.16275862098</v>
      </c>
    </row>
    <row r="140" spans="1:11" x14ac:dyDescent="0.25">
      <c r="A140" t="s">
        <v>16</v>
      </c>
      <c r="B140" t="s">
        <v>17</v>
      </c>
      <c r="C140" s="1"/>
      <c r="D140" s="1">
        <f>2947214.03+47400143.14</f>
        <v>50347357.170000002</v>
      </c>
      <c r="E140" s="1">
        <f>52784295.95+210886.54</f>
        <v>52995182.490000002</v>
      </c>
      <c r="F140" s="1">
        <f>C140-E140+D140</f>
        <v>-2647825.3200000003</v>
      </c>
      <c r="G140" s="4">
        <f>+E140-D140</f>
        <v>2647825.3200000003</v>
      </c>
      <c r="H140" s="4"/>
      <c r="I140" s="4"/>
    </row>
    <row r="141" spans="1:11" x14ac:dyDescent="0.25">
      <c r="A141" t="s">
        <v>18</v>
      </c>
      <c r="B141" t="s">
        <v>19</v>
      </c>
      <c r="C141" s="1">
        <v>431374.9</v>
      </c>
      <c r="D141" s="1">
        <f>8883618.37+522069.28</f>
        <v>9405687.6499999985</v>
      </c>
      <c r="E141" s="1">
        <f>9733147.21</f>
        <v>9733147.2100000009</v>
      </c>
      <c r="F141" s="1">
        <f>+C141+D141-E141</f>
        <v>103915.33999999799</v>
      </c>
      <c r="G141" s="4">
        <f>+D141-E141</f>
        <v>-327459.56000000238</v>
      </c>
      <c r="H141" s="4"/>
      <c r="I141" s="4">
        <v>-103915.336551724</v>
      </c>
    </row>
    <row r="142" spans="1:11" x14ac:dyDescent="0.25">
      <c r="A142" t="s">
        <v>20</v>
      </c>
      <c r="B142" t="s">
        <v>21</v>
      </c>
      <c r="C142" s="1">
        <v>856956.53</v>
      </c>
      <c r="D142" s="1">
        <v>53086863.609999999</v>
      </c>
      <c r="E142" s="1">
        <f>6543677+47400143.14</f>
        <v>53943820.140000001</v>
      </c>
      <c r="F142" s="1">
        <f>+C142+D142-E142</f>
        <v>0</v>
      </c>
      <c r="G142" s="4">
        <f>+D142-E142</f>
        <v>-856956.53000000119</v>
      </c>
      <c r="H142" s="4">
        <f>+G140-G142</f>
        <v>3504781.8500000015</v>
      </c>
      <c r="I142" s="4"/>
    </row>
    <row r="143" spans="1:11" x14ac:dyDescent="0.25">
      <c r="A143" t="s">
        <v>22</v>
      </c>
      <c r="B143" t="s">
        <v>23</v>
      </c>
      <c r="C143" s="1"/>
      <c r="D143" s="1">
        <f>49868.68+79742.24</f>
        <v>129610.92000000001</v>
      </c>
      <c r="E143" s="1">
        <v>129610.92</v>
      </c>
      <c r="F143" s="1">
        <f>C143-E143+D143</f>
        <v>0</v>
      </c>
      <c r="G143" s="4">
        <f>+E143-D143</f>
        <v>0</v>
      </c>
      <c r="H143" s="4"/>
      <c r="I143" s="4"/>
    </row>
    <row r="144" spans="1:11" x14ac:dyDescent="0.25">
      <c r="A144" t="s">
        <v>25</v>
      </c>
      <c r="B144" t="s">
        <v>26</v>
      </c>
      <c r="D144" s="1"/>
      <c r="E144" s="1"/>
      <c r="F144" s="1">
        <f>C144-E144+D144</f>
        <v>0</v>
      </c>
      <c r="G144" s="4"/>
      <c r="H144" s="4"/>
      <c r="I144" s="4"/>
    </row>
    <row r="145" spans="1:9" x14ac:dyDescent="0.25">
      <c r="A145" t="s">
        <v>46</v>
      </c>
      <c r="B145" t="s">
        <v>47</v>
      </c>
      <c r="E145" s="1"/>
      <c r="F145" s="1">
        <f>C145-E145+D145</f>
        <v>0</v>
      </c>
      <c r="G145" s="4"/>
      <c r="H145" s="4"/>
      <c r="I145" s="4"/>
    </row>
    <row r="146" spans="1:9" ht="15.75" thickBot="1" x14ac:dyDescent="0.3">
      <c r="C146" s="3">
        <f>SUM(C139:C144)</f>
        <v>-1170535.07</v>
      </c>
      <c r="D146" s="3">
        <f>SUM(D139:D144)</f>
        <v>189205635.66</v>
      </c>
      <c r="E146" s="3">
        <f>SUM(E139:E145)</f>
        <v>190938943.72999999</v>
      </c>
      <c r="F146" s="3">
        <f>SUM(F139:F145)</f>
        <v>-2903843.1400000136</v>
      </c>
      <c r="G146" s="3">
        <f>SUM(G139:G144)</f>
        <v>-635524.10999999195</v>
      </c>
    </row>
    <row r="148" spans="1:9" ht="15.75" thickBot="1" x14ac:dyDescent="0.3">
      <c r="C148" s="5"/>
      <c r="D148" s="5"/>
      <c r="E148" s="5"/>
      <c r="F148" s="15">
        <f>+'[1]CONC IVA 2015'!$P$60</f>
        <v>2834928.2693655188</v>
      </c>
      <c r="G148" s="6"/>
    </row>
    <row r="149" spans="1:9" ht="15.75" thickTop="1" x14ac:dyDescent="0.25">
      <c r="C149" s="7"/>
      <c r="D149" s="5"/>
      <c r="E149" s="5"/>
      <c r="F149" s="5">
        <f>SUM(F146:F148)</f>
        <v>-68914.870634494815</v>
      </c>
      <c r="G149" s="6"/>
    </row>
    <row r="150" spans="1:9" x14ac:dyDescent="0.25">
      <c r="A150" t="s">
        <v>46</v>
      </c>
      <c r="B150" t="s">
        <v>57</v>
      </c>
      <c r="C150" s="7"/>
      <c r="D150" s="5"/>
      <c r="E150" s="5"/>
      <c r="F150" s="5"/>
      <c r="G150" s="6"/>
    </row>
    <row r="151" spans="1:9" x14ac:dyDescent="0.25">
      <c r="A151" t="s">
        <v>14</v>
      </c>
      <c r="B151" t="s">
        <v>15</v>
      </c>
      <c r="C151" s="5"/>
      <c r="D151" s="6">
        <v>1580256.35</v>
      </c>
      <c r="E151" s="9"/>
      <c r="F151" s="6"/>
      <c r="G151" s="6"/>
    </row>
    <row r="152" spans="1:9" x14ac:dyDescent="0.25">
      <c r="A152" t="s">
        <v>16</v>
      </c>
      <c r="B152" t="s">
        <v>17</v>
      </c>
      <c r="C152" s="5"/>
      <c r="D152" s="1">
        <f>47400143.14-210886.54</f>
        <v>47189256.600000001</v>
      </c>
      <c r="E152" s="10"/>
      <c r="F152" s="6"/>
      <c r="G152" s="6"/>
    </row>
    <row r="153" spans="1:9" x14ac:dyDescent="0.25">
      <c r="A153" t="s">
        <v>18</v>
      </c>
      <c r="B153" t="s">
        <v>19</v>
      </c>
      <c r="C153" s="7"/>
      <c r="D153" s="6">
        <v>522069.28</v>
      </c>
      <c r="E153" s="9"/>
      <c r="F153" s="6"/>
      <c r="G153" s="6"/>
    </row>
    <row r="154" spans="1:9" x14ac:dyDescent="0.25">
      <c r="A154" t="s">
        <v>20</v>
      </c>
      <c r="B154" t="s">
        <v>21</v>
      </c>
      <c r="C154" s="7"/>
      <c r="D154" s="6"/>
      <c r="E154" s="9">
        <v>47400143.140000001</v>
      </c>
      <c r="F154" s="6"/>
      <c r="G154" s="6"/>
    </row>
    <row r="155" spans="1:9" x14ac:dyDescent="0.25">
      <c r="A155" t="s">
        <v>22</v>
      </c>
      <c r="B155" t="s">
        <v>23</v>
      </c>
      <c r="C155" s="7"/>
      <c r="D155" s="6">
        <v>79742.240000000005</v>
      </c>
      <c r="E155" s="9"/>
      <c r="F155" s="6"/>
      <c r="G155" s="7"/>
    </row>
    <row r="156" spans="1:9" ht="15.75" thickBot="1" x14ac:dyDescent="0.3">
      <c r="A156" t="s">
        <v>25</v>
      </c>
      <c r="B156" t="s">
        <v>26</v>
      </c>
      <c r="D156" s="8"/>
      <c r="E156" s="11"/>
      <c r="F156" s="4"/>
      <c r="I156" s="4">
        <v>51716726.979999997</v>
      </c>
    </row>
    <row r="157" spans="1:9" x14ac:dyDescent="0.25">
      <c r="D157" s="14">
        <f>SUM(D150:D156)</f>
        <v>49371324.470000006</v>
      </c>
      <c r="E157" s="14">
        <f>SUM(E150:E156)</f>
        <v>47400143.140000001</v>
      </c>
      <c r="F157" s="4"/>
      <c r="I157" s="4"/>
    </row>
    <row r="158" spans="1:9" x14ac:dyDescent="0.25">
      <c r="D158" s="4"/>
      <c r="E158" s="12">
        <f>+D157-E157</f>
        <v>1971181.3300000057</v>
      </c>
      <c r="F158" s="4"/>
      <c r="I158" s="4"/>
    </row>
    <row r="159" spans="1:9" x14ac:dyDescent="0.25">
      <c r="E159" s="13"/>
      <c r="I159" s="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>
      <selection activeCell="F25" sqref="F25:F30"/>
    </sheetView>
  </sheetViews>
  <sheetFormatPr baseColWidth="10" defaultRowHeight="15" x14ac:dyDescent="0.25"/>
  <cols>
    <col min="1" max="1" width="18.140625" bestFit="1" customWidth="1"/>
    <col min="2" max="2" width="42.85546875" bestFit="1" customWidth="1"/>
    <col min="3" max="3" width="18.140625" bestFit="1" customWidth="1"/>
    <col min="4" max="5" width="17.140625" bestFit="1" customWidth="1"/>
    <col min="6" max="6" width="16.140625" bestFit="1" customWidth="1"/>
  </cols>
  <sheetData>
    <row r="1" spans="1:6" x14ac:dyDescent="0.25">
      <c r="A1" t="s">
        <v>0</v>
      </c>
      <c r="B1" t="s">
        <v>51</v>
      </c>
      <c r="C1" t="s">
        <v>52</v>
      </c>
      <c r="D1" t="s">
        <v>1</v>
      </c>
      <c r="E1" t="s">
        <v>1</v>
      </c>
      <c r="F1" t="s">
        <v>45</v>
      </c>
    </row>
    <row r="2" spans="1:6" x14ac:dyDescent="0.25">
      <c r="A2" t="s">
        <v>2</v>
      </c>
      <c r="B2" t="s">
        <v>3</v>
      </c>
      <c r="C2" t="s">
        <v>48</v>
      </c>
      <c r="D2" t="s">
        <v>49</v>
      </c>
    </row>
    <row r="3" spans="1:6" x14ac:dyDescent="0.25">
      <c r="A3" t="s">
        <v>6</v>
      </c>
    </row>
    <row r="4" spans="1:6" x14ac:dyDescent="0.25">
      <c r="A4" t="s">
        <v>53</v>
      </c>
      <c r="B4" t="s">
        <v>54</v>
      </c>
      <c r="C4" t="s">
        <v>7</v>
      </c>
      <c r="F4" t="s">
        <v>8</v>
      </c>
    </row>
    <row r="5" spans="1:6" x14ac:dyDescent="0.25">
      <c r="C5" t="s">
        <v>9</v>
      </c>
      <c r="D5" t="s">
        <v>10</v>
      </c>
      <c r="E5" t="s">
        <v>11</v>
      </c>
      <c r="F5" t="s">
        <v>12</v>
      </c>
    </row>
    <row r="6" spans="1:6" x14ac:dyDescent="0.25">
      <c r="A6" t="s">
        <v>0</v>
      </c>
      <c r="B6" t="s">
        <v>51</v>
      </c>
      <c r="C6" t="s">
        <v>52</v>
      </c>
      <c r="D6" t="s">
        <v>1</v>
      </c>
      <c r="E6" t="s">
        <v>1</v>
      </c>
      <c r="F6" t="s">
        <v>45</v>
      </c>
    </row>
    <row r="7" spans="1:6" x14ac:dyDescent="0.25">
      <c r="A7">
        <v>324</v>
      </c>
      <c r="B7" t="s">
        <v>13</v>
      </c>
      <c r="C7" s="1">
        <v>-1170535.07</v>
      </c>
      <c r="D7" s="1">
        <v>140124839.65000001</v>
      </c>
      <c r="E7" s="1">
        <v>143829329.05000001</v>
      </c>
      <c r="F7" s="1">
        <v>-4875024.47</v>
      </c>
    </row>
    <row r="8" spans="1:6" x14ac:dyDescent="0.25">
      <c r="A8" t="s">
        <v>14</v>
      </c>
      <c r="B8" t="s">
        <v>15</v>
      </c>
      <c r="C8" s="1">
        <v>-2458866.5</v>
      </c>
      <c r="D8" s="1">
        <v>74655859.959999993</v>
      </c>
      <c r="E8" s="1">
        <v>74137182.969999999</v>
      </c>
      <c r="F8" s="1">
        <v>-1940189.51</v>
      </c>
    </row>
    <row r="9" spans="1:6" x14ac:dyDescent="0.25">
      <c r="A9" t="s">
        <v>16</v>
      </c>
      <c r="B9" t="s">
        <v>17</v>
      </c>
      <c r="C9" s="1"/>
      <c r="D9" s="1">
        <v>3448629.03</v>
      </c>
      <c r="E9" s="1">
        <v>52784295.950000003</v>
      </c>
      <c r="F9" s="1">
        <v>-49335666.920000002</v>
      </c>
    </row>
    <row r="10" spans="1:6" x14ac:dyDescent="0.25">
      <c r="A10" t="s">
        <v>18</v>
      </c>
      <c r="B10" t="s">
        <v>19</v>
      </c>
      <c r="C10" s="1">
        <v>431374.9</v>
      </c>
      <c r="D10" s="1">
        <v>8883618.3699999992</v>
      </c>
      <c r="E10" s="1">
        <v>9733147.2100000009</v>
      </c>
      <c r="F10" s="1">
        <v>-418153.94</v>
      </c>
    </row>
    <row r="11" spans="1:6" x14ac:dyDescent="0.25">
      <c r="A11" t="s">
        <v>20</v>
      </c>
      <c r="B11" t="s">
        <v>21</v>
      </c>
      <c r="C11" s="1">
        <v>856956.53</v>
      </c>
      <c r="D11" s="1">
        <v>53086863.609999999</v>
      </c>
      <c r="E11" s="1">
        <v>6543677</v>
      </c>
      <c r="F11" s="1">
        <v>47400143.140000001</v>
      </c>
    </row>
    <row r="12" spans="1:6" x14ac:dyDescent="0.25">
      <c r="A12" t="s">
        <v>22</v>
      </c>
      <c r="B12" t="s">
        <v>23</v>
      </c>
      <c r="C12" s="1"/>
      <c r="D12" s="1">
        <v>49868.68</v>
      </c>
      <c r="E12" s="1">
        <v>129610.92</v>
      </c>
      <c r="F12" s="1">
        <v>-79742.240000000005</v>
      </c>
    </row>
    <row r="13" spans="1:6" x14ac:dyDescent="0.25">
      <c r="A13" t="s">
        <v>25</v>
      </c>
      <c r="B13" t="s">
        <v>26</v>
      </c>
      <c r="D13" s="1"/>
      <c r="E13" s="1">
        <v>501415</v>
      </c>
      <c r="F13" s="1">
        <v>-501415</v>
      </c>
    </row>
    <row r="14" spans="1:6" x14ac:dyDescent="0.25">
      <c r="A14" t="s">
        <v>0</v>
      </c>
      <c r="B14" t="s">
        <v>51</v>
      </c>
      <c r="C14" s="1" t="s">
        <v>52</v>
      </c>
      <c r="D14" s="1" t="s">
        <v>1</v>
      </c>
      <c r="E14" s="1" t="s">
        <v>1</v>
      </c>
      <c r="F14" s="1" t="s">
        <v>45</v>
      </c>
    </row>
    <row r="15" spans="1:6" x14ac:dyDescent="0.25">
      <c r="B15" t="s">
        <v>24</v>
      </c>
      <c r="C15" s="1">
        <v>-1170535.07</v>
      </c>
      <c r="D15" s="1">
        <v>140124839.65000001</v>
      </c>
      <c r="E15" s="1">
        <v>143829329.05000001</v>
      </c>
      <c r="F15" s="1">
        <v>-4875024.47</v>
      </c>
    </row>
    <row r="16" spans="1:6" x14ac:dyDescent="0.25">
      <c r="C16" s="1"/>
      <c r="D16" s="1"/>
      <c r="E16" s="1"/>
      <c r="F16" s="1"/>
    </row>
    <row r="18" spans="1:6" x14ac:dyDescent="0.25">
      <c r="A18" t="s">
        <v>0</v>
      </c>
      <c r="B18" t="s">
        <v>55</v>
      </c>
      <c r="C18" t="s">
        <v>0</v>
      </c>
      <c r="D18" t="s">
        <v>0</v>
      </c>
      <c r="E18" t="s">
        <v>0</v>
      </c>
      <c r="F18" t="s">
        <v>50</v>
      </c>
    </row>
    <row r="19" spans="1:6" x14ac:dyDescent="0.25">
      <c r="A19" t="s">
        <v>2</v>
      </c>
      <c r="B19" t="s">
        <v>3</v>
      </c>
      <c r="C19" t="s">
        <v>4</v>
      </c>
      <c r="D19" t="s">
        <v>5</v>
      </c>
    </row>
    <row r="20" spans="1:6" x14ac:dyDescent="0.25">
      <c r="A20" t="s">
        <v>6</v>
      </c>
    </row>
    <row r="21" spans="1:6" x14ac:dyDescent="0.25">
      <c r="A21" t="s">
        <v>56</v>
      </c>
      <c r="B21" t="s">
        <v>54</v>
      </c>
      <c r="C21" t="s">
        <v>7</v>
      </c>
      <c r="F21" t="s">
        <v>8</v>
      </c>
    </row>
    <row r="22" spans="1:6" x14ac:dyDescent="0.25">
      <c r="C22" t="s">
        <v>9</v>
      </c>
      <c r="D22" t="s">
        <v>10</v>
      </c>
      <c r="E22" t="s">
        <v>11</v>
      </c>
      <c r="F22" t="s">
        <v>12</v>
      </c>
    </row>
    <row r="23" spans="1:6" x14ac:dyDescent="0.25">
      <c r="A23" t="s">
        <v>0</v>
      </c>
      <c r="B23" t="s">
        <v>55</v>
      </c>
      <c r="C23" t="s">
        <v>0</v>
      </c>
      <c r="D23" t="s">
        <v>0</v>
      </c>
      <c r="E23" t="s">
        <v>0</v>
      </c>
      <c r="F23" t="s">
        <v>50</v>
      </c>
    </row>
    <row r="24" spans="1:6" x14ac:dyDescent="0.25">
      <c r="A24">
        <v>324</v>
      </c>
      <c r="B24" t="s">
        <v>13</v>
      </c>
      <c r="C24" s="1">
        <v>-4040289.98</v>
      </c>
      <c r="D24" s="1">
        <v>19042185.850000001</v>
      </c>
      <c r="E24" s="1">
        <v>19876920.34</v>
      </c>
      <c r="F24" s="1">
        <v>-4875024.47</v>
      </c>
    </row>
    <row r="25" spans="1:6" x14ac:dyDescent="0.25">
      <c r="A25" t="s">
        <v>14</v>
      </c>
      <c r="B25" t="s">
        <v>15</v>
      </c>
      <c r="C25" s="1">
        <v>-3504252.17</v>
      </c>
      <c r="D25" s="1">
        <v>10877933.949999999</v>
      </c>
      <c r="E25" s="1">
        <v>9313871.2899999991</v>
      </c>
      <c r="F25" s="1">
        <v>-1940189.51</v>
      </c>
    </row>
    <row r="26" spans="1:6" x14ac:dyDescent="0.25">
      <c r="A26" t="s">
        <v>16</v>
      </c>
      <c r="B26" t="s">
        <v>17</v>
      </c>
      <c r="C26" s="1">
        <v>-40866676.719999999</v>
      </c>
      <c r="D26" s="1">
        <v>317021.31</v>
      </c>
      <c r="E26" s="1">
        <v>8786011.5099999998</v>
      </c>
      <c r="F26" s="1">
        <v>-49335666.920000002</v>
      </c>
    </row>
    <row r="27" spans="1:6" x14ac:dyDescent="0.25">
      <c r="A27" t="s">
        <v>18</v>
      </c>
      <c r="B27" t="s">
        <v>19</v>
      </c>
      <c r="C27" s="1">
        <v>-429899.45</v>
      </c>
      <c r="D27" s="1">
        <v>940282.83</v>
      </c>
      <c r="E27" s="1">
        <v>928537.32</v>
      </c>
      <c r="F27" s="1">
        <v>-418153.94</v>
      </c>
    </row>
    <row r="28" spans="1:6" x14ac:dyDescent="0.25">
      <c r="A28" t="s">
        <v>20</v>
      </c>
      <c r="B28" t="s">
        <v>21</v>
      </c>
      <c r="C28" s="1">
        <v>41342757.909999996</v>
      </c>
      <c r="D28" s="1">
        <v>6905885.4500000002</v>
      </c>
      <c r="E28" s="1">
        <v>848500.22</v>
      </c>
      <c r="F28" s="1">
        <v>47400143.140000001</v>
      </c>
    </row>
    <row r="29" spans="1:6" x14ac:dyDescent="0.25">
      <c r="A29" t="s">
        <v>22</v>
      </c>
      <c r="B29" t="s">
        <v>23</v>
      </c>
      <c r="C29" s="1">
        <v>-80804.55</v>
      </c>
      <c r="D29" s="1">
        <v>1062.31</v>
      </c>
      <c r="F29" s="1">
        <v>-79742.240000000005</v>
      </c>
    </row>
    <row r="30" spans="1:6" x14ac:dyDescent="0.25">
      <c r="A30" t="s">
        <v>25</v>
      </c>
      <c r="B30" t="s">
        <v>26</v>
      </c>
      <c r="C30" s="1">
        <v>-501415</v>
      </c>
      <c r="F30" s="1">
        <v>-501415</v>
      </c>
    </row>
    <row r="31" spans="1:6" x14ac:dyDescent="0.25">
      <c r="A31" t="s">
        <v>0</v>
      </c>
      <c r="B31" t="s">
        <v>55</v>
      </c>
      <c r="C31" t="s">
        <v>0</v>
      </c>
      <c r="D31" t="s">
        <v>0</v>
      </c>
      <c r="E31" t="s">
        <v>0</v>
      </c>
      <c r="F31" t="s">
        <v>50</v>
      </c>
    </row>
    <row r="32" spans="1:6" x14ac:dyDescent="0.25">
      <c r="B32" t="s">
        <v>24</v>
      </c>
      <c r="C32" s="1">
        <v>-4040289.98</v>
      </c>
      <c r="D32" s="1">
        <v>19042185.850000001</v>
      </c>
      <c r="E32" s="1">
        <v>19876920.34</v>
      </c>
      <c r="F32" s="1">
        <v>-4875024.47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ljimenez</dc:creator>
  <cp:lastModifiedBy>ljimenez</cp:lastModifiedBy>
  <dcterms:created xsi:type="dcterms:W3CDTF">2016-07-19T14:17:19Z</dcterms:created>
  <dcterms:modified xsi:type="dcterms:W3CDTF">2017-07-13T23:47:58Z</dcterms:modified>
</cp:coreProperties>
</file>