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 activeTab="12"/>
  </bookViews>
  <sheets>
    <sheet name="DIC 14" sheetId="13" r:id="rId1"/>
    <sheet name="ENE" sheetId="1" r:id="rId2"/>
    <sheet name="FEB" sheetId="2" r:id="rId3"/>
    <sheet name="MAR" sheetId="3" r:id="rId4"/>
    <sheet name="ABR" sheetId="4" r:id="rId5"/>
    <sheet name="MAY" sheetId="5" r:id="rId6"/>
    <sheet name="JUN" sheetId="6" r:id="rId7"/>
    <sheet name="JUL" sheetId="8" r:id="rId8"/>
    <sheet name="AGO" sheetId="14" r:id="rId9"/>
    <sheet name="SEP" sheetId="9" r:id="rId10"/>
    <sheet name="OCT" sheetId="10" r:id="rId11"/>
    <sheet name="NOV" sheetId="11" r:id="rId12"/>
    <sheet name="DIC" sheetId="15" r:id="rId13"/>
  </sheets>
  <definedNames>
    <definedName name="_xlnm._FilterDatabase" localSheetId="1" hidden="1">ENE!$A$9:$F$97</definedName>
    <definedName name="_xlnm._FilterDatabase" localSheetId="2" hidden="1">FEB!$A$12:$F$94</definedName>
    <definedName name="_xlnm._FilterDatabase" localSheetId="3" hidden="1">MAR!$A$12:$F$93</definedName>
  </definedNames>
  <calcPr calcId="124519"/>
</workbook>
</file>

<file path=xl/calcChain.xml><?xml version="1.0" encoding="utf-8"?>
<calcChain xmlns="http://schemas.openxmlformats.org/spreadsheetml/2006/main">
  <c r="C60" i="10"/>
  <c r="D52" i="15"/>
  <c r="C49"/>
  <c r="F48"/>
  <c r="F46"/>
  <c r="D44"/>
  <c r="E44" s="1"/>
  <c r="D41"/>
  <c r="E41" s="1"/>
  <c r="D38"/>
  <c r="E38" s="1"/>
  <c r="D37"/>
  <c r="E37" s="1"/>
  <c r="F36"/>
  <c r="D33"/>
  <c r="E33" s="1"/>
  <c r="D32"/>
  <c r="E32" s="1"/>
  <c r="D31"/>
  <c r="E31" s="1"/>
  <c r="F16"/>
  <c r="F13"/>
  <c r="D10"/>
  <c r="D7"/>
  <c r="E7" s="1"/>
  <c r="D47"/>
  <c r="E47" s="1"/>
  <c r="D45"/>
  <c r="E45" s="1"/>
  <c r="D43"/>
  <c r="E43" s="1"/>
  <c r="D42"/>
  <c r="E42" s="1"/>
  <c r="D40"/>
  <c r="E40" s="1"/>
  <c r="D39"/>
  <c r="E39" s="1"/>
  <c r="D35"/>
  <c r="E35" s="1"/>
  <c r="D34"/>
  <c r="E34" s="1"/>
  <c r="D30"/>
  <c r="E30" s="1"/>
  <c r="D29"/>
  <c r="E29" s="1"/>
  <c r="D28"/>
  <c r="E28" s="1"/>
  <c r="D27"/>
  <c r="E27" s="1"/>
  <c r="D26"/>
  <c r="E26" s="1"/>
  <c r="D25"/>
  <c r="E25" s="1"/>
  <c r="E24"/>
  <c r="D24"/>
  <c r="D23"/>
  <c r="E23" s="1"/>
  <c r="D22"/>
  <c r="E22" s="1"/>
  <c r="D21"/>
  <c r="E21" s="1"/>
  <c r="D20"/>
  <c r="E20" s="1"/>
  <c r="D19"/>
  <c r="E19" s="1"/>
  <c r="D18"/>
  <c r="E18" s="1"/>
  <c r="D17"/>
  <c r="E17" s="1"/>
  <c r="D15"/>
  <c r="E15" s="1"/>
  <c r="E14"/>
  <c r="D14"/>
  <c r="D12"/>
  <c r="E12" s="1"/>
  <c r="D11"/>
  <c r="E11" s="1"/>
  <c r="D9"/>
  <c r="E9" s="1"/>
  <c r="D8"/>
  <c r="E8" s="1"/>
  <c r="D6"/>
  <c r="E6" s="1"/>
  <c r="E49" s="1"/>
  <c r="D95" i="14"/>
  <c r="D94"/>
  <c r="C91"/>
  <c r="D89"/>
  <c r="E89" s="1"/>
  <c r="F90"/>
  <c r="F87"/>
  <c r="E85"/>
  <c r="D85"/>
  <c r="E84"/>
  <c r="D84"/>
  <c r="F83"/>
  <c r="D82"/>
  <c r="E82"/>
  <c r="D76"/>
  <c r="E76" s="1"/>
  <c r="D77"/>
  <c r="E77" s="1"/>
  <c r="D78"/>
  <c r="E78" s="1"/>
  <c r="D79"/>
  <c r="E79" s="1"/>
  <c r="D80"/>
  <c r="E80"/>
  <c r="D81"/>
  <c r="E81" s="1"/>
  <c r="D75"/>
  <c r="E75" s="1"/>
  <c r="D72"/>
  <c r="E72" s="1"/>
  <c r="D70"/>
  <c r="E70" s="1"/>
  <c r="D69"/>
  <c r="E69" s="1"/>
  <c r="F67"/>
  <c r="D65"/>
  <c r="E65" s="1"/>
  <c r="D64"/>
  <c r="E64" s="1"/>
  <c r="D62"/>
  <c r="E62" s="1"/>
  <c r="D60"/>
  <c r="E60" s="1"/>
  <c r="F59"/>
  <c r="D58"/>
  <c r="E58" s="1"/>
  <c r="D57"/>
  <c r="E57" s="1"/>
  <c r="D54"/>
  <c r="E54" s="1"/>
  <c r="D50"/>
  <c r="E50" s="1"/>
  <c r="D49"/>
  <c r="E49" s="1"/>
  <c r="D48"/>
  <c r="E48" s="1"/>
  <c r="E47"/>
  <c r="D47"/>
  <c r="D46"/>
  <c r="E46" s="1"/>
  <c r="D38"/>
  <c r="E38" s="1"/>
  <c r="D33"/>
  <c r="E33" s="1"/>
  <c r="D32"/>
  <c r="E32" s="1"/>
  <c r="F23"/>
  <c r="F21"/>
  <c r="D18"/>
  <c r="E18" s="1"/>
  <c r="F19"/>
  <c r="F13"/>
  <c r="F91" s="1"/>
  <c r="D88"/>
  <c r="E88" s="1"/>
  <c r="D86"/>
  <c r="E86" s="1"/>
  <c r="D74"/>
  <c r="E74" s="1"/>
  <c r="E73"/>
  <c r="D73"/>
  <c r="D71"/>
  <c r="E71" s="1"/>
  <c r="D68"/>
  <c r="E68" s="1"/>
  <c r="D66"/>
  <c r="E66" s="1"/>
  <c r="D63"/>
  <c r="E63" s="1"/>
  <c r="D61"/>
  <c r="E61" s="1"/>
  <c r="D56"/>
  <c r="E56" s="1"/>
  <c r="D55"/>
  <c r="E55" s="1"/>
  <c r="D53"/>
  <c r="E53" s="1"/>
  <c r="D52"/>
  <c r="E52" s="1"/>
  <c r="D51"/>
  <c r="E51" s="1"/>
  <c r="D45"/>
  <c r="E45" s="1"/>
  <c r="D44"/>
  <c r="E44" s="1"/>
  <c r="D43"/>
  <c r="E43" s="1"/>
  <c r="D42"/>
  <c r="E42" s="1"/>
  <c r="D41"/>
  <c r="E41" s="1"/>
  <c r="D40"/>
  <c r="E40" s="1"/>
  <c r="D39"/>
  <c r="E39" s="1"/>
  <c r="D37"/>
  <c r="E37" s="1"/>
  <c r="E36"/>
  <c r="D36"/>
  <c r="D35"/>
  <c r="E35" s="1"/>
  <c r="E34"/>
  <c r="D34"/>
  <c r="D31"/>
  <c r="E31" s="1"/>
  <c r="D30"/>
  <c r="E30" s="1"/>
  <c r="D29"/>
  <c r="E29" s="1"/>
  <c r="E28"/>
  <c r="D28"/>
  <c r="D27"/>
  <c r="E27" s="1"/>
  <c r="E26"/>
  <c r="D26"/>
  <c r="D25"/>
  <c r="E25" s="1"/>
  <c r="E24"/>
  <c r="D24"/>
  <c r="D22"/>
  <c r="E22" s="1"/>
  <c r="D20"/>
  <c r="E20" s="1"/>
  <c r="D17"/>
  <c r="E17" s="1"/>
  <c r="E16"/>
  <c r="D16"/>
  <c r="D15"/>
  <c r="E15" s="1"/>
  <c r="D14"/>
  <c r="E14" s="1"/>
  <c r="D12"/>
  <c r="E12" s="1"/>
  <c r="D11"/>
  <c r="E11" s="1"/>
  <c r="D10"/>
  <c r="D91" s="1"/>
  <c r="C9"/>
  <c r="C7"/>
  <c r="F7"/>
  <c r="D5"/>
  <c r="E5"/>
  <c r="D6"/>
  <c r="E6" s="1"/>
  <c r="D4"/>
  <c r="E4" s="1"/>
  <c r="E7" s="1"/>
  <c r="D105" i="13"/>
  <c r="D104"/>
  <c r="C101"/>
  <c r="D6"/>
  <c r="C6"/>
  <c r="D100"/>
  <c r="E100" s="1"/>
  <c r="F99"/>
  <c r="F98"/>
  <c r="D96"/>
  <c r="E96" s="1"/>
  <c r="F91"/>
  <c r="D90"/>
  <c r="E90" s="1"/>
  <c r="F89"/>
  <c r="D88"/>
  <c r="E88" s="1"/>
  <c r="D87"/>
  <c r="E87" s="1"/>
  <c r="D85"/>
  <c r="E85" s="1"/>
  <c r="D84"/>
  <c r="E84" s="1"/>
  <c r="F82"/>
  <c r="D79"/>
  <c r="E79" s="1"/>
  <c r="D78"/>
  <c r="E78" s="1"/>
  <c r="D77"/>
  <c r="E77" s="1"/>
  <c r="D76"/>
  <c r="E76" s="1"/>
  <c r="D75"/>
  <c r="E75" s="1"/>
  <c r="F72"/>
  <c r="D71"/>
  <c r="E71" s="1"/>
  <c r="D69"/>
  <c r="E69" s="1"/>
  <c r="D66"/>
  <c r="E66" s="1"/>
  <c r="D62"/>
  <c r="E62" s="1"/>
  <c r="D61"/>
  <c r="E61" s="1"/>
  <c r="D60"/>
  <c r="E60" s="1"/>
  <c r="D59"/>
  <c r="E59" s="1"/>
  <c r="D58"/>
  <c r="E58" s="1"/>
  <c r="D57"/>
  <c r="E57" s="1"/>
  <c r="D49"/>
  <c r="E49" s="1"/>
  <c r="D44"/>
  <c r="E44" s="1"/>
  <c r="E97"/>
  <c r="D97"/>
  <c r="D95"/>
  <c r="E95" s="1"/>
  <c r="D94"/>
  <c r="E94" s="1"/>
  <c r="D93"/>
  <c r="E93" s="1"/>
  <c r="D92"/>
  <c r="E92" s="1"/>
  <c r="D86"/>
  <c r="E86" s="1"/>
  <c r="F83"/>
  <c r="D81"/>
  <c r="E81" s="1"/>
  <c r="D80"/>
  <c r="E80" s="1"/>
  <c r="E74"/>
  <c r="D74"/>
  <c r="D73"/>
  <c r="E73" s="1"/>
  <c r="D70"/>
  <c r="E70" s="1"/>
  <c r="D68"/>
  <c r="E68" s="1"/>
  <c r="E67"/>
  <c r="D67"/>
  <c r="D65"/>
  <c r="E65" s="1"/>
  <c r="E64"/>
  <c r="D64"/>
  <c r="D63"/>
  <c r="E63" s="1"/>
  <c r="D56"/>
  <c r="E56" s="1"/>
  <c r="D55"/>
  <c r="E55" s="1"/>
  <c r="D54"/>
  <c r="E54" s="1"/>
  <c r="D53"/>
  <c r="E53" s="1"/>
  <c r="D52"/>
  <c r="E52" s="1"/>
  <c r="D51"/>
  <c r="E51" s="1"/>
  <c r="E50"/>
  <c r="D50"/>
  <c r="D48"/>
  <c r="E48" s="1"/>
  <c r="D47"/>
  <c r="E47" s="1"/>
  <c r="D46"/>
  <c r="E46" s="1"/>
  <c r="D45"/>
  <c r="E45" s="1"/>
  <c r="D43"/>
  <c r="E43" s="1"/>
  <c r="D42"/>
  <c r="E42" s="1"/>
  <c r="D33"/>
  <c r="E33" s="1"/>
  <c r="F22"/>
  <c r="F101" s="1"/>
  <c r="D14"/>
  <c r="D41"/>
  <c r="E41" s="1"/>
  <c r="E40"/>
  <c r="D40"/>
  <c r="D39"/>
  <c r="E39" s="1"/>
  <c r="E38"/>
  <c r="D38"/>
  <c r="D37"/>
  <c r="E37" s="1"/>
  <c r="E36"/>
  <c r="D36"/>
  <c r="D35"/>
  <c r="E35" s="1"/>
  <c r="D34"/>
  <c r="E34" s="1"/>
  <c r="D32"/>
  <c r="E32" s="1"/>
  <c r="D29"/>
  <c r="E29" s="1"/>
  <c r="D28"/>
  <c r="E28" s="1"/>
  <c r="D27"/>
  <c r="E27" s="1"/>
  <c r="E26"/>
  <c r="D26"/>
  <c r="D25"/>
  <c r="E25" s="1"/>
  <c r="E24"/>
  <c r="D24"/>
  <c r="D23"/>
  <c r="E23" s="1"/>
  <c r="D21"/>
  <c r="E21" s="1"/>
  <c r="E20"/>
  <c r="D20"/>
  <c r="D19"/>
  <c r="E19" s="1"/>
  <c r="E18"/>
  <c r="D18"/>
  <c r="D17"/>
  <c r="E17" s="1"/>
  <c r="D16"/>
  <c r="E16" s="1"/>
  <c r="D15"/>
  <c r="E15" s="1"/>
  <c r="D13"/>
  <c r="E13" s="1"/>
  <c r="D12"/>
  <c r="E12" s="1"/>
  <c r="D10"/>
  <c r="E10" s="1"/>
  <c r="D5"/>
  <c r="E5" s="1"/>
  <c r="F31"/>
  <c r="F30"/>
  <c r="E11"/>
  <c r="D4"/>
  <c r="E4" s="1"/>
  <c r="E6" s="1"/>
  <c r="D64" i="10"/>
  <c r="D95" i="8"/>
  <c r="D66" i="11"/>
  <c r="D65"/>
  <c r="D110" i="9"/>
  <c r="D109"/>
  <c r="D94" i="6"/>
  <c r="D95" i="5"/>
  <c r="D99" i="4"/>
  <c r="D96" i="3"/>
  <c r="D98" i="2"/>
  <c r="D95" i="6"/>
  <c r="D96" i="5"/>
  <c r="D100" i="4"/>
  <c r="D97" i="3"/>
  <c r="D99" i="2"/>
  <c r="F49" i="15" l="1"/>
  <c r="D49"/>
  <c r="E10" i="14"/>
  <c r="E91" s="1"/>
  <c r="D7"/>
  <c r="E101" i="13"/>
  <c r="D101"/>
  <c r="C61" i="11"/>
  <c r="C5"/>
  <c r="C5" i="10"/>
  <c r="C107" i="9"/>
  <c r="C8"/>
  <c r="C92" i="8"/>
  <c r="C7"/>
  <c r="C92" i="6"/>
  <c r="C8"/>
  <c r="C93" i="5"/>
  <c r="C8"/>
  <c r="C97" i="4"/>
  <c r="C7"/>
  <c r="C94" i="3"/>
  <c r="C8"/>
  <c r="D100" i="1"/>
  <c r="C95" i="2"/>
  <c r="C8"/>
  <c r="D101" i="1" l="1"/>
  <c r="C6"/>
  <c r="C98"/>
  <c r="E14"/>
  <c r="F58" i="11" l="1"/>
  <c r="F57"/>
  <c r="F56"/>
  <c r="D54"/>
  <c r="E54" s="1"/>
  <c r="F52"/>
  <c r="F51"/>
  <c r="F49"/>
  <c r="F45"/>
  <c r="D44"/>
  <c r="E44" s="1"/>
  <c r="D43"/>
  <c r="E43" s="1"/>
  <c r="D39"/>
  <c r="E39" s="1"/>
  <c r="D37"/>
  <c r="E37" s="1"/>
  <c r="D32"/>
  <c r="E32" s="1"/>
  <c r="F27"/>
  <c r="D19"/>
  <c r="E19" s="1"/>
  <c r="D60"/>
  <c r="E60" s="1"/>
  <c r="D59"/>
  <c r="E59" s="1"/>
  <c r="D55"/>
  <c r="E55" s="1"/>
  <c r="D53"/>
  <c r="E53" s="1"/>
  <c r="D50"/>
  <c r="E50" s="1"/>
  <c r="D48"/>
  <c r="E48" s="1"/>
  <c r="D47"/>
  <c r="E47" s="1"/>
  <c r="D46"/>
  <c r="E46" s="1"/>
  <c r="D42"/>
  <c r="E42" s="1"/>
  <c r="D41"/>
  <c r="E41" s="1"/>
  <c r="D40"/>
  <c r="E40" s="1"/>
  <c r="D38"/>
  <c r="E38" s="1"/>
  <c r="D36"/>
  <c r="E36" s="1"/>
  <c r="D35"/>
  <c r="E35" s="1"/>
  <c r="D34"/>
  <c r="E34" s="1"/>
  <c r="D33"/>
  <c r="E33" s="1"/>
  <c r="D31"/>
  <c r="E31" s="1"/>
  <c r="D30"/>
  <c r="E30" s="1"/>
  <c r="D29"/>
  <c r="E29" s="1"/>
  <c r="D28"/>
  <c r="E28" s="1"/>
  <c r="D26"/>
  <c r="E26" s="1"/>
  <c r="D25"/>
  <c r="E25" s="1"/>
  <c r="F21"/>
  <c r="D24"/>
  <c r="E24" s="1"/>
  <c r="D23"/>
  <c r="E23" s="1"/>
  <c r="D22"/>
  <c r="E22" s="1"/>
  <c r="D20"/>
  <c r="E20" s="1"/>
  <c r="D17"/>
  <c r="E17" s="1"/>
  <c r="F18"/>
  <c r="D16"/>
  <c r="E16" s="1"/>
  <c r="D15"/>
  <c r="E15" s="1"/>
  <c r="D14"/>
  <c r="E14" s="1"/>
  <c r="D13"/>
  <c r="E13" s="1"/>
  <c r="D12"/>
  <c r="D11"/>
  <c r="E11" s="1"/>
  <c r="D10"/>
  <c r="D4"/>
  <c r="D5" s="1"/>
  <c r="D59" i="10"/>
  <c r="E59" s="1"/>
  <c r="D58"/>
  <c r="E58" s="1"/>
  <c r="F55"/>
  <c r="F56"/>
  <c r="F57"/>
  <c r="F54"/>
  <c r="D53"/>
  <c r="E53" s="1"/>
  <c r="F52"/>
  <c r="F51"/>
  <c r="D50"/>
  <c r="E50" s="1"/>
  <c r="D49"/>
  <c r="E49" s="1"/>
  <c r="D45"/>
  <c r="E45" s="1"/>
  <c r="D41"/>
  <c r="E41" s="1"/>
  <c r="D39"/>
  <c r="E39" s="1"/>
  <c r="D32"/>
  <c r="E32" s="1"/>
  <c r="D24"/>
  <c r="E24" s="1"/>
  <c r="D18"/>
  <c r="E18" s="1"/>
  <c r="D13"/>
  <c r="D48"/>
  <c r="E48" s="1"/>
  <c r="D47"/>
  <c r="E47" s="1"/>
  <c r="D46"/>
  <c r="E46" s="1"/>
  <c r="D44"/>
  <c r="E44" s="1"/>
  <c r="D43"/>
  <c r="E43" s="1"/>
  <c r="D42"/>
  <c r="E42" s="1"/>
  <c r="D40"/>
  <c r="E40" s="1"/>
  <c r="D38"/>
  <c r="E38" s="1"/>
  <c r="D37"/>
  <c r="E37" s="1"/>
  <c r="D36"/>
  <c r="E36" s="1"/>
  <c r="D35"/>
  <c r="E35" s="1"/>
  <c r="D34"/>
  <c r="E34" s="1"/>
  <c r="D33"/>
  <c r="E33" s="1"/>
  <c r="D31"/>
  <c r="E31" s="1"/>
  <c r="D30"/>
  <c r="E30" s="1"/>
  <c r="D29"/>
  <c r="E29" s="1"/>
  <c r="D28"/>
  <c r="E28" s="1"/>
  <c r="D27"/>
  <c r="E27" s="1"/>
  <c r="D26"/>
  <c r="E26" s="1"/>
  <c r="D25"/>
  <c r="E25" s="1"/>
  <c r="D23"/>
  <c r="E23" s="1"/>
  <c r="D21"/>
  <c r="E21" s="1"/>
  <c r="F22"/>
  <c r="F20"/>
  <c r="F19"/>
  <c r="D17"/>
  <c r="E17" s="1"/>
  <c r="D16"/>
  <c r="E16" s="1"/>
  <c r="D15"/>
  <c r="E15" s="1"/>
  <c r="D14"/>
  <c r="E14" s="1"/>
  <c r="D12"/>
  <c r="E12" s="1"/>
  <c r="D11"/>
  <c r="E11" s="1"/>
  <c r="D10"/>
  <c r="D4"/>
  <c r="F106" i="9"/>
  <c r="F105"/>
  <c r="F104"/>
  <c r="F103"/>
  <c r="F102"/>
  <c r="F101"/>
  <c r="F100"/>
  <c r="D99"/>
  <c r="E99" s="1"/>
  <c r="D98"/>
  <c r="E98" s="1"/>
  <c r="D97"/>
  <c r="E97" s="1"/>
  <c r="F94"/>
  <c r="D93"/>
  <c r="E93" s="1"/>
  <c r="D88"/>
  <c r="E88" s="1"/>
  <c r="D86"/>
  <c r="E86" s="1"/>
  <c r="D82"/>
  <c r="E82" s="1"/>
  <c r="D76"/>
  <c r="E76" s="1"/>
  <c r="D75"/>
  <c r="E75" s="1"/>
  <c r="D71"/>
  <c r="E71" s="1"/>
  <c r="D69"/>
  <c r="E69" s="1"/>
  <c r="D52"/>
  <c r="E52" s="1"/>
  <c r="D47"/>
  <c r="E47" s="1"/>
  <c r="D46"/>
  <c r="E46" s="1"/>
  <c r="F29"/>
  <c r="F27"/>
  <c r="D26"/>
  <c r="E26" s="1"/>
  <c r="F24"/>
  <c r="D17"/>
  <c r="E70"/>
  <c r="E79"/>
  <c r="E100"/>
  <c r="E101"/>
  <c r="E102"/>
  <c r="E103"/>
  <c r="E104"/>
  <c r="E105"/>
  <c r="E106"/>
  <c r="E24"/>
  <c r="E27"/>
  <c r="E29"/>
  <c r="E15"/>
  <c r="D14"/>
  <c r="E14" s="1"/>
  <c r="D13"/>
  <c r="D7"/>
  <c r="E7" s="1"/>
  <c r="D6"/>
  <c r="E6" s="1"/>
  <c r="D5"/>
  <c r="E5" s="1"/>
  <c r="D96"/>
  <c r="E96" s="1"/>
  <c r="D95"/>
  <c r="E95" s="1"/>
  <c r="D92"/>
  <c r="E92" s="1"/>
  <c r="D91"/>
  <c r="E91" s="1"/>
  <c r="D90"/>
  <c r="E90" s="1"/>
  <c r="D89"/>
  <c r="E89" s="1"/>
  <c r="D87"/>
  <c r="E87" s="1"/>
  <c r="D85"/>
  <c r="E85" s="1"/>
  <c r="D84"/>
  <c r="E84" s="1"/>
  <c r="D83"/>
  <c r="E83" s="1"/>
  <c r="D81"/>
  <c r="E81" s="1"/>
  <c r="D80"/>
  <c r="E80" s="1"/>
  <c r="F79"/>
  <c r="D78"/>
  <c r="E78" s="1"/>
  <c r="D77"/>
  <c r="E77" s="1"/>
  <c r="D74"/>
  <c r="E74" s="1"/>
  <c r="D72"/>
  <c r="E72" s="1"/>
  <c r="D73"/>
  <c r="E73" s="1"/>
  <c r="F70"/>
  <c r="D68"/>
  <c r="E68" s="1"/>
  <c r="D67"/>
  <c r="E67" s="1"/>
  <c r="D66"/>
  <c r="E66" s="1"/>
  <c r="D65"/>
  <c r="E65" s="1"/>
  <c r="D64"/>
  <c r="E64" s="1"/>
  <c r="D63"/>
  <c r="E63" s="1"/>
  <c r="D62"/>
  <c r="E62" s="1"/>
  <c r="D61"/>
  <c r="E61" s="1"/>
  <c r="D60"/>
  <c r="E60" s="1"/>
  <c r="D59"/>
  <c r="E59" s="1"/>
  <c r="D58"/>
  <c r="E58" s="1"/>
  <c r="D57"/>
  <c r="E57" s="1"/>
  <c r="D56"/>
  <c r="E56" s="1"/>
  <c r="D55"/>
  <c r="E55" s="1"/>
  <c r="D54"/>
  <c r="E54" s="1"/>
  <c r="D53"/>
  <c r="E53" s="1"/>
  <c r="D51"/>
  <c r="E51" s="1"/>
  <c r="D50"/>
  <c r="E50" s="1"/>
  <c r="D49"/>
  <c r="E49" s="1"/>
  <c r="D48"/>
  <c r="E48" s="1"/>
  <c r="D45"/>
  <c r="E45" s="1"/>
  <c r="D44"/>
  <c r="E44" s="1"/>
  <c r="D43"/>
  <c r="E43" s="1"/>
  <c r="D42"/>
  <c r="E42" s="1"/>
  <c r="D41"/>
  <c r="E41" s="1"/>
  <c r="D40"/>
  <c r="E40" s="1"/>
  <c r="D39"/>
  <c r="E39" s="1"/>
  <c r="D38"/>
  <c r="E38" s="1"/>
  <c r="D37"/>
  <c r="E37" s="1"/>
  <c r="D36"/>
  <c r="E36" s="1"/>
  <c r="D35"/>
  <c r="E35" s="1"/>
  <c r="D34"/>
  <c r="E34" s="1"/>
  <c r="D33"/>
  <c r="E33" s="1"/>
  <c r="D32"/>
  <c r="E32" s="1"/>
  <c r="D31"/>
  <c r="E31" s="1"/>
  <c r="D30"/>
  <c r="E30" s="1"/>
  <c r="D28"/>
  <c r="E28" s="1"/>
  <c r="D25"/>
  <c r="E25" s="1"/>
  <c r="D23"/>
  <c r="E23" s="1"/>
  <c r="D22"/>
  <c r="E22" s="1"/>
  <c r="D21"/>
  <c r="E21" s="1"/>
  <c r="D20"/>
  <c r="E20" s="1"/>
  <c r="D19"/>
  <c r="E19" s="1"/>
  <c r="D18"/>
  <c r="E18" s="1"/>
  <c r="D16"/>
  <c r="E16" s="1"/>
  <c r="D4"/>
  <c r="F91" i="8"/>
  <c r="F90"/>
  <c r="D89"/>
  <c r="E89" s="1"/>
  <c r="D87"/>
  <c r="E87" s="1"/>
  <c r="F85"/>
  <c r="D84"/>
  <c r="E84" s="1"/>
  <c r="D79"/>
  <c r="E79" s="1"/>
  <c r="D77"/>
  <c r="E77" s="1"/>
  <c r="D72"/>
  <c r="E72" s="1"/>
  <c r="D69"/>
  <c r="E69" s="1"/>
  <c r="D67"/>
  <c r="E67" s="1"/>
  <c r="D66"/>
  <c r="E66" s="1"/>
  <c r="D61"/>
  <c r="E61" s="1"/>
  <c r="D57"/>
  <c r="E57" s="1"/>
  <c r="D52"/>
  <c r="E52" s="1"/>
  <c r="D50"/>
  <c r="E50" s="1"/>
  <c r="D49"/>
  <c r="E49" s="1"/>
  <c r="D41"/>
  <c r="E41" s="1"/>
  <c r="F15"/>
  <c r="D51"/>
  <c r="E51" s="1"/>
  <c r="D53"/>
  <c r="E53" s="1"/>
  <c r="D54"/>
  <c r="E54" s="1"/>
  <c r="D55"/>
  <c r="E55" s="1"/>
  <c r="D56"/>
  <c r="E56" s="1"/>
  <c r="D58"/>
  <c r="E58" s="1"/>
  <c r="D59"/>
  <c r="E59" s="1"/>
  <c r="D60"/>
  <c r="E60" s="1"/>
  <c r="F62"/>
  <c r="D65"/>
  <c r="E65" s="1"/>
  <c r="D64"/>
  <c r="E64" s="1"/>
  <c r="D63"/>
  <c r="E63" s="1"/>
  <c r="D68"/>
  <c r="E68" s="1"/>
  <c r="F70"/>
  <c r="D71"/>
  <c r="E71" s="1"/>
  <c r="D73"/>
  <c r="E73" s="1"/>
  <c r="D74"/>
  <c r="E74" s="1"/>
  <c r="D75"/>
  <c r="E75" s="1"/>
  <c r="D76"/>
  <c r="E76" s="1"/>
  <c r="D78"/>
  <c r="E78" s="1"/>
  <c r="D80"/>
  <c r="E80" s="1"/>
  <c r="D81"/>
  <c r="E81" s="1"/>
  <c r="D82"/>
  <c r="E82" s="1"/>
  <c r="D83"/>
  <c r="E83" s="1"/>
  <c r="D86"/>
  <c r="E86" s="1"/>
  <c r="D88"/>
  <c r="E88" s="1"/>
  <c r="D48"/>
  <c r="E48" s="1"/>
  <c r="D47"/>
  <c r="E47" s="1"/>
  <c r="D46"/>
  <c r="E46" s="1"/>
  <c r="D45"/>
  <c r="E45" s="1"/>
  <c r="D44"/>
  <c r="E44" s="1"/>
  <c r="D43"/>
  <c r="E43" s="1"/>
  <c r="D42"/>
  <c r="E42" s="1"/>
  <c r="D40"/>
  <c r="E40" s="1"/>
  <c r="D39"/>
  <c r="E39" s="1"/>
  <c r="D38"/>
  <c r="E38" s="1"/>
  <c r="D37"/>
  <c r="E37" s="1"/>
  <c r="D36"/>
  <c r="E36" s="1"/>
  <c r="D35"/>
  <c r="E35" s="1"/>
  <c r="D34"/>
  <c r="E34" s="1"/>
  <c r="D33"/>
  <c r="E33" s="1"/>
  <c r="D32"/>
  <c r="E32" s="1"/>
  <c r="D31"/>
  <c r="E31" s="1"/>
  <c r="D30"/>
  <c r="E30" s="1"/>
  <c r="D29"/>
  <c r="E29" s="1"/>
  <c r="D28"/>
  <c r="E28" s="1"/>
  <c r="D27"/>
  <c r="E27" s="1"/>
  <c r="D26"/>
  <c r="E26" s="1"/>
  <c r="F25"/>
  <c r="D24"/>
  <c r="E24" s="1"/>
  <c r="F23"/>
  <c r="D22"/>
  <c r="E22" s="1"/>
  <c r="D21"/>
  <c r="E21" s="1"/>
  <c r="F20"/>
  <c r="D19"/>
  <c r="E19" s="1"/>
  <c r="D18"/>
  <c r="E18" s="1"/>
  <c r="D17"/>
  <c r="E17" s="1"/>
  <c r="D16"/>
  <c r="E16" s="1"/>
  <c r="D14"/>
  <c r="E14" s="1"/>
  <c r="D13"/>
  <c r="E13" s="1"/>
  <c r="D12"/>
  <c r="D6"/>
  <c r="E6" s="1"/>
  <c r="D5"/>
  <c r="E5" s="1"/>
  <c r="D4"/>
  <c r="F91" i="6"/>
  <c r="D89"/>
  <c r="E89" s="1"/>
  <c r="D77"/>
  <c r="E77" s="1"/>
  <c r="D76"/>
  <c r="E76" s="1"/>
  <c r="D84"/>
  <c r="E84" s="1"/>
  <c r="D83"/>
  <c r="E83" s="1"/>
  <c r="D82"/>
  <c r="E82" s="1"/>
  <c r="F74"/>
  <c r="D72"/>
  <c r="E72" s="1"/>
  <c r="D71"/>
  <c r="E71" s="1"/>
  <c r="D66"/>
  <c r="E66" s="1"/>
  <c r="F67"/>
  <c r="D62"/>
  <c r="E62" s="1"/>
  <c r="D63"/>
  <c r="E63" s="1"/>
  <c r="D56"/>
  <c r="E56" s="1"/>
  <c r="D54"/>
  <c r="E54" s="1"/>
  <c r="D53"/>
  <c r="E53" s="1"/>
  <c r="D45"/>
  <c r="E45" s="1"/>
  <c r="D40"/>
  <c r="E40" s="1"/>
  <c r="D41"/>
  <c r="E41" s="1"/>
  <c r="D38"/>
  <c r="E38" s="1"/>
  <c r="D31"/>
  <c r="E31" s="1"/>
  <c r="D32"/>
  <c r="E32" s="1"/>
  <c r="D48"/>
  <c r="E48" s="1"/>
  <c r="D49"/>
  <c r="E49" s="1"/>
  <c r="D50"/>
  <c r="E50" s="1"/>
  <c r="D51"/>
  <c r="E51" s="1"/>
  <c r="D52"/>
  <c r="E52" s="1"/>
  <c r="D55"/>
  <c r="E55" s="1"/>
  <c r="D57"/>
  <c r="E57" s="1"/>
  <c r="D58"/>
  <c r="E58" s="1"/>
  <c r="D59"/>
  <c r="E59" s="1"/>
  <c r="D60"/>
  <c r="E60" s="1"/>
  <c r="D61"/>
  <c r="E61" s="1"/>
  <c r="D64"/>
  <c r="E64" s="1"/>
  <c r="D65"/>
  <c r="E65" s="1"/>
  <c r="D68"/>
  <c r="E68" s="1"/>
  <c r="D69"/>
  <c r="E69" s="1"/>
  <c r="D70"/>
  <c r="E70" s="1"/>
  <c r="D73"/>
  <c r="E73" s="1"/>
  <c r="D75"/>
  <c r="E75" s="1"/>
  <c r="D78"/>
  <c r="E78" s="1"/>
  <c r="D79"/>
  <c r="E79" s="1"/>
  <c r="D80"/>
  <c r="E80" s="1"/>
  <c r="D81"/>
  <c r="E81" s="1"/>
  <c r="D85"/>
  <c r="E85" s="1"/>
  <c r="D86"/>
  <c r="E86" s="1"/>
  <c r="D87"/>
  <c r="E87" s="1"/>
  <c r="D88"/>
  <c r="E88" s="1"/>
  <c r="D90"/>
  <c r="E90" s="1"/>
  <c r="D47"/>
  <c r="E47" s="1"/>
  <c r="D46"/>
  <c r="E46" s="1"/>
  <c r="D44"/>
  <c r="E44" s="1"/>
  <c r="E43"/>
  <c r="D43"/>
  <c r="D42"/>
  <c r="E42" s="1"/>
  <c r="D39"/>
  <c r="E39" s="1"/>
  <c r="D37"/>
  <c r="E37" s="1"/>
  <c r="D36"/>
  <c r="E36" s="1"/>
  <c r="D35"/>
  <c r="E35" s="1"/>
  <c r="D34"/>
  <c r="E34" s="1"/>
  <c r="D33"/>
  <c r="E33" s="1"/>
  <c r="D30"/>
  <c r="E30" s="1"/>
  <c r="D29"/>
  <c r="E29" s="1"/>
  <c r="D28"/>
  <c r="E28" s="1"/>
  <c r="F27"/>
  <c r="D26"/>
  <c r="E26" s="1"/>
  <c r="F25"/>
  <c r="D21"/>
  <c r="E21" s="1"/>
  <c r="F22"/>
  <c r="D17"/>
  <c r="F60" i="10" l="1"/>
  <c r="E10"/>
  <c r="E60" s="1"/>
  <c r="D60"/>
  <c r="E4" i="11"/>
  <c r="E5" s="1"/>
  <c r="F61"/>
  <c r="E10"/>
  <c r="E61" s="1"/>
  <c r="D61"/>
  <c r="E4" i="10"/>
  <c r="E5" s="1"/>
  <c r="D5"/>
  <c r="D63" s="1"/>
  <c r="E13" i="9"/>
  <c r="E107" s="1"/>
  <c r="D107"/>
  <c r="F107"/>
  <c r="E4"/>
  <c r="E8" s="1"/>
  <c r="D8"/>
  <c r="F92" i="8"/>
  <c r="E12"/>
  <c r="E92" s="1"/>
  <c r="D92"/>
  <c r="E4"/>
  <c r="E7" s="1"/>
  <c r="D7"/>
  <c r="F92" i="6"/>
  <c r="D24"/>
  <c r="E24" s="1"/>
  <c r="E23"/>
  <c r="D23"/>
  <c r="D20"/>
  <c r="E20" s="1"/>
  <c r="D19"/>
  <c r="E19" s="1"/>
  <c r="D18"/>
  <c r="E18" s="1"/>
  <c r="D16"/>
  <c r="E16" s="1"/>
  <c r="D15"/>
  <c r="E15" s="1"/>
  <c r="D14"/>
  <c r="E14" s="1"/>
  <c r="D13"/>
  <c r="D7"/>
  <c r="E7" s="1"/>
  <c r="D6"/>
  <c r="E6" s="1"/>
  <c r="D5"/>
  <c r="E5" s="1"/>
  <c r="F92" i="5"/>
  <c r="D90"/>
  <c r="E90" s="1"/>
  <c r="D85"/>
  <c r="E85" s="1"/>
  <c r="D83"/>
  <c r="E83" s="1"/>
  <c r="D80"/>
  <c r="E80" s="1"/>
  <c r="D75"/>
  <c r="E75" s="1"/>
  <c r="F77"/>
  <c r="D74"/>
  <c r="E74" s="1"/>
  <c r="F69"/>
  <c r="D68"/>
  <c r="E68" s="1"/>
  <c r="D64"/>
  <c r="E64" s="1"/>
  <c r="D58"/>
  <c r="E58" s="1"/>
  <c r="D56"/>
  <c r="E56" s="1"/>
  <c r="D55"/>
  <c r="E55" s="1"/>
  <c r="D46"/>
  <c r="E46" s="1"/>
  <c r="D40"/>
  <c r="E40" s="1"/>
  <c r="D34"/>
  <c r="E34" s="1"/>
  <c r="F29"/>
  <c r="F27"/>
  <c r="F24"/>
  <c r="D23"/>
  <c r="E23" s="1"/>
  <c r="D15"/>
  <c r="E15" s="1"/>
  <c r="D63"/>
  <c r="E63" s="1"/>
  <c r="D65"/>
  <c r="E65" s="1"/>
  <c r="D66"/>
  <c r="E66" s="1"/>
  <c r="D67"/>
  <c r="E67" s="1"/>
  <c r="D70"/>
  <c r="E70" s="1"/>
  <c r="D71"/>
  <c r="E71" s="1"/>
  <c r="D72"/>
  <c r="E72" s="1"/>
  <c r="D73"/>
  <c r="E73" s="1"/>
  <c r="D76"/>
  <c r="E76" s="1"/>
  <c r="D78"/>
  <c r="E78" s="1"/>
  <c r="D79"/>
  <c r="E79" s="1"/>
  <c r="D81"/>
  <c r="E81" s="1"/>
  <c r="D82"/>
  <c r="E82" s="1"/>
  <c r="D84"/>
  <c r="E84" s="1"/>
  <c r="D86"/>
  <c r="E86" s="1"/>
  <c r="D87"/>
  <c r="E87" s="1"/>
  <c r="D88"/>
  <c r="E88" s="1"/>
  <c r="D89"/>
  <c r="E89" s="1"/>
  <c r="D91"/>
  <c r="E91" s="1"/>
  <c r="D62"/>
  <c r="E62" s="1"/>
  <c r="D61"/>
  <c r="E61" s="1"/>
  <c r="D60"/>
  <c r="E60" s="1"/>
  <c r="D59"/>
  <c r="E59" s="1"/>
  <c r="D57"/>
  <c r="E57" s="1"/>
  <c r="D54"/>
  <c r="E54" s="1"/>
  <c r="D53"/>
  <c r="E53" s="1"/>
  <c r="D52"/>
  <c r="E52" s="1"/>
  <c r="D51"/>
  <c r="E51" s="1"/>
  <c r="D50"/>
  <c r="E50" s="1"/>
  <c r="D49"/>
  <c r="E49" s="1"/>
  <c r="D48"/>
  <c r="E48" s="1"/>
  <c r="D47"/>
  <c r="E47" s="1"/>
  <c r="D45"/>
  <c r="E45" s="1"/>
  <c r="D44"/>
  <c r="E44" s="1"/>
  <c r="D43"/>
  <c r="E43" s="1"/>
  <c r="D42"/>
  <c r="E42" s="1"/>
  <c r="D41"/>
  <c r="E41" s="1"/>
  <c r="D39"/>
  <c r="E39" s="1"/>
  <c r="D38"/>
  <c r="E38" s="1"/>
  <c r="D37"/>
  <c r="E37" s="1"/>
  <c r="D36"/>
  <c r="E36" s="1"/>
  <c r="D35"/>
  <c r="E35" s="1"/>
  <c r="D33"/>
  <c r="E33" s="1"/>
  <c r="D32"/>
  <c r="E32" s="1"/>
  <c r="D31"/>
  <c r="E31" s="1"/>
  <c r="D30"/>
  <c r="E30" s="1"/>
  <c r="D28"/>
  <c r="E28" s="1"/>
  <c r="D26"/>
  <c r="E26" s="1"/>
  <c r="D25"/>
  <c r="E25" s="1"/>
  <c r="D22"/>
  <c r="E22" s="1"/>
  <c r="D21"/>
  <c r="E21" s="1"/>
  <c r="D20"/>
  <c r="E20" s="1"/>
  <c r="D19"/>
  <c r="E19" s="1"/>
  <c r="D17"/>
  <c r="E17" s="1"/>
  <c r="D16"/>
  <c r="E16" s="1"/>
  <c r="D14"/>
  <c r="E14" s="1"/>
  <c r="D13"/>
  <c r="D6"/>
  <c r="E6" s="1"/>
  <c r="D7"/>
  <c r="E7" s="1"/>
  <c r="D5"/>
  <c r="F96" i="4"/>
  <c r="F95"/>
  <c r="D93"/>
  <c r="E93" s="1"/>
  <c r="D92"/>
  <c r="E92" s="1"/>
  <c r="D90"/>
  <c r="E90" s="1"/>
  <c r="D91"/>
  <c r="E91" s="1"/>
  <c r="D87"/>
  <c r="E87" s="1"/>
  <c r="D85"/>
  <c r="E85" s="1"/>
  <c r="D80"/>
  <c r="E80" s="1"/>
  <c r="D81"/>
  <c r="E81" s="1"/>
  <c r="D79"/>
  <c r="E79" s="1"/>
  <c r="D77"/>
  <c r="E77" s="1"/>
  <c r="F76"/>
  <c r="F72"/>
  <c r="D71"/>
  <c r="E71" s="1"/>
  <c r="D73"/>
  <c r="E73" s="1"/>
  <c r="D70"/>
  <c r="E70" s="1"/>
  <c r="D65"/>
  <c r="E65" s="1"/>
  <c r="F64"/>
  <c r="D63"/>
  <c r="E63" s="1"/>
  <c r="D58"/>
  <c r="E58" s="1"/>
  <c r="D53"/>
  <c r="E53" s="1"/>
  <c r="D52"/>
  <c r="E52" s="1"/>
  <c r="D51"/>
  <c r="E51" s="1"/>
  <c r="D50"/>
  <c r="E50" s="1"/>
  <c r="D41"/>
  <c r="E41" s="1"/>
  <c r="D94"/>
  <c r="E94" s="1"/>
  <c r="D89"/>
  <c r="E89" s="1"/>
  <c r="D88"/>
  <c r="E88" s="1"/>
  <c r="D86"/>
  <c r="E86" s="1"/>
  <c r="D84"/>
  <c r="E84" s="1"/>
  <c r="D82"/>
  <c r="E82" s="1"/>
  <c r="D83"/>
  <c r="E83" s="1"/>
  <c r="D78"/>
  <c r="E78" s="1"/>
  <c r="D75"/>
  <c r="E75" s="1"/>
  <c r="D74"/>
  <c r="E74" s="1"/>
  <c r="D69"/>
  <c r="E69" s="1"/>
  <c r="D68"/>
  <c r="E68" s="1"/>
  <c r="D67"/>
  <c r="E67" s="1"/>
  <c r="D66"/>
  <c r="E66" s="1"/>
  <c r="D62"/>
  <c r="E62" s="1"/>
  <c r="D61"/>
  <c r="E61" s="1"/>
  <c r="D60"/>
  <c r="E60" s="1"/>
  <c r="D59"/>
  <c r="E59" s="1"/>
  <c r="D57"/>
  <c r="E57" s="1"/>
  <c r="D56"/>
  <c r="E56" s="1"/>
  <c r="D55"/>
  <c r="E55" s="1"/>
  <c r="D54"/>
  <c r="E54" s="1"/>
  <c r="D49"/>
  <c r="E49" s="1"/>
  <c r="D48"/>
  <c r="E48" s="1"/>
  <c r="D47"/>
  <c r="E47" s="1"/>
  <c r="D46"/>
  <c r="E46" s="1"/>
  <c r="D45"/>
  <c r="E45" s="1"/>
  <c r="D44"/>
  <c r="E44" s="1"/>
  <c r="D43"/>
  <c r="E43" s="1"/>
  <c r="D42"/>
  <c r="E42" s="1"/>
  <c r="F25"/>
  <c r="F22"/>
  <c r="D40"/>
  <c r="E40" s="1"/>
  <c r="D39"/>
  <c r="E39" s="1"/>
  <c r="D38"/>
  <c r="E38" s="1"/>
  <c r="D37"/>
  <c r="E37" s="1"/>
  <c r="D36"/>
  <c r="E36" s="1"/>
  <c r="D35"/>
  <c r="E35" s="1"/>
  <c r="D34"/>
  <c r="E34" s="1"/>
  <c r="D33"/>
  <c r="E33" s="1"/>
  <c r="D32"/>
  <c r="E32" s="1"/>
  <c r="D31"/>
  <c r="E31" s="1"/>
  <c r="D30"/>
  <c r="E30" s="1"/>
  <c r="D29"/>
  <c r="E29" s="1"/>
  <c r="D28"/>
  <c r="E28" s="1"/>
  <c r="D27"/>
  <c r="E27" s="1"/>
  <c r="D26"/>
  <c r="E26" s="1"/>
  <c r="D24"/>
  <c r="E24" s="1"/>
  <c r="D23"/>
  <c r="E23" s="1"/>
  <c r="D21"/>
  <c r="E21" s="1"/>
  <c r="D20"/>
  <c r="E20" s="1"/>
  <c r="D19"/>
  <c r="E19" s="1"/>
  <c r="D18"/>
  <c r="E18" s="1"/>
  <c r="E17"/>
  <c r="D94" i="8" l="1"/>
  <c r="F93" i="5"/>
  <c r="F97" i="4"/>
  <c r="E13" i="6"/>
  <c r="E92" s="1"/>
  <c r="D92"/>
  <c r="E8"/>
  <c r="D8"/>
  <c r="D8" i="5"/>
  <c r="E13"/>
  <c r="E93" s="1"/>
  <c r="D93"/>
  <c r="E5"/>
  <c r="D16" i="4"/>
  <c r="E16" s="1"/>
  <c r="E15"/>
  <c r="D15"/>
  <c r="D14"/>
  <c r="E14" s="1"/>
  <c r="D13"/>
  <c r="E13" s="1"/>
  <c r="D12"/>
  <c r="D5"/>
  <c r="E5" s="1"/>
  <c r="D6"/>
  <c r="E6" s="1"/>
  <c r="D4"/>
  <c r="F92" i="3"/>
  <c r="F91"/>
  <c r="D89"/>
  <c r="E89" s="1"/>
  <c r="D87"/>
  <c r="E87" s="1"/>
  <c r="D85"/>
  <c r="E85" s="1"/>
  <c r="D84"/>
  <c r="E84" s="1"/>
  <c r="D82"/>
  <c r="E82" s="1"/>
  <c r="D78"/>
  <c r="E78" s="1"/>
  <c r="D77"/>
  <c r="E77" s="1"/>
  <c r="D76"/>
  <c r="E76" s="1"/>
  <c r="F74"/>
  <c r="D72"/>
  <c r="E72" s="1"/>
  <c r="D71"/>
  <c r="E71" s="1"/>
  <c r="F66"/>
  <c r="D65"/>
  <c r="E65" s="1"/>
  <c r="D60"/>
  <c r="E60" s="1"/>
  <c r="D56"/>
  <c r="E56" s="1"/>
  <c r="D52"/>
  <c r="E52" s="1"/>
  <c r="D53"/>
  <c r="E53" s="1"/>
  <c r="F46"/>
  <c r="D35"/>
  <c r="E35" s="1"/>
  <c r="D86"/>
  <c r="E86" s="1"/>
  <c r="D42"/>
  <c r="E42" s="1"/>
  <c r="D22"/>
  <c r="E22" s="1"/>
  <c r="D21"/>
  <c r="E21" s="1"/>
  <c r="D20"/>
  <c r="E20" s="1"/>
  <c r="D93"/>
  <c r="E93" s="1"/>
  <c r="D90"/>
  <c r="E90" s="1"/>
  <c r="D88"/>
  <c r="E88" s="1"/>
  <c r="D83"/>
  <c r="E83" s="1"/>
  <c r="D81"/>
  <c r="E81" s="1"/>
  <c r="D80"/>
  <c r="E80" s="1"/>
  <c r="D79"/>
  <c r="E79" s="1"/>
  <c r="D75"/>
  <c r="E75" s="1"/>
  <c r="D73"/>
  <c r="E73" s="1"/>
  <c r="D70"/>
  <c r="E70" s="1"/>
  <c r="D69"/>
  <c r="E69" s="1"/>
  <c r="D68"/>
  <c r="E68" s="1"/>
  <c r="D67"/>
  <c r="E67" s="1"/>
  <c r="D64"/>
  <c r="E64" s="1"/>
  <c r="D63"/>
  <c r="E63" s="1"/>
  <c r="D62"/>
  <c r="E62" s="1"/>
  <c r="D61"/>
  <c r="E61" s="1"/>
  <c r="D59"/>
  <c r="E59" s="1"/>
  <c r="D58"/>
  <c r="E58" s="1"/>
  <c r="D57"/>
  <c r="E57" s="1"/>
  <c r="D55"/>
  <c r="E55" s="1"/>
  <c r="D54"/>
  <c r="E54" s="1"/>
  <c r="D51"/>
  <c r="E51" s="1"/>
  <c r="D50"/>
  <c r="E50" s="1"/>
  <c r="D49"/>
  <c r="E49" s="1"/>
  <c r="D48"/>
  <c r="E48" s="1"/>
  <c r="D47"/>
  <c r="E47" s="1"/>
  <c r="D45"/>
  <c r="E45" s="1"/>
  <c r="D44"/>
  <c r="E44" s="1"/>
  <c r="D43"/>
  <c r="E43" s="1"/>
  <c r="D41"/>
  <c r="E41" s="1"/>
  <c r="D40"/>
  <c r="E40" s="1"/>
  <c r="D39"/>
  <c r="E39" s="1"/>
  <c r="D38"/>
  <c r="E38" s="1"/>
  <c r="D37"/>
  <c r="E37" s="1"/>
  <c r="D36"/>
  <c r="E36" s="1"/>
  <c r="D34"/>
  <c r="E34" s="1"/>
  <c r="D33"/>
  <c r="E33" s="1"/>
  <c r="D32"/>
  <c r="E32" s="1"/>
  <c r="D31"/>
  <c r="E31" s="1"/>
  <c r="D30"/>
  <c r="E30" s="1"/>
  <c r="D29"/>
  <c r="E29" s="1"/>
  <c r="D28"/>
  <c r="E28" s="1"/>
  <c r="D27"/>
  <c r="E27" s="1"/>
  <c r="F26"/>
  <c r="D25"/>
  <c r="E25" s="1"/>
  <c r="D24"/>
  <c r="E24" s="1"/>
  <c r="F23"/>
  <c r="D19"/>
  <c r="E19" s="1"/>
  <c r="D18"/>
  <c r="E18" s="1"/>
  <c r="E17"/>
  <c r="D16"/>
  <c r="E16" s="1"/>
  <c r="D15"/>
  <c r="E15" s="1"/>
  <c r="D14"/>
  <c r="E14" s="1"/>
  <c r="D13"/>
  <c r="D7"/>
  <c r="E7" s="1"/>
  <c r="D6"/>
  <c r="E6" s="1"/>
  <c r="D5"/>
  <c r="D90" i="2"/>
  <c r="E90" s="1"/>
  <c r="D91"/>
  <c r="E91" s="1"/>
  <c r="D85"/>
  <c r="E85" s="1"/>
  <c r="D83"/>
  <c r="E83" s="1"/>
  <c r="D84"/>
  <c r="E84" s="1"/>
  <c r="D78"/>
  <c r="E78" s="1"/>
  <c r="F79" i="1"/>
  <c r="F76" i="2"/>
  <c r="D74"/>
  <c r="E74" s="1"/>
  <c r="D73"/>
  <c r="E73" s="1"/>
  <c r="D68"/>
  <c r="E68" s="1"/>
  <c r="D67"/>
  <c r="E67" s="1"/>
  <c r="D65"/>
  <c r="E65" s="1"/>
  <c r="D63"/>
  <c r="E63" s="1"/>
  <c r="D62"/>
  <c r="E62" s="1"/>
  <c r="D94"/>
  <c r="E94" s="1"/>
  <c r="D93"/>
  <c r="E93" s="1"/>
  <c r="D92"/>
  <c r="E92" s="1"/>
  <c r="D89"/>
  <c r="E89" s="1"/>
  <c r="D88"/>
  <c r="E88" s="1"/>
  <c r="D87"/>
  <c r="E87" s="1"/>
  <c r="D86"/>
  <c r="E86" s="1"/>
  <c r="D82"/>
  <c r="E82" s="1"/>
  <c r="D81"/>
  <c r="E81" s="1"/>
  <c r="D80"/>
  <c r="E80" s="1"/>
  <c r="D79"/>
  <c r="E79" s="1"/>
  <c r="D77"/>
  <c r="E77" s="1"/>
  <c r="D75"/>
  <c r="E75" s="1"/>
  <c r="D72"/>
  <c r="E72" s="1"/>
  <c r="D71"/>
  <c r="E71" s="1"/>
  <c r="D70"/>
  <c r="E70" s="1"/>
  <c r="D69"/>
  <c r="E69" s="1"/>
  <c r="D66"/>
  <c r="E66" s="1"/>
  <c r="D64"/>
  <c r="E64" s="1"/>
  <c r="D61"/>
  <c r="E61" s="1"/>
  <c r="D60"/>
  <c r="E60" s="1"/>
  <c r="D59"/>
  <c r="E59" s="1"/>
  <c r="D58"/>
  <c r="E58" s="1"/>
  <c r="D57"/>
  <c r="E57" s="1"/>
  <c r="D56"/>
  <c r="E56" s="1"/>
  <c r="D55"/>
  <c r="E55" s="1"/>
  <c r="D54"/>
  <c r="E54" s="1"/>
  <c r="D53"/>
  <c r="E53" s="1"/>
  <c r="D52"/>
  <c r="E52" s="1"/>
  <c r="D51"/>
  <c r="E51" s="1"/>
  <c r="D50"/>
  <c r="E50" s="1"/>
  <c r="D49"/>
  <c r="E49" s="1"/>
  <c r="D48"/>
  <c r="E48" s="1"/>
  <c r="D47"/>
  <c r="E47" s="1"/>
  <c r="D46"/>
  <c r="E46" s="1"/>
  <c r="D45"/>
  <c r="E45" s="1"/>
  <c r="D44"/>
  <c r="E44" s="1"/>
  <c r="D43"/>
  <c r="E43" s="1"/>
  <c r="D42"/>
  <c r="E42" s="1"/>
  <c r="D41"/>
  <c r="E41" s="1"/>
  <c r="D40"/>
  <c r="E40" s="1"/>
  <c r="D39"/>
  <c r="E39" s="1"/>
  <c r="D38"/>
  <c r="E38" s="1"/>
  <c r="D37"/>
  <c r="E37" s="1"/>
  <c r="D36"/>
  <c r="E36" s="1"/>
  <c r="D35"/>
  <c r="E35" s="1"/>
  <c r="D34"/>
  <c r="E34" s="1"/>
  <c r="D33"/>
  <c r="E33" s="1"/>
  <c r="D32"/>
  <c r="E32" s="1"/>
  <c r="D31"/>
  <c r="E31" s="1"/>
  <c r="D30"/>
  <c r="E30" s="1"/>
  <c r="D29"/>
  <c r="E29" s="1"/>
  <c r="D28"/>
  <c r="E28" s="1"/>
  <c r="F27"/>
  <c r="D26"/>
  <c r="E26" s="1"/>
  <c r="F25"/>
  <c r="D24"/>
  <c r="E24" s="1"/>
  <c r="F23"/>
  <c r="D22"/>
  <c r="E22" s="1"/>
  <c r="D21"/>
  <c r="E21" s="1"/>
  <c r="D20"/>
  <c r="E20" s="1"/>
  <c r="D19"/>
  <c r="E19" s="1"/>
  <c r="D18"/>
  <c r="E18" s="1"/>
  <c r="D17"/>
  <c r="E17" s="1"/>
  <c r="D16"/>
  <c r="E16" s="1"/>
  <c r="D15"/>
  <c r="E15" s="1"/>
  <c r="F14"/>
  <c r="D13"/>
  <c r="D7"/>
  <c r="E7" s="1"/>
  <c r="D6"/>
  <c r="E6" s="1"/>
  <c r="D5"/>
  <c r="D97" i="1"/>
  <c r="E97" s="1"/>
  <c r="F96"/>
  <c r="D7" i="4" l="1"/>
  <c r="F95" i="2"/>
  <c r="E8" i="5"/>
  <c r="E12" i="4"/>
  <c r="E97" s="1"/>
  <c r="D97"/>
  <c r="E13" i="3"/>
  <c r="E94" s="1"/>
  <c r="D94"/>
  <c r="F94"/>
  <c r="E5"/>
  <c r="E8" s="1"/>
  <c r="D8"/>
  <c r="E13" i="2"/>
  <c r="E95" s="1"/>
  <c r="D95"/>
  <c r="E5"/>
  <c r="E8" s="1"/>
  <c r="D8"/>
  <c r="E4" i="4"/>
  <c r="E7" s="1"/>
  <c r="D70" i="1"/>
  <c r="E70" s="1"/>
  <c r="D71"/>
  <c r="E71" s="1"/>
  <c r="D72"/>
  <c r="E72" s="1"/>
  <c r="D73"/>
  <c r="E73" s="1"/>
  <c r="D74"/>
  <c r="E74" s="1"/>
  <c r="D75"/>
  <c r="E75" s="1"/>
  <c r="D76"/>
  <c r="E76" s="1"/>
  <c r="D77"/>
  <c r="E77" s="1"/>
  <c r="D78"/>
  <c r="E78" s="1"/>
  <c r="E79"/>
  <c r="D80"/>
  <c r="E80" s="1"/>
  <c r="D81"/>
  <c r="E81" s="1"/>
  <c r="D82"/>
  <c r="E82" s="1"/>
  <c r="D83"/>
  <c r="E83" s="1"/>
  <c r="D84"/>
  <c r="E84" s="1"/>
  <c r="D85"/>
  <c r="E85" s="1"/>
  <c r="D86"/>
  <c r="E86" s="1"/>
  <c r="D87"/>
  <c r="E87" s="1"/>
  <c r="D88"/>
  <c r="E88" s="1"/>
  <c r="D89"/>
  <c r="E89" s="1"/>
  <c r="D90"/>
  <c r="E90" s="1"/>
  <c r="D91"/>
  <c r="E91" s="1"/>
  <c r="D92"/>
  <c r="E92" s="1"/>
  <c r="D93"/>
  <c r="E93" s="1"/>
  <c r="D94"/>
  <c r="E94" s="1"/>
  <c r="D95"/>
  <c r="E95" s="1"/>
  <c r="D45"/>
  <c r="E45" s="1"/>
  <c r="D46"/>
  <c r="E46" s="1"/>
  <c r="D47"/>
  <c r="E47" s="1"/>
  <c r="D48"/>
  <c r="E48" s="1"/>
  <c r="D49"/>
  <c r="E49" s="1"/>
  <c r="D50"/>
  <c r="E50" s="1"/>
  <c r="D51"/>
  <c r="E51" s="1"/>
  <c r="D52"/>
  <c r="E52" s="1"/>
  <c r="D53"/>
  <c r="E53" s="1"/>
  <c r="D54"/>
  <c r="E54" s="1"/>
  <c r="D55"/>
  <c r="E55" s="1"/>
  <c r="D56"/>
  <c r="E56" s="1"/>
  <c r="D57"/>
  <c r="E57" s="1"/>
  <c r="D58"/>
  <c r="E58" s="1"/>
  <c r="D59"/>
  <c r="E59" s="1"/>
  <c r="D60"/>
  <c r="E60" s="1"/>
  <c r="D61"/>
  <c r="E61" s="1"/>
  <c r="D62"/>
  <c r="E62" s="1"/>
  <c r="D63"/>
  <c r="E63" s="1"/>
  <c r="D64"/>
  <c r="E64" s="1"/>
  <c r="D65"/>
  <c r="E65" s="1"/>
  <c r="D66"/>
  <c r="E66" s="1"/>
  <c r="D67"/>
  <c r="E67" s="1"/>
  <c r="D44"/>
  <c r="E44" s="1"/>
  <c r="D69"/>
  <c r="E69" s="1"/>
  <c r="D68"/>
  <c r="E68" s="1"/>
  <c r="D43"/>
  <c r="E43" s="1"/>
  <c r="D42"/>
  <c r="E42" s="1"/>
  <c r="D41"/>
  <c r="E41" s="1"/>
  <c r="D40"/>
  <c r="E40" s="1"/>
  <c r="D39" l="1"/>
  <c r="E39" s="1"/>
  <c r="D38"/>
  <c r="E38" s="1"/>
  <c r="D37"/>
  <c r="E37" s="1"/>
  <c r="D36"/>
  <c r="E36" s="1"/>
  <c r="D35"/>
  <c r="E35" s="1"/>
  <c r="D34"/>
  <c r="E34" s="1"/>
  <c r="D33"/>
  <c r="E33" s="1"/>
  <c r="D32"/>
  <c r="E32" s="1"/>
  <c r="D31"/>
  <c r="E31" s="1"/>
  <c r="D30"/>
  <c r="E30" s="1"/>
  <c r="D29"/>
  <c r="E29" s="1"/>
  <c r="D28"/>
  <c r="E28" s="1"/>
  <c r="F27"/>
  <c r="F26"/>
  <c r="D25"/>
  <c r="E25" s="1"/>
  <c r="D24"/>
  <c r="E24" s="1"/>
  <c r="F22"/>
  <c r="D19"/>
  <c r="E19" s="1"/>
  <c r="F11"/>
  <c r="F23"/>
  <c r="D5"/>
  <c r="E5" s="1"/>
  <c r="D4"/>
  <c r="D21"/>
  <c r="E21" s="1"/>
  <c r="D20"/>
  <c r="E20" s="1"/>
  <c r="D18"/>
  <c r="E18" s="1"/>
  <c r="D17"/>
  <c r="E17" s="1"/>
  <c r="D16"/>
  <c r="E16" s="1"/>
  <c r="D15"/>
  <c r="E15" s="1"/>
  <c r="D13"/>
  <c r="E13" s="1"/>
  <c r="D12"/>
  <c r="E12" s="1"/>
  <c r="D10"/>
  <c r="C9"/>
  <c r="E10" l="1"/>
  <c r="E98" s="1"/>
  <c r="D98"/>
  <c r="F98"/>
  <c r="E4"/>
  <c r="E6" s="1"/>
  <c r="D6"/>
</calcChain>
</file>

<file path=xl/sharedStrings.xml><?xml version="1.0" encoding="utf-8"?>
<sst xmlns="http://schemas.openxmlformats.org/spreadsheetml/2006/main" count="2173" uniqueCount="391">
  <si>
    <t>CXP TOYOTA DE MEXICO REFACCION</t>
  </si>
  <si>
    <t>301-D100000</t>
  </si>
  <si>
    <t>TOYOTA MOTOR SALES DE MEXICO S DE R</t>
  </si>
  <si>
    <t>301-D100076</t>
  </si>
  <si>
    <t>INDUSTRIA DISEÑADORA DE AUTOPARTES,</t>
  </si>
  <si>
    <t>PROVEEDORES VARIOS</t>
  </si>
  <si>
    <t>302-D100000</t>
  </si>
  <si>
    <t>302-D100001</t>
  </si>
  <si>
    <t>GOMEZ MATA NOEMI</t>
  </si>
  <si>
    <t>302-D100003</t>
  </si>
  <si>
    <t>OFFICE DEPOT DE MEXICO S.A DE C.V.</t>
  </si>
  <si>
    <t>302-D100024</t>
  </si>
  <si>
    <t>IMPRESIONES FINAS DEL CENTRO SA DE</t>
  </si>
  <si>
    <t>302-D100039</t>
  </si>
  <si>
    <t>TOYOTA FINANCIAL SERVICES MEXICO SA</t>
  </si>
  <si>
    <t>302-D100060</t>
  </si>
  <si>
    <t>SECRETARIA DE FINANZAS INVERSION Y</t>
  </si>
  <si>
    <t>302-D100074</t>
  </si>
  <si>
    <t>TELEFONOS DE MEXICO S.A.B. DE C.V.</t>
  </si>
  <si>
    <t>302-D100076</t>
  </si>
  <si>
    <t>302-D100097</t>
  </si>
  <si>
    <t>DISTRIBUCION Y CONSTRUCCION S.A. DE</t>
  </si>
  <si>
    <t>302-D100107</t>
  </si>
  <si>
    <t>WURTH MEXICO, S.A. DE C.V.</t>
  </si>
  <si>
    <t>302-D100129</t>
  </si>
  <si>
    <t>LIDERAZGO AUTOMOTRIZ DE PUEBLA S.A.</t>
  </si>
  <si>
    <t>302-D100133</t>
  </si>
  <si>
    <t>MONROY ESTRADA FELIPE</t>
  </si>
  <si>
    <t>302-D100180</t>
  </si>
  <si>
    <t>DURAN MEJIA ARMANDO</t>
  </si>
  <si>
    <t>302-D100193</t>
  </si>
  <si>
    <t>ASILO DE ANCIANOS DE CELAYA, A.C.</t>
  </si>
  <si>
    <t>302-D100223</t>
  </si>
  <si>
    <t>IPSOS BIMSA SA DE CV</t>
  </si>
  <si>
    <t>302-D100258</t>
  </si>
  <si>
    <t>PROMOTORA AUTOMOTRIZ IRAPUATO S. DE</t>
  </si>
  <si>
    <t>302-D100314</t>
  </si>
  <si>
    <t>JUNTA MUNICIPAL DE AGUA POTABLE Y A</t>
  </si>
  <si>
    <t>302-D100336</t>
  </si>
  <si>
    <t>DTMAC COMERCIALIZADORA SA DE CV</t>
  </si>
  <si>
    <t>302-D100347</t>
  </si>
  <si>
    <t>CENTRO DE PROTECCION DE ANCIANOS, A</t>
  </si>
  <si>
    <t>302-D100359</t>
  </si>
  <si>
    <t>CENTRO DE REHABILITACION LA ASUNCIO</t>
  </si>
  <si>
    <t>302-D100374</t>
  </si>
  <si>
    <t>ARTLUX , S.A. DE C.V.</t>
  </si>
  <si>
    <t>302-D100411</t>
  </si>
  <si>
    <t>ESPINOZA FLORES JAVIER MARTINIANO</t>
  </si>
  <si>
    <t>302-D100430</t>
  </si>
  <si>
    <t>AUTOZONE DE MEXICO, S. DE R.L. DE C</t>
  </si>
  <si>
    <t>302-D100498</t>
  </si>
  <si>
    <t>MARTINEZ GARZA CORDERA CESAR RODOLF</t>
  </si>
  <si>
    <t>302-D100519</t>
  </si>
  <si>
    <t>PARABRISAS ARAMBURO S.A. DE C.V.</t>
  </si>
  <si>
    <t>302-D100543</t>
  </si>
  <si>
    <t>GALAZ, YAMAZAKI, RUIZ URQUIZA, S.C.</t>
  </si>
  <si>
    <t>302-D100559</t>
  </si>
  <si>
    <t>MHMG ABOGADOS SC</t>
  </si>
  <si>
    <t>302-D100579</t>
  </si>
  <si>
    <t>SEVIBA S.A. DE C.V</t>
  </si>
  <si>
    <t>302-D100586</t>
  </si>
  <si>
    <t>RECTIFICACIONES VAZCO S.A. DE C.V.</t>
  </si>
  <si>
    <t>302-D100594</t>
  </si>
  <si>
    <t>SERVICIO AUDITORIO SA DE CV</t>
  </si>
  <si>
    <t>302-D100635</t>
  </si>
  <si>
    <t>CONSULTORES &amp; ASESORES INTEGRALES S</t>
  </si>
  <si>
    <t>302-D100663</t>
  </si>
  <si>
    <t>CALATAYUD ESCALONA EDUADO</t>
  </si>
  <si>
    <t>302-D100717</t>
  </si>
  <si>
    <t>COMERCIALIZADORA DE CRISTALES AUTOM</t>
  </si>
  <si>
    <t>302-D100718</t>
  </si>
  <si>
    <t>SERVISISTEMAS LLANTEROS S.A. DE C.V</t>
  </si>
  <si>
    <t>302-D100732</t>
  </si>
  <si>
    <t>VASQUEZ ALCANTARA EDER OCTAVIO</t>
  </si>
  <si>
    <t>302-D100744</t>
  </si>
  <si>
    <t>EXAGONO SOFTWARE, SA DE CV</t>
  </si>
  <si>
    <t>302-D100751</t>
  </si>
  <si>
    <t>GRUPO ECOLOGICA, S.A. DE C.V.</t>
  </si>
  <si>
    <t>302-D100757</t>
  </si>
  <si>
    <t>JC IMAGEN AUTOMOTRIZ, S.A. DE C.V.</t>
  </si>
  <si>
    <t>302-D100764</t>
  </si>
  <si>
    <t>MARCOZER SA DE CV</t>
  </si>
  <si>
    <t>302-D100766</t>
  </si>
  <si>
    <t>SEPULVEDA MARTINEZ VICTOR MANUEL</t>
  </si>
  <si>
    <t>302-D100779</t>
  </si>
  <si>
    <t>CHAGUDI AUTOMOTRIZ, S.A. DE C.V.</t>
  </si>
  <si>
    <t>302-D100814</t>
  </si>
  <si>
    <t>IMPULSORA DE TRANSPORTES MEXICANOS,</t>
  </si>
  <si>
    <t>302-D100858</t>
  </si>
  <si>
    <t>IBC INTEGRAL BODY CENTER SA DE CV</t>
  </si>
  <si>
    <t>302-D100910</t>
  </si>
  <si>
    <t>J&amp;GE ELECTRONICS SERVICE CENTER SA</t>
  </si>
  <si>
    <t>302-D100934</t>
  </si>
  <si>
    <t>AGRO Y ACOLCHADOS SA DE CV</t>
  </si>
  <si>
    <t>302-D100945</t>
  </si>
  <si>
    <t>CIA PERIODISTICA DEL SOL DE CELAYA,</t>
  </si>
  <si>
    <t>302-D100948</t>
  </si>
  <si>
    <t>1915 AUDITORIA Y FINANZAS, S.C.</t>
  </si>
  <si>
    <t>302-D100958</t>
  </si>
  <si>
    <t>REACO, SA DE CV</t>
  </si>
  <si>
    <t>302-D101007</t>
  </si>
  <si>
    <t>LOPEZ RODRIGUEZ PAOLA</t>
  </si>
  <si>
    <t>302-D101017</t>
  </si>
  <si>
    <t>INTERCAMBIOS VIA CORTA SA DE CV</t>
  </si>
  <si>
    <t>302-D101037</t>
  </si>
  <si>
    <t>CABALLERO BECERRA ANA ISABEL</t>
  </si>
  <si>
    <t>302-D101046</t>
  </si>
  <si>
    <t>SANCHEZ ROMERO MARIA DEL PILAR</t>
  </si>
  <si>
    <t>302-D101048</t>
  </si>
  <si>
    <t>BALBUENA SALAZAR PATRICIA</t>
  </si>
  <si>
    <t>302-D101069</t>
  </si>
  <si>
    <t>COMPUCARE DE MEXICO, S.A. DE C.V.</t>
  </si>
  <si>
    <t>302-D101073</t>
  </si>
  <si>
    <t>RODRIGUEZ LOPEZ MARIA DEL CARMEN</t>
  </si>
  <si>
    <t>302-D101079</t>
  </si>
  <si>
    <t>BAUMBERGUER DETRAZ PEDRO</t>
  </si>
  <si>
    <t>302-D101118</t>
  </si>
  <si>
    <t>MYSTERY SHOPPER MEXICO, S.A. DE C.V</t>
  </si>
  <si>
    <t>302-D101120</t>
  </si>
  <si>
    <t>CMG EXCELENCIA EN SERVICIOS S DE RL</t>
  </si>
  <si>
    <t>302-D101128</t>
  </si>
  <si>
    <t>AUTOMOTORES DE QUERETARO, S.A. DE C</t>
  </si>
  <si>
    <t>302-D101137</t>
  </si>
  <si>
    <t>OCHOA NOLASCO GUILLERMO</t>
  </si>
  <si>
    <t>302-D101141</t>
  </si>
  <si>
    <t>CORPORATIVO DE ADMINISTRACION DE PE</t>
  </si>
  <si>
    <t>302-D101171</t>
  </si>
  <si>
    <t>ZURICH COMPAÑIA DE SEGUROS, SA</t>
  </si>
  <si>
    <t>302-D101186</t>
  </si>
  <si>
    <t>GOMEZ ARRIOLA JUDITH</t>
  </si>
  <si>
    <t>302-D101227</t>
  </si>
  <si>
    <t>ROTO CRISTALES Y PARTES S.A DE C.V.</t>
  </si>
  <si>
    <t>302-D101272</t>
  </si>
  <si>
    <t>REYES MORALES ARELI</t>
  </si>
  <si>
    <t>302-D101288</t>
  </si>
  <si>
    <t>GALVAN OLGUIN LUIS ALBERTO</t>
  </si>
  <si>
    <t>302-D101300</t>
  </si>
  <si>
    <t>STERLING ARANA EUGENIO RICARDO</t>
  </si>
  <si>
    <t>302-D101334</t>
  </si>
  <si>
    <t>DIEZ OCHENTA Y NUEVE SA DE CV</t>
  </si>
  <si>
    <t>302-D101336</t>
  </si>
  <si>
    <t>FIGUEROA CORNEJO MA. DEL RAYO</t>
  </si>
  <si>
    <t>302-D101356</t>
  </si>
  <si>
    <t>AUTO PARTES Y MAS SA DE CV</t>
  </si>
  <si>
    <t>302-D101364</t>
  </si>
  <si>
    <t>GUZMAN LACUNZA GABRIELA TERESA</t>
  </si>
  <si>
    <t>302-D101370</t>
  </si>
  <si>
    <t>CORTAZAR CASTAÑON GUILLERMO</t>
  </si>
  <si>
    <t>302-D101380</t>
  </si>
  <si>
    <t>TRASLADOS DINASTIAS SA DE CV</t>
  </si>
  <si>
    <t>302-D101412</t>
  </si>
  <si>
    <t>QUALIA TECH SA DE CV</t>
  </si>
  <si>
    <t>302-D101414</t>
  </si>
  <si>
    <t>DRIDCO MEXICO SA DE CV</t>
  </si>
  <si>
    <t>302-D101467</t>
  </si>
  <si>
    <t>HERNANDEZ LUNA AMPARO JOVITA</t>
  </si>
  <si>
    <t>302-D101481</t>
  </si>
  <si>
    <t>INVERSORA EY SA DE CV</t>
  </si>
  <si>
    <t>302-D101482</t>
  </si>
  <si>
    <t>MONTERO RAMIREZ ELIUD</t>
  </si>
  <si>
    <t>302-D101499</t>
  </si>
  <si>
    <t>SOTERO ARANDA FERRO</t>
  </si>
  <si>
    <t>302-D101510</t>
  </si>
  <si>
    <t>VILLASEÑOR BALLESTEROS Y COMPAÑIA S</t>
  </si>
  <si>
    <t>302-D101522</t>
  </si>
  <si>
    <t>GRANJA LOPEZ DANIEL</t>
  </si>
  <si>
    <t>302-D101539</t>
  </si>
  <si>
    <t>MERCADO LIBRE S DE RL DE CV</t>
  </si>
  <si>
    <t>302-D101552</t>
  </si>
  <si>
    <t>HEQRO SA DE CV</t>
  </si>
  <si>
    <t>302-D101554</t>
  </si>
  <si>
    <t>ESPINOSA ROMERO ROBERTO LUIS</t>
  </si>
  <si>
    <t>302-D101557</t>
  </si>
  <si>
    <t>OPERADORA OMX SA DE CV</t>
  </si>
  <si>
    <t>302-D101561</t>
  </si>
  <si>
    <t>RUIZ SOLIS RICARDO</t>
  </si>
  <si>
    <t>302-D101572</t>
  </si>
  <si>
    <t>PROSAFIN, S.A. DE C.V.</t>
  </si>
  <si>
    <t>302-D101573</t>
  </si>
  <si>
    <t>MEXICO INYECCION DE COMBUSTIBLE SA</t>
  </si>
  <si>
    <t>302-D101580</t>
  </si>
  <si>
    <t>SERVICIO POSTAL MEXICANO</t>
  </si>
  <si>
    <t>302-D101584</t>
  </si>
  <si>
    <t>GRUPO TENERIFE S.A. DE C.V.</t>
  </si>
  <si>
    <t>302-D101598</t>
  </si>
  <si>
    <t>DIAZ ACOSTA FRANCISCO</t>
  </si>
  <si>
    <t>302-D101601</t>
  </si>
  <si>
    <t>CONSTRUCTORA INDUSTRIAL ACTIVA SA D</t>
  </si>
  <si>
    <t>302-D101602</t>
  </si>
  <si>
    <t>ROJANO HERNANDEZ CLAUDIA PATRICIA</t>
  </si>
  <si>
    <t>302-D101622</t>
  </si>
  <si>
    <t>GRANJA LOPEZ ANDRES</t>
  </si>
  <si>
    <t>302-D101629</t>
  </si>
  <si>
    <t>FERNANDO LUGO GARCIA PELAYO</t>
  </si>
  <si>
    <t>301-D101499</t>
  </si>
  <si>
    <t>302-D100369</t>
  </si>
  <si>
    <t>NOTARIA PUBLICA NUMERO TRES SC</t>
  </si>
  <si>
    <t>302-D100441</t>
  </si>
  <si>
    <t>TOYOCOAPA, S. DE R.L. DE C.V.</t>
  </si>
  <si>
    <t>302-D100554</t>
  </si>
  <si>
    <t>ASOCIACION DE DISTRIBUIDORES DE AUT</t>
  </si>
  <si>
    <t>302-D101540</t>
  </si>
  <si>
    <t>2LM NACIONAL SA DE CV</t>
  </si>
  <si>
    <t>302-D101640</t>
  </si>
  <si>
    <t>ESPACIOS DE DISEÑO Y MUEBLES S.A. D</t>
  </si>
  <si>
    <t>302-D101643</t>
  </si>
  <si>
    <t>LATAMAUTOS MEXICO, S. DE R.L. DE C.</t>
  </si>
  <si>
    <t>IVA</t>
  </si>
  <si>
    <t>SIN IVA</t>
  </si>
  <si>
    <t>SUBTOTAL</t>
  </si>
  <si>
    <t>TOTAL</t>
  </si>
  <si>
    <t>302-D100861</t>
  </si>
  <si>
    <t>IBARRA LERMA FELICITAS</t>
  </si>
  <si>
    <t>302-D101280</t>
  </si>
  <si>
    <t>RAMIREZ PROCEL MARIA SUSANA HILARIA</t>
  </si>
  <si>
    <t>302-D101500</t>
  </si>
  <si>
    <t>GUTIERREZ GONZALEZ ENRIQUE FRANCISC</t>
  </si>
  <si>
    <t>302-D101656</t>
  </si>
  <si>
    <t>CHAVEZ DOMINGUEZ VERONICA</t>
  </si>
  <si>
    <t>302-D101657</t>
  </si>
  <si>
    <t>RIOS GRACIA XOCHITL ELVIA</t>
  </si>
  <si>
    <t>302-D101658</t>
  </si>
  <si>
    <t>POWERTRONICS S.A. DE C.V.</t>
  </si>
  <si>
    <t>302-D100002</t>
  </si>
  <si>
    <t>GARCIA OLIVOS MARIA TERESA</t>
  </si>
  <si>
    <t>302-D100028</t>
  </si>
  <si>
    <t>LUBRICANTES DEL BAJIO, S.A. DE C.V.</t>
  </si>
  <si>
    <t>302-D100045</t>
  </si>
  <si>
    <t>COMISION FEDERAL DE ELECTRICIDAD</t>
  </si>
  <si>
    <t>302-D100330</t>
  </si>
  <si>
    <t>HERNANDEZ ESPINOZA VICTOR BENJAMIN</t>
  </si>
  <si>
    <t>302-D100528</t>
  </si>
  <si>
    <t>SIND INDL TRAB PEQ Y MED IND TALLER</t>
  </si>
  <si>
    <t>302-D101166</t>
  </si>
  <si>
    <t>BOMBAS VERTICALES BNJ, SA DE CV</t>
  </si>
  <si>
    <t>302-D101297</t>
  </si>
  <si>
    <t>VILLASEÑOR CANO LUIS</t>
  </si>
  <si>
    <t>302-D101406</t>
  </si>
  <si>
    <t>ARREOLA MALDONADO GABRIEL</t>
  </si>
  <si>
    <t>302-D101415</t>
  </si>
  <si>
    <t>ANUNCIOS EXITOSOS EN INTERNET, S.A.</t>
  </si>
  <si>
    <t>302-D101448</t>
  </si>
  <si>
    <t>CAMPERO CRUZ ALFONSO</t>
  </si>
  <si>
    <t>302-D101476</t>
  </si>
  <si>
    <t>VASQUEZ ALCANTARA YAZMIN IVONNE</t>
  </si>
  <si>
    <t>302-D101663</t>
  </si>
  <si>
    <t>SILVA HERZOG URRUTIA GUADALUPE</t>
  </si>
  <si>
    <t>302-D101665</t>
  </si>
  <si>
    <t>CORNEJO BECERRA JUAN</t>
  </si>
  <si>
    <t>302-D100568</t>
  </si>
  <si>
    <t>BERNAL VALLE TERESA LIZBETH</t>
  </si>
  <si>
    <t>302-D100648</t>
  </si>
  <si>
    <t>MCPA S.A. DE C.V.</t>
  </si>
  <si>
    <t>302-D101133</t>
  </si>
  <si>
    <t>GRUPO DE PRESTIGIO EN AUDIO Y VIDEO</t>
  </si>
  <si>
    <t>302-D101621</t>
  </si>
  <si>
    <t>LOPEZ DOMINGUEZ SALVADOR</t>
  </si>
  <si>
    <t>302-D101675</t>
  </si>
  <si>
    <t>CUELLAR SANTANA JOSEFINA</t>
  </si>
  <si>
    <t>302-D100063</t>
  </si>
  <si>
    <t>SNAP-ON SUN DE MEXICO SA DE CV</t>
  </si>
  <si>
    <t>302-D100478</t>
  </si>
  <si>
    <t>DURANGO AUTOMOTORES S. DE R.L. DE C</t>
  </si>
  <si>
    <t>302-D100636</t>
  </si>
  <si>
    <t>REDPACK, S.A. DE C.V.</t>
  </si>
  <si>
    <t>302-D101684</t>
  </si>
  <si>
    <t>ALMARAZ SANCHEZ IRMA LIDIA</t>
  </si>
  <si>
    <t>302-D101387</t>
  </si>
  <si>
    <t>DAGESA EXTINTORES SA DE CV</t>
  </si>
  <si>
    <t>302-D101591</t>
  </si>
  <si>
    <t>KRAYDENMEX SA DE CV</t>
  </si>
  <si>
    <t>302-D101595</t>
  </si>
  <si>
    <t>GASTRONOMIA DEL BAJIO S DE RL DE CV</t>
  </si>
  <si>
    <t>302-D101688</t>
  </si>
  <si>
    <t>FRANCO RENTERIA DANIEL</t>
  </si>
  <si>
    <t>302-D101693</t>
  </si>
  <si>
    <t>CONTRAPESOS Y ACCESORIOS RYS SA DE</t>
  </si>
  <si>
    <t>302-D101696</t>
  </si>
  <si>
    <t>OJEDA SANCHEZ MOISES</t>
  </si>
  <si>
    <t>302-D101699</t>
  </si>
  <si>
    <t>OLVERA LEDEZMA EDITH</t>
  </si>
  <si>
    <t>302-D101700</t>
  </si>
  <si>
    <t>OVIEDO VARGAS FRANCISCO</t>
  </si>
  <si>
    <t>301-D100757</t>
  </si>
  <si>
    <t>302-D100071</t>
  </si>
  <si>
    <t>CEVER TOLUCA SA DE CV</t>
  </si>
  <si>
    <t>302-D100776</t>
  </si>
  <si>
    <t>GALAZ YAMAZAKI RUIZ URQUIZA SC</t>
  </si>
  <si>
    <t>302-D100850</t>
  </si>
  <si>
    <t>AUDATEX LTN, S. DE R.L. DE C.V.</t>
  </si>
  <si>
    <t>302-D100860</t>
  </si>
  <si>
    <t>ORTEGA PALACIOS DOLORES GRACIELA</t>
  </si>
  <si>
    <t>302-D101701</t>
  </si>
  <si>
    <t>CASTILLO HUERTA ROSALBA</t>
  </si>
  <si>
    <t>302-D101706</t>
  </si>
  <si>
    <t>AUTOMOTRIZ NIHON SA DE CV</t>
  </si>
  <si>
    <t>302-D101726</t>
  </si>
  <si>
    <t>ARTEAGA RODRIGUEZ MA GRICELDA</t>
  </si>
  <si>
    <t>302-D101727</t>
  </si>
  <si>
    <t>PATIÑO RIVERA MA FERNANDA</t>
  </si>
  <si>
    <t>302-D101732</t>
  </si>
  <si>
    <t>RESENDIZ RUBIO SERGIO ROGELIO</t>
  </si>
  <si>
    <t>302-D101741</t>
  </si>
  <si>
    <t>LOPEZ RIVERA JAIME</t>
  </si>
  <si>
    <t>302-D101744</t>
  </si>
  <si>
    <t>MONSIVAIS GALINDO BERENICE</t>
  </si>
  <si>
    <t>302-D101745</t>
  </si>
  <si>
    <t>SAAVEDRA CORTES JOSE LUIS</t>
  </si>
  <si>
    <t>302-D101746</t>
  </si>
  <si>
    <t>CASTRO TOLEDO MARISELA</t>
  </si>
  <si>
    <t>302-D100696</t>
  </si>
  <si>
    <t>JUAREZ ARREDONDO ARMANDO</t>
  </si>
  <si>
    <t>302-D101751</t>
  </si>
  <si>
    <t>LLANTAS VEGA BOULEVARD SA DE CV</t>
  </si>
  <si>
    <t>302-D101758</t>
  </si>
  <si>
    <t>DIAZ RUIZ JOSE DE LA LUZ</t>
  </si>
  <si>
    <t>302-D101759</t>
  </si>
  <si>
    <t>MEDINA HERNANDEZ VICTOR MANUEL</t>
  </si>
  <si>
    <t>302-D101760</t>
  </si>
  <si>
    <t>PEREZ FERNANDEZ CHRISTIAN</t>
  </si>
  <si>
    <t>302-D101761</t>
  </si>
  <si>
    <t>CASTILLO ESQUINCA ERIKA</t>
  </si>
  <si>
    <t>302-D101763</t>
  </si>
  <si>
    <t>VASQUEZ PAREDES MATEO</t>
  </si>
  <si>
    <t>302-D101770</t>
  </si>
  <si>
    <t>SILVA RAMOS GILDARDO</t>
  </si>
  <si>
    <t>302-D100147</t>
  </si>
  <si>
    <t>302-D100245</t>
  </si>
  <si>
    <t>MARTINEZ MENDOZA MARIA ROSARIO</t>
  </si>
  <si>
    <t>302-D101531</t>
  </si>
  <si>
    <t>MENDOZA JACOBO MARCELA YUDITH</t>
  </si>
  <si>
    <t>302-D101769</t>
  </si>
  <si>
    <t>ENERMAX DEL BAJIO S DE RL DE CV</t>
  </si>
  <si>
    <t>302-D101779</t>
  </si>
  <si>
    <t>VILLAGOMEZ GARCIA MA NOEMI</t>
  </si>
  <si>
    <t>302-D101781</t>
  </si>
  <si>
    <t>URIBE HURTADO LUIS ALBERTO</t>
  </si>
  <si>
    <t>302-D101783</t>
  </si>
  <si>
    <t>ACOSTA GARDUÑO GLORIA</t>
  </si>
  <si>
    <t>302-D101785</t>
  </si>
  <si>
    <t>TRANSPORTADORA AUTOMOTRIZ DEL PACIF</t>
  </si>
  <si>
    <t>302-D101786</t>
  </si>
  <si>
    <t>AUTOCOM NOVA SAPI DE CV</t>
  </si>
  <si>
    <t>TOYOTA FINANCIAL SERVICES DE MEXICO</t>
  </si>
  <si>
    <t>302-D100134</t>
  </si>
  <si>
    <t>DISTRIBUIDORA DE TORNILLOS Y BIRLOS</t>
  </si>
  <si>
    <t>302-D100197</t>
  </si>
  <si>
    <t>ALECSA CELAYA S DE RL DE CV.</t>
  </si>
  <si>
    <t>302-D100214</t>
  </si>
  <si>
    <t>DISTRIBUIDORA REGIONAL S.A DE C.V</t>
  </si>
  <si>
    <t>302-D100256</t>
  </si>
  <si>
    <t>CEVER LOMAS VERDES S DE RL DE C.V</t>
  </si>
  <si>
    <t>AMDA</t>
  </si>
  <si>
    <t>302-D100335</t>
  </si>
  <si>
    <t>CLUTCH Y FRENOS MARCE SA DE CV</t>
  </si>
  <si>
    <t>302-D100544</t>
  </si>
  <si>
    <t>TIGER OFF ROAD DE MEXICO S.A. DE C.</t>
  </si>
  <si>
    <t>302-D100670</t>
  </si>
  <si>
    <t>CARRASCO AMAYA DIEGO</t>
  </si>
  <si>
    <t>302-D101328</t>
  </si>
  <si>
    <t>DEUTSCHE BANK MEXICO, S.A. INSTITUC</t>
  </si>
  <si>
    <t>302-D101452</t>
  </si>
  <si>
    <t>MARMOLES EL PUENTE, S.A. DE CV</t>
  </si>
  <si>
    <t>302-D101462</t>
  </si>
  <si>
    <t>MARTINEZ LUNA MANUEL</t>
  </si>
  <si>
    <t>302-D101611</t>
  </si>
  <si>
    <t>RENDON RIOS GREGORIO LUIS</t>
  </si>
  <si>
    <t>302-D101612</t>
  </si>
  <si>
    <t>EMPRESAS SUAREZ SA DE CV</t>
  </si>
  <si>
    <t>302-D101715</t>
  </si>
  <si>
    <t>MARTINEZ MONCADA ARTURO</t>
  </si>
  <si>
    <t>302-D101717</t>
  </si>
  <si>
    <t>NOTARIA PUBLICA 32 SC</t>
  </si>
  <si>
    <t>302-D101719</t>
  </si>
  <si>
    <t>CARRILLO ROMERO MARIA GUADALUPE</t>
  </si>
  <si>
    <t>302-D101720</t>
  </si>
  <si>
    <t>PROCURADURIA FEDERAL DEL CONSUMIDOR</t>
  </si>
  <si>
    <t>302-D100719</t>
  </si>
  <si>
    <t>INMOBILIARIA FEMAZE, SA DE CV</t>
  </si>
  <si>
    <t>302-D101289</t>
  </si>
  <si>
    <t>OCHOA AVILES ULISES</t>
  </si>
  <si>
    <t>302-D101359</t>
  </si>
  <si>
    <t>MORA SOLANO NICOLAS</t>
  </si>
  <si>
    <t>302-D101473</t>
  </si>
  <si>
    <t>ALCOCER RODRIGUEZ GUILLERMO</t>
  </si>
  <si>
    <t>302-D101686</t>
  </si>
  <si>
    <t>PRODUCTOS MOBILES SA DE CV</t>
  </si>
  <si>
    <t>302-D101764</t>
  </si>
  <si>
    <t>ENLACE TPE SA DE CV</t>
  </si>
  <si>
    <t>302-D101805</t>
  </si>
  <si>
    <t>RIVERA PEÑA MARGARITA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</si>
</sst>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43" fontId="2" fillId="0" borderId="0" xfId="1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43" fontId="2" fillId="0" borderId="2" xfId="1" applyFont="1" applyBorder="1"/>
    <xf numFmtId="43" fontId="3" fillId="0" borderId="1" xfId="1" applyFont="1" applyBorder="1" applyAlignment="1">
      <alignment horizontal="center"/>
    </xf>
    <xf numFmtId="43" fontId="2" fillId="0" borderId="0" xfId="0" applyNumberFormat="1" applyFont="1"/>
    <xf numFmtId="43" fontId="2" fillId="0" borderId="2" xfId="1" applyFont="1" applyFill="1" applyBorder="1"/>
    <xf numFmtId="0" fontId="2" fillId="0" borderId="0" xfId="0" applyNumberFormat="1" applyFont="1"/>
    <xf numFmtId="0" fontId="3" fillId="0" borderId="0" xfId="0" applyNumberFormat="1" applyFont="1"/>
    <xf numFmtId="43" fontId="2" fillId="0" borderId="0" xfId="1" applyFont="1" applyBorder="1"/>
    <xf numFmtId="0" fontId="2" fillId="0" borderId="0" xfId="0" applyFont="1" applyBorder="1"/>
    <xf numFmtId="43" fontId="3" fillId="0" borderId="2" xfId="1" applyFont="1" applyBorder="1"/>
    <xf numFmtId="0" fontId="2" fillId="0" borderId="2" xfId="0" applyFont="1" applyBorder="1"/>
    <xf numFmtId="43" fontId="2" fillId="0" borderId="2" xfId="0" applyNumberFormat="1" applyFont="1" applyBorder="1"/>
    <xf numFmtId="43" fontId="3" fillId="0" borderId="2" xfId="0" applyNumberFormat="1" applyFont="1" applyBorder="1"/>
    <xf numFmtId="43" fontId="2" fillId="0" borderId="0" xfId="1" applyFont="1" applyFill="1"/>
    <xf numFmtId="0" fontId="2" fillId="0" borderId="0" xfId="0" applyFont="1" applyFill="1"/>
    <xf numFmtId="43" fontId="3" fillId="0" borderId="0" xfId="1" applyFont="1" applyFill="1"/>
    <xf numFmtId="43" fontId="3" fillId="0" borderId="0" xfId="1" applyFont="1" applyBorder="1"/>
    <xf numFmtId="43" fontId="3" fillId="0" borderId="0" xfId="1" applyFont="1" applyFill="1" applyBorder="1"/>
    <xf numFmtId="43" fontId="3" fillId="0" borderId="0" xfId="1" applyFont="1"/>
    <xf numFmtId="43" fontId="3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6"/>
  <sheetViews>
    <sheetView workbookViewId="0">
      <selection activeCell="F114" sqref="F114"/>
    </sheetView>
  </sheetViews>
  <sheetFormatPr baseColWidth="10" defaultRowHeight="11.25" outlineLevelRow="1"/>
  <cols>
    <col min="1" max="1" width="11.42578125" style="1"/>
    <col min="2" max="2" width="34.140625" style="1" bestFit="1" customWidth="1"/>
    <col min="3" max="3" width="11.140625" style="2" bestFit="1" customWidth="1"/>
    <col min="4" max="4" width="12.85546875" style="1" bestFit="1" customWidth="1"/>
    <col min="5" max="5" width="10.5703125" style="1" bestFit="1" customWidth="1"/>
    <col min="6" max="6" width="11.140625" style="1" bestFit="1" customWidth="1"/>
    <col min="7" max="16384" width="11.42578125" style="1"/>
  </cols>
  <sheetData>
    <row r="1" spans="1:8" ht="12" thickBot="1">
      <c r="C1" s="6" t="s">
        <v>210</v>
      </c>
      <c r="D1" s="4" t="s">
        <v>209</v>
      </c>
      <c r="E1" s="4" t="s">
        <v>207</v>
      </c>
      <c r="F1" s="4" t="s">
        <v>208</v>
      </c>
    </row>
    <row r="3" spans="1:8">
      <c r="A3" s="3">
        <v>301</v>
      </c>
      <c r="B3" s="3" t="s">
        <v>0</v>
      </c>
      <c r="C3" s="5">
        <v>312956.43</v>
      </c>
      <c r="D3" s="5"/>
      <c r="E3" s="5"/>
      <c r="F3" s="5"/>
    </row>
    <row r="4" spans="1:8" hidden="1" outlineLevel="1">
      <c r="A4" s="1" t="s">
        <v>1</v>
      </c>
      <c r="B4" s="1" t="s">
        <v>2</v>
      </c>
      <c r="C4" s="5">
        <v>321137.26</v>
      </c>
      <c r="D4" s="5">
        <f>+C4/1.16</f>
        <v>276842.46551724139</v>
      </c>
      <c r="E4" s="5">
        <f>+D4*0.16</f>
        <v>44294.794482758625</v>
      </c>
      <c r="F4" s="5"/>
    </row>
    <row r="5" spans="1:8" hidden="1" outlineLevel="1">
      <c r="A5" s="1" t="s">
        <v>3</v>
      </c>
      <c r="B5" s="1" t="s">
        <v>4</v>
      </c>
      <c r="C5" s="5">
        <v>-8180.83</v>
      </c>
      <c r="D5" s="5">
        <f>+C5/1.16</f>
        <v>-7052.4396551724139</v>
      </c>
      <c r="E5" s="5">
        <f>+D5*0.16</f>
        <v>-1128.3903448275862</v>
      </c>
      <c r="F5" s="5"/>
    </row>
    <row r="6" spans="1:8" collapsed="1">
      <c r="B6" s="3" t="s">
        <v>210</v>
      </c>
      <c r="C6" s="13">
        <f>+C4+C5</f>
        <v>312956.43</v>
      </c>
      <c r="D6" s="13">
        <f>+D4+D5</f>
        <v>269790.02586206899</v>
      </c>
      <c r="E6" s="13">
        <f>+E4+E5</f>
        <v>43166.404137931037</v>
      </c>
      <c r="F6" s="13"/>
    </row>
    <row r="7" spans="1:8">
      <c r="C7" s="5"/>
      <c r="D7" s="5"/>
      <c r="E7" s="5"/>
      <c r="F7" s="5"/>
    </row>
    <row r="8" spans="1:8">
      <c r="C8" s="5"/>
      <c r="D8" s="5"/>
      <c r="E8" s="5"/>
      <c r="F8" s="5"/>
    </row>
    <row r="9" spans="1:8">
      <c r="A9" s="3">
        <v>302</v>
      </c>
      <c r="B9" s="3" t="s">
        <v>5</v>
      </c>
      <c r="C9" s="5">
        <v>-3646210.79</v>
      </c>
      <c r="D9" s="5"/>
      <c r="E9" s="5"/>
      <c r="F9" s="5"/>
    </row>
    <row r="10" spans="1:8" hidden="1" outlineLevel="1">
      <c r="A10" s="1" t="s">
        <v>7</v>
      </c>
      <c r="B10" s="1" t="s">
        <v>8</v>
      </c>
      <c r="C10" s="5">
        <v>-19158.150000000001</v>
      </c>
      <c r="D10" s="5">
        <f>+C10/1.16</f>
        <v>-16515.646551724141</v>
      </c>
      <c r="E10" s="5">
        <f>+D10*0.16</f>
        <v>-2642.5034482758629</v>
      </c>
      <c r="F10" s="5"/>
    </row>
    <row r="11" spans="1:8" hidden="1" outlineLevel="1">
      <c r="A11" s="1" t="s">
        <v>223</v>
      </c>
      <c r="B11" s="1" t="s">
        <v>224</v>
      </c>
      <c r="C11" s="5">
        <v>-5884.6</v>
      </c>
      <c r="D11" s="5">
        <v>-3503.4827</v>
      </c>
      <c r="E11" s="5">
        <f>+D11*0.16</f>
        <v>-560.557232</v>
      </c>
      <c r="F11" s="5">
        <v>-1820.56</v>
      </c>
    </row>
    <row r="12" spans="1:8" hidden="1" outlineLevel="1">
      <c r="A12" s="1" t="s">
        <v>9</v>
      </c>
      <c r="B12" s="1" t="s">
        <v>10</v>
      </c>
      <c r="C12" s="5">
        <v>-8382.31</v>
      </c>
      <c r="D12" s="5">
        <f>+C12/1.16</f>
        <v>-7226.1293103448279</v>
      </c>
      <c r="E12" s="5">
        <f>+D12*0.16</f>
        <v>-1156.1806896551725</v>
      </c>
      <c r="F12" s="5"/>
    </row>
    <row r="13" spans="1:8" hidden="1" outlineLevel="1">
      <c r="A13" s="1" t="s">
        <v>225</v>
      </c>
      <c r="B13" s="1" t="s">
        <v>226</v>
      </c>
      <c r="C13" s="5">
        <v>-5681.59</v>
      </c>
      <c r="D13" s="5">
        <f>+C13/1.16</f>
        <v>-4897.9224137931042</v>
      </c>
      <c r="E13" s="5">
        <f>+D13*0.16</f>
        <v>-783.66758620689666</v>
      </c>
      <c r="F13" s="5"/>
    </row>
    <row r="14" spans="1:8" hidden="1" outlineLevel="1">
      <c r="A14" s="1" t="s">
        <v>13</v>
      </c>
      <c r="B14" s="1" t="s">
        <v>343</v>
      </c>
      <c r="C14" s="5">
        <v>-1429678.1</v>
      </c>
      <c r="D14" s="5">
        <f>+E14/0.16</f>
        <v>-363230.5</v>
      </c>
      <c r="E14" s="2">
        <v>-58116.88</v>
      </c>
      <c r="F14" s="5">
        <v>-1008330.72</v>
      </c>
      <c r="H14" s="2"/>
    </row>
    <row r="15" spans="1:8" hidden="1" outlineLevel="1">
      <c r="A15" s="1" t="s">
        <v>17</v>
      </c>
      <c r="B15" s="1" t="s">
        <v>18</v>
      </c>
      <c r="C15" s="5">
        <v>-20397.63</v>
      </c>
      <c r="D15" s="5">
        <f t="shared" ref="D15:D21" si="0">+C15/1.16</f>
        <v>-17584.163793103449</v>
      </c>
      <c r="E15" s="5">
        <f t="shared" ref="E15:E21" si="1">+D15*0.16</f>
        <v>-2813.4662068965517</v>
      </c>
      <c r="F15" s="5"/>
    </row>
    <row r="16" spans="1:8" hidden="1" outlineLevel="1">
      <c r="A16" s="1" t="s">
        <v>19</v>
      </c>
      <c r="B16" s="1" t="s">
        <v>4</v>
      </c>
      <c r="C16" s="5">
        <v>-10609.01</v>
      </c>
      <c r="D16" s="5">
        <f t="shared" si="0"/>
        <v>-9145.6982758620707</v>
      </c>
      <c r="E16" s="5">
        <f t="shared" si="1"/>
        <v>-1463.3117241379314</v>
      </c>
      <c r="F16" s="5"/>
    </row>
    <row r="17" spans="1:6" hidden="1" outlineLevel="1">
      <c r="A17" s="1" t="s">
        <v>20</v>
      </c>
      <c r="B17" s="1" t="s">
        <v>21</v>
      </c>
      <c r="C17" s="5">
        <v>-912.12</v>
      </c>
      <c r="D17" s="5">
        <f t="shared" si="0"/>
        <v>-786.31034482758628</v>
      </c>
      <c r="E17" s="5">
        <f t="shared" si="1"/>
        <v>-125.80965517241381</v>
      </c>
      <c r="F17" s="5"/>
    </row>
    <row r="18" spans="1:6" hidden="1" outlineLevel="1">
      <c r="A18" s="1" t="s">
        <v>24</v>
      </c>
      <c r="B18" s="1" t="s">
        <v>25</v>
      </c>
      <c r="C18" s="5">
        <v>-1200</v>
      </c>
      <c r="D18" s="5">
        <f t="shared" si="0"/>
        <v>-1034.4827586206898</v>
      </c>
      <c r="E18" s="5">
        <f t="shared" si="1"/>
        <v>-165.51724137931038</v>
      </c>
      <c r="F18" s="5"/>
    </row>
    <row r="19" spans="1:6" hidden="1" outlineLevel="1">
      <c r="A19" s="1" t="s">
        <v>26</v>
      </c>
      <c r="B19" s="1" t="s">
        <v>27</v>
      </c>
      <c r="C19" s="5">
        <v>-7884.52</v>
      </c>
      <c r="D19" s="5">
        <f t="shared" si="0"/>
        <v>-6797.0000000000009</v>
      </c>
      <c r="E19" s="5">
        <f t="shared" si="1"/>
        <v>-1087.5200000000002</v>
      </c>
      <c r="F19" s="5"/>
    </row>
    <row r="20" spans="1:6" hidden="1" outlineLevel="1">
      <c r="A20" s="1" t="s">
        <v>344</v>
      </c>
      <c r="B20" s="1" t="s">
        <v>345</v>
      </c>
      <c r="C20" s="5">
        <v>-220.01</v>
      </c>
      <c r="D20" s="5">
        <f t="shared" si="0"/>
        <v>-189.66379310344828</v>
      </c>
      <c r="E20" s="5">
        <f t="shared" si="1"/>
        <v>-30.346206896551728</v>
      </c>
      <c r="F20" s="5"/>
    </row>
    <row r="21" spans="1:6" hidden="1" outlineLevel="1">
      <c r="A21" s="1" t="s">
        <v>28</v>
      </c>
      <c r="B21" s="1" t="s">
        <v>29</v>
      </c>
      <c r="C21" s="5">
        <v>-1299.3499999999999</v>
      </c>
      <c r="D21" s="5">
        <f t="shared" si="0"/>
        <v>-1120.1293103448277</v>
      </c>
      <c r="E21" s="5">
        <f t="shared" si="1"/>
        <v>-179.22068965517244</v>
      </c>
      <c r="F21" s="5"/>
    </row>
    <row r="22" spans="1:6" hidden="1" outlineLevel="1">
      <c r="A22" s="1" t="s">
        <v>346</v>
      </c>
      <c r="B22" s="1" t="s">
        <v>347</v>
      </c>
      <c r="C22" s="5">
        <v>-18000</v>
      </c>
      <c r="D22" s="5"/>
      <c r="E22" s="5"/>
      <c r="F22" s="5">
        <f>+C22</f>
        <v>-18000</v>
      </c>
    </row>
    <row r="23" spans="1:6" hidden="1" outlineLevel="1">
      <c r="A23" s="1" t="s">
        <v>348</v>
      </c>
      <c r="B23" s="1" t="s">
        <v>349</v>
      </c>
      <c r="C23" s="5">
        <v>-4300</v>
      </c>
      <c r="D23" s="5">
        <f t="shared" ref="D23:D29" si="2">+C23/1.16</f>
        <v>-3706.8965517241381</v>
      </c>
      <c r="E23" s="5">
        <f t="shared" ref="E23:E29" si="3">+D23*0.16</f>
        <v>-593.10344827586209</v>
      </c>
      <c r="F23" s="5"/>
    </row>
    <row r="24" spans="1:6" hidden="1" outlineLevel="1">
      <c r="A24" s="1" t="s">
        <v>32</v>
      </c>
      <c r="B24" s="1" t="s">
        <v>33</v>
      </c>
      <c r="C24" s="5">
        <v>-27688.93</v>
      </c>
      <c r="D24" s="5">
        <f t="shared" si="2"/>
        <v>-23869.767241379312</v>
      </c>
      <c r="E24" s="5">
        <f t="shared" si="3"/>
        <v>-3819.1627586206901</v>
      </c>
      <c r="F24" s="5"/>
    </row>
    <row r="25" spans="1:6" hidden="1" outlineLevel="1">
      <c r="A25" s="1" t="s">
        <v>350</v>
      </c>
      <c r="B25" s="1" t="s">
        <v>351</v>
      </c>
      <c r="C25" s="5">
        <v>-1500</v>
      </c>
      <c r="D25" s="5">
        <f t="shared" si="2"/>
        <v>-1293.1034482758621</v>
      </c>
      <c r="E25" s="5">
        <f t="shared" si="3"/>
        <v>-206.89655172413794</v>
      </c>
      <c r="F25" s="5"/>
    </row>
    <row r="26" spans="1:6" hidden="1" outlineLevel="1">
      <c r="A26" s="1" t="s">
        <v>34</v>
      </c>
      <c r="B26" s="1" t="s">
        <v>35</v>
      </c>
      <c r="C26" s="5">
        <v>-234836.51</v>
      </c>
      <c r="D26" s="5">
        <f t="shared" si="2"/>
        <v>-202445.26724137933</v>
      </c>
      <c r="E26" s="5">
        <f t="shared" si="3"/>
        <v>-32391.242758620694</v>
      </c>
      <c r="F26" s="5"/>
    </row>
    <row r="27" spans="1:6" hidden="1" outlineLevel="1">
      <c r="A27" s="1" t="s">
        <v>229</v>
      </c>
      <c r="B27" s="1" t="s">
        <v>352</v>
      </c>
      <c r="C27" s="5">
        <v>-28079.439999999999</v>
      </c>
      <c r="D27" s="5">
        <f t="shared" si="2"/>
        <v>-24206.413793103449</v>
      </c>
      <c r="E27" s="5">
        <f t="shared" si="3"/>
        <v>-3873.0262068965521</v>
      </c>
      <c r="F27" s="5"/>
    </row>
    <row r="28" spans="1:6" hidden="1" outlineLevel="1">
      <c r="A28" s="1" t="s">
        <v>353</v>
      </c>
      <c r="B28" s="1" t="s">
        <v>354</v>
      </c>
      <c r="C28" s="5">
        <v>-913.89</v>
      </c>
      <c r="D28" s="5">
        <f t="shared" si="2"/>
        <v>-787.83620689655174</v>
      </c>
      <c r="E28" s="5">
        <f t="shared" si="3"/>
        <v>-126.05379310344829</v>
      </c>
      <c r="F28" s="5"/>
    </row>
    <row r="29" spans="1:6" hidden="1" outlineLevel="1">
      <c r="A29" s="1" t="s">
        <v>38</v>
      </c>
      <c r="B29" s="1" t="s">
        <v>39</v>
      </c>
      <c r="C29" s="5">
        <v>-15137</v>
      </c>
      <c r="D29" s="5">
        <f t="shared" si="2"/>
        <v>-13049.137931034484</v>
      </c>
      <c r="E29" s="5">
        <f t="shared" si="3"/>
        <v>-2087.8620689655172</v>
      </c>
      <c r="F29" s="5"/>
    </row>
    <row r="30" spans="1:6" hidden="1" outlineLevel="1">
      <c r="A30" s="1" t="s">
        <v>40</v>
      </c>
      <c r="B30" s="1" t="s">
        <v>41</v>
      </c>
      <c r="C30" s="5">
        <v>-500</v>
      </c>
      <c r="D30" s="5"/>
      <c r="E30" s="5"/>
      <c r="F30" s="5">
        <f>+C30</f>
        <v>-500</v>
      </c>
    </row>
    <row r="31" spans="1:6" hidden="1" outlineLevel="1">
      <c r="A31" s="1" t="s">
        <v>42</v>
      </c>
      <c r="B31" s="1" t="s">
        <v>43</v>
      </c>
      <c r="C31" s="5">
        <v>-200</v>
      </c>
      <c r="D31" s="5"/>
      <c r="E31" s="5"/>
      <c r="F31" s="5">
        <f>+C31</f>
        <v>-200</v>
      </c>
    </row>
    <row r="32" spans="1:6" hidden="1" outlineLevel="1">
      <c r="A32" s="1" t="s">
        <v>44</v>
      </c>
      <c r="B32" s="1" t="s">
        <v>45</v>
      </c>
      <c r="C32" s="5">
        <v>-1817.96</v>
      </c>
      <c r="D32" s="5">
        <f>+C32/1.16</f>
        <v>-1567.2068965517242</v>
      </c>
      <c r="E32" s="5">
        <f>+D32*0.16</f>
        <v>-250.75310344827588</v>
      </c>
      <c r="F32" s="5"/>
    </row>
    <row r="33" spans="1:6" hidden="1" outlineLevel="1">
      <c r="A33" s="1" t="s">
        <v>50</v>
      </c>
      <c r="B33" s="1" t="s">
        <v>51</v>
      </c>
      <c r="C33" s="5">
        <v>-759.81</v>
      </c>
      <c r="D33" s="5">
        <f>+C33/1.16</f>
        <v>-655.00862068965512</v>
      </c>
      <c r="E33" s="5">
        <f>+D33*0.16</f>
        <v>-104.80137931034483</v>
      </c>
      <c r="F33" s="5"/>
    </row>
    <row r="34" spans="1:6" hidden="1" outlineLevel="1">
      <c r="A34" s="1" t="s">
        <v>52</v>
      </c>
      <c r="B34" s="1" t="s">
        <v>53</v>
      </c>
      <c r="C34" s="5">
        <v>-359.61</v>
      </c>
      <c r="D34" s="5">
        <f t="shared" ref="D34:D41" si="4">+C34/1.16</f>
        <v>-310.00862068965523</v>
      </c>
      <c r="E34" s="5">
        <f t="shared" ref="E34:E41" si="5">+D34*0.16</f>
        <v>-49.601379310344839</v>
      </c>
      <c r="F34" s="5"/>
    </row>
    <row r="35" spans="1:6" hidden="1" outlineLevel="1">
      <c r="A35" s="1" t="s">
        <v>54</v>
      </c>
      <c r="B35" s="1" t="s">
        <v>55</v>
      </c>
      <c r="C35" s="5">
        <v>-12642.13</v>
      </c>
      <c r="D35" s="5">
        <f t="shared" si="4"/>
        <v>-10898.387931034484</v>
      </c>
      <c r="E35" s="5">
        <f t="shared" si="5"/>
        <v>-1743.7420689655173</v>
      </c>
      <c r="F35" s="5"/>
    </row>
    <row r="36" spans="1:6" hidden="1" outlineLevel="1">
      <c r="A36" s="1" t="s">
        <v>355</v>
      </c>
      <c r="B36" s="1" t="s">
        <v>356</v>
      </c>
      <c r="C36" s="5">
        <v>-5355.14</v>
      </c>
      <c r="D36" s="5">
        <f t="shared" si="4"/>
        <v>-4616.5000000000009</v>
      </c>
      <c r="E36" s="5">
        <f t="shared" si="5"/>
        <v>-738.64000000000021</v>
      </c>
      <c r="F36" s="5"/>
    </row>
    <row r="37" spans="1:6" hidden="1" outlineLevel="1">
      <c r="A37" s="1" t="s">
        <v>56</v>
      </c>
      <c r="B37" s="1" t="s">
        <v>57</v>
      </c>
      <c r="C37" s="5">
        <v>-2286.36</v>
      </c>
      <c r="D37" s="5">
        <f t="shared" si="4"/>
        <v>-1971.0000000000002</v>
      </c>
      <c r="E37" s="5">
        <f t="shared" si="5"/>
        <v>-315.36000000000007</v>
      </c>
      <c r="F37" s="5"/>
    </row>
    <row r="38" spans="1:6" hidden="1" outlineLevel="1">
      <c r="A38" s="1" t="s">
        <v>58</v>
      </c>
      <c r="B38" s="1" t="s">
        <v>59</v>
      </c>
      <c r="C38" s="5">
        <v>-83056.009999999995</v>
      </c>
      <c r="D38" s="5">
        <f t="shared" si="4"/>
        <v>-71600.008620689652</v>
      </c>
      <c r="E38" s="5">
        <f t="shared" si="5"/>
        <v>-11456.001379310344</v>
      </c>
      <c r="F38" s="5"/>
    </row>
    <row r="39" spans="1:6" hidden="1" outlineLevel="1">
      <c r="A39" s="1" t="s">
        <v>60</v>
      </c>
      <c r="B39" s="1" t="s">
        <v>61</v>
      </c>
      <c r="C39" s="5">
        <v>-974.41</v>
      </c>
      <c r="D39" s="5">
        <f t="shared" si="4"/>
        <v>-840.00862068965523</v>
      </c>
      <c r="E39" s="5">
        <f t="shared" si="5"/>
        <v>-134.40137931034485</v>
      </c>
      <c r="F39" s="5"/>
    </row>
    <row r="40" spans="1:6" hidden="1" outlineLevel="1">
      <c r="A40" s="1" t="s">
        <v>62</v>
      </c>
      <c r="B40" s="1" t="s">
        <v>63</v>
      </c>
      <c r="C40" s="5">
        <v>-223.53</v>
      </c>
      <c r="D40" s="5">
        <f t="shared" si="4"/>
        <v>-192.69827586206898</v>
      </c>
      <c r="E40" s="5">
        <f t="shared" si="5"/>
        <v>-30.831724137931037</v>
      </c>
      <c r="F40" s="5"/>
    </row>
    <row r="41" spans="1:6" hidden="1" outlineLevel="1">
      <c r="A41" s="1" t="s">
        <v>64</v>
      </c>
      <c r="B41" s="1" t="s">
        <v>65</v>
      </c>
      <c r="C41" s="5">
        <v>-366822.82</v>
      </c>
      <c r="D41" s="5">
        <f t="shared" si="4"/>
        <v>-316226.56896551728</v>
      </c>
      <c r="E41" s="5">
        <f t="shared" si="5"/>
        <v>-50596.251034482768</v>
      </c>
      <c r="F41" s="5"/>
    </row>
    <row r="42" spans="1:6" hidden="1" outlineLevel="1">
      <c r="A42" s="1" t="s">
        <v>357</v>
      </c>
      <c r="B42" s="1" t="s">
        <v>358</v>
      </c>
      <c r="C42" s="5">
        <v>-6548.8</v>
      </c>
      <c r="D42" s="5">
        <f t="shared" ref="D42" si="6">+C42/1.16</f>
        <v>-5645.5172413793107</v>
      </c>
      <c r="E42" s="5">
        <f t="shared" ref="E42" si="7">+D42*0.16</f>
        <v>-903.28275862068972</v>
      </c>
      <c r="F42" s="5"/>
    </row>
    <row r="43" spans="1:6" hidden="1" outlineLevel="1">
      <c r="A43" s="1" t="s">
        <v>68</v>
      </c>
      <c r="B43" s="1" t="s">
        <v>69</v>
      </c>
      <c r="C43" s="5">
        <v>-696</v>
      </c>
      <c r="D43" s="5">
        <f t="shared" ref="D43" si="8">+C43/1.16</f>
        <v>-600</v>
      </c>
      <c r="E43" s="5">
        <f t="shared" ref="E43" si="9">+D43*0.16</f>
        <v>-96</v>
      </c>
      <c r="F43" s="5"/>
    </row>
    <row r="44" spans="1:6" hidden="1" outlineLevel="1">
      <c r="A44" s="1" t="s">
        <v>72</v>
      </c>
      <c r="B44" s="1" t="s">
        <v>73</v>
      </c>
      <c r="C44" s="5">
        <v>-2088</v>
      </c>
      <c r="D44" s="5">
        <f t="shared" ref="D44" si="10">+C44/1.16</f>
        <v>-1800.0000000000002</v>
      </c>
      <c r="E44" s="5">
        <f t="shared" ref="E44" si="11">+D44*0.16</f>
        <v>-288.00000000000006</v>
      </c>
      <c r="F44" s="5"/>
    </row>
    <row r="45" spans="1:6" hidden="1" outlineLevel="1">
      <c r="A45" s="1" t="s">
        <v>74</v>
      </c>
      <c r="B45" s="1" t="s">
        <v>75</v>
      </c>
      <c r="C45" s="5">
        <v>-2760.8</v>
      </c>
      <c r="D45" s="5">
        <f t="shared" ref="D45:D48" si="12">+C45/1.16</f>
        <v>-2380.0000000000005</v>
      </c>
      <c r="E45" s="5">
        <f t="shared" ref="E45:E48" si="13">+D45*0.16</f>
        <v>-380.80000000000007</v>
      </c>
      <c r="F45" s="5"/>
    </row>
    <row r="46" spans="1:6" hidden="1" outlineLevel="1">
      <c r="A46" s="1" t="s">
        <v>76</v>
      </c>
      <c r="B46" s="1" t="s">
        <v>77</v>
      </c>
      <c r="C46" s="5">
        <v>-7321.6</v>
      </c>
      <c r="D46" s="5">
        <f t="shared" si="12"/>
        <v>-6311.7241379310353</v>
      </c>
      <c r="E46" s="5">
        <f t="shared" si="13"/>
        <v>-1009.8758620689657</v>
      </c>
      <c r="F46" s="5"/>
    </row>
    <row r="47" spans="1:6" hidden="1" outlineLevel="1">
      <c r="A47" s="1" t="s">
        <v>78</v>
      </c>
      <c r="B47" s="1" t="s">
        <v>79</v>
      </c>
      <c r="C47" s="5">
        <v>-3325.14</v>
      </c>
      <c r="D47" s="5">
        <f t="shared" si="12"/>
        <v>-2866.5</v>
      </c>
      <c r="E47" s="5">
        <f t="shared" si="13"/>
        <v>-458.64</v>
      </c>
      <c r="F47" s="5"/>
    </row>
    <row r="48" spans="1:6" hidden="1" outlineLevel="1">
      <c r="A48" s="1" t="s">
        <v>80</v>
      </c>
      <c r="B48" s="1" t="s">
        <v>81</v>
      </c>
      <c r="C48" s="5">
        <v>-20777.62</v>
      </c>
      <c r="D48" s="5">
        <f t="shared" si="12"/>
        <v>-17911.741379310344</v>
      </c>
      <c r="E48" s="5">
        <f t="shared" si="13"/>
        <v>-2865.8786206896552</v>
      </c>
      <c r="F48" s="5"/>
    </row>
    <row r="49" spans="1:6" hidden="1" outlineLevel="1">
      <c r="A49" s="1" t="s">
        <v>82</v>
      </c>
      <c r="B49" s="1" t="s">
        <v>83</v>
      </c>
      <c r="C49" s="5">
        <v>-687.88</v>
      </c>
      <c r="D49" s="5">
        <f t="shared" ref="D49" si="14">+C49/1.16</f>
        <v>-593</v>
      </c>
      <c r="E49" s="5">
        <f t="shared" ref="E49" si="15">+D49*0.16</f>
        <v>-94.88</v>
      </c>
      <c r="F49" s="5"/>
    </row>
    <row r="50" spans="1:6" hidden="1" outlineLevel="1">
      <c r="A50" s="1" t="s">
        <v>84</v>
      </c>
      <c r="B50" s="1" t="s">
        <v>85</v>
      </c>
      <c r="C50" s="5">
        <v>-4465.8</v>
      </c>
      <c r="D50" s="5">
        <f t="shared" ref="D50:D56" si="16">+C50/1.16</f>
        <v>-3849.8275862068972</v>
      </c>
      <c r="E50" s="5">
        <f t="shared" ref="E50:E56" si="17">+D50*0.16</f>
        <v>-615.97241379310356</v>
      </c>
      <c r="F50" s="5"/>
    </row>
    <row r="51" spans="1:6" hidden="1" outlineLevel="1">
      <c r="A51" s="1" t="s">
        <v>86</v>
      </c>
      <c r="B51" s="1" t="s">
        <v>87</v>
      </c>
      <c r="C51" s="5">
        <v>-514.22</v>
      </c>
      <c r="D51" s="5">
        <f t="shared" si="16"/>
        <v>-443.29310344827593</v>
      </c>
      <c r="E51" s="5">
        <f t="shared" si="17"/>
        <v>-70.926896551724155</v>
      </c>
      <c r="F51" s="5"/>
    </row>
    <row r="52" spans="1:6" hidden="1" outlineLevel="1">
      <c r="A52" s="1" t="s">
        <v>88</v>
      </c>
      <c r="B52" s="1" t="s">
        <v>89</v>
      </c>
      <c r="C52" s="5">
        <v>-1091.47</v>
      </c>
      <c r="D52" s="5">
        <f t="shared" si="16"/>
        <v>-940.92241379310349</v>
      </c>
      <c r="E52" s="5">
        <f t="shared" si="17"/>
        <v>-150.54758620689657</v>
      </c>
      <c r="F52" s="5"/>
    </row>
    <row r="53" spans="1:6" hidden="1" outlineLevel="1">
      <c r="A53" s="1" t="s">
        <v>90</v>
      </c>
      <c r="B53" s="1" t="s">
        <v>91</v>
      </c>
      <c r="C53" s="5">
        <v>-1624</v>
      </c>
      <c r="D53" s="5">
        <f t="shared" si="16"/>
        <v>-1400</v>
      </c>
      <c r="E53" s="5">
        <f t="shared" si="17"/>
        <v>-224</v>
      </c>
      <c r="F53" s="5"/>
    </row>
    <row r="54" spans="1:6" hidden="1" outlineLevel="1">
      <c r="A54" s="1" t="s">
        <v>92</v>
      </c>
      <c r="B54" s="1" t="s">
        <v>93</v>
      </c>
      <c r="C54" s="5">
        <v>-70000</v>
      </c>
      <c r="D54" s="5">
        <f t="shared" si="16"/>
        <v>-60344.827586206899</v>
      </c>
      <c r="E54" s="5">
        <f t="shared" si="17"/>
        <v>-9655.1724137931033</v>
      </c>
      <c r="F54" s="5"/>
    </row>
    <row r="55" spans="1:6" hidden="1" outlineLevel="1">
      <c r="A55" s="1" t="s">
        <v>96</v>
      </c>
      <c r="B55" s="1" t="s">
        <v>97</v>
      </c>
      <c r="C55" s="5">
        <v>-38903.35</v>
      </c>
      <c r="D55" s="5">
        <f t="shared" si="16"/>
        <v>-33537.370689655174</v>
      </c>
      <c r="E55" s="5">
        <f t="shared" si="17"/>
        <v>-5365.9793103448283</v>
      </c>
      <c r="F55" s="5"/>
    </row>
    <row r="56" spans="1:6" hidden="1" outlineLevel="1">
      <c r="A56" s="1" t="s">
        <v>98</v>
      </c>
      <c r="B56" s="1" t="s">
        <v>99</v>
      </c>
      <c r="C56" s="5">
        <v>-4796.8</v>
      </c>
      <c r="D56" s="5">
        <f t="shared" si="16"/>
        <v>-4135.1724137931042</v>
      </c>
      <c r="E56" s="5">
        <f t="shared" si="17"/>
        <v>-661.62758620689669</v>
      </c>
      <c r="F56" s="5"/>
    </row>
    <row r="57" spans="1:6" hidden="1" outlineLevel="1">
      <c r="A57" s="1" t="s">
        <v>100</v>
      </c>
      <c r="B57" s="1" t="s">
        <v>101</v>
      </c>
      <c r="C57" s="5">
        <v>-2800.24</v>
      </c>
      <c r="D57" s="5">
        <f t="shared" ref="D57" si="18">+C57/1.16</f>
        <v>-2414</v>
      </c>
      <c r="E57" s="5">
        <f t="shared" ref="E57" si="19">+D57*0.16</f>
        <v>-386.24</v>
      </c>
      <c r="F57" s="5"/>
    </row>
    <row r="58" spans="1:6" hidden="1" outlineLevel="1">
      <c r="A58" s="1" t="s">
        <v>104</v>
      </c>
      <c r="B58" s="1" t="s">
        <v>105</v>
      </c>
      <c r="C58" s="5">
        <v>-638</v>
      </c>
      <c r="D58" s="5">
        <f t="shared" ref="D58" si="20">+C58/1.16</f>
        <v>-550</v>
      </c>
      <c r="E58" s="5">
        <f t="shared" ref="E58" si="21">+D58*0.16</f>
        <v>-88</v>
      </c>
      <c r="F58" s="5"/>
    </row>
    <row r="59" spans="1:6" hidden="1" outlineLevel="1">
      <c r="A59" s="1" t="s">
        <v>106</v>
      </c>
      <c r="B59" s="1" t="s">
        <v>107</v>
      </c>
      <c r="C59" s="5">
        <v>-2038.36</v>
      </c>
      <c r="D59" s="5">
        <f t="shared" ref="D59:D62" si="22">+C59/1.16</f>
        <v>-1757.2068965517242</v>
      </c>
      <c r="E59" s="5">
        <f t="shared" ref="E59:E62" si="23">+D59*0.16</f>
        <v>-281.15310344827589</v>
      </c>
      <c r="F59" s="5"/>
    </row>
    <row r="60" spans="1:6" hidden="1" outlineLevel="1">
      <c r="A60" s="1" t="s">
        <v>108</v>
      </c>
      <c r="B60" s="1" t="s">
        <v>109</v>
      </c>
      <c r="C60" s="5">
        <v>511.39</v>
      </c>
      <c r="D60" s="5">
        <f t="shared" si="22"/>
        <v>440.85344827586209</v>
      </c>
      <c r="E60" s="5">
        <f t="shared" si="23"/>
        <v>70.536551724137937</v>
      </c>
      <c r="F60" s="5"/>
    </row>
    <row r="61" spans="1:6" hidden="1" outlineLevel="1">
      <c r="A61" s="1" t="s">
        <v>112</v>
      </c>
      <c r="B61" s="1" t="s">
        <v>113</v>
      </c>
      <c r="C61" s="5">
        <v>-5000</v>
      </c>
      <c r="D61" s="5">
        <f t="shared" si="22"/>
        <v>-4310.3448275862074</v>
      </c>
      <c r="E61" s="5">
        <f t="shared" si="23"/>
        <v>-689.65517241379325</v>
      </c>
      <c r="F61" s="5"/>
    </row>
    <row r="62" spans="1:6" hidden="1" outlineLevel="1">
      <c r="A62" s="1" t="s">
        <v>114</v>
      </c>
      <c r="B62" s="1" t="s">
        <v>115</v>
      </c>
      <c r="C62" s="5">
        <v>-1661.21</v>
      </c>
      <c r="D62" s="5">
        <f t="shared" si="22"/>
        <v>-1432.0775862068967</v>
      </c>
      <c r="E62" s="5">
        <f t="shared" si="23"/>
        <v>-229.1324137931035</v>
      </c>
      <c r="F62" s="5"/>
    </row>
    <row r="63" spans="1:6" hidden="1" outlineLevel="1">
      <c r="A63" s="1" t="s">
        <v>116</v>
      </c>
      <c r="B63" s="1" t="s">
        <v>117</v>
      </c>
      <c r="C63" s="5">
        <v>-12504.89</v>
      </c>
      <c r="D63" s="5">
        <f t="shared" ref="D63:D66" si="24">+C63/1.16</f>
        <v>-10780.077586206897</v>
      </c>
      <c r="E63" s="5">
        <f t="shared" ref="E63:E66" si="25">+D63*0.16</f>
        <v>-1724.8124137931036</v>
      </c>
      <c r="F63" s="5"/>
    </row>
    <row r="64" spans="1:6" hidden="1" outlineLevel="1">
      <c r="A64" s="1" t="s">
        <v>118</v>
      </c>
      <c r="B64" s="1" t="s">
        <v>119</v>
      </c>
      <c r="C64" s="5">
        <v>-30319.99</v>
      </c>
      <c r="D64" s="5">
        <f t="shared" si="24"/>
        <v>-26137.922413793105</v>
      </c>
      <c r="E64" s="5">
        <f t="shared" si="25"/>
        <v>-4182.0675862068965</v>
      </c>
      <c r="F64" s="5"/>
    </row>
    <row r="65" spans="1:6" hidden="1" outlineLevel="1">
      <c r="A65" s="1" t="s">
        <v>120</v>
      </c>
      <c r="B65" s="1" t="s">
        <v>121</v>
      </c>
      <c r="C65" s="5">
        <v>-4443</v>
      </c>
      <c r="D65" s="5">
        <f t="shared" si="24"/>
        <v>-3830.1724137931037</v>
      </c>
      <c r="E65" s="5">
        <f t="shared" si="25"/>
        <v>-612.82758620689663</v>
      </c>
      <c r="F65" s="5"/>
    </row>
    <row r="66" spans="1:6" hidden="1" outlineLevel="1">
      <c r="A66" s="1" t="s">
        <v>122</v>
      </c>
      <c r="B66" s="1" t="s">
        <v>123</v>
      </c>
      <c r="C66" s="5">
        <v>-22158</v>
      </c>
      <c r="D66" s="5">
        <f t="shared" si="24"/>
        <v>-19101.724137931036</v>
      </c>
      <c r="E66" s="5">
        <f t="shared" si="25"/>
        <v>-3056.275862068966</v>
      </c>
      <c r="F66" s="5"/>
    </row>
    <row r="67" spans="1:6" hidden="1" outlineLevel="1">
      <c r="A67" s="1" t="s">
        <v>124</v>
      </c>
      <c r="B67" s="1" t="s">
        <v>125</v>
      </c>
      <c r="C67" s="5">
        <v>-4356.5</v>
      </c>
      <c r="D67" s="5">
        <f t="shared" ref="D67:D69" si="26">+C67/1.16</f>
        <v>-3755.6034482758623</v>
      </c>
      <c r="E67" s="5">
        <f t="shared" ref="E67:E69" si="27">+D67*0.16</f>
        <v>-600.89655172413802</v>
      </c>
      <c r="F67" s="5"/>
    </row>
    <row r="68" spans="1:6" hidden="1" outlineLevel="1">
      <c r="A68" s="1" t="s">
        <v>126</v>
      </c>
      <c r="B68" s="1" t="s">
        <v>127</v>
      </c>
      <c r="C68" s="5">
        <v>-1310.51</v>
      </c>
      <c r="D68" s="5">
        <f t="shared" si="26"/>
        <v>-1129.75</v>
      </c>
      <c r="E68" s="5">
        <f t="shared" si="27"/>
        <v>-180.76</v>
      </c>
      <c r="F68" s="5"/>
    </row>
    <row r="69" spans="1:6" hidden="1" outlineLevel="1">
      <c r="A69" s="1" t="s">
        <v>128</v>
      </c>
      <c r="B69" s="1" t="s">
        <v>129</v>
      </c>
      <c r="C69" s="5">
        <v>-4872</v>
      </c>
      <c r="D69" s="5">
        <f t="shared" si="26"/>
        <v>-4200</v>
      </c>
      <c r="E69" s="5">
        <f t="shared" si="27"/>
        <v>-672</v>
      </c>
      <c r="F69" s="5"/>
    </row>
    <row r="70" spans="1:6" hidden="1" outlineLevel="1">
      <c r="A70" s="1" t="s">
        <v>130</v>
      </c>
      <c r="B70" s="1" t="s">
        <v>131</v>
      </c>
      <c r="C70" s="5">
        <v>-348</v>
      </c>
      <c r="D70" s="5">
        <f t="shared" ref="D70:D71" si="28">+C70/1.16</f>
        <v>-300</v>
      </c>
      <c r="E70" s="5">
        <f t="shared" ref="E70:E71" si="29">+D70*0.16</f>
        <v>-48</v>
      </c>
      <c r="F70" s="5"/>
    </row>
    <row r="71" spans="1:6" hidden="1" outlineLevel="1">
      <c r="A71" s="1" t="s">
        <v>132</v>
      </c>
      <c r="B71" s="1" t="s">
        <v>133</v>
      </c>
      <c r="C71" s="5">
        <v>-19871</v>
      </c>
      <c r="D71" s="5">
        <f t="shared" si="28"/>
        <v>-17130.172413793105</v>
      </c>
      <c r="E71" s="5">
        <f t="shared" si="29"/>
        <v>-2740.8275862068967</v>
      </c>
      <c r="F71" s="5"/>
    </row>
    <row r="72" spans="1:6" hidden="1" outlineLevel="1">
      <c r="A72" s="1" t="s">
        <v>134</v>
      </c>
      <c r="B72" s="1" t="s">
        <v>135</v>
      </c>
      <c r="C72" s="5">
        <v>-65000</v>
      </c>
      <c r="D72" s="5"/>
      <c r="E72" s="5"/>
      <c r="F72" s="5">
        <f>+C72</f>
        <v>-65000</v>
      </c>
    </row>
    <row r="73" spans="1:6" hidden="1" outlineLevel="1">
      <c r="A73" s="1" t="s">
        <v>359</v>
      </c>
      <c r="B73" s="1" t="s">
        <v>360</v>
      </c>
      <c r="C73" s="5">
        <v>-1600</v>
      </c>
      <c r="D73" s="5">
        <f t="shared" ref="D73:D74" si="30">+C73/1.16</f>
        <v>-1379.3103448275863</v>
      </c>
      <c r="E73" s="5">
        <f t="shared" ref="E73:E74" si="31">+D73*0.16</f>
        <v>-220.68965517241381</v>
      </c>
      <c r="F73" s="5"/>
    </row>
    <row r="74" spans="1:6" hidden="1" outlineLevel="1">
      <c r="A74" s="1" t="s">
        <v>138</v>
      </c>
      <c r="B74" s="1" t="s">
        <v>139</v>
      </c>
      <c r="C74" s="5">
        <v>-80968</v>
      </c>
      <c r="D74" s="5">
        <f t="shared" si="30"/>
        <v>-69800</v>
      </c>
      <c r="E74" s="5">
        <f t="shared" si="31"/>
        <v>-11168</v>
      </c>
      <c r="F74" s="5"/>
    </row>
    <row r="75" spans="1:6" hidden="1" outlineLevel="1">
      <c r="A75" s="1" t="s">
        <v>140</v>
      </c>
      <c r="B75" s="1" t="s">
        <v>141</v>
      </c>
      <c r="C75" s="5">
        <v>-1910.28</v>
      </c>
      <c r="D75" s="5">
        <f t="shared" ref="D75:D76" si="32">+C75/1.16</f>
        <v>-1646.793103448276</v>
      </c>
      <c r="E75" s="5">
        <f t="shared" ref="E75:E76" si="33">+D75*0.16</f>
        <v>-263.48689655172416</v>
      </c>
      <c r="F75" s="5"/>
    </row>
    <row r="76" spans="1:6" hidden="1" outlineLevel="1">
      <c r="A76" s="1" t="s">
        <v>142</v>
      </c>
      <c r="B76" s="1" t="s">
        <v>143</v>
      </c>
      <c r="C76" s="5">
        <v>-820.96</v>
      </c>
      <c r="D76" s="5">
        <f t="shared" si="32"/>
        <v>-707.72413793103453</v>
      </c>
      <c r="E76" s="5">
        <f t="shared" si="33"/>
        <v>-113.23586206896553</v>
      </c>
      <c r="F76" s="5"/>
    </row>
    <row r="77" spans="1:6" hidden="1" outlineLevel="1">
      <c r="A77" s="1" t="s">
        <v>144</v>
      </c>
      <c r="B77" s="1" t="s">
        <v>145</v>
      </c>
      <c r="C77" s="5">
        <v>-1190.93</v>
      </c>
      <c r="D77" s="5">
        <f t="shared" ref="D77:D79" si="34">+C77/1.16</f>
        <v>-1026.6637931034484</v>
      </c>
      <c r="E77" s="5">
        <f t="shared" ref="E77:E79" si="35">+D77*0.16</f>
        <v>-164.26620689655175</v>
      </c>
      <c r="F77" s="5"/>
    </row>
    <row r="78" spans="1:6" hidden="1" outlineLevel="1">
      <c r="A78" s="1" t="s">
        <v>146</v>
      </c>
      <c r="B78" s="1" t="s">
        <v>147</v>
      </c>
      <c r="C78" s="5">
        <v>-1531.59</v>
      </c>
      <c r="D78" s="5">
        <f t="shared" si="34"/>
        <v>-1320.3362068965519</v>
      </c>
      <c r="E78" s="5">
        <f t="shared" si="35"/>
        <v>-211.25379310344829</v>
      </c>
      <c r="F78" s="5"/>
    </row>
    <row r="79" spans="1:6" hidden="1" outlineLevel="1">
      <c r="A79" s="1" t="s">
        <v>152</v>
      </c>
      <c r="B79" s="1" t="s">
        <v>153</v>
      </c>
      <c r="C79" s="5">
        <v>-1725</v>
      </c>
      <c r="D79" s="5">
        <f t="shared" si="34"/>
        <v>-1487.0689655172414</v>
      </c>
      <c r="E79" s="5">
        <f t="shared" si="35"/>
        <v>-237.93103448275863</v>
      </c>
      <c r="F79" s="5"/>
    </row>
    <row r="80" spans="1:6" hidden="1" outlineLevel="1">
      <c r="A80" s="1" t="s">
        <v>239</v>
      </c>
      <c r="B80" s="1" t="s">
        <v>240</v>
      </c>
      <c r="C80" s="5">
        <v>-3600</v>
      </c>
      <c r="D80" s="5">
        <f t="shared" ref="D80:D81" si="36">+C80/1.16</f>
        <v>-3103.4482758620693</v>
      </c>
      <c r="E80" s="5">
        <f t="shared" ref="E80:E81" si="37">+D80*0.16</f>
        <v>-496.5517241379311</v>
      </c>
      <c r="F80" s="5"/>
    </row>
    <row r="81" spans="1:6" hidden="1" outlineLevel="1">
      <c r="A81" s="1" t="s">
        <v>361</v>
      </c>
      <c r="B81" s="1" t="s">
        <v>362</v>
      </c>
      <c r="C81" s="5">
        <v>-333552.39</v>
      </c>
      <c r="D81" s="5">
        <f t="shared" si="36"/>
        <v>-287545.16379310348</v>
      </c>
      <c r="E81" s="5">
        <f t="shared" si="37"/>
        <v>-46007.226206896557</v>
      </c>
      <c r="F81" s="5"/>
    </row>
    <row r="82" spans="1:6" hidden="1" outlineLevel="1">
      <c r="A82" s="1" t="s">
        <v>363</v>
      </c>
      <c r="B82" s="1" t="s">
        <v>364</v>
      </c>
      <c r="C82" s="5">
        <v>-155000</v>
      </c>
      <c r="D82" s="5"/>
      <c r="E82" s="5"/>
      <c r="F82" s="5">
        <f>+C82</f>
        <v>-155000</v>
      </c>
    </row>
    <row r="83" spans="1:6" hidden="1" outlineLevel="1">
      <c r="A83" s="1" t="s">
        <v>154</v>
      </c>
      <c r="B83" s="1" t="s">
        <v>155</v>
      </c>
      <c r="C83" s="5">
        <v>6193.19</v>
      </c>
      <c r="D83" s="5"/>
      <c r="E83" s="5"/>
      <c r="F83" s="5">
        <f>+C83</f>
        <v>6193.19</v>
      </c>
    </row>
    <row r="84" spans="1:6" hidden="1" outlineLevel="1">
      <c r="A84" s="1" t="s">
        <v>156</v>
      </c>
      <c r="B84" s="1" t="s">
        <v>157</v>
      </c>
      <c r="C84" s="5">
        <v>-979.28</v>
      </c>
      <c r="D84" s="5">
        <f t="shared" ref="D84:D85" si="38">+C84/1.16</f>
        <v>-844.20689655172418</v>
      </c>
      <c r="E84" s="5">
        <f t="shared" ref="E84:E85" si="39">+D84*0.16</f>
        <v>-135.07310344827587</v>
      </c>
      <c r="F84" s="5"/>
    </row>
    <row r="85" spans="1:6" hidden="1" outlineLevel="1">
      <c r="A85" s="1" t="s">
        <v>158</v>
      </c>
      <c r="B85" s="1" t="s">
        <v>159</v>
      </c>
      <c r="C85" s="5">
        <v>1044</v>
      </c>
      <c r="D85" s="5">
        <f t="shared" si="38"/>
        <v>900.00000000000011</v>
      </c>
      <c r="E85" s="5">
        <f t="shared" si="39"/>
        <v>144.00000000000003</v>
      </c>
      <c r="F85" s="5"/>
    </row>
    <row r="86" spans="1:6" hidden="1" outlineLevel="1">
      <c r="A86" s="1" t="s">
        <v>162</v>
      </c>
      <c r="B86" s="1" t="s">
        <v>163</v>
      </c>
      <c r="C86" s="5">
        <v>-3596</v>
      </c>
      <c r="D86" s="5">
        <f t="shared" ref="D86:D88" si="40">+C86/1.16</f>
        <v>-3100</v>
      </c>
      <c r="E86" s="5">
        <f t="shared" ref="E86:E88" si="41">+D86*0.16</f>
        <v>-496</v>
      </c>
      <c r="F86" s="5"/>
    </row>
    <row r="87" spans="1:6" hidden="1" outlineLevel="1">
      <c r="A87" s="1" t="s">
        <v>164</v>
      </c>
      <c r="B87" s="1" t="s">
        <v>165</v>
      </c>
      <c r="C87" s="5">
        <v>-1028.92</v>
      </c>
      <c r="D87" s="5">
        <f t="shared" si="40"/>
        <v>-887.00000000000011</v>
      </c>
      <c r="E87" s="5">
        <f t="shared" si="41"/>
        <v>-141.92000000000002</v>
      </c>
      <c r="F87" s="5"/>
    </row>
    <row r="88" spans="1:6" hidden="1" outlineLevel="1">
      <c r="A88" s="1" t="s">
        <v>168</v>
      </c>
      <c r="B88" s="1" t="s">
        <v>169</v>
      </c>
      <c r="C88" s="5">
        <v>-2582.4</v>
      </c>
      <c r="D88" s="5">
        <f t="shared" si="40"/>
        <v>-2226.2068965517242</v>
      </c>
      <c r="E88" s="5">
        <f t="shared" si="41"/>
        <v>-356.19310344827585</v>
      </c>
      <c r="F88" s="5"/>
    </row>
    <row r="89" spans="1:6" hidden="1" outlineLevel="1">
      <c r="A89" s="1" t="s">
        <v>170</v>
      </c>
      <c r="B89" s="1" t="s">
        <v>171</v>
      </c>
      <c r="C89" s="5">
        <v>2090.84</v>
      </c>
      <c r="D89" s="5"/>
      <c r="E89" s="5"/>
      <c r="F89" s="5">
        <f>+C89</f>
        <v>2090.84</v>
      </c>
    </row>
    <row r="90" spans="1:6" hidden="1" outlineLevel="1">
      <c r="A90" s="1" t="s">
        <v>172</v>
      </c>
      <c r="B90" s="1" t="s">
        <v>173</v>
      </c>
      <c r="C90" s="5">
        <v>-11470.9</v>
      </c>
      <c r="D90" s="5">
        <f t="shared" ref="D90" si="42">+C90/1.16</f>
        <v>-9888.7068965517246</v>
      </c>
      <c r="E90" s="5">
        <f t="shared" ref="E90" si="43">+D90*0.16</f>
        <v>-1582.1931034482759</v>
      </c>
      <c r="F90" s="5"/>
    </row>
    <row r="91" spans="1:6" hidden="1" outlineLevel="1">
      <c r="A91" s="1" t="s">
        <v>174</v>
      </c>
      <c r="B91" s="1" t="s">
        <v>175</v>
      </c>
      <c r="C91" s="5">
        <v>-2698.54</v>
      </c>
      <c r="D91" s="5"/>
      <c r="E91" s="5"/>
      <c r="F91" s="5">
        <f>+C91</f>
        <v>-2698.54</v>
      </c>
    </row>
    <row r="92" spans="1:6" hidden="1" outlineLevel="1">
      <c r="A92" s="1" t="s">
        <v>176</v>
      </c>
      <c r="B92" s="1" t="s">
        <v>177</v>
      </c>
      <c r="C92" s="5">
        <v>-10440</v>
      </c>
      <c r="D92" s="5">
        <f t="shared" ref="D92:D95" si="44">+C92/1.16</f>
        <v>-9000</v>
      </c>
      <c r="E92" s="5">
        <f t="shared" ref="E92:E95" si="45">+D92*0.16</f>
        <v>-1440</v>
      </c>
      <c r="F92" s="5"/>
    </row>
    <row r="93" spans="1:6" hidden="1" outlineLevel="1">
      <c r="A93" s="1" t="s">
        <v>178</v>
      </c>
      <c r="B93" s="1" t="s">
        <v>179</v>
      </c>
      <c r="C93" s="5">
        <v>-11020</v>
      </c>
      <c r="D93" s="5">
        <f t="shared" si="44"/>
        <v>-9500</v>
      </c>
      <c r="E93" s="5">
        <f t="shared" si="45"/>
        <v>-1520</v>
      </c>
      <c r="F93" s="5"/>
    </row>
    <row r="94" spans="1:6" hidden="1" outlineLevel="1">
      <c r="A94" s="1" t="s">
        <v>180</v>
      </c>
      <c r="B94" s="1" t="s">
        <v>181</v>
      </c>
      <c r="C94" s="5">
        <v>-644.01</v>
      </c>
      <c r="D94" s="5">
        <f t="shared" si="44"/>
        <v>-555.18103448275861</v>
      </c>
      <c r="E94" s="5">
        <f t="shared" si="45"/>
        <v>-88.828965517241372</v>
      </c>
      <c r="F94" s="5"/>
    </row>
    <row r="95" spans="1:6" hidden="1" outlineLevel="1">
      <c r="A95" s="1" t="s">
        <v>182</v>
      </c>
      <c r="B95" s="1" t="s">
        <v>183</v>
      </c>
      <c r="C95" s="5">
        <v>-13006.9</v>
      </c>
      <c r="D95" s="5">
        <f t="shared" si="44"/>
        <v>-11212.844827586207</v>
      </c>
      <c r="E95" s="5">
        <f t="shared" si="45"/>
        <v>-1794.0551724137931</v>
      </c>
      <c r="F95" s="5"/>
    </row>
    <row r="96" spans="1:6" hidden="1" outlineLevel="1">
      <c r="A96" s="1" t="s">
        <v>184</v>
      </c>
      <c r="B96" s="1" t="s">
        <v>185</v>
      </c>
      <c r="C96" s="5">
        <v>-32000</v>
      </c>
      <c r="D96" s="5">
        <f t="shared" ref="D96" si="46">+C96/1.16</f>
        <v>-27586.206896551725</v>
      </c>
      <c r="E96" s="5">
        <f t="shared" ref="E96" si="47">+D96*0.16</f>
        <v>-4413.7931034482763</v>
      </c>
      <c r="F96" s="5"/>
    </row>
    <row r="97" spans="1:6" hidden="1" outlineLevel="1">
      <c r="A97" s="1" t="s">
        <v>186</v>
      </c>
      <c r="B97" s="1" t="s">
        <v>187</v>
      </c>
      <c r="C97" s="5">
        <v>-69999.990000000005</v>
      </c>
      <c r="D97" s="5">
        <f t="shared" ref="D97" si="48">+C97/1.16</f>
        <v>-60344.818965517254</v>
      </c>
      <c r="E97" s="5">
        <f t="shared" ref="E97" si="49">+D97*0.16</f>
        <v>-9655.1710344827607</v>
      </c>
      <c r="F97" s="5"/>
    </row>
    <row r="98" spans="1:6" hidden="1" outlineLevel="1">
      <c r="A98" s="1" t="s">
        <v>188</v>
      </c>
      <c r="B98" s="1" t="s">
        <v>189</v>
      </c>
      <c r="C98" s="5">
        <v>-70000</v>
      </c>
      <c r="D98" s="5"/>
      <c r="E98" s="5"/>
      <c r="F98" s="5">
        <f>+C98</f>
        <v>-70000</v>
      </c>
    </row>
    <row r="99" spans="1:6" hidden="1" outlineLevel="1">
      <c r="A99" s="1" t="s">
        <v>365</v>
      </c>
      <c r="B99" s="1" t="s">
        <v>366</v>
      </c>
      <c r="C99" s="5">
        <v>-85000</v>
      </c>
      <c r="D99" s="5"/>
      <c r="E99" s="5"/>
      <c r="F99" s="5">
        <f>+C99</f>
        <v>-85000</v>
      </c>
    </row>
    <row r="100" spans="1:6" hidden="1" outlineLevel="1">
      <c r="A100" s="1" t="s">
        <v>367</v>
      </c>
      <c r="B100" s="1" t="s">
        <v>368</v>
      </c>
      <c r="C100" s="5">
        <v>-100000</v>
      </c>
      <c r="D100" s="5">
        <f t="shared" ref="D100" si="50">+C100/1.16</f>
        <v>-86206.896551724145</v>
      </c>
      <c r="E100" s="5">
        <f t="shared" ref="E100" si="51">+D100*0.16</f>
        <v>-13793.103448275864</v>
      </c>
      <c r="F100" s="5"/>
    </row>
    <row r="101" spans="1:6" collapsed="1">
      <c r="B101" s="3" t="s">
        <v>210</v>
      </c>
      <c r="C101" s="22">
        <f>+SUM(C10:C100)</f>
        <v>-3646210.7899999996</v>
      </c>
      <c r="D101" s="23">
        <f>+SUM(D10:D100)</f>
        <v>-1937883.6206310345</v>
      </c>
      <c r="E101" s="23">
        <f>+SUM(E10:E100)</f>
        <v>-310061.37930096546</v>
      </c>
      <c r="F101" s="23">
        <f>+SUM(F10:F100)</f>
        <v>-1398265.79</v>
      </c>
    </row>
    <row r="104" spans="1:6">
      <c r="D104" s="7">
        <f>-D6-E6</f>
        <v>-312956.43000000005</v>
      </c>
    </row>
    <row r="105" spans="1:6">
      <c r="D105" s="2">
        <f>1937883.62+310061.38</f>
        <v>2247945</v>
      </c>
    </row>
    <row r="106" spans="1:6">
      <c r="D106" s="2">
        <v>1398265.79</v>
      </c>
    </row>
  </sheetData>
  <sortState ref="A8:C98">
    <sortCondition ref="A8:A98"/>
  </sortState>
  <pageMargins left="0.7" right="0.7" top="0.75" bottom="0.75" header="0.3" footer="0.3"/>
  <pageSetup orientation="portrait" r:id="rId1"/>
  <ignoredErrors>
    <ignoredError sqref="D14:E14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dimension ref="A1:F111"/>
  <sheetViews>
    <sheetView workbookViewId="0">
      <selection activeCell="C12" sqref="C12"/>
    </sheetView>
  </sheetViews>
  <sheetFormatPr baseColWidth="10" defaultRowHeight="11.25" outlineLevelRow="1"/>
  <cols>
    <col min="1" max="1" width="11.42578125" style="1"/>
    <col min="2" max="2" width="34.140625" style="1" bestFit="1" customWidth="1"/>
    <col min="3" max="6" width="11.42578125" style="2"/>
    <col min="7" max="16384" width="11.42578125" style="1"/>
  </cols>
  <sheetData>
    <row r="1" spans="1:6" ht="12" thickBot="1">
      <c r="C1" s="6" t="s">
        <v>210</v>
      </c>
      <c r="D1" s="4" t="s">
        <v>209</v>
      </c>
      <c r="E1" s="4" t="s">
        <v>207</v>
      </c>
      <c r="F1" s="4" t="s">
        <v>208</v>
      </c>
    </row>
    <row r="2" spans="1:6">
      <c r="D2" s="1"/>
      <c r="E2" s="1"/>
      <c r="F2" s="1"/>
    </row>
    <row r="3" spans="1:6" s="3" customFormat="1">
      <c r="A3" s="3">
        <v>301</v>
      </c>
      <c r="B3" s="3" t="s">
        <v>0</v>
      </c>
      <c r="C3" s="5">
        <v>314178.49</v>
      </c>
      <c r="D3" s="13"/>
      <c r="E3" s="13"/>
      <c r="F3" s="13"/>
    </row>
    <row r="4" spans="1:6" hidden="1" outlineLevel="1">
      <c r="A4" s="1" t="s">
        <v>1</v>
      </c>
      <c r="B4" s="1" t="s">
        <v>2</v>
      </c>
      <c r="C4" s="5">
        <v>321137.26</v>
      </c>
      <c r="D4" s="5">
        <f>+C4/1.16</f>
        <v>276842.46551724139</v>
      </c>
      <c r="E4" s="5">
        <f>+D4*0.16</f>
        <v>44294.794482758625</v>
      </c>
      <c r="F4" s="5"/>
    </row>
    <row r="5" spans="1:6" hidden="1" outlineLevel="1">
      <c r="A5" s="1" t="s">
        <v>3</v>
      </c>
      <c r="B5" s="1" t="s">
        <v>4</v>
      </c>
      <c r="C5" s="5">
        <v>-8180.83</v>
      </c>
      <c r="D5" s="5">
        <f>+C5/1.16</f>
        <v>-7052.4396551724139</v>
      </c>
      <c r="E5" s="5">
        <f>+D5*0.16</f>
        <v>-1128.3903448275862</v>
      </c>
      <c r="F5" s="5"/>
    </row>
    <row r="6" spans="1:6" hidden="1" outlineLevel="1">
      <c r="A6" s="1" t="s">
        <v>283</v>
      </c>
      <c r="B6" s="1" t="s">
        <v>79</v>
      </c>
      <c r="C6" s="5">
        <v>-1213.94</v>
      </c>
      <c r="D6" s="5">
        <f>+C6/1.16</f>
        <v>-1046.5000000000002</v>
      </c>
      <c r="E6" s="5">
        <f>+D6*0.16</f>
        <v>-167.44000000000003</v>
      </c>
      <c r="F6" s="5"/>
    </row>
    <row r="7" spans="1:6" hidden="1" outlineLevel="1">
      <c r="A7" s="1" t="s">
        <v>194</v>
      </c>
      <c r="B7" s="1" t="s">
        <v>161</v>
      </c>
      <c r="C7" s="5">
        <v>2436</v>
      </c>
      <c r="D7" s="5">
        <f>+C7/1.16</f>
        <v>2100</v>
      </c>
      <c r="E7" s="5">
        <f>+D7*0.16</f>
        <v>336</v>
      </c>
      <c r="F7" s="5"/>
    </row>
    <row r="8" spans="1:6" collapsed="1">
      <c r="B8" s="3" t="s">
        <v>210</v>
      </c>
      <c r="C8" s="13">
        <f>+SUM(C4:C7)</f>
        <v>314178.49</v>
      </c>
      <c r="D8" s="13">
        <f>+SUM(D4:D7)</f>
        <v>270843.52586206899</v>
      </c>
      <c r="E8" s="13">
        <f>+SUM(E4:E7)</f>
        <v>43334.964137931034</v>
      </c>
      <c r="F8" s="13"/>
    </row>
    <row r="9" spans="1:6" ht="12" thickBot="1">
      <c r="C9" s="5"/>
      <c r="D9" s="5"/>
      <c r="E9" s="5"/>
      <c r="F9" s="5"/>
    </row>
    <row r="10" spans="1:6" ht="12" thickBot="1">
      <c r="C10" s="6" t="s">
        <v>210</v>
      </c>
      <c r="D10" s="4" t="s">
        <v>209</v>
      </c>
      <c r="E10" s="4" t="s">
        <v>207</v>
      </c>
      <c r="F10" s="4" t="s">
        <v>208</v>
      </c>
    </row>
    <row r="11" spans="1:6">
      <c r="C11" s="5"/>
      <c r="D11" s="5"/>
      <c r="E11" s="5"/>
      <c r="F11" s="5"/>
    </row>
    <row r="12" spans="1:6" s="3" customFormat="1">
      <c r="A12" s="3">
        <v>302</v>
      </c>
      <c r="B12" s="3" t="s">
        <v>5</v>
      </c>
      <c r="C12" s="5">
        <v>-3006341.82</v>
      </c>
      <c r="D12" s="13"/>
      <c r="E12" s="13"/>
      <c r="F12" s="13"/>
    </row>
    <row r="13" spans="1:6" hidden="1" outlineLevel="1">
      <c r="A13" s="1" t="s">
        <v>6</v>
      </c>
      <c r="B13" s="1" t="s">
        <v>2</v>
      </c>
      <c r="C13" s="5">
        <v>192140.68</v>
      </c>
      <c r="D13" s="5">
        <f>+C13/1.16</f>
        <v>165638.5172413793</v>
      </c>
      <c r="E13" s="5">
        <f>+D13*0.16</f>
        <v>26502.162758620689</v>
      </c>
      <c r="F13" s="5"/>
    </row>
    <row r="14" spans="1:6" hidden="1" outlineLevel="1">
      <c r="A14" s="1" t="s">
        <v>7</v>
      </c>
      <c r="B14" s="1" t="s">
        <v>8</v>
      </c>
      <c r="C14" s="5">
        <v>-19158.150000000001</v>
      </c>
      <c r="D14" s="5">
        <f>+C14/1.16</f>
        <v>-16515.646551724141</v>
      </c>
      <c r="E14" s="5">
        <f>+D14*0.16</f>
        <v>-2642.5034482758629</v>
      </c>
      <c r="F14" s="5"/>
    </row>
    <row r="15" spans="1:6" hidden="1" outlineLevel="1">
      <c r="A15" s="1" t="s">
        <v>223</v>
      </c>
      <c r="B15" s="1" t="s">
        <v>224</v>
      </c>
      <c r="C15" s="5">
        <v>-10152</v>
      </c>
      <c r="D15" s="5">
        <v>-8191.3789999999999</v>
      </c>
      <c r="E15" s="5">
        <f>+D15*0.16</f>
        <v>-1310.6206400000001</v>
      </c>
      <c r="F15" s="5">
        <v>-650</v>
      </c>
    </row>
    <row r="16" spans="1:6" hidden="1" outlineLevel="1">
      <c r="A16" s="1" t="s">
        <v>9</v>
      </c>
      <c r="B16" s="1" t="s">
        <v>10</v>
      </c>
      <c r="C16" s="5">
        <v>-4248.3999999999996</v>
      </c>
      <c r="D16" s="5">
        <f t="shared" ref="D16" si="0">+C16/1.16</f>
        <v>-3662.4137931034484</v>
      </c>
      <c r="E16" s="5">
        <f>+D16*0.16</f>
        <v>-585.98620689655172</v>
      </c>
      <c r="F16" s="5"/>
    </row>
    <row r="17" spans="1:6" hidden="1" outlineLevel="1">
      <c r="A17" s="1" t="s">
        <v>13</v>
      </c>
      <c r="B17" s="1" t="s">
        <v>14</v>
      </c>
      <c r="C17" s="5">
        <v>-718597.9</v>
      </c>
      <c r="D17" s="5">
        <f>+E17/0.16</f>
        <v>-133196.1875</v>
      </c>
      <c r="E17" s="5">
        <v>-21311.39</v>
      </c>
      <c r="F17" s="5">
        <v>-564090.31999999995</v>
      </c>
    </row>
    <row r="18" spans="1:6" hidden="1" outlineLevel="1">
      <c r="A18" s="1" t="s">
        <v>227</v>
      </c>
      <c r="B18" s="1" t="s">
        <v>228</v>
      </c>
      <c r="C18" s="5">
        <v>-3.45</v>
      </c>
      <c r="D18" s="5">
        <f t="shared" ref="D18:D23" si="1">+C18/1.16</f>
        <v>-2.9741379310344831</v>
      </c>
      <c r="E18" s="5">
        <f>+D18*0.16</f>
        <v>-0.4758620689655173</v>
      </c>
      <c r="F18" s="5"/>
    </row>
    <row r="19" spans="1:6" hidden="1" outlineLevel="1">
      <c r="A19" s="1" t="s">
        <v>284</v>
      </c>
      <c r="B19" s="1" t="s">
        <v>285</v>
      </c>
      <c r="C19" s="5">
        <v>-1276</v>
      </c>
      <c r="D19" s="5">
        <f t="shared" si="1"/>
        <v>-1100</v>
      </c>
      <c r="E19" s="5">
        <f t="shared" ref="E19:E82" si="2">+D19*0.16</f>
        <v>-176</v>
      </c>
      <c r="F19" s="5"/>
    </row>
    <row r="20" spans="1:6" hidden="1" outlineLevel="1">
      <c r="A20" s="1" t="s">
        <v>19</v>
      </c>
      <c r="B20" s="1" t="s">
        <v>4</v>
      </c>
      <c r="C20" s="5">
        <v>-14051.19</v>
      </c>
      <c r="D20" s="5">
        <f t="shared" si="1"/>
        <v>-12113.094827586208</v>
      </c>
      <c r="E20" s="5">
        <f t="shared" si="2"/>
        <v>-1938.0951724137933</v>
      </c>
      <c r="F20" s="5"/>
    </row>
    <row r="21" spans="1:6" hidden="1" outlineLevel="1">
      <c r="A21" s="1" t="s">
        <v>20</v>
      </c>
      <c r="B21" s="1" t="s">
        <v>21</v>
      </c>
      <c r="C21" s="5">
        <v>-912.12</v>
      </c>
      <c r="D21" s="5">
        <f t="shared" si="1"/>
        <v>-786.31034482758628</v>
      </c>
      <c r="E21" s="5">
        <f t="shared" si="2"/>
        <v>-125.80965517241381</v>
      </c>
      <c r="F21" s="5"/>
    </row>
    <row r="22" spans="1:6" hidden="1" outlineLevel="1">
      <c r="A22" s="1" t="s">
        <v>24</v>
      </c>
      <c r="B22" s="1" t="s">
        <v>25</v>
      </c>
      <c r="C22" s="5">
        <v>1200</v>
      </c>
      <c r="D22" s="5">
        <f t="shared" si="1"/>
        <v>1034.4827586206898</v>
      </c>
      <c r="E22" s="5">
        <f t="shared" si="2"/>
        <v>165.51724137931038</v>
      </c>
      <c r="F22" s="5"/>
    </row>
    <row r="23" spans="1:6" hidden="1" outlineLevel="1">
      <c r="A23" s="1" t="s">
        <v>28</v>
      </c>
      <c r="B23" s="1" t="s">
        <v>29</v>
      </c>
      <c r="C23" s="5">
        <v>696</v>
      </c>
      <c r="D23" s="5">
        <f t="shared" si="1"/>
        <v>600</v>
      </c>
      <c r="E23" s="5">
        <f t="shared" si="2"/>
        <v>96</v>
      </c>
      <c r="F23" s="5"/>
    </row>
    <row r="24" spans="1:6" hidden="1" outlineLevel="1">
      <c r="A24" s="1" t="s">
        <v>30</v>
      </c>
      <c r="B24" s="1" t="s">
        <v>31</v>
      </c>
      <c r="C24" s="5">
        <v>-3000</v>
      </c>
      <c r="D24" s="5"/>
      <c r="E24" s="5">
        <f t="shared" si="2"/>
        <v>0</v>
      </c>
      <c r="F24" s="5">
        <f>+C24</f>
        <v>-3000</v>
      </c>
    </row>
    <row r="25" spans="1:6" hidden="1" outlineLevel="1">
      <c r="A25" s="1" t="s">
        <v>34</v>
      </c>
      <c r="B25" s="1" t="s">
        <v>35</v>
      </c>
      <c r="C25" s="5">
        <v>-234836.51</v>
      </c>
      <c r="D25" s="5">
        <f t="shared" ref="D25:D26" si="3">+C25/1.16</f>
        <v>-202445.26724137933</v>
      </c>
      <c r="E25" s="5">
        <f t="shared" si="2"/>
        <v>-32391.242758620694</v>
      </c>
      <c r="F25" s="5"/>
    </row>
    <row r="26" spans="1:6" hidden="1" outlineLevel="1">
      <c r="A26" s="1" t="s">
        <v>36</v>
      </c>
      <c r="B26" s="1" t="s">
        <v>37</v>
      </c>
      <c r="C26" s="5">
        <v>-3151.39</v>
      </c>
      <c r="D26" s="5">
        <f t="shared" si="3"/>
        <v>-2716.7155172413795</v>
      </c>
      <c r="E26" s="5">
        <f t="shared" si="2"/>
        <v>-434.67448275862074</v>
      </c>
      <c r="F26" s="5"/>
    </row>
    <row r="27" spans="1:6" hidden="1" outlineLevel="1">
      <c r="A27" s="1" t="s">
        <v>229</v>
      </c>
      <c r="B27" s="1" t="s">
        <v>230</v>
      </c>
      <c r="C27" s="5">
        <v>-5476</v>
      </c>
      <c r="D27" s="5"/>
      <c r="E27" s="5">
        <f t="shared" si="2"/>
        <v>0</v>
      </c>
      <c r="F27" s="5">
        <f>+C27</f>
        <v>-5476</v>
      </c>
    </row>
    <row r="28" spans="1:6" hidden="1" outlineLevel="1">
      <c r="A28" s="1" t="s">
        <v>38</v>
      </c>
      <c r="B28" s="1" t="s">
        <v>39</v>
      </c>
      <c r="C28" s="5">
        <v>-15137</v>
      </c>
      <c r="D28" s="5">
        <f t="shared" ref="D28" si="4">+C28/1.16</f>
        <v>-13049.137931034484</v>
      </c>
      <c r="E28" s="5">
        <f t="shared" si="2"/>
        <v>-2087.8620689655172</v>
      </c>
      <c r="F28" s="5"/>
    </row>
    <row r="29" spans="1:6" hidden="1" outlineLevel="1">
      <c r="A29" s="1" t="s">
        <v>42</v>
      </c>
      <c r="B29" s="1" t="s">
        <v>43</v>
      </c>
      <c r="C29" s="5">
        <v>-4200</v>
      </c>
      <c r="D29" s="5"/>
      <c r="E29" s="5">
        <f t="shared" si="2"/>
        <v>0</v>
      </c>
      <c r="F29" s="5">
        <f>+C29</f>
        <v>-4200</v>
      </c>
    </row>
    <row r="30" spans="1:6" hidden="1" outlineLevel="1">
      <c r="A30" s="1" t="s">
        <v>44</v>
      </c>
      <c r="B30" s="1" t="s">
        <v>45</v>
      </c>
      <c r="C30" s="5">
        <v>-4872</v>
      </c>
      <c r="D30" s="5">
        <f t="shared" ref="D30:D47" si="5">+C30/1.16</f>
        <v>-4200</v>
      </c>
      <c r="E30" s="5">
        <f t="shared" si="2"/>
        <v>-672</v>
      </c>
      <c r="F30" s="5"/>
    </row>
    <row r="31" spans="1:6" hidden="1" outlineLevel="1">
      <c r="A31" s="1" t="s">
        <v>48</v>
      </c>
      <c r="B31" s="1" t="s">
        <v>49</v>
      </c>
      <c r="C31" s="5">
        <v>99.91</v>
      </c>
      <c r="D31" s="5">
        <f t="shared" si="5"/>
        <v>86.129310344827587</v>
      </c>
      <c r="E31" s="5">
        <f t="shared" si="2"/>
        <v>13.780689655172415</v>
      </c>
      <c r="F31" s="5"/>
    </row>
    <row r="32" spans="1:6" hidden="1" outlineLevel="1">
      <c r="A32" s="1" t="s">
        <v>52</v>
      </c>
      <c r="B32" s="1" t="s">
        <v>53</v>
      </c>
      <c r="C32" s="5">
        <v>-359.61</v>
      </c>
      <c r="D32" s="5">
        <f t="shared" si="5"/>
        <v>-310.00862068965523</v>
      </c>
      <c r="E32" s="5">
        <f t="shared" si="2"/>
        <v>-49.601379310344839</v>
      </c>
      <c r="F32" s="5"/>
    </row>
    <row r="33" spans="1:6" hidden="1" outlineLevel="1">
      <c r="A33" s="1" t="s">
        <v>54</v>
      </c>
      <c r="B33" s="1" t="s">
        <v>55</v>
      </c>
      <c r="C33" s="5">
        <v>-39822.99</v>
      </c>
      <c r="D33" s="5">
        <f t="shared" si="5"/>
        <v>-34330.163793103449</v>
      </c>
      <c r="E33" s="5">
        <f t="shared" si="2"/>
        <v>-5492.8262068965523</v>
      </c>
      <c r="F33" s="5"/>
    </row>
    <row r="34" spans="1:6" hidden="1" outlineLevel="1">
      <c r="A34" s="1" t="s">
        <v>58</v>
      </c>
      <c r="B34" s="1" t="s">
        <v>59</v>
      </c>
      <c r="C34" s="5">
        <v>-34080.01</v>
      </c>
      <c r="D34" s="5">
        <f t="shared" si="5"/>
        <v>-29379.318965517246</v>
      </c>
      <c r="E34" s="5">
        <f t="shared" si="2"/>
        <v>-4700.6910344827593</v>
      </c>
      <c r="F34" s="5"/>
    </row>
    <row r="35" spans="1:6" hidden="1" outlineLevel="1">
      <c r="A35" s="1" t="s">
        <v>60</v>
      </c>
      <c r="B35" s="1" t="s">
        <v>61</v>
      </c>
      <c r="C35" s="5">
        <v>-974.41</v>
      </c>
      <c r="D35" s="5">
        <f t="shared" si="5"/>
        <v>-840.00862068965523</v>
      </c>
      <c r="E35" s="5">
        <f t="shared" si="2"/>
        <v>-134.40137931034485</v>
      </c>
      <c r="F35" s="5"/>
    </row>
    <row r="36" spans="1:6" hidden="1" outlineLevel="1">
      <c r="A36" s="1" t="s">
        <v>62</v>
      </c>
      <c r="B36" s="1" t="s">
        <v>63</v>
      </c>
      <c r="C36" s="5">
        <v>-2232.7800000000002</v>
      </c>
      <c r="D36" s="5">
        <f t="shared" si="5"/>
        <v>-1924.8103448275865</v>
      </c>
      <c r="E36" s="5">
        <f t="shared" si="2"/>
        <v>-307.96965517241387</v>
      </c>
      <c r="F36" s="5"/>
    </row>
    <row r="37" spans="1:6" hidden="1" outlineLevel="1">
      <c r="A37" s="1" t="s">
        <v>64</v>
      </c>
      <c r="B37" s="1" t="s">
        <v>65</v>
      </c>
      <c r="C37" s="5">
        <v>-1217615.32</v>
      </c>
      <c r="D37" s="5">
        <f t="shared" si="5"/>
        <v>-1049668.379310345</v>
      </c>
      <c r="E37" s="5">
        <f t="shared" si="2"/>
        <v>-167946.94068965522</v>
      </c>
      <c r="F37" s="5"/>
    </row>
    <row r="38" spans="1:6" hidden="1" outlineLevel="1">
      <c r="A38" s="1" t="s">
        <v>263</v>
      </c>
      <c r="B38" s="1" t="s">
        <v>264</v>
      </c>
      <c r="C38" s="5">
        <v>-5102.5</v>
      </c>
      <c r="D38" s="5">
        <f t="shared" si="5"/>
        <v>-4398.7068965517246</v>
      </c>
      <c r="E38" s="5">
        <f t="shared" si="2"/>
        <v>-703.79310344827593</v>
      </c>
      <c r="F38" s="5"/>
    </row>
    <row r="39" spans="1:6" hidden="1" outlineLevel="1">
      <c r="A39" s="1" t="s">
        <v>66</v>
      </c>
      <c r="B39" s="1" t="s">
        <v>67</v>
      </c>
      <c r="C39" s="5">
        <v>442.41</v>
      </c>
      <c r="D39" s="5">
        <f t="shared" si="5"/>
        <v>381.38793103448279</v>
      </c>
      <c r="E39" s="5">
        <f t="shared" si="2"/>
        <v>61.022068965517249</v>
      </c>
      <c r="F39" s="5"/>
    </row>
    <row r="40" spans="1:6" hidden="1" outlineLevel="1">
      <c r="A40" s="1" t="s">
        <v>68</v>
      </c>
      <c r="B40" s="1" t="s">
        <v>69</v>
      </c>
      <c r="C40" s="5">
        <v>-696</v>
      </c>
      <c r="D40" s="5">
        <f t="shared" si="5"/>
        <v>-600</v>
      </c>
      <c r="E40" s="5">
        <f t="shared" si="2"/>
        <v>-96</v>
      </c>
      <c r="F40" s="5"/>
    </row>
    <row r="41" spans="1:6" hidden="1" outlineLevel="1">
      <c r="A41" s="1" t="s">
        <v>72</v>
      </c>
      <c r="B41" s="1" t="s">
        <v>73</v>
      </c>
      <c r="C41" s="5">
        <v>-2610</v>
      </c>
      <c r="D41" s="5">
        <f t="shared" si="5"/>
        <v>-2250</v>
      </c>
      <c r="E41" s="5">
        <f t="shared" si="2"/>
        <v>-360</v>
      </c>
      <c r="F41" s="5"/>
    </row>
    <row r="42" spans="1:6" hidden="1" outlineLevel="1">
      <c r="A42" s="1" t="s">
        <v>74</v>
      </c>
      <c r="B42" s="1" t="s">
        <v>75</v>
      </c>
      <c r="C42" s="5">
        <v>-2760.8</v>
      </c>
      <c r="D42" s="5">
        <f t="shared" si="5"/>
        <v>-2380.0000000000005</v>
      </c>
      <c r="E42" s="5">
        <f t="shared" si="2"/>
        <v>-380.80000000000007</v>
      </c>
      <c r="F42" s="5"/>
    </row>
    <row r="43" spans="1:6" hidden="1" outlineLevel="1">
      <c r="A43" s="1" t="s">
        <v>76</v>
      </c>
      <c r="B43" s="1" t="s">
        <v>77</v>
      </c>
      <c r="C43" s="5">
        <v>-11956.25</v>
      </c>
      <c r="D43" s="5">
        <f t="shared" si="5"/>
        <v>-10307.112068965518</v>
      </c>
      <c r="E43" s="5">
        <f t="shared" si="2"/>
        <v>-1649.137931034483</v>
      </c>
      <c r="F43" s="5"/>
    </row>
    <row r="44" spans="1:6" hidden="1" outlineLevel="1">
      <c r="A44" s="1" t="s">
        <v>78</v>
      </c>
      <c r="B44" s="1" t="s">
        <v>79</v>
      </c>
      <c r="C44" s="5">
        <v>-1185.52</v>
      </c>
      <c r="D44" s="5">
        <f t="shared" si="5"/>
        <v>-1022</v>
      </c>
      <c r="E44" s="5">
        <f t="shared" si="2"/>
        <v>-163.52000000000001</v>
      </c>
      <c r="F44" s="5"/>
    </row>
    <row r="45" spans="1:6" hidden="1" outlineLevel="1">
      <c r="A45" s="1" t="s">
        <v>80</v>
      </c>
      <c r="B45" s="1" t="s">
        <v>81</v>
      </c>
      <c r="C45" s="5">
        <v>-4081.62</v>
      </c>
      <c r="D45" s="5">
        <f t="shared" si="5"/>
        <v>-3518.6379310344828</v>
      </c>
      <c r="E45" s="5">
        <f t="shared" si="2"/>
        <v>-562.98206896551721</v>
      </c>
      <c r="F45" s="5"/>
    </row>
    <row r="46" spans="1:6" hidden="1" outlineLevel="1">
      <c r="A46" s="1" t="s">
        <v>82</v>
      </c>
      <c r="B46" s="1" t="s">
        <v>83</v>
      </c>
      <c r="C46" s="5">
        <v>-687.88</v>
      </c>
      <c r="D46" s="5">
        <f t="shared" si="5"/>
        <v>-593</v>
      </c>
      <c r="E46" s="5">
        <f t="shared" si="2"/>
        <v>-94.88</v>
      </c>
      <c r="F46" s="5"/>
    </row>
    <row r="47" spans="1:6" hidden="1" outlineLevel="1">
      <c r="A47" s="1" t="s">
        <v>286</v>
      </c>
      <c r="B47" s="1" t="s">
        <v>287</v>
      </c>
      <c r="C47" s="5">
        <v>-13274.33</v>
      </c>
      <c r="D47" s="5">
        <f t="shared" si="5"/>
        <v>-11443.387931034484</v>
      </c>
      <c r="E47" s="5">
        <f t="shared" si="2"/>
        <v>-1830.9420689655174</v>
      </c>
      <c r="F47" s="5"/>
    </row>
    <row r="48" spans="1:6" hidden="1" outlineLevel="1">
      <c r="A48" s="1" t="s">
        <v>84</v>
      </c>
      <c r="B48" s="1" t="s">
        <v>85</v>
      </c>
      <c r="C48" s="5">
        <v>-4465.8</v>
      </c>
      <c r="D48" s="5">
        <f t="shared" ref="D48:D52" si="6">+C48/1.16</f>
        <v>-3849.8275862068972</v>
      </c>
      <c r="E48" s="5">
        <f t="shared" si="2"/>
        <v>-615.97241379310356</v>
      </c>
      <c r="F48" s="5"/>
    </row>
    <row r="49" spans="1:6" hidden="1" outlineLevel="1">
      <c r="A49" s="1" t="s">
        <v>86</v>
      </c>
      <c r="B49" s="1" t="s">
        <v>87</v>
      </c>
      <c r="C49" s="5">
        <v>-1033</v>
      </c>
      <c r="D49" s="5">
        <f t="shared" si="6"/>
        <v>-890.51724137931046</v>
      </c>
      <c r="E49" s="5">
        <f t="shared" si="2"/>
        <v>-142.48275862068968</v>
      </c>
      <c r="F49" s="5"/>
    </row>
    <row r="50" spans="1:6" hidden="1" outlineLevel="1">
      <c r="A50" s="1" t="s">
        <v>288</v>
      </c>
      <c r="B50" s="1" t="s">
        <v>289</v>
      </c>
      <c r="C50" s="5">
        <v>469.8</v>
      </c>
      <c r="D50" s="5">
        <f t="shared" si="6"/>
        <v>405.00000000000006</v>
      </c>
      <c r="E50" s="5">
        <f t="shared" si="2"/>
        <v>64.800000000000011</v>
      </c>
      <c r="F50" s="5"/>
    </row>
    <row r="51" spans="1:6" hidden="1" outlineLevel="1">
      <c r="A51" s="1" t="s">
        <v>88</v>
      </c>
      <c r="B51" s="1" t="s">
        <v>89</v>
      </c>
      <c r="C51" s="5">
        <v>-1091.47</v>
      </c>
      <c r="D51" s="5">
        <f t="shared" si="6"/>
        <v>-940.92241379310349</v>
      </c>
      <c r="E51" s="5">
        <f t="shared" si="2"/>
        <v>-150.54758620689657</v>
      </c>
      <c r="F51" s="5"/>
    </row>
    <row r="52" spans="1:6" hidden="1" outlineLevel="1">
      <c r="A52" s="1" t="s">
        <v>290</v>
      </c>
      <c r="B52" s="1" t="s">
        <v>291</v>
      </c>
      <c r="C52" s="5">
        <v>-406</v>
      </c>
      <c r="D52" s="5">
        <f t="shared" si="6"/>
        <v>-350</v>
      </c>
      <c r="E52" s="5">
        <f t="shared" si="2"/>
        <v>-56</v>
      </c>
      <c r="F52" s="5"/>
    </row>
    <row r="53" spans="1:6" hidden="1" outlineLevel="1">
      <c r="A53" s="1" t="s">
        <v>90</v>
      </c>
      <c r="B53" s="1" t="s">
        <v>91</v>
      </c>
      <c r="C53" s="5">
        <v>-1624</v>
      </c>
      <c r="D53" s="5">
        <f t="shared" ref="D53:D71" si="7">+C53/1.16</f>
        <v>-1400</v>
      </c>
      <c r="E53" s="5">
        <f t="shared" si="2"/>
        <v>-224</v>
      </c>
      <c r="F53" s="5"/>
    </row>
    <row r="54" spans="1:6" hidden="1" outlineLevel="1">
      <c r="A54" s="1" t="s">
        <v>94</v>
      </c>
      <c r="B54" s="1" t="s">
        <v>95</v>
      </c>
      <c r="C54" s="5">
        <v>-2802.51</v>
      </c>
      <c r="D54" s="5">
        <f t="shared" si="7"/>
        <v>-2415.9568965517246</v>
      </c>
      <c r="E54" s="5">
        <f t="shared" si="2"/>
        <v>-386.55310344827598</v>
      </c>
      <c r="F54" s="5"/>
    </row>
    <row r="55" spans="1:6" hidden="1" outlineLevel="1">
      <c r="A55" s="1" t="s">
        <v>96</v>
      </c>
      <c r="B55" s="1" t="s">
        <v>97</v>
      </c>
      <c r="C55" s="5">
        <v>-22663.35</v>
      </c>
      <c r="D55" s="5">
        <f t="shared" si="7"/>
        <v>-19537.370689655174</v>
      </c>
      <c r="E55" s="5">
        <f t="shared" si="2"/>
        <v>-3125.9793103448278</v>
      </c>
      <c r="F55" s="5"/>
    </row>
    <row r="56" spans="1:6" hidden="1" outlineLevel="1">
      <c r="A56" s="1" t="s">
        <v>98</v>
      </c>
      <c r="B56" s="1" t="s">
        <v>99</v>
      </c>
      <c r="C56" s="5">
        <v>-4796.8</v>
      </c>
      <c r="D56" s="5">
        <f t="shared" si="7"/>
        <v>-4135.1724137931042</v>
      </c>
      <c r="E56" s="5">
        <f t="shared" si="2"/>
        <v>-661.62758620689669</v>
      </c>
      <c r="F56" s="5"/>
    </row>
    <row r="57" spans="1:6" hidden="1" outlineLevel="1">
      <c r="A57" s="1" t="s">
        <v>104</v>
      </c>
      <c r="B57" s="1" t="s">
        <v>105</v>
      </c>
      <c r="C57" s="5">
        <v>-638</v>
      </c>
      <c r="D57" s="5">
        <f t="shared" si="7"/>
        <v>-550</v>
      </c>
      <c r="E57" s="5">
        <f t="shared" si="2"/>
        <v>-88</v>
      </c>
      <c r="F57" s="5"/>
    </row>
    <row r="58" spans="1:6" hidden="1" outlineLevel="1">
      <c r="A58" s="1" t="s">
        <v>106</v>
      </c>
      <c r="B58" s="1" t="s">
        <v>107</v>
      </c>
      <c r="C58" s="5">
        <v>-2038.36</v>
      </c>
      <c r="D58" s="5">
        <f t="shared" si="7"/>
        <v>-1757.2068965517242</v>
      </c>
      <c r="E58" s="5">
        <f t="shared" si="2"/>
        <v>-281.15310344827589</v>
      </c>
      <c r="F58" s="5"/>
    </row>
    <row r="59" spans="1:6" hidden="1" outlineLevel="1">
      <c r="A59" s="1" t="s">
        <v>108</v>
      </c>
      <c r="B59" s="1" t="s">
        <v>109</v>
      </c>
      <c r="C59" s="5">
        <v>-12147.28</v>
      </c>
      <c r="D59" s="5">
        <f t="shared" si="7"/>
        <v>-10471.793103448277</v>
      </c>
      <c r="E59" s="5">
        <f t="shared" si="2"/>
        <v>-1675.4868965517244</v>
      </c>
      <c r="F59" s="5"/>
    </row>
    <row r="60" spans="1:6" hidden="1" outlineLevel="1">
      <c r="A60" s="1" t="s">
        <v>112</v>
      </c>
      <c r="B60" s="1" t="s">
        <v>113</v>
      </c>
      <c r="C60" s="5">
        <v>-5000</v>
      </c>
      <c r="D60" s="5">
        <f t="shared" si="7"/>
        <v>-4310.3448275862074</v>
      </c>
      <c r="E60" s="5">
        <f t="shared" si="2"/>
        <v>-689.65517241379325</v>
      </c>
      <c r="F60" s="5"/>
    </row>
    <row r="61" spans="1:6" hidden="1" outlineLevel="1">
      <c r="A61" s="1" t="s">
        <v>114</v>
      </c>
      <c r="B61" s="1" t="s">
        <v>115</v>
      </c>
      <c r="C61" s="5">
        <v>-1521.21</v>
      </c>
      <c r="D61" s="5">
        <f t="shared" si="7"/>
        <v>-1311.3879310344828</v>
      </c>
      <c r="E61" s="5">
        <f t="shared" si="2"/>
        <v>-209.82206896551725</v>
      </c>
      <c r="F61" s="5"/>
    </row>
    <row r="62" spans="1:6" hidden="1" outlineLevel="1">
      <c r="A62" s="1" t="s">
        <v>116</v>
      </c>
      <c r="B62" s="1" t="s">
        <v>117</v>
      </c>
      <c r="C62" s="5">
        <v>-8282.4599999999991</v>
      </c>
      <c r="D62" s="5">
        <f t="shared" si="7"/>
        <v>-7140.0517241379312</v>
      </c>
      <c r="E62" s="5">
        <f t="shared" si="2"/>
        <v>-1142.4082758620691</v>
      </c>
      <c r="F62" s="5"/>
    </row>
    <row r="63" spans="1:6" hidden="1" outlineLevel="1">
      <c r="A63" s="1" t="s">
        <v>118</v>
      </c>
      <c r="B63" s="1" t="s">
        <v>119</v>
      </c>
      <c r="C63" s="5">
        <v>-15600.03</v>
      </c>
      <c r="D63" s="5">
        <f t="shared" si="7"/>
        <v>-13448.301724137933</v>
      </c>
      <c r="E63" s="5">
        <f t="shared" si="2"/>
        <v>-2151.7282758620695</v>
      </c>
      <c r="F63" s="5"/>
    </row>
    <row r="64" spans="1:6" hidden="1" outlineLevel="1">
      <c r="A64" s="1" t="s">
        <v>120</v>
      </c>
      <c r="B64" s="1" t="s">
        <v>121</v>
      </c>
      <c r="C64" s="5">
        <v>-4443</v>
      </c>
      <c r="D64" s="5">
        <f t="shared" si="7"/>
        <v>-3830.1724137931037</v>
      </c>
      <c r="E64" s="5">
        <f t="shared" si="2"/>
        <v>-612.82758620689663</v>
      </c>
      <c r="F64" s="5"/>
    </row>
    <row r="65" spans="1:6" hidden="1" outlineLevel="1">
      <c r="A65" s="1" t="s">
        <v>122</v>
      </c>
      <c r="B65" s="1" t="s">
        <v>123</v>
      </c>
      <c r="C65" s="5">
        <v>-26682</v>
      </c>
      <c r="D65" s="5">
        <f t="shared" si="7"/>
        <v>-23001.724137931036</v>
      </c>
      <c r="E65" s="5">
        <f t="shared" si="2"/>
        <v>-3680.275862068966</v>
      </c>
      <c r="F65" s="5"/>
    </row>
    <row r="66" spans="1:6" hidden="1" outlineLevel="1">
      <c r="A66" s="1" t="s">
        <v>124</v>
      </c>
      <c r="B66" s="1" t="s">
        <v>125</v>
      </c>
      <c r="C66" s="5">
        <v>-4356.5</v>
      </c>
      <c r="D66" s="5">
        <f t="shared" si="7"/>
        <v>-3755.6034482758623</v>
      </c>
      <c r="E66" s="5">
        <f t="shared" si="2"/>
        <v>-600.89655172413802</v>
      </c>
      <c r="F66" s="5"/>
    </row>
    <row r="67" spans="1:6" hidden="1" outlineLevel="1">
      <c r="A67" s="1" t="s">
        <v>126</v>
      </c>
      <c r="B67" s="1" t="s">
        <v>127</v>
      </c>
      <c r="C67" s="5">
        <v>-1310.51</v>
      </c>
      <c r="D67" s="5">
        <f t="shared" si="7"/>
        <v>-1129.75</v>
      </c>
      <c r="E67" s="5">
        <f t="shared" si="2"/>
        <v>-180.76</v>
      </c>
      <c r="F67" s="5"/>
    </row>
    <row r="68" spans="1:6" hidden="1" outlineLevel="1">
      <c r="A68" s="1" t="s">
        <v>130</v>
      </c>
      <c r="B68" s="1" t="s">
        <v>131</v>
      </c>
      <c r="C68" s="5">
        <v>-1044</v>
      </c>
      <c r="D68" s="5">
        <f t="shared" si="7"/>
        <v>-900.00000000000011</v>
      </c>
      <c r="E68" s="5">
        <f t="shared" si="2"/>
        <v>-144.00000000000003</v>
      </c>
      <c r="F68" s="5"/>
    </row>
    <row r="69" spans="1:6" hidden="1" outlineLevel="1">
      <c r="A69" s="1" t="s">
        <v>132</v>
      </c>
      <c r="B69" s="1" t="s">
        <v>133</v>
      </c>
      <c r="C69" s="5">
        <v>-17750.060000000001</v>
      </c>
      <c r="D69" s="5">
        <f t="shared" si="7"/>
        <v>-15301.775862068967</v>
      </c>
      <c r="E69" s="5">
        <f t="shared" si="2"/>
        <v>-2448.2841379310348</v>
      </c>
      <c r="F69" s="5"/>
    </row>
    <row r="70" spans="1:6" hidden="1" outlineLevel="1">
      <c r="A70" s="1" t="s">
        <v>213</v>
      </c>
      <c r="B70" s="1" t="s">
        <v>214</v>
      </c>
      <c r="C70" s="5">
        <v>259.39</v>
      </c>
      <c r="D70" s="5"/>
      <c r="E70" s="5">
        <f t="shared" si="2"/>
        <v>0</v>
      </c>
      <c r="F70" s="5">
        <f>+C70</f>
        <v>259.39</v>
      </c>
    </row>
    <row r="71" spans="1:6" hidden="1" outlineLevel="1">
      <c r="A71" s="1" t="s">
        <v>235</v>
      </c>
      <c r="B71" s="1" t="s">
        <v>236</v>
      </c>
      <c r="C71" s="5">
        <v>-2784</v>
      </c>
      <c r="D71" s="5">
        <f t="shared" si="7"/>
        <v>-2400</v>
      </c>
      <c r="E71" s="5">
        <f t="shared" si="2"/>
        <v>-384</v>
      </c>
      <c r="F71" s="5"/>
    </row>
    <row r="72" spans="1:6" hidden="1" outlineLevel="1">
      <c r="A72" s="1" t="s">
        <v>138</v>
      </c>
      <c r="B72" s="1" t="s">
        <v>139</v>
      </c>
      <c r="C72" s="5">
        <v>8120</v>
      </c>
      <c r="D72" s="5">
        <f t="shared" ref="D72" si="8">+C72/1.16</f>
        <v>7000.0000000000009</v>
      </c>
      <c r="E72" s="5">
        <f t="shared" si="2"/>
        <v>1120.0000000000002</v>
      </c>
      <c r="F72" s="5"/>
    </row>
    <row r="73" spans="1:6" hidden="1" outlineLevel="1">
      <c r="A73" s="1" t="s">
        <v>140</v>
      </c>
      <c r="B73" s="1" t="s">
        <v>141</v>
      </c>
      <c r="C73" s="5">
        <v>-402.27</v>
      </c>
      <c r="D73" s="5">
        <f t="shared" ref="D73:D74" si="9">+C73/1.16</f>
        <v>-346.7844827586207</v>
      </c>
      <c r="E73" s="5">
        <f t="shared" si="2"/>
        <v>-55.485517241379313</v>
      </c>
      <c r="F73" s="5"/>
    </row>
    <row r="74" spans="1:6" hidden="1" outlineLevel="1">
      <c r="A74" s="1" t="s">
        <v>142</v>
      </c>
      <c r="B74" s="1" t="s">
        <v>143</v>
      </c>
      <c r="C74" s="5">
        <v>-820.96</v>
      </c>
      <c r="D74" s="5">
        <f t="shared" si="9"/>
        <v>-707.72413793103453</v>
      </c>
      <c r="E74" s="5">
        <f t="shared" si="2"/>
        <v>-113.23586206896553</v>
      </c>
      <c r="F74" s="5"/>
    </row>
    <row r="75" spans="1:6" hidden="1" outlineLevel="1">
      <c r="A75" s="1" t="s">
        <v>144</v>
      </c>
      <c r="B75" s="1" t="s">
        <v>145</v>
      </c>
      <c r="C75" s="5">
        <v>-1190.93</v>
      </c>
      <c r="D75" s="5">
        <f t="shared" ref="D75" si="10">+C75/1.16</f>
        <v>-1026.6637931034484</v>
      </c>
      <c r="E75" s="5">
        <f t="shared" si="2"/>
        <v>-164.26620689655175</v>
      </c>
      <c r="F75" s="5"/>
    </row>
    <row r="76" spans="1:6" hidden="1" outlineLevel="1">
      <c r="A76" s="1" t="s">
        <v>146</v>
      </c>
      <c r="B76" s="1" t="s">
        <v>147</v>
      </c>
      <c r="C76" s="5">
        <v>-1531.59</v>
      </c>
      <c r="D76" s="5">
        <f t="shared" ref="D76" si="11">+C76/1.16</f>
        <v>-1320.3362068965519</v>
      </c>
      <c r="E76" s="5">
        <f t="shared" si="2"/>
        <v>-211.25379310344829</v>
      </c>
      <c r="F76" s="5"/>
    </row>
    <row r="77" spans="1:6" hidden="1" outlineLevel="1">
      <c r="A77" s="1" t="s">
        <v>150</v>
      </c>
      <c r="B77" s="1" t="s">
        <v>151</v>
      </c>
      <c r="C77" s="5">
        <v>-2266.64</v>
      </c>
      <c r="D77" s="5">
        <f t="shared" ref="D77:D92" si="12">+C77/1.16</f>
        <v>-1954</v>
      </c>
      <c r="E77" s="5">
        <f t="shared" si="2"/>
        <v>-312.64</v>
      </c>
      <c r="F77" s="5"/>
    </row>
    <row r="78" spans="1:6" hidden="1" outlineLevel="1">
      <c r="A78" s="1" t="s">
        <v>152</v>
      </c>
      <c r="B78" s="1" t="s">
        <v>153</v>
      </c>
      <c r="C78" s="5">
        <v>-1725</v>
      </c>
      <c r="D78" s="5">
        <f t="shared" si="12"/>
        <v>-1487.0689655172414</v>
      </c>
      <c r="E78" s="5">
        <f t="shared" si="2"/>
        <v>-237.93103448275863</v>
      </c>
      <c r="F78" s="5"/>
    </row>
    <row r="79" spans="1:6" hidden="1" outlineLevel="1">
      <c r="A79" s="1" t="s">
        <v>154</v>
      </c>
      <c r="B79" s="1" t="s">
        <v>155</v>
      </c>
      <c r="C79" s="5">
        <v>6193.19</v>
      </c>
      <c r="D79" s="5"/>
      <c r="E79" s="5">
        <f t="shared" si="2"/>
        <v>0</v>
      </c>
      <c r="F79" s="5">
        <f>+C79</f>
        <v>6193.19</v>
      </c>
    </row>
    <row r="80" spans="1:6" hidden="1" outlineLevel="1">
      <c r="A80" s="1" t="s">
        <v>156</v>
      </c>
      <c r="B80" s="1" t="s">
        <v>157</v>
      </c>
      <c r="C80" s="5">
        <v>-979.28</v>
      </c>
      <c r="D80" s="5">
        <f t="shared" si="12"/>
        <v>-844.20689655172418</v>
      </c>
      <c r="E80" s="5">
        <f t="shared" si="2"/>
        <v>-135.07310344827587</v>
      </c>
      <c r="F80" s="5"/>
    </row>
    <row r="81" spans="1:6" hidden="1" outlineLevel="1">
      <c r="A81" s="1" t="s">
        <v>158</v>
      </c>
      <c r="B81" s="1" t="s">
        <v>159</v>
      </c>
      <c r="C81" s="5">
        <v>-2193</v>
      </c>
      <c r="D81" s="5">
        <f t="shared" si="12"/>
        <v>-1890.5172413793105</v>
      </c>
      <c r="E81" s="5">
        <f t="shared" si="2"/>
        <v>-302.48275862068971</v>
      </c>
      <c r="F81" s="5"/>
    </row>
    <row r="82" spans="1:6" hidden="1" outlineLevel="1">
      <c r="A82" s="1" t="s">
        <v>162</v>
      </c>
      <c r="B82" s="1" t="s">
        <v>163</v>
      </c>
      <c r="C82" s="5">
        <v>-3596</v>
      </c>
      <c r="D82" s="5">
        <f t="shared" si="12"/>
        <v>-3100</v>
      </c>
      <c r="E82" s="5">
        <f t="shared" si="2"/>
        <v>-496</v>
      </c>
      <c r="F82" s="5"/>
    </row>
    <row r="83" spans="1:6" hidden="1" outlineLevel="1">
      <c r="A83" s="1" t="s">
        <v>164</v>
      </c>
      <c r="B83" s="1" t="s">
        <v>165</v>
      </c>
      <c r="C83" s="5">
        <v>-1028.92</v>
      </c>
      <c r="D83" s="5">
        <f t="shared" si="12"/>
        <v>-887.00000000000011</v>
      </c>
      <c r="E83" s="5">
        <f t="shared" ref="E83:E106" si="13">+D83*0.16</f>
        <v>-141.92000000000002</v>
      </c>
      <c r="F83" s="5"/>
    </row>
    <row r="84" spans="1:6" hidden="1" outlineLevel="1">
      <c r="A84" s="1" t="s">
        <v>201</v>
      </c>
      <c r="B84" s="1" t="s">
        <v>202</v>
      </c>
      <c r="C84" s="5">
        <v>-13688</v>
      </c>
      <c r="D84" s="5">
        <f t="shared" si="12"/>
        <v>-11800</v>
      </c>
      <c r="E84" s="5">
        <f t="shared" si="13"/>
        <v>-1888</v>
      </c>
      <c r="F84" s="5"/>
    </row>
    <row r="85" spans="1:6" hidden="1" outlineLevel="1">
      <c r="A85" s="1" t="s">
        <v>168</v>
      </c>
      <c r="B85" s="1" t="s">
        <v>169</v>
      </c>
      <c r="C85" s="5">
        <v>-2582.4</v>
      </c>
      <c r="D85" s="5">
        <f t="shared" si="12"/>
        <v>-2226.2068965517242</v>
      </c>
      <c r="E85" s="5">
        <f t="shared" si="13"/>
        <v>-356.19310344827585</v>
      </c>
      <c r="F85" s="5"/>
    </row>
    <row r="86" spans="1:6" hidden="1" outlineLevel="1">
      <c r="A86" s="1" t="s">
        <v>170</v>
      </c>
      <c r="B86" s="1" t="s">
        <v>171</v>
      </c>
      <c r="C86" s="5">
        <v>2090.84</v>
      </c>
      <c r="D86" s="5">
        <f t="shared" si="12"/>
        <v>1802.4482758620693</v>
      </c>
      <c r="E86" s="5">
        <f t="shared" si="13"/>
        <v>288.39172413793108</v>
      </c>
      <c r="F86" s="5"/>
    </row>
    <row r="87" spans="1:6" hidden="1" outlineLevel="1">
      <c r="A87" s="1" t="s">
        <v>172</v>
      </c>
      <c r="B87" s="1" t="s">
        <v>173</v>
      </c>
      <c r="C87" s="5">
        <v>-11470.9</v>
      </c>
      <c r="D87" s="5">
        <f t="shared" si="12"/>
        <v>-9888.7068965517246</v>
      </c>
      <c r="E87" s="5">
        <f t="shared" si="13"/>
        <v>-1582.1931034482759</v>
      </c>
      <c r="F87" s="5"/>
    </row>
    <row r="88" spans="1:6" hidden="1" outlineLevel="1">
      <c r="A88" s="1" t="s">
        <v>174</v>
      </c>
      <c r="B88" s="1" t="s">
        <v>175</v>
      </c>
      <c r="C88" s="5">
        <v>-2698.54</v>
      </c>
      <c r="D88" s="5">
        <f t="shared" si="12"/>
        <v>-2326.3275862068967</v>
      </c>
      <c r="E88" s="5">
        <f t="shared" si="13"/>
        <v>-372.21241379310351</v>
      </c>
      <c r="F88" s="5"/>
    </row>
    <row r="89" spans="1:6" hidden="1" outlineLevel="1">
      <c r="A89" s="1" t="s">
        <v>178</v>
      </c>
      <c r="B89" s="1" t="s">
        <v>179</v>
      </c>
      <c r="C89" s="5">
        <v>-11020</v>
      </c>
      <c r="D89" s="5">
        <f t="shared" si="12"/>
        <v>-9500</v>
      </c>
      <c r="E89" s="5">
        <f t="shared" si="13"/>
        <v>-1520</v>
      </c>
      <c r="F89" s="5"/>
    </row>
    <row r="90" spans="1:6" hidden="1" outlineLevel="1">
      <c r="A90" s="1" t="s">
        <v>180</v>
      </c>
      <c r="B90" s="1" t="s">
        <v>181</v>
      </c>
      <c r="C90" s="5">
        <v>-644.01</v>
      </c>
      <c r="D90" s="5">
        <f t="shared" si="12"/>
        <v>-555.18103448275861</v>
      </c>
      <c r="E90" s="5">
        <f t="shared" si="13"/>
        <v>-88.828965517241372</v>
      </c>
      <c r="F90" s="5"/>
    </row>
    <row r="91" spans="1:6" hidden="1" outlineLevel="1">
      <c r="A91" s="1" t="s">
        <v>182</v>
      </c>
      <c r="B91" s="1" t="s">
        <v>183</v>
      </c>
      <c r="C91" s="5">
        <v>-13006.9</v>
      </c>
      <c r="D91" s="5">
        <f t="shared" si="12"/>
        <v>-11212.844827586207</v>
      </c>
      <c r="E91" s="5">
        <f t="shared" si="13"/>
        <v>-1794.0551724137931</v>
      </c>
      <c r="F91" s="5"/>
    </row>
    <row r="92" spans="1:6" hidden="1" outlineLevel="1">
      <c r="A92" s="1" t="s">
        <v>269</v>
      </c>
      <c r="B92" s="1" t="s">
        <v>270</v>
      </c>
      <c r="C92" s="5">
        <v>-1566</v>
      </c>
      <c r="D92" s="5">
        <f t="shared" si="12"/>
        <v>-1350</v>
      </c>
      <c r="E92" s="5">
        <f t="shared" si="13"/>
        <v>-216</v>
      </c>
      <c r="F92" s="5"/>
    </row>
    <row r="93" spans="1:6" hidden="1" outlineLevel="1">
      <c r="A93" s="1" t="s">
        <v>184</v>
      </c>
      <c r="B93" s="1" t="s">
        <v>185</v>
      </c>
      <c r="C93" s="5">
        <v>-32000</v>
      </c>
      <c r="D93" s="5">
        <f t="shared" ref="D93" si="14">+C93/1.16</f>
        <v>-27586.206896551725</v>
      </c>
      <c r="E93" s="5">
        <f t="shared" si="13"/>
        <v>-4413.7931034482763</v>
      </c>
      <c r="F93" s="5"/>
    </row>
    <row r="94" spans="1:6" hidden="1" outlineLevel="1">
      <c r="A94" s="1" t="s">
        <v>255</v>
      </c>
      <c r="B94" s="1" t="s">
        <v>256</v>
      </c>
      <c r="C94" s="5">
        <v>-98006.16</v>
      </c>
      <c r="D94" s="5"/>
      <c r="E94" s="5"/>
      <c r="F94" s="5">
        <f>+C94</f>
        <v>-98006.16</v>
      </c>
    </row>
    <row r="95" spans="1:6" hidden="1" outlineLevel="1">
      <c r="A95" s="1" t="s">
        <v>190</v>
      </c>
      <c r="B95" s="1" t="s">
        <v>191</v>
      </c>
      <c r="C95" s="5">
        <v>-3817.59</v>
      </c>
      <c r="D95" s="5">
        <f t="shared" ref="D95:D99" si="15">+C95/1.16</f>
        <v>-3291.025862068966</v>
      </c>
      <c r="E95" s="5">
        <f t="shared" si="13"/>
        <v>-526.56413793103457</v>
      </c>
      <c r="F95" s="5"/>
    </row>
    <row r="96" spans="1:6" hidden="1" outlineLevel="1">
      <c r="A96" s="1" t="s">
        <v>205</v>
      </c>
      <c r="B96" s="1" t="s">
        <v>206</v>
      </c>
      <c r="C96" s="5">
        <v>-11825.04</v>
      </c>
      <c r="D96" s="5">
        <f t="shared" si="15"/>
        <v>-10194.000000000002</v>
      </c>
      <c r="E96" s="5">
        <f t="shared" si="13"/>
        <v>-1631.0400000000004</v>
      </c>
      <c r="F96" s="5"/>
    </row>
    <row r="97" spans="1:6" hidden="1" outlineLevel="1">
      <c r="A97" s="1" t="s">
        <v>273</v>
      </c>
      <c r="B97" s="1" t="s">
        <v>274</v>
      </c>
      <c r="C97" s="5">
        <v>426.38</v>
      </c>
      <c r="D97" s="5">
        <f t="shared" si="15"/>
        <v>367.56896551724139</v>
      </c>
      <c r="E97" s="5">
        <f t="shared" si="13"/>
        <v>58.811034482758622</v>
      </c>
      <c r="F97" s="5"/>
    </row>
    <row r="98" spans="1:6" hidden="1" outlineLevel="1">
      <c r="A98" s="1" t="s">
        <v>292</v>
      </c>
      <c r="B98" s="1" t="s">
        <v>293</v>
      </c>
      <c r="C98" s="5">
        <v>-60</v>
      </c>
      <c r="D98" s="5">
        <f t="shared" si="15"/>
        <v>-51.724137931034484</v>
      </c>
      <c r="E98" s="5">
        <f t="shared" si="13"/>
        <v>-8.2758620689655178</v>
      </c>
      <c r="F98" s="5"/>
    </row>
    <row r="99" spans="1:6" hidden="1" outlineLevel="1">
      <c r="A99" s="1" t="s">
        <v>294</v>
      </c>
      <c r="B99" s="1" t="s">
        <v>295</v>
      </c>
      <c r="C99" s="5">
        <v>-217.42</v>
      </c>
      <c r="D99" s="5">
        <f t="shared" si="15"/>
        <v>-187.43103448275863</v>
      </c>
      <c r="E99" s="5">
        <f t="shared" si="13"/>
        <v>-29.988965517241382</v>
      </c>
      <c r="F99" s="5"/>
    </row>
    <row r="100" spans="1:6" hidden="1" outlineLevel="1">
      <c r="A100" s="1" t="s">
        <v>296</v>
      </c>
      <c r="B100" s="1" t="s">
        <v>297</v>
      </c>
      <c r="C100" s="5">
        <v>158000</v>
      </c>
      <c r="D100" s="5"/>
      <c r="E100" s="5">
        <f t="shared" si="13"/>
        <v>0</v>
      </c>
      <c r="F100" s="5">
        <f t="shared" ref="F100:F106" si="16">+C100</f>
        <v>158000</v>
      </c>
    </row>
    <row r="101" spans="1:6" hidden="1" outlineLevel="1">
      <c r="A101" s="1" t="s">
        <v>298</v>
      </c>
      <c r="B101" s="1" t="s">
        <v>299</v>
      </c>
      <c r="C101" s="5">
        <v>-108650.39</v>
      </c>
      <c r="D101" s="5"/>
      <c r="E101" s="5">
        <f t="shared" si="13"/>
        <v>0</v>
      </c>
      <c r="F101" s="5">
        <f t="shared" si="16"/>
        <v>-108650.39</v>
      </c>
    </row>
    <row r="102" spans="1:6" hidden="1" outlineLevel="1">
      <c r="A102" s="1" t="s">
        <v>300</v>
      </c>
      <c r="B102" s="1" t="s">
        <v>301</v>
      </c>
      <c r="C102" s="5">
        <v>-300000</v>
      </c>
      <c r="D102" s="5"/>
      <c r="E102" s="5">
        <f t="shared" si="13"/>
        <v>0</v>
      </c>
      <c r="F102" s="5">
        <f t="shared" si="16"/>
        <v>-300000</v>
      </c>
    </row>
    <row r="103" spans="1:6" hidden="1" outlineLevel="1">
      <c r="A103" s="1" t="s">
        <v>302</v>
      </c>
      <c r="B103" s="1" t="s">
        <v>303</v>
      </c>
      <c r="C103" s="5">
        <v>110000</v>
      </c>
      <c r="D103" s="5"/>
      <c r="E103" s="5">
        <f t="shared" si="13"/>
        <v>0</v>
      </c>
      <c r="F103" s="5">
        <f t="shared" si="16"/>
        <v>110000</v>
      </c>
    </row>
    <row r="104" spans="1:6" hidden="1" outlineLevel="1">
      <c r="A104" s="1" t="s">
        <v>304</v>
      </c>
      <c r="B104" s="1" t="s">
        <v>305</v>
      </c>
      <c r="C104" s="5">
        <v>-57500</v>
      </c>
      <c r="D104" s="5"/>
      <c r="E104" s="5">
        <f t="shared" si="13"/>
        <v>0</v>
      </c>
      <c r="F104" s="5">
        <f t="shared" si="16"/>
        <v>-57500</v>
      </c>
    </row>
    <row r="105" spans="1:6" hidden="1" outlineLevel="1">
      <c r="A105" s="1" t="s">
        <v>306</v>
      </c>
      <c r="B105" s="1" t="s">
        <v>307</v>
      </c>
      <c r="C105" s="5">
        <v>-67000</v>
      </c>
      <c r="D105" s="5"/>
      <c r="E105" s="5">
        <f t="shared" si="13"/>
        <v>0</v>
      </c>
      <c r="F105" s="5">
        <f t="shared" si="16"/>
        <v>-67000</v>
      </c>
    </row>
    <row r="106" spans="1:6" hidden="1" outlineLevel="1">
      <c r="A106" s="1" t="s">
        <v>308</v>
      </c>
      <c r="B106" s="1" t="s">
        <v>309</v>
      </c>
      <c r="C106" s="5">
        <v>-216000</v>
      </c>
      <c r="D106" s="5"/>
      <c r="E106" s="5">
        <f t="shared" si="13"/>
        <v>0</v>
      </c>
      <c r="F106" s="5">
        <f t="shared" si="16"/>
        <v>-216000</v>
      </c>
    </row>
    <row r="107" spans="1:6" collapsed="1">
      <c r="B107" s="3" t="s">
        <v>210</v>
      </c>
      <c r="C107" s="13">
        <f>+C12</f>
        <v>-3006341.82</v>
      </c>
      <c r="D107" s="13">
        <f>+SUM(D13:D106)</f>
        <v>-1600190.9630517245</v>
      </c>
      <c r="E107" s="13">
        <f>+SUM(E13:E106)</f>
        <v>-256030.55408827608</v>
      </c>
      <c r="F107" s="13">
        <f>+SUM(F13:F106)</f>
        <v>-1150120.29</v>
      </c>
    </row>
    <row r="109" spans="1:6">
      <c r="D109" s="2">
        <f>-D8-E8</f>
        <v>-314178.49</v>
      </c>
    </row>
    <row r="110" spans="1:6">
      <c r="D110" s="2">
        <f>1600190.96+256030.55</f>
        <v>1856221.51</v>
      </c>
    </row>
    <row r="111" spans="1:6">
      <c r="D111" s="2">
        <v>1150120.29</v>
      </c>
    </row>
  </sheetData>
  <sortState ref="A11:C104">
    <sortCondition ref="A11:A104"/>
  </sortState>
  <pageMargins left="0.7" right="0.7" top="0.75" bottom="0.75" header="0.3" footer="0.3"/>
  <ignoredErrors>
    <ignoredError sqref="C8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dimension ref="A1:I65"/>
  <sheetViews>
    <sheetView workbookViewId="0">
      <selection activeCell="B65" sqref="B65"/>
    </sheetView>
  </sheetViews>
  <sheetFormatPr baseColWidth="10" defaultRowHeight="11.25" outlineLevelRow="1"/>
  <cols>
    <col min="1" max="1" width="11.42578125" style="1"/>
    <col min="2" max="2" width="33.28515625" style="1" bestFit="1" customWidth="1"/>
    <col min="3" max="6" width="11.42578125" style="2"/>
    <col min="7" max="16384" width="11.42578125" style="1"/>
  </cols>
  <sheetData>
    <row r="1" spans="1:6" ht="12" thickBot="1">
      <c r="C1" s="6" t="s">
        <v>210</v>
      </c>
      <c r="D1" s="4" t="s">
        <v>209</v>
      </c>
      <c r="E1" s="4" t="s">
        <v>207</v>
      </c>
      <c r="F1" s="4" t="s">
        <v>208</v>
      </c>
    </row>
    <row r="2" spans="1:6">
      <c r="C2" s="1"/>
      <c r="D2" s="1"/>
      <c r="E2" s="1"/>
      <c r="F2" s="1"/>
    </row>
    <row r="3" spans="1:6">
      <c r="A3" s="3">
        <v>301</v>
      </c>
      <c r="B3" s="3" t="s">
        <v>0</v>
      </c>
      <c r="C3" s="5">
        <v>321137.26</v>
      </c>
      <c r="D3" s="5"/>
      <c r="E3" s="5"/>
      <c r="F3" s="5"/>
    </row>
    <row r="4" spans="1:6" hidden="1" outlineLevel="1">
      <c r="A4" s="1" t="s">
        <v>1</v>
      </c>
      <c r="B4" s="1" t="s">
        <v>2</v>
      </c>
      <c r="C4" s="5">
        <v>321137.26</v>
      </c>
      <c r="D4" s="5">
        <f>+C4/1.16</f>
        <v>276842.46551724139</v>
      </c>
      <c r="E4" s="5">
        <f>+D4*0.16</f>
        <v>44294.794482758625</v>
      </c>
      <c r="F4" s="5"/>
    </row>
    <row r="5" spans="1:6" collapsed="1">
      <c r="B5" s="3" t="s">
        <v>210</v>
      </c>
      <c r="C5" s="13">
        <f>+C4</f>
        <v>321137.26</v>
      </c>
      <c r="D5" s="13">
        <f>+D4</f>
        <v>276842.46551724139</v>
      </c>
      <c r="E5" s="13">
        <f>+E4</f>
        <v>44294.794482758625</v>
      </c>
      <c r="F5" s="5"/>
    </row>
    <row r="6" spans="1:6" ht="12" thickBot="1">
      <c r="C6" s="5"/>
      <c r="D6" s="5"/>
      <c r="E6" s="5"/>
      <c r="F6" s="5"/>
    </row>
    <row r="7" spans="1:6" ht="12" thickBot="1">
      <c r="C7" s="6" t="s">
        <v>210</v>
      </c>
      <c r="D7" s="4" t="s">
        <v>209</v>
      </c>
      <c r="E7" s="4" t="s">
        <v>207</v>
      </c>
      <c r="F7" s="4" t="s">
        <v>208</v>
      </c>
    </row>
    <row r="8" spans="1:6">
      <c r="C8" s="5"/>
      <c r="D8" s="5"/>
      <c r="E8" s="5"/>
      <c r="F8" s="5"/>
    </row>
    <row r="9" spans="1:6">
      <c r="A9" s="3">
        <v>302</v>
      </c>
      <c r="B9" s="3" t="s">
        <v>5</v>
      </c>
      <c r="C9" s="5">
        <v>-1718169.5</v>
      </c>
      <c r="D9" s="5"/>
      <c r="E9" s="5"/>
      <c r="F9" s="5"/>
    </row>
    <row r="10" spans="1:6" hidden="1" outlineLevel="1">
      <c r="A10" s="1" t="s">
        <v>6</v>
      </c>
      <c r="B10" s="1" t="s">
        <v>2</v>
      </c>
      <c r="C10" s="5">
        <v>490878.93</v>
      </c>
      <c r="D10" s="5">
        <f>+C10/1.16</f>
        <v>423171.49137931038</v>
      </c>
      <c r="E10" s="5">
        <f>+D10*0.16</f>
        <v>67707.43862068966</v>
      </c>
      <c r="F10" s="5"/>
    </row>
    <row r="11" spans="1:6" hidden="1" outlineLevel="1">
      <c r="A11" s="1" t="s">
        <v>9</v>
      </c>
      <c r="B11" s="1" t="s">
        <v>10</v>
      </c>
      <c r="C11" s="5">
        <v>-6172.42</v>
      </c>
      <c r="D11" s="5">
        <f>+C11/1.16</f>
        <v>-5321.0517241379312</v>
      </c>
      <c r="E11" s="5">
        <f>+D11*0.16</f>
        <v>-851.36827586206903</v>
      </c>
      <c r="F11" s="5"/>
    </row>
    <row r="12" spans="1:6" hidden="1" outlineLevel="1">
      <c r="A12" s="1" t="s">
        <v>11</v>
      </c>
      <c r="B12" s="1" t="s">
        <v>12</v>
      </c>
      <c r="C12" s="5">
        <v>-7250</v>
      </c>
      <c r="D12" s="5">
        <f>+C12/1.16</f>
        <v>-6250</v>
      </c>
      <c r="E12" s="5">
        <f>+D12*0.16</f>
        <v>-1000</v>
      </c>
      <c r="F12" s="5"/>
    </row>
    <row r="13" spans="1:6" hidden="1" outlineLevel="1">
      <c r="A13" s="1" t="s">
        <v>13</v>
      </c>
      <c r="B13" s="1" t="s">
        <v>14</v>
      </c>
      <c r="C13" s="5">
        <v>-733128.84</v>
      </c>
      <c r="D13" s="5">
        <f>+E13/0.16</f>
        <v>-145722.875</v>
      </c>
      <c r="E13" s="5">
        <v>-23315.66</v>
      </c>
      <c r="F13" s="5">
        <v>-564090.30000000005</v>
      </c>
    </row>
    <row r="14" spans="1:6" hidden="1" outlineLevel="1">
      <c r="A14" s="1" t="s">
        <v>227</v>
      </c>
      <c r="B14" s="1" t="s">
        <v>228</v>
      </c>
      <c r="C14" s="5">
        <v>0.67</v>
      </c>
      <c r="D14" s="5">
        <f>+C14/1.16</f>
        <v>0.57758620689655182</v>
      </c>
      <c r="E14" s="5">
        <f>+D14*0.16</f>
        <v>9.24137931034483E-2</v>
      </c>
      <c r="F14" s="5"/>
    </row>
    <row r="15" spans="1:6" hidden="1" outlineLevel="1">
      <c r="A15" s="1" t="s">
        <v>259</v>
      </c>
      <c r="B15" s="1" t="s">
        <v>260</v>
      </c>
      <c r="C15" s="5">
        <v>-990.12</v>
      </c>
      <c r="D15" s="5">
        <f>+C15/1.16</f>
        <v>-853.55172413793105</v>
      </c>
      <c r="E15" s="5">
        <f>+D15*0.16</f>
        <v>-136.56827586206896</v>
      </c>
      <c r="F15" s="5"/>
    </row>
    <row r="16" spans="1:6" hidden="1" outlineLevel="1">
      <c r="A16" s="1" t="s">
        <v>19</v>
      </c>
      <c r="B16" s="1" t="s">
        <v>4</v>
      </c>
      <c r="C16" s="5">
        <v>2600</v>
      </c>
      <c r="D16" s="5">
        <f>+C16/1.16</f>
        <v>2241.3793103448279</v>
      </c>
      <c r="E16" s="5">
        <f>+D16*0.16</f>
        <v>358.6206896551725</v>
      </c>
      <c r="F16" s="5"/>
    </row>
    <row r="17" spans="1:9" hidden="1" outlineLevel="1">
      <c r="A17" s="1" t="s">
        <v>24</v>
      </c>
      <c r="B17" s="1" t="s">
        <v>25</v>
      </c>
      <c r="C17" s="5">
        <v>1200</v>
      </c>
      <c r="D17" s="5">
        <f>+C17/1.16</f>
        <v>1034.4827586206898</v>
      </c>
      <c r="E17" s="5">
        <f>+D17*0.16</f>
        <v>165.51724137931038</v>
      </c>
      <c r="F17" s="5"/>
      <c r="I17" s="7"/>
    </row>
    <row r="18" spans="1:9" hidden="1" outlineLevel="1">
      <c r="A18" s="1" t="s">
        <v>28</v>
      </c>
      <c r="B18" s="1" t="s">
        <v>29</v>
      </c>
      <c r="C18" s="5">
        <v>-800.01</v>
      </c>
      <c r="D18" s="5">
        <f>+C18/1.16</f>
        <v>-689.66379310344837</v>
      </c>
      <c r="E18" s="5">
        <f>+D18*0.16</f>
        <v>-110.34620689655173</v>
      </c>
      <c r="F18" s="5"/>
    </row>
    <row r="19" spans="1:9" hidden="1" outlineLevel="1">
      <c r="A19" s="1" t="s">
        <v>30</v>
      </c>
      <c r="B19" s="1" t="s">
        <v>31</v>
      </c>
      <c r="C19" s="5">
        <v>-3000</v>
      </c>
      <c r="D19" s="5"/>
      <c r="E19" s="5"/>
      <c r="F19" s="5">
        <f>+C19</f>
        <v>-3000</v>
      </c>
    </row>
    <row r="20" spans="1:9" hidden="1" outlineLevel="1">
      <c r="A20" s="1" t="s">
        <v>229</v>
      </c>
      <c r="B20" s="1" t="s">
        <v>230</v>
      </c>
      <c r="C20" s="5">
        <v>-4300</v>
      </c>
      <c r="D20" s="5"/>
      <c r="E20" s="5"/>
      <c r="F20" s="5">
        <f>+C20</f>
        <v>-4300</v>
      </c>
    </row>
    <row r="21" spans="1:9" hidden="1" outlineLevel="1">
      <c r="A21" s="1" t="s">
        <v>38</v>
      </c>
      <c r="B21" s="1" t="s">
        <v>39</v>
      </c>
      <c r="C21" s="5">
        <v>-15137</v>
      </c>
      <c r="D21" s="5">
        <f>+C21/1.16</f>
        <v>-13049.137931034484</v>
      </c>
      <c r="E21" s="5">
        <f>+D21*0.16</f>
        <v>-2087.8620689655172</v>
      </c>
      <c r="F21" s="5"/>
    </row>
    <row r="22" spans="1:9" hidden="1" outlineLevel="1">
      <c r="A22" s="1" t="s">
        <v>42</v>
      </c>
      <c r="B22" s="1" t="s">
        <v>43</v>
      </c>
      <c r="C22" s="5">
        <v>-4200</v>
      </c>
      <c r="D22" s="5"/>
      <c r="E22" s="5"/>
      <c r="F22" s="5">
        <f>+C22</f>
        <v>-4200</v>
      </c>
    </row>
    <row r="23" spans="1:9" hidden="1" outlineLevel="1">
      <c r="A23" s="1" t="s">
        <v>44</v>
      </c>
      <c r="B23" s="1" t="s">
        <v>45</v>
      </c>
      <c r="C23" s="5">
        <v>-4872</v>
      </c>
      <c r="D23" s="5">
        <f>+C23/1.16</f>
        <v>-4200</v>
      </c>
      <c r="E23" s="5">
        <f>+D23*0.16</f>
        <v>-672</v>
      </c>
      <c r="F23" s="5"/>
    </row>
    <row r="24" spans="1:9" hidden="1" outlineLevel="1">
      <c r="A24" s="1" t="s">
        <v>249</v>
      </c>
      <c r="B24" s="1" t="s">
        <v>250</v>
      </c>
      <c r="C24" s="5">
        <v>-5220</v>
      </c>
      <c r="D24" s="5">
        <f>+C24/1.16</f>
        <v>-4500</v>
      </c>
      <c r="E24" s="5">
        <f>+D24*0.16</f>
        <v>-720</v>
      </c>
      <c r="F24" s="5"/>
    </row>
    <row r="25" spans="1:9" hidden="1" outlineLevel="1">
      <c r="A25" s="1" t="s">
        <v>58</v>
      </c>
      <c r="B25" s="1" t="s">
        <v>59</v>
      </c>
      <c r="C25" s="5">
        <v>-54873.71</v>
      </c>
      <c r="D25" s="5">
        <f>+C25/1.16</f>
        <v>-47304.922413793109</v>
      </c>
      <c r="E25" s="5">
        <f>+D25*0.16</f>
        <v>-7568.7875862068977</v>
      </c>
      <c r="F25" s="5"/>
    </row>
    <row r="26" spans="1:9" hidden="1" outlineLevel="1">
      <c r="A26" s="1" t="s">
        <v>62</v>
      </c>
      <c r="B26" s="1" t="s">
        <v>63</v>
      </c>
      <c r="C26" s="5">
        <v>-1100</v>
      </c>
      <c r="D26" s="5">
        <f>+C26/1.16</f>
        <v>-948.27586206896558</v>
      </c>
      <c r="E26" s="5">
        <f>+D26*0.16</f>
        <v>-151.72413793103451</v>
      </c>
      <c r="F26" s="5"/>
    </row>
    <row r="27" spans="1:9" hidden="1" outlineLevel="1">
      <c r="A27" s="1" t="s">
        <v>64</v>
      </c>
      <c r="B27" s="1" t="s">
        <v>65</v>
      </c>
      <c r="C27" s="5">
        <v>-800003.2</v>
      </c>
      <c r="D27" s="5">
        <f>+C27/1.16</f>
        <v>-689657.93103448278</v>
      </c>
      <c r="E27" s="5">
        <f>+D27*0.16</f>
        <v>-110345.26896551724</v>
      </c>
      <c r="F27" s="5"/>
    </row>
    <row r="28" spans="1:9" hidden="1" outlineLevel="1">
      <c r="A28" s="1" t="s">
        <v>74</v>
      </c>
      <c r="B28" s="1" t="s">
        <v>75</v>
      </c>
      <c r="C28" s="5">
        <v>-2760.8</v>
      </c>
      <c r="D28" s="5">
        <f t="shared" ref="D28:D50" si="0">+C28/1.16</f>
        <v>-2380.0000000000005</v>
      </c>
      <c r="E28" s="5">
        <f t="shared" ref="E28:E50" si="1">+D28*0.16</f>
        <v>-380.80000000000007</v>
      </c>
      <c r="F28" s="5"/>
    </row>
    <row r="29" spans="1:9" hidden="1" outlineLevel="1">
      <c r="A29" s="1" t="s">
        <v>76</v>
      </c>
      <c r="B29" s="1" t="s">
        <v>77</v>
      </c>
      <c r="C29" s="5">
        <v>-10356.25</v>
      </c>
      <c r="D29" s="5">
        <f t="shared" si="0"/>
        <v>-8927.8017241379312</v>
      </c>
      <c r="E29" s="5">
        <f t="shared" si="1"/>
        <v>-1428.4482758620691</v>
      </c>
      <c r="F29" s="5"/>
    </row>
    <row r="30" spans="1:9" hidden="1" outlineLevel="1">
      <c r="A30" s="1" t="s">
        <v>78</v>
      </c>
      <c r="B30" s="1" t="s">
        <v>79</v>
      </c>
      <c r="C30" s="5">
        <v>-1423.9</v>
      </c>
      <c r="D30" s="5">
        <f t="shared" si="0"/>
        <v>-1227.5000000000002</v>
      </c>
      <c r="E30" s="5">
        <f t="shared" si="1"/>
        <v>-196.40000000000003</v>
      </c>
      <c r="F30" s="5"/>
    </row>
    <row r="31" spans="1:9" hidden="1" outlineLevel="1">
      <c r="A31" s="1" t="s">
        <v>80</v>
      </c>
      <c r="B31" s="1" t="s">
        <v>81</v>
      </c>
      <c r="C31" s="5">
        <v>-4081.62</v>
      </c>
      <c r="D31" s="5">
        <f t="shared" si="0"/>
        <v>-3518.6379310344828</v>
      </c>
      <c r="E31" s="5">
        <f t="shared" si="1"/>
        <v>-562.98206896551721</v>
      </c>
      <c r="F31" s="5"/>
    </row>
    <row r="32" spans="1:9" hidden="1" outlineLevel="1">
      <c r="A32" s="1" t="s">
        <v>82</v>
      </c>
      <c r="B32" s="1" t="s">
        <v>83</v>
      </c>
      <c r="C32" s="5">
        <v>-3424.89</v>
      </c>
      <c r="D32" s="5">
        <f t="shared" si="0"/>
        <v>-2952.4913793103451</v>
      </c>
      <c r="E32" s="5">
        <f t="shared" si="1"/>
        <v>-472.39862068965522</v>
      </c>
      <c r="F32" s="5"/>
    </row>
    <row r="33" spans="1:6" hidden="1" outlineLevel="1">
      <c r="A33" s="1" t="s">
        <v>86</v>
      </c>
      <c r="B33" s="1" t="s">
        <v>87</v>
      </c>
      <c r="C33" s="5">
        <v>-259.39</v>
      </c>
      <c r="D33" s="5">
        <f t="shared" si="0"/>
        <v>-223.61206896551724</v>
      </c>
      <c r="E33" s="5">
        <f t="shared" si="1"/>
        <v>-35.777931034482762</v>
      </c>
      <c r="F33" s="5"/>
    </row>
    <row r="34" spans="1:6" hidden="1" outlineLevel="1">
      <c r="A34" s="1" t="s">
        <v>94</v>
      </c>
      <c r="B34" s="1" t="s">
        <v>95</v>
      </c>
      <c r="C34" s="5">
        <v>-2024.04</v>
      </c>
      <c r="D34" s="5">
        <f t="shared" si="0"/>
        <v>-1744.8620689655174</v>
      </c>
      <c r="E34" s="5">
        <f t="shared" si="1"/>
        <v>-279.17793103448281</v>
      </c>
      <c r="F34" s="5"/>
    </row>
    <row r="35" spans="1:6" hidden="1" outlineLevel="1">
      <c r="A35" s="1" t="s">
        <v>96</v>
      </c>
      <c r="B35" s="1" t="s">
        <v>97</v>
      </c>
      <c r="C35" s="5">
        <v>-23881.35</v>
      </c>
      <c r="D35" s="5">
        <f t="shared" si="0"/>
        <v>-20587.370689655174</v>
      </c>
      <c r="E35" s="5">
        <f t="shared" si="1"/>
        <v>-3293.9793103448278</v>
      </c>
      <c r="F35" s="5"/>
    </row>
    <row r="36" spans="1:6" hidden="1" outlineLevel="1">
      <c r="A36" s="1" t="s">
        <v>108</v>
      </c>
      <c r="B36" s="1" t="s">
        <v>109</v>
      </c>
      <c r="C36" s="5">
        <v>-10316.06</v>
      </c>
      <c r="D36" s="5">
        <f t="shared" si="0"/>
        <v>-8893.1551724137935</v>
      </c>
      <c r="E36" s="5">
        <f t="shared" si="1"/>
        <v>-1422.9048275862069</v>
      </c>
      <c r="F36" s="5"/>
    </row>
    <row r="37" spans="1:6" hidden="1" outlineLevel="1">
      <c r="A37" s="1" t="s">
        <v>114</v>
      </c>
      <c r="B37" s="1" t="s">
        <v>115</v>
      </c>
      <c r="C37" s="5">
        <v>-4000</v>
      </c>
      <c r="D37" s="5">
        <f t="shared" si="0"/>
        <v>-3448.2758620689656</v>
      </c>
      <c r="E37" s="5">
        <f t="shared" si="1"/>
        <v>-551.72413793103453</v>
      </c>
      <c r="F37" s="5"/>
    </row>
    <row r="38" spans="1:6" hidden="1" outlineLevel="1">
      <c r="A38" s="1" t="s">
        <v>118</v>
      </c>
      <c r="B38" s="1" t="s">
        <v>119</v>
      </c>
      <c r="C38" s="5">
        <v>-5799.97</v>
      </c>
      <c r="D38" s="5">
        <f t="shared" si="0"/>
        <v>-4999.9741379310353</v>
      </c>
      <c r="E38" s="5">
        <f t="shared" si="1"/>
        <v>-799.99586206896572</v>
      </c>
      <c r="F38" s="5"/>
    </row>
    <row r="39" spans="1:6" hidden="1" outlineLevel="1">
      <c r="A39" s="1" t="s">
        <v>122</v>
      </c>
      <c r="B39" s="1" t="s">
        <v>123</v>
      </c>
      <c r="C39" s="5">
        <v>-38514</v>
      </c>
      <c r="D39" s="5">
        <f t="shared" si="0"/>
        <v>-33201.724137931036</v>
      </c>
      <c r="E39" s="5">
        <f t="shared" si="1"/>
        <v>-5312.2758620689656</v>
      </c>
      <c r="F39" s="5"/>
    </row>
    <row r="40" spans="1:6" hidden="1" outlineLevel="1">
      <c r="A40" s="1" t="s">
        <v>130</v>
      </c>
      <c r="B40" s="1" t="s">
        <v>131</v>
      </c>
      <c r="C40" s="5">
        <v>-4176</v>
      </c>
      <c r="D40" s="5">
        <f t="shared" si="0"/>
        <v>-3600.0000000000005</v>
      </c>
      <c r="E40" s="5">
        <f t="shared" si="1"/>
        <v>-576.00000000000011</v>
      </c>
      <c r="F40" s="5"/>
    </row>
    <row r="41" spans="1:6" hidden="1" outlineLevel="1">
      <c r="A41" s="1" t="s">
        <v>132</v>
      </c>
      <c r="B41" s="1" t="s">
        <v>133</v>
      </c>
      <c r="C41" s="5">
        <v>-12994.06</v>
      </c>
      <c r="D41" s="5">
        <f t="shared" si="0"/>
        <v>-11201.775862068966</v>
      </c>
      <c r="E41" s="5">
        <f t="shared" si="1"/>
        <v>-1792.2841379310346</v>
      </c>
      <c r="F41" s="5"/>
    </row>
    <row r="42" spans="1:6" hidden="1" outlineLevel="1">
      <c r="A42" s="1" t="s">
        <v>140</v>
      </c>
      <c r="B42" s="1" t="s">
        <v>141</v>
      </c>
      <c r="C42" s="5">
        <v>362.5</v>
      </c>
      <c r="D42" s="5">
        <f t="shared" si="0"/>
        <v>312.5</v>
      </c>
      <c r="E42" s="5">
        <f t="shared" si="1"/>
        <v>50</v>
      </c>
      <c r="F42" s="5"/>
    </row>
    <row r="43" spans="1:6" hidden="1" outlineLevel="1">
      <c r="A43" s="1" t="s">
        <v>150</v>
      </c>
      <c r="B43" s="1" t="s">
        <v>151</v>
      </c>
      <c r="C43" s="5">
        <v>-2266.64</v>
      </c>
      <c r="D43" s="5">
        <f t="shared" si="0"/>
        <v>-1954</v>
      </c>
      <c r="E43" s="5">
        <f t="shared" si="1"/>
        <v>-312.64</v>
      </c>
      <c r="F43" s="5"/>
    </row>
    <row r="44" spans="1:6" hidden="1" outlineLevel="1">
      <c r="A44" s="1" t="s">
        <v>152</v>
      </c>
      <c r="B44" s="1" t="s">
        <v>153</v>
      </c>
      <c r="C44" s="5">
        <v>-1725</v>
      </c>
      <c r="D44" s="5">
        <f t="shared" si="0"/>
        <v>-1487.0689655172414</v>
      </c>
      <c r="E44" s="5">
        <f t="shared" si="1"/>
        <v>-237.93103448275863</v>
      </c>
      <c r="F44" s="5"/>
    </row>
    <row r="45" spans="1:6" hidden="1" outlineLevel="1">
      <c r="A45" s="1" t="s">
        <v>160</v>
      </c>
      <c r="B45" s="1" t="s">
        <v>161</v>
      </c>
      <c r="C45" s="5">
        <v>232</v>
      </c>
      <c r="D45" s="5">
        <f t="shared" si="0"/>
        <v>200</v>
      </c>
      <c r="E45" s="5">
        <f t="shared" si="1"/>
        <v>32</v>
      </c>
      <c r="F45" s="5"/>
    </row>
    <row r="46" spans="1:6" hidden="1" outlineLevel="1">
      <c r="A46" s="1" t="s">
        <v>201</v>
      </c>
      <c r="B46" s="1" t="s">
        <v>202</v>
      </c>
      <c r="C46" s="5">
        <v>-22504</v>
      </c>
      <c r="D46" s="5">
        <f t="shared" si="0"/>
        <v>-19400</v>
      </c>
      <c r="E46" s="5">
        <f t="shared" si="1"/>
        <v>-3104</v>
      </c>
      <c r="F46" s="5"/>
    </row>
    <row r="47" spans="1:6" hidden="1" outlineLevel="1">
      <c r="A47" s="1" t="s">
        <v>172</v>
      </c>
      <c r="B47" s="1" t="s">
        <v>173</v>
      </c>
      <c r="C47" s="5">
        <v>-11470.9</v>
      </c>
      <c r="D47" s="5">
        <f t="shared" si="0"/>
        <v>-9888.7068965517246</v>
      </c>
      <c r="E47" s="5">
        <f t="shared" si="1"/>
        <v>-1582.1931034482759</v>
      </c>
      <c r="F47" s="5"/>
    </row>
    <row r="48" spans="1:6" hidden="1" outlineLevel="1">
      <c r="A48" s="1" t="s">
        <v>178</v>
      </c>
      <c r="B48" s="1" t="s">
        <v>179</v>
      </c>
      <c r="C48" s="5">
        <v>-11020</v>
      </c>
      <c r="D48" s="5">
        <f t="shared" si="0"/>
        <v>-9500</v>
      </c>
      <c r="E48" s="5">
        <f t="shared" si="1"/>
        <v>-1520</v>
      </c>
      <c r="F48" s="5"/>
    </row>
    <row r="49" spans="1:6" hidden="1" outlineLevel="1">
      <c r="A49" s="1" t="s">
        <v>255</v>
      </c>
      <c r="B49" s="1" t="s">
        <v>256</v>
      </c>
      <c r="C49" s="5">
        <v>-68006.16</v>
      </c>
      <c r="D49" s="5">
        <f t="shared" si="0"/>
        <v>-58626.000000000007</v>
      </c>
      <c r="E49" s="5">
        <f t="shared" si="1"/>
        <v>-9380.1600000000017</v>
      </c>
      <c r="F49" s="5"/>
    </row>
    <row r="50" spans="1:6" hidden="1" outlineLevel="1">
      <c r="A50" s="1" t="s">
        <v>190</v>
      </c>
      <c r="B50" s="1" t="s">
        <v>191</v>
      </c>
      <c r="C50" s="5">
        <v>-5131.26</v>
      </c>
      <c r="D50" s="5">
        <f t="shared" si="0"/>
        <v>-4423.5000000000009</v>
      </c>
      <c r="E50" s="5">
        <f t="shared" si="1"/>
        <v>-707.7600000000001</v>
      </c>
      <c r="F50" s="5"/>
    </row>
    <row r="51" spans="1:6" hidden="1" outlineLevel="1">
      <c r="A51" s="1" t="s">
        <v>296</v>
      </c>
      <c r="B51" s="1" t="s">
        <v>297</v>
      </c>
      <c r="C51" s="5">
        <v>158000</v>
      </c>
      <c r="D51" s="5"/>
      <c r="E51" s="5"/>
      <c r="F51" s="5">
        <f>+C51</f>
        <v>158000</v>
      </c>
    </row>
    <row r="52" spans="1:6" hidden="1" outlineLevel="1">
      <c r="A52" s="1" t="s">
        <v>302</v>
      </c>
      <c r="B52" s="1" t="s">
        <v>303</v>
      </c>
      <c r="C52" s="5">
        <v>110000</v>
      </c>
      <c r="D52" s="5"/>
      <c r="E52" s="5"/>
      <c r="F52" s="5">
        <f>+C52</f>
        <v>110000</v>
      </c>
    </row>
    <row r="53" spans="1:6" hidden="1" outlineLevel="1">
      <c r="A53" s="1" t="s">
        <v>312</v>
      </c>
      <c r="B53" s="1" t="s">
        <v>313</v>
      </c>
      <c r="C53" s="5">
        <v>-200</v>
      </c>
      <c r="D53" s="5">
        <f>+C53/1.16</f>
        <v>-172.41379310344828</v>
      </c>
      <c r="E53" s="5">
        <f>+D53*0.16</f>
        <v>-27.586206896551726</v>
      </c>
      <c r="F53" s="5"/>
    </row>
    <row r="54" spans="1:6" hidden="1" outlineLevel="1">
      <c r="A54" s="1" t="s">
        <v>314</v>
      </c>
      <c r="B54" s="1" t="s">
        <v>315</v>
      </c>
      <c r="C54" s="5">
        <v>-210000</v>
      </c>
      <c r="D54" s="5"/>
      <c r="E54" s="5"/>
      <c r="F54" s="5">
        <f>+C54</f>
        <v>-210000</v>
      </c>
    </row>
    <row r="55" spans="1:6" hidden="1" outlineLevel="1">
      <c r="A55" s="1" t="s">
        <v>316</v>
      </c>
      <c r="B55" s="1" t="s">
        <v>317</v>
      </c>
      <c r="C55" s="5">
        <v>-105000</v>
      </c>
      <c r="D55" s="5"/>
      <c r="E55" s="5"/>
      <c r="F55" s="5">
        <f t="shared" ref="F55:F57" si="2">+C55</f>
        <v>-105000</v>
      </c>
    </row>
    <row r="56" spans="1:6" hidden="1" outlineLevel="1">
      <c r="A56" s="1" t="s">
        <v>318</v>
      </c>
      <c r="B56" s="1" t="s">
        <v>319</v>
      </c>
      <c r="C56" s="5">
        <v>-125000</v>
      </c>
      <c r="D56" s="5"/>
      <c r="E56" s="5"/>
      <c r="F56" s="5">
        <f t="shared" si="2"/>
        <v>-125000</v>
      </c>
    </row>
    <row r="57" spans="1:6" hidden="1" outlineLevel="1">
      <c r="A57" s="1" t="s">
        <v>320</v>
      </c>
      <c r="B57" s="1" t="s">
        <v>321</v>
      </c>
      <c r="C57" s="5">
        <v>-150000</v>
      </c>
      <c r="D57" s="5"/>
      <c r="E57" s="5"/>
      <c r="F57" s="5">
        <f t="shared" si="2"/>
        <v>-150000</v>
      </c>
    </row>
    <row r="58" spans="1:6" hidden="1" outlineLevel="1">
      <c r="A58" s="1" t="s">
        <v>322</v>
      </c>
      <c r="B58" s="1" t="s">
        <v>323</v>
      </c>
      <c r="C58" s="5">
        <v>-2610</v>
      </c>
      <c r="D58" s="5">
        <f t="shared" ref="D58:D59" si="3">+C58/1.16</f>
        <v>-2250</v>
      </c>
      <c r="E58" s="5">
        <f t="shared" ref="E58:E59" si="4">+D58*0.16</f>
        <v>-360</v>
      </c>
      <c r="F58" s="5"/>
    </row>
    <row r="59" spans="1:6" hidden="1" outlineLevel="1">
      <c r="A59" s="1" t="s">
        <v>324</v>
      </c>
      <c r="B59" s="1" t="s">
        <v>325</v>
      </c>
      <c r="C59" s="5">
        <v>-1450</v>
      </c>
      <c r="D59" s="5">
        <f t="shared" si="3"/>
        <v>-1250</v>
      </c>
      <c r="E59" s="5">
        <f t="shared" si="4"/>
        <v>-200</v>
      </c>
      <c r="F59" s="5"/>
    </row>
    <row r="60" spans="1:6" s="3" customFormat="1" collapsed="1">
      <c r="B60" s="3" t="s">
        <v>210</v>
      </c>
      <c r="C60" s="13">
        <f>+SUM(C10:C59)</f>
        <v>-1718169.4899999998</v>
      </c>
      <c r="D60" s="13">
        <f>+SUM(D10:D59)</f>
        <v>-707395.8491379309</v>
      </c>
      <c r="E60" s="13">
        <f>+SUM(E10:E59)</f>
        <v>-113183.33586206895</v>
      </c>
      <c r="F60" s="13">
        <f>+SUM(F10:F59)</f>
        <v>-897590.3</v>
      </c>
    </row>
    <row r="63" spans="1:6">
      <c r="D63" s="2">
        <f>-D5-E5</f>
        <v>-321137.26</v>
      </c>
    </row>
    <row r="64" spans="1:6">
      <c r="D64" s="2">
        <f>707395.85+113183.34</f>
        <v>820579.19</v>
      </c>
    </row>
    <row r="65" spans="4:4">
      <c r="D65" s="2">
        <v>897242.3</v>
      </c>
    </row>
  </sheetData>
  <sortState ref="A13:C64">
    <sortCondition ref="A13:A64"/>
  </sortState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67"/>
  <sheetViews>
    <sheetView workbookViewId="0">
      <selection activeCell="G73" sqref="G73"/>
    </sheetView>
  </sheetViews>
  <sheetFormatPr baseColWidth="10" defaultRowHeight="11.25" outlineLevelRow="1"/>
  <cols>
    <col min="1" max="1" width="11.42578125" style="1"/>
    <col min="2" max="2" width="33.5703125" style="1" bestFit="1" customWidth="1"/>
    <col min="3" max="3" width="11.42578125" style="2"/>
    <col min="4" max="16384" width="11.42578125" style="1"/>
  </cols>
  <sheetData>
    <row r="1" spans="1:6" ht="12" thickBot="1">
      <c r="C1" s="6" t="s">
        <v>210</v>
      </c>
      <c r="D1" s="4" t="s">
        <v>209</v>
      </c>
      <c r="E1" s="4" t="s">
        <v>207</v>
      </c>
      <c r="F1" s="4" t="s">
        <v>208</v>
      </c>
    </row>
    <row r="3" spans="1:6">
      <c r="A3" s="3">
        <v>301</v>
      </c>
      <c r="B3" s="3" t="s">
        <v>0</v>
      </c>
      <c r="C3" s="5">
        <v>321137.26</v>
      </c>
      <c r="D3" s="5"/>
      <c r="E3" s="5"/>
      <c r="F3" s="5"/>
    </row>
    <row r="4" spans="1:6" hidden="1" outlineLevel="1">
      <c r="A4" s="1" t="s">
        <v>1</v>
      </c>
      <c r="B4" s="1" t="s">
        <v>2</v>
      </c>
      <c r="C4" s="5">
        <v>321137.26</v>
      </c>
      <c r="D4" s="5">
        <f>+C4/1.16</f>
        <v>276842.46551724139</v>
      </c>
      <c r="E4" s="5">
        <f>+D4*0.16</f>
        <v>44294.794482758625</v>
      </c>
      <c r="F4" s="5"/>
    </row>
    <row r="5" spans="1:6" collapsed="1">
      <c r="B5" s="3" t="s">
        <v>210</v>
      </c>
      <c r="C5" s="13">
        <f>+C4</f>
        <v>321137.26</v>
      </c>
      <c r="D5" s="13">
        <f>+D4</f>
        <v>276842.46551724139</v>
      </c>
      <c r="E5" s="13">
        <f>+E4</f>
        <v>44294.794482758625</v>
      </c>
      <c r="F5" s="13"/>
    </row>
    <row r="6" spans="1:6" ht="12" thickBot="1">
      <c r="C6" s="5"/>
      <c r="D6" s="5"/>
      <c r="E6" s="5"/>
      <c r="F6" s="5"/>
    </row>
    <row r="7" spans="1:6" ht="12" thickBot="1">
      <c r="C7" s="6" t="s">
        <v>210</v>
      </c>
      <c r="D7" s="4" t="s">
        <v>209</v>
      </c>
      <c r="E7" s="4" t="s">
        <v>207</v>
      </c>
      <c r="F7" s="4" t="s">
        <v>208</v>
      </c>
    </row>
    <row r="8" spans="1:6">
      <c r="C8" s="5"/>
      <c r="D8" s="5"/>
      <c r="E8" s="5"/>
      <c r="F8" s="5"/>
    </row>
    <row r="9" spans="1:6">
      <c r="A9" s="3">
        <v>302</v>
      </c>
      <c r="B9" s="3" t="s">
        <v>5</v>
      </c>
      <c r="C9" s="5">
        <v>-2083410.34</v>
      </c>
      <c r="D9" s="5"/>
      <c r="E9" s="5"/>
      <c r="F9" s="5"/>
    </row>
    <row r="10" spans="1:6" hidden="1" outlineLevel="1">
      <c r="A10" s="1" t="s">
        <v>6</v>
      </c>
      <c r="B10" s="1" t="s">
        <v>2</v>
      </c>
      <c r="C10" s="5">
        <v>615558.46</v>
      </c>
      <c r="D10" s="5">
        <f t="shared" ref="D10:D19" si="0">+C10/1.16</f>
        <v>530653.8448275862</v>
      </c>
      <c r="E10" s="5">
        <f t="shared" ref="E10:E19" si="1">+D10*0.16</f>
        <v>84904.615172413789</v>
      </c>
      <c r="F10" s="5"/>
    </row>
    <row r="11" spans="1:6" hidden="1" outlineLevel="1">
      <c r="A11" s="1" t="s">
        <v>9</v>
      </c>
      <c r="B11" s="1" t="s">
        <v>10</v>
      </c>
      <c r="C11" s="5">
        <v>-1080.9000000000001</v>
      </c>
      <c r="D11" s="5">
        <f t="shared" si="0"/>
        <v>-931.81034482758639</v>
      </c>
      <c r="E11" s="5">
        <f t="shared" si="1"/>
        <v>-149.08965517241381</v>
      </c>
      <c r="F11" s="5"/>
    </row>
    <row r="12" spans="1:6" hidden="1" outlineLevel="1">
      <c r="A12" s="1" t="s">
        <v>13</v>
      </c>
      <c r="B12" s="1" t="s">
        <v>14</v>
      </c>
      <c r="C12" s="5">
        <v>-721715.91</v>
      </c>
      <c r="D12" s="5">
        <f>+E12/0.16</f>
        <v>-135883.875</v>
      </c>
      <c r="E12" s="5">
        <v>-21741.42</v>
      </c>
      <c r="F12" s="5">
        <v>-564090.61</v>
      </c>
    </row>
    <row r="13" spans="1:6" hidden="1" outlineLevel="1">
      <c r="A13" s="1" t="s">
        <v>259</v>
      </c>
      <c r="B13" s="1" t="s">
        <v>260</v>
      </c>
      <c r="C13" s="5">
        <v>-1790.44</v>
      </c>
      <c r="D13" s="5">
        <f t="shared" si="0"/>
        <v>-1543.4827586206898</v>
      </c>
      <c r="E13" s="5">
        <f t="shared" si="1"/>
        <v>-246.95724137931037</v>
      </c>
      <c r="F13" s="5"/>
    </row>
    <row r="14" spans="1:6" hidden="1" outlineLevel="1">
      <c r="A14" s="1" t="s">
        <v>19</v>
      </c>
      <c r="B14" s="1" t="s">
        <v>4</v>
      </c>
      <c r="C14" s="5">
        <v>-2047.19</v>
      </c>
      <c r="D14" s="5">
        <f t="shared" si="0"/>
        <v>-1764.8189655172416</v>
      </c>
      <c r="E14" s="5">
        <f t="shared" si="1"/>
        <v>-282.37103448275866</v>
      </c>
      <c r="F14" s="5"/>
    </row>
    <row r="15" spans="1:6" hidden="1" outlineLevel="1">
      <c r="A15" s="1" t="s">
        <v>24</v>
      </c>
      <c r="B15" s="1" t="s">
        <v>25</v>
      </c>
      <c r="C15" s="5">
        <v>1200</v>
      </c>
      <c r="D15" s="5">
        <f t="shared" si="0"/>
        <v>1034.4827586206898</v>
      </c>
      <c r="E15" s="5">
        <f t="shared" si="1"/>
        <v>165.51724137931038</v>
      </c>
      <c r="F15" s="5"/>
    </row>
    <row r="16" spans="1:6" hidden="1" outlineLevel="1">
      <c r="A16" s="1" t="s">
        <v>326</v>
      </c>
      <c r="B16" s="1" t="s">
        <v>49</v>
      </c>
      <c r="C16" s="5">
        <v>-119.9</v>
      </c>
      <c r="D16" s="5">
        <f t="shared" si="0"/>
        <v>-103.36206896551725</v>
      </c>
      <c r="E16" s="5">
        <f t="shared" si="1"/>
        <v>-16.53793103448276</v>
      </c>
      <c r="F16" s="5"/>
    </row>
    <row r="17" spans="1:6" hidden="1" outlineLevel="1">
      <c r="A17" s="1" t="s">
        <v>28</v>
      </c>
      <c r="B17" s="1" t="s">
        <v>29</v>
      </c>
      <c r="C17" s="5">
        <v>-1800.01</v>
      </c>
      <c r="D17" s="5">
        <f t="shared" si="0"/>
        <v>-1551.7327586206898</v>
      </c>
      <c r="E17" s="5">
        <f t="shared" si="1"/>
        <v>-248.27724137931037</v>
      </c>
      <c r="F17" s="5"/>
    </row>
    <row r="18" spans="1:6" hidden="1" outlineLevel="1">
      <c r="A18" s="1" t="s">
        <v>30</v>
      </c>
      <c r="B18" s="1" t="s">
        <v>31</v>
      </c>
      <c r="C18" s="5">
        <v>-3000</v>
      </c>
      <c r="D18" s="5"/>
      <c r="E18" s="5"/>
      <c r="F18" s="5">
        <f>+C18</f>
        <v>-3000</v>
      </c>
    </row>
    <row r="19" spans="1:6" hidden="1" outlineLevel="1">
      <c r="A19" s="1" t="s">
        <v>327</v>
      </c>
      <c r="B19" s="1" t="s">
        <v>328</v>
      </c>
      <c r="C19" s="5">
        <v>-301.60000000000002</v>
      </c>
      <c r="D19" s="5">
        <f t="shared" si="0"/>
        <v>-260.00000000000006</v>
      </c>
      <c r="E19" s="5">
        <f t="shared" si="1"/>
        <v>-41.600000000000009</v>
      </c>
      <c r="F19" s="5"/>
    </row>
    <row r="20" spans="1:6" hidden="1" outlineLevel="1">
      <c r="A20" s="1" t="s">
        <v>38</v>
      </c>
      <c r="B20" s="1" t="s">
        <v>39</v>
      </c>
      <c r="C20" s="5">
        <v>-15137</v>
      </c>
      <c r="D20" s="5">
        <f t="shared" ref="D20" si="2">+C20/1.16</f>
        <v>-13049.137931034484</v>
      </c>
      <c r="E20" s="5">
        <f t="shared" ref="E20" si="3">+D20*0.16</f>
        <v>-2087.8620689655172</v>
      </c>
      <c r="F20" s="5"/>
    </row>
    <row r="21" spans="1:6" hidden="1" outlineLevel="1">
      <c r="A21" s="1" t="s">
        <v>42</v>
      </c>
      <c r="B21" s="1" t="s">
        <v>43</v>
      </c>
      <c r="C21" s="5">
        <v>-4400</v>
      </c>
      <c r="D21" s="5"/>
      <c r="E21" s="5"/>
      <c r="F21" s="5">
        <f>+C21</f>
        <v>-4400</v>
      </c>
    </row>
    <row r="22" spans="1:6" hidden="1" outlineLevel="1">
      <c r="A22" s="1" t="s">
        <v>44</v>
      </c>
      <c r="B22" s="1" t="s">
        <v>45</v>
      </c>
      <c r="C22" s="5">
        <v>-4872</v>
      </c>
      <c r="D22" s="5">
        <f t="shared" ref="D22:D44" si="4">+C22/1.16</f>
        <v>-4200</v>
      </c>
      <c r="E22" s="5">
        <f t="shared" ref="E22:E44" si="5">+D22*0.16</f>
        <v>-672</v>
      </c>
      <c r="F22" s="5"/>
    </row>
    <row r="23" spans="1:6" hidden="1" outlineLevel="1">
      <c r="A23" s="1" t="s">
        <v>58</v>
      </c>
      <c r="B23" s="1" t="s">
        <v>59</v>
      </c>
      <c r="C23" s="5">
        <v>-46131.62</v>
      </c>
      <c r="D23" s="5">
        <f t="shared" si="4"/>
        <v>-39768.637931034486</v>
      </c>
      <c r="E23" s="5">
        <f t="shared" si="5"/>
        <v>-6362.982068965518</v>
      </c>
      <c r="F23" s="5"/>
    </row>
    <row r="24" spans="1:6" hidden="1" outlineLevel="1">
      <c r="A24" s="1" t="s">
        <v>60</v>
      </c>
      <c r="B24" s="1" t="s">
        <v>61</v>
      </c>
      <c r="C24" s="5">
        <v>-1392</v>
      </c>
      <c r="D24" s="5">
        <f t="shared" si="4"/>
        <v>-1200</v>
      </c>
      <c r="E24" s="5">
        <f t="shared" si="5"/>
        <v>-192</v>
      </c>
      <c r="F24" s="5"/>
    </row>
    <row r="25" spans="1:6" hidden="1" outlineLevel="1">
      <c r="A25" s="1" t="s">
        <v>62</v>
      </c>
      <c r="B25" s="1" t="s">
        <v>63</v>
      </c>
      <c r="C25" s="5">
        <v>-1900</v>
      </c>
      <c r="D25" s="5">
        <f t="shared" si="4"/>
        <v>-1637.9310344827588</v>
      </c>
      <c r="E25" s="5">
        <f t="shared" si="5"/>
        <v>-262.06896551724139</v>
      </c>
      <c r="F25" s="5"/>
    </row>
    <row r="26" spans="1:6" hidden="1" outlineLevel="1">
      <c r="A26" s="1" t="s">
        <v>64</v>
      </c>
      <c r="B26" s="1" t="s">
        <v>65</v>
      </c>
      <c r="C26" s="5">
        <v>-886631.77</v>
      </c>
      <c r="D26" s="5">
        <f t="shared" si="4"/>
        <v>-764337.73275862075</v>
      </c>
      <c r="E26" s="5">
        <f t="shared" si="5"/>
        <v>-122294.03724137932</v>
      </c>
      <c r="F26" s="5"/>
    </row>
    <row r="27" spans="1:6" hidden="1" outlineLevel="1">
      <c r="A27" s="1" t="s">
        <v>310</v>
      </c>
      <c r="B27" s="1" t="s">
        <v>311</v>
      </c>
      <c r="C27" s="5">
        <v>348</v>
      </c>
      <c r="D27" s="5"/>
      <c r="E27" s="5"/>
      <c r="F27" s="5">
        <f>+C27</f>
        <v>348</v>
      </c>
    </row>
    <row r="28" spans="1:6" hidden="1" outlineLevel="1">
      <c r="A28" s="1" t="s">
        <v>74</v>
      </c>
      <c r="B28" s="1" t="s">
        <v>75</v>
      </c>
      <c r="C28" s="5">
        <v>-2760.8</v>
      </c>
      <c r="D28" s="5">
        <f t="shared" si="4"/>
        <v>-2380.0000000000005</v>
      </c>
      <c r="E28" s="5">
        <f t="shared" si="5"/>
        <v>-380.80000000000007</v>
      </c>
      <c r="F28" s="5"/>
    </row>
    <row r="29" spans="1:6" hidden="1" outlineLevel="1">
      <c r="A29" s="1" t="s">
        <v>76</v>
      </c>
      <c r="B29" s="1" t="s">
        <v>77</v>
      </c>
      <c r="C29" s="5">
        <v>-9487.42</v>
      </c>
      <c r="D29" s="5">
        <f t="shared" si="4"/>
        <v>-8178.810344827587</v>
      </c>
      <c r="E29" s="5">
        <f t="shared" si="5"/>
        <v>-1308.609655172414</v>
      </c>
      <c r="F29" s="5"/>
    </row>
    <row r="30" spans="1:6" hidden="1" outlineLevel="1">
      <c r="A30" s="1" t="s">
        <v>78</v>
      </c>
      <c r="B30" s="1" t="s">
        <v>79</v>
      </c>
      <c r="C30" s="5">
        <v>-3641.82</v>
      </c>
      <c r="D30" s="5">
        <f t="shared" si="4"/>
        <v>-3139.5000000000005</v>
      </c>
      <c r="E30" s="5">
        <f t="shared" si="5"/>
        <v>-502.32000000000011</v>
      </c>
      <c r="F30" s="5"/>
    </row>
    <row r="31" spans="1:6" hidden="1" outlineLevel="1">
      <c r="A31" s="1" t="s">
        <v>80</v>
      </c>
      <c r="B31" s="1" t="s">
        <v>81</v>
      </c>
      <c r="C31" s="5">
        <v>-9571.76</v>
      </c>
      <c r="D31" s="5">
        <f t="shared" si="4"/>
        <v>-8251.5172413793116</v>
      </c>
      <c r="E31" s="5">
        <f t="shared" si="5"/>
        <v>-1320.24275862069</v>
      </c>
      <c r="F31" s="5"/>
    </row>
    <row r="32" spans="1:6" hidden="1" outlineLevel="1">
      <c r="A32" s="1" t="s">
        <v>82</v>
      </c>
      <c r="B32" s="1" t="s">
        <v>83</v>
      </c>
      <c r="C32" s="5">
        <v>-1378.07</v>
      </c>
      <c r="D32" s="5">
        <f t="shared" si="4"/>
        <v>-1187.9913793103449</v>
      </c>
      <c r="E32" s="5">
        <f t="shared" si="5"/>
        <v>-190.0786206896552</v>
      </c>
      <c r="F32" s="5"/>
    </row>
    <row r="33" spans="1:6" hidden="1" outlineLevel="1">
      <c r="A33" s="1" t="s">
        <v>94</v>
      </c>
      <c r="B33" s="1" t="s">
        <v>95</v>
      </c>
      <c r="C33" s="5">
        <v>-1345.25</v>
      </c>
      <c r="D33" s="5">
        <f t="shared" si="4"/>
        <v>-1159.6982758620691</v>
      </c>
      <c r="E33" s="5">
        <f t="shared" si="5"/>
        <v>-185.55172413793105</v>
      </c>
      <c r="F33" s="5"/>
    </row>
    <row r="34" spans="1:6" hidden="1" outlineLevel="1">
      <c r="A34" s="1" t="s">
        <v>96</v>
      </c>
      <c r="B34" s="1" t="s">
        <v>97</v>
      </c>
      <c r="C34" s="5">
        <v>-23881.35</v>
      </c>
      <c r="D34" s="5">
        <f t="shared" si="4"/>
        <v>-20587.370689655174</v>
      </c>
      <c r="E34" s="5">
        <f t="shared" si="5"/>
        <v>-3293.9793103448278</v>
      </c>
      <c r="F34" s="5"/>
    </row>
    <row r="35" spans="1:6" hidden="1" outlineLevel="1">
      <c r="A35" s="1" t="s">
        <v>108</v>
      </c>
      <c r="B35" s="1" t="s">
        <v>109</v>
      </c>
      <c r="C35" s="5">
        <v>-29549.06</v>
      </c>
      <c r="D35" s="5">
        <f t="shared" si="4"/>
        <v>-25473.327586206899</v>
      </c>
      <c r="E35" s="5">
        <f t="shared" si="5"/>
        <v>-4075.7324137931037</v>
      </c>
      <c r="F35" s="5"/>
    </row>
    <row r="36" spans="1:6" hidden="1" outlineLevel="1">
      <c r="A36" s="1" t="s">
        <v>118</v>
      </c>
      <c r="B36" s="1" t="s">
        <v>119</v>
      </c>
      <c r="C36" s="5">
        <v>-7919.99</v>
      </c>
      <c r="D36" s="5">
        <f t="shared" si="4"/>
        <v>-6827.5775862068967</v>
      </c>
      <c r="E36" s="5">
        <f t="shared" si="5"/>
        <v>-1092.4124137931035</v>
      </c>
      <c r="F36" s="5"/>
    </row>
    <row r="37" spans="1:6" hidden="1" outlineLevel="1">
      <c r="A37" s="1" t="s">
        <v>122</v>
      </c>
      <c r="B37" s="1" t="s">
        <v>123</v>
      </c>
      <c r="C37" s="5">
        <v>-26798</v>
      </c>
      <c r="D37" s="5">
        <f t="shared" si="4"/>
        <v>-23101.724137931036</v>
      </c>
      <c r="E37" s="5">
        <f t="shared" si="5"/>
        <v>-3696.275862068966</v>
      </c>
      <c r="F37" s="5"/>
    </row>
    <row r="38" spans="1:6" hidden="1" outlineLevel="1">
      <c r="A38" s="1" t="s">
        <v>130</v>
      </c>
      <c r="B38" s="1" t="s">
        <v>131</v>
      </c>
      <c r="C38" s="5">
        <v>-4574.01</v>
      </c>
      <c r="D38" s="5">
        <f t="shared" si="4"/>
        <v>-3943.1120689655177</v>
      </c>
      <c r="E38" s="5">
        <f t="shared" si="5"/>
        <v>-630.89793103448289</v>
      </c>
      <c r="F38" s="5"/>
    </row>
    <row r="39" spans="1:6" hidden="1" outlineLevel="1">
      <c r="A39" s="1" t="s">
        <v>132</v>
      </c>
      <c r="B39" s="1" t="s">
        <v>133</v>
      </c>
      <c r="C39" s="5">
        <v>-38050.06</v>
      </c>
      <c r="D39" s="5">
        <f t="shared" si="4"/>
        <v>-32801.775862068964</v>
      </c>
      <c r="E39" s="5">
        <f t="shared" si="5"/>
        <v>-5248.2841379310339</v>
      </c>
      <c r="F39" s="5"/>
    </row>
    <row r="40" spans="1:6" hidden="1" outlineLevel="1">
      <c r="A40" s="1" t="s">
        <v>140</v>
      </c>
      <c r="B40" s="1" t="s">
        <v>141</v>
      </c>
      <c r="C40" s="5">
        <v>2.0099999999999998</v>
      </c>
      <c r="D40" s="5">
        <f t="shared" si="4"/>
        <v>1.732758620689655</v>
      </c>
      <c r="E40" s="5">
        <f t="shared" si="5"/>
        <v>0.27724137931034482</v>
      </c>
      <c r="F40" s="5"/>
    </row>
    <row r="41" spans="1:6" hidden="1" outlineLevel="1">
      <c r="A41" s="1" t="s">
        <v>150</v>
      </c>
      <c r="B41" s="1" t="s">
        <v>151</v>
      </c>
      <c r="C41" s="5">
        <v>-43755.199999999997</v>
      </c>
      <c r="D41" s="5">
        <f t="shared" si="4"/>
        <v>-37720</v>
      </c>
      <c r="E41" s="5">
        <f t="shared" si="5"/>
        <v>-6035.2</v>
      </c>
      <c r="F41" s="5"/>
    </row>
    <row r="42" spans="1:6" hidden="1" outlineLevel="1">
      <c r="A42" s="1" t="s">
        <v>152</v>
      </c>
      <c r="B42" s="1" t="s">
        <v>153</v>
      </c>
      <c r="C42" s="5">
        <v>-1725</v>
      </c>
      <c r="D42" s="5">
        <f t="shared" si="4"/>
        <v>-1487.0689655172414</v>
      </c>
      <c r="E42" s="5">
        <f t="shared" si="5"/>
        <v>-237.93103448275863</v>
      </c>
      <c r="F42" s="5"/>
    </row>
    <row r="43" spans="1:6" hidden="1" outlineLevel="1">
      <c r="A43" s="1" t="s">
        <v>158</v>
      </c>
      <c r="B43" s="1" t="s">
        <v>159</v>
      </c>
      <c r="C43" s="5">
        <v>-1044</v>
      </c>
      <c r="D43" s="5">
        <f t="shared" si="4"/>
        <v>-900.00000000000011</v>
      </c>
      <c r="E43" s="5">
        <f t="shared" si="5"/>
        <v>-144.00000000000003</v>
      </c>
      <c r="F43" s="5"/>
    </row>
    <row r="44" spans="1:6" hidden="1" outlineLevel="1">
      <c r="A44" s="1" t="s">
        <v>160</v>
      </c>
      <c r="B44" s="1" t="s">
        <v>161</v>
      </c>
      <c r="C44" s="5">
        <v>2204</v>
      </c>
      <c r="D44" s="5">
        <f t="shared" si="4"/>
        <v>1900.0000000000002</v>
      </c>
      <c r="E44" s="5">
        <f t="shared" si="5"/>
        <v>304.00000000000006</v>
      </c>
      <c r="F44" s="5"/>
    </row>
    <row r="45" spans="1:6" hidden="1" outlineLevel="1">
      <c r="A45" s="1" t="s">
        <v>329</v>
      </c>
      <c r="B45" s="1" t="s">
        <v>330</v>
      </c>
      <c r="C45" s="5">
        <v>-450000</v>
      </c>
      <c r="D45" s="5"/>
      <c r="E45" s="5"/>
      <c r="F45" s="5">
        <f>+C45</f>
        <v>-450000</v>
      </c>
    </row>
    <row r="46" spans="1:6" hidden="1" outlineLevel="1">
      <c r="A46" s="1" t="s">
        <v>201</v>
      </c>
      <c r="B46" s="1" t="s">
        <v>202</v>
      </c>
      <c r="C46" s="5">
        <v>-13688</v>
      </c>
      <c r="D46" s="5">
        <f t="shared" ref="D46:D48" si="6">+C46/1.16</f>
        <v>-11800</v>
      </c>
      <c r="E46" s="5">
        <f t="shared" ref="E46:E48" si="7">+D46*0.16</f>
        <v>-1888</v>
      </c>
      <c r="F46" s="5"/>
    </row>
    <row r="47" spans="1:6" hidden="1" outlineLevel="1">
      <c r="A47" s="1" t="s">
        <v>172</v>
      </c>
      <c r="B47" s="1" t="s">
        <v>173</v>
      </c>
      <c r="C47" s="5">
        <v>-11470.9</v>
      </c>
      <c r="D47" s="5">
        <f t="shared" si="6"/>
        <v>-9888.7068965517246</v>
      </c>
      <c r="E47" s="5">
        <f t="shared" si="7"/>
        <v>-1582.1931034482759</v>
      </c>
      <c r="F47" s="5"/>
    </row>
    <row r="48" spans="1:6" hidden="1" outlineLevel="1">
      <c r="A48" s="1" t="s">
        <v>178</v>
      </c>
      <c r="B48" s="1" t="s">
        <v>179</v>
      </c>
      <c r="C48" s="5">
        <v>-11020</v>
      </c>
      <c r="D48" s="5">
        <f t="shared" si="6"/>
        <v>-9500</v>
      </c>
      <c r="E48" s="5">
        <f t="shared" si="7"/>
        <v>-1520</v>
      </c>
      <c r="F48" s="5"/>
    </row>
    <row r="49" spans="1:6" hidden="1" outlineLevel="1">
      <c r="A49" s="1" t="s">
        <v>255</v>
      </c>
      <c r="B49" s="1" t="s">
        <v>256</v>
      </c>
      <c r="C49" s="5">
        <v>-68006.16</v>
      </c>
      <c r="D49" s="5"/>
      <c r="E49" s="5"/>
      <c r="F49" s="5">
        <f>+C49</f>
        <v>-68006.16</v>
      </c>
    </row>
    <row r="50" spans="1:6" hidden="1" outlineLevel="1">
      <c r="A50" s="1" t="s">
        <v>190</v>
      </c>
      <c r="B50" s="1" t="s">
        <v>191</v>
      </c>
      <c r="C50" s="5">
        <v>-5144.6000000000004</v>
      </c>
      <c r="D50" s="5">
        <f t="shared" ref="D50" si="8">+C50/1.16</f>
        <v>-4435.0000000000009</v>
      </c>
      <c r="E50" s="5">
        <f t="shared" ref="E50" si="9">+D50*0.16</f>
        <v>-709.60000000000014</v>
      </c>
      <c r="F50" s="5"/>
    </row>
    <row r="51" spans="1:6" hidden="1" outlineLevel="1">
      <c r="A51" s="1" t="s">
        <v>296</v>
      </c>
      <c r="B51" s="1" t="s">
        <v>297</v>
      </c>
      <c r="C51" s="5">
        <v>158000</v>
      </c>
      <c r="D51" s="5"/>
      <c r="E51" s="5"/>
      <c r="F51" s="5">
        <f>+C51</f>
        <v>158000</v>
      </c>
    </row>
    <row r="52" spans="1:6" hidden="1" outlineLevel="1">
      <c r="A52" s="1" t="s">
        <v>302</v>
      </c>
      <c r="B52" s="1" t="s">
        <v>303</v>
      </c>
      <c r="C52" s="5">
        <v>110000</v>
      </c>
      <c r="D52" s="5"/>
      <c r="E52" s="5"/>
      <c r="F52" s="5">
        <f>+C52</f>
        <v>110000</v>
      </c>
    </row>
    <row r="53" spans="1:6" hidden="1" outlineLevel="1">
      <c r="A53" s="1" t="s">
        <v>312</v>
      </c>
      <c r="B53" s="1" t="s">
        <v>313</v>
      </c>
      <c r="C53" s="5">
        <v>-384.99</v>
      </c>
      <c r="D53" s="5">
        <f t="shared" ref="D53:D54" si="10">+C53/1.16</f>
        <v>-331.88793103448279</v>
      </c>
      <c r="E53" s="5">
        <f t="shared" ref="E53:E54" si="11">+D53*0.16</f>
        <v>-53.102068965517248</v>
      </c>
      <c r="F53" s="5"/>
    </row>
    <row r="54" spans="1:6" hidden="1" outlineLevel="1">
      <c r="A54" s="1" t="s">
        <v>322</v>
      </c>
      <c r="B54" s="1" t="s">
        <v>323</v>
      </c>
      <c r="C54" s="5">
        <v>-2610</v>
      </c>
      <c r="D54" s="5">
        <f t="shared" si="10"/>
        <v>-2250</v>
      </c>
      <c r="E54" s="5">
        <f t="shared" si="11"/>
        <v>-360</v>
      </c>
      <c r="F54" s="5"/>
    </row>
    <row r="55" spans="1:6" hidden="1" outlineLevel="1">
      <c r="A55" s="1" t="s">
        <v>331</v>
      </c>
      <c r="B55" s="1" t="s">
        <v>332</v>
      </c>
      <c r="C55" s="5">
        <v>-1237.5</v>
      </c>
      <c r="D55" s="5">
        <f t="shared" ref="D55" si="12">+C55/1.16</f>
        <v>-1066.8103448275863</v>
      </c>
      <c r="E55" s="5">
        <f t="shared" ref="E55" si="13">+D55*0.16</f>
        <v>-170.68965517241381</v>
      </c>
      <c r="F55" s="5"/>
    </row>
    <row r="56" spans="1:6" hidden="1" outlineLevel="1">
      <c r="A56" s="1" t="s">
        <v>333</v>
      </c>
      <c r="B56" s="1" t="s">
        <v>334</v>
      </c>
      <c r="C56" s="5">
        <v>-40000</v>
      </c>
      <c r="D56" s="5"/>
      <c r="E56" s="5"/>
      <c r="F56" s="5">
        <f>+C56</f>
        <v>-40000</v>
      </c>
    </row>
    <row r="57" spans="1:6" hidden="1" outlineLevel="1">
      <c r="A57" s="1" t="s">
        <v>335</v>
      </c>
      <c r="B57" s="1" t="s">
        <v>336</v>
      </c>
      <c r="C57" s="5">
        <v>-295000</v>
      </c>
      <c r="D57" s="5"/>
      <c r="E57" s="5"/>
      <c r="F57" s="5">
        <f t="shared" ref="F57:F58" si="14">+C57</f>
        <v>-295000</v>
      </c>
    </row>
    <row r="58" spans="1:6" hidden="1" outlineLevel="1">
      <c r="A58" s="1" t="s">
        <v>337</v>
      </c>
      <c r="B58" s="1" t="s">
        <v>338</v>
      </c>
      <c r="C58" s="5">
        <v>-165000</v>
      </c>
      <c r="D58" s="5"/>
      <c r="E58" s="5"/>
      <c r="F58" s="5">
        <f t="shared" si="14"/>
        <v>-165000</v>
      </c>
    </row>
    <row r="59" spans="1:6" hidden="1" outlineLevel="1">
      <c r="A59" s="1" t="s">
        <v>339</v>
      </c>
      <c r="B59" s="1" t="s">
        <v>340</v>
      </c>
      <c r="C59" s="5">
        <v>-11484</v>
      </c>
      <c r="D59" s="5">
        <f t="shared" ref="D59:D60" si="15">+C59/1.16</f>
        <v>-9900</v>
      </c>
      <c r="E59" s="5">
        <f t="shared" ref="E59:E60" si="16">+D59*0.16</f>
        <v>-1584</v>
      </c>
      <c r="F59" s="5"/>
    </row>
    <row r="60" spans="1:6" hidden="1" outlineLevel="1">
      <c r="A60" s="1" t="s">
        <v>341</v>
      </c>
      <c r="B60" s="1" t="s">
        <v>342</v>
      </c>
      <c r="C60" s="5">
        <v>2473.4699999999998</v>
      </c>
      <c r="D60" s="5">
        <f t="shared" si="15"/>
        <v>2132.3017241379312</v>
      </c>
      <c r="E60" s="5">
        <f t="shared" si="16"/>
        <v>341.16827586206898</v>
      </c>
      <c r="F60" s="5"/>
    </row>
    <row r="61" spans="1:6" collapsed="1">
      <c r="B61" s="3" t="s">
        <v>210</v>
      </c>
      <c r="C61" s="13">
        <f>+C9</f>
        <v>-2083410.34</v>
      </c>
      <c r="D61" s="16">
        <f>+SUM(D10:D60)</f>
        <v>-656822.03879310365</v>
      </c>
      <c r="E61" s="16">
        <f>+SUM(E10:E60)</f>
        <v>-105091.52620689657</v>
      </c>
      <c r="F61" s="16">
        <f>+SUM(F10:F60)</f>
        <v>-1321148.77</v>
      </c>
    </row>
    <row r="65" spans="4:4">
      <c r="D65" s="7">
        <f>-D5-E5</f>
        <v>-321137.26</v>
      </c>
    </row>
    <row r="66" spans="4:4">
      <c r="D66" s="2">
        <f>656823.04+105091.53</f>
        <v>761914.57000000007</v>
      </c>
    </row>
    <row r="67" spans="4:4">
      <c r="D67" s="2">
        <v>1321148.77</v>
      </c>
    </row>
  </sheetData>
  <sortState ref="A11:C62">
    <sortCondition ref="A11:A62"/>
  </sortState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53"/>
  <sheetViews>
    <sheetView tabSelected="1" workbookViewId="0">
      <selection activeCell="E72" sqref="E72"/>
    </sheetView>
  </sheetViews>
  <sheetFormatPr baseColWidth="10" defaultRowHeight="11.25" outlineLevelRow="1"/>
  <cols>
    <col min="1" max="1" width="11.42578125" style="1"/>
    <col min="2" max="2" width="34.28515625" style="1" bestFit="1" customWidth="1"/>
    <col min="3" max="3" width="10.85546875" style="2" bestFit="1" customWidth="1"/>
    <col min="4" max="6" width="11.42578125" style="2"/>
    <col min="7" max="16384" width="11.42578125" style="1"/>
  </cols>
  <sheetData>
    <row r="1" spans="1:8" ht="12" thickBot="1">
      <c r="C1" s="6" t="s">
        <v>210</v>
      </c>
      <c r="D1" s="4" t="s">
        <v>209</v>
      </c>
      <c r="E1" s="4" t="s">
        <v>207</v>
      </c>
      <c r="F1" s="4" t="s">
        <v>208</v>
      </c>
    </row>
    <row r="2" spans="1:8">
      <c r="D2" s="1"/>
      <c r="E2" s="1"/>
      <c r="F2" s="1"/>
    </row>
    <row r="3" spans="1:8">
      <c r="D3" s="1"/>
      <c r="E3" s="1"/>
      <c r="F3" s="1"/>
    </row>
    <row r="4" spans="1:8">
      <c r="D4" s="1"/>
      <c r="E4" s="1"/>
      <c r="F4" s="1"/>
    </row>
    <row r="5" spans="1:8">
      <c r="A5" s="3">
        <v>302</v>
      </c>
      <c r="B5" s="3" t="s">
        <v>5</v>
      </c>
      <c r="C5" s="13">
        <v>-920563.21</v>
      </c>
      <c r="D5" s="5"/>
      <c r="E5" s="5"/>
      <c r="F5" s="5"/>
    </row>
    <row r="6" spans="1:8" hidden="1" outlineLevel="1">
      <c r="A6" s="1" t="s">
        <v>6</v>
      </c>
      <c r="B6" s="1" t="s">
        <v>2</v>
      </c>
      <c r="C6" s="5">
        <v>921047.7</v>
      </c>
      <c r="D6" s="5">
        <f>+C6/1.16</f>
        <v>794006.63793103455</v>
      </c>
      <c r="E6" s="5">
        <f>+D6*0.16</f>
        <v>127041.06206896553</v>
      </c>
      <c r="F6" s="5"/>
    </row>
    <row r="7" spans="1:8" hidden="1" outlineLevel="1">
      <c r="A7" s="1" t="s">
        <v>223</v>
      </c>
      <c r="B7" s="1" t="s">
        <v>224</v>
      </c>
      <c r="C7" s="5">
        <v>-4409</v>
      </c>
      <c r="D7" s="5">
        <f>+C7/1.16</f>
        <v>-3800.8620689655177</v>
      </c>
      <c r="E7" s="5">
        <f>+D7*0.16</f>
        <v>-608.13793103448279</v>
      </c>
      <c r="F7" s="5"/>
    </row>
    <row r="8" spans="1:8" hidden="1" outlineLevel="1">
      <c r="A8" s="1" t="s">
        <v>9</v>
      </c>
      <c r="B8" s="1" t="s">
        <v>10</v>
      </c>
      <c r="C8" s="5">
        <v>-794.21</v>
      </c>
      <c r="D8" s="5">
        <f>+C8/1.16</f>
        <v>-684.66379310344837</v>
      </c>
      <c r="E8" s="5">
        <f>+D8*0.16</f>
        <v>-109.54620689655174</v>
      </c>
      <c r="F8" s="5"/>
    </row>
    <row r="9" spans="1:8" hidden="1" outlineLevel="1">
      <c r="A9" s="1" t="s">
        <v>11</v>
      </c>
      <c r="B9" s="1" t="s">
        <v>12</v>
      </c>
      <c r="C9" s="5">
        <v>-9622.2000000000007</v>
      </c>
      <c r="D9" s="5">
        <f>+C9/1.16</f>
        <v>-8295.0000000000018</v>
      </c>
      <c r="E9" s="5">
        <f>+D9*0.16</f>
        <v>-1327.2000000000003</v>
      </c>
      <c r="F9" s="5"/>
    </row>
    <row r="10" spans="1:8" hidden="1" outlineLevel="1">
      <c r="A10" s="1" t="s">
        <v>13</v>
      </c>
      <c r="B10" s="1" t="s">
        <v>14</v>
      </c>
      <c r="C10" s="5">
        <v>-713190.37</v>
      </c>
      <c r="D10" s="5">
        <f>+E10/0.16</f>
        <v>-199546.37499999997</v>
      </c>
      <c r="E10" s="5">
        <v>-31927.42</v>
      </c>
      <c r="F10" s="5">
        <v>-481716.57</v>
      </c>
      <c r="H10" s="2"/>
    </row>
    <row r="11" spans="1:8" hidden="1" outlineLevel="1">
      <c r="A11" s="1" t="s">
        <v>24</v>
      </c>
      <c r="B11" s="1" t="s">
        <v>25</v>
      </c>
      <c r="C11" s="5">
        <v>1200</v>
      </c>
      <c r="D11" s="5">
        <f>+C11/1.16</f>
        <v>1034.4827586206898</v>
      </c>
      <c r="E11" s="5">
        <f>+D11*0.16</f>
        <v>165.51724137931038</v>
      </c>
      <c r="F11" s="5"/>
    </row>
    <row r="12" spans="1:8" hidden="1" outlineLevel="1">
      <c r="A12" s="1" t="s">
        <v>26</v>
      </c>
      <c r="B12" s="1" t="s">
        <v>27</v>
      </c>
      <c r="C12" s="5">
        <v>4976.3999999999996</v>
      </c>
      <c r="D12" s="5">
        <f>+C12/1.16</f>
        <v>4290</v>
      </c>
      <c r="E12" s="5">
        <f>+D12*0.16</f>
        <v>686.4</v>
      </c>
      <c r="F12" s="5"/>
    </row>
    <row r="13" spans="1:8" hidden="1" outlineLevel="1">
      <c r="A13" s="1" t="s">
        <v>30</v>
      </c>
      <c r="B13" s="1" t="s">
        <v>31</v>
      </c>
      <c r="C13" s="5">
        <v>-3000</v>
      </c>
      <c r="D13" s="5"/>
      <c r="E13" s="5"/>
      <c r="F13" s="5">
        <f>+C13</f>
        <v>-3000</v>
      </c>
    </row>
    <row r="14" spans="1:8" hidden="1" outlineLevel="1">
      <c r="A14" s="1" t="s">
        <v>32</v>
      </c>
      <c r="B14" s="1" t="s">
        <v>33</v>
      </c>
      <c r="C14" s="5">
        <v>-4391.3</v>
      </c>
      <c r="D14" s="5">
        <f t="shared" ref="D14:D15" si="0">+C14/1.16</f>
        <v>-3785.6034482758623</v>
      </c>
      <c r="E14" s="5">
        <f t="shared" ref="E14:E15" si="1">+D14*0.16</f>
        <v>-605.69655172413798</v>
      </c>
      <c r="F14" s="5"/>
    </row>
    <row r="15" spans="1:8" hidden="1" outlineLevel="1">
      <c r="A15" s="1" t="s">
        <v>38</v>
      </c>
      <c r="B15" s="1" t="s">
        <v>39</v>
      </c>
      <c r="C15" s="5">
        <v>-92404.32</v>
      </c>
      <c r="D15" s="5">
        <f t="shared" si="0"/>
        <v>-79658.896551724145</v>
      </c>
      <c r="E15" s="5">
        <f t="shared" si="1"/>
        <v>-12745.423448275864</v>
      </c>
      <c r="F15" s="5"/>
    </row>
    <row r="16" spans="1:8" hidden="1" outlineLevel="1">
      <c r="A16" s="1" t="s">
        <v>42</v>
      </c>
      <c r="B16" s="1" t="s">
        <v>43</v>
      </c>
      <c r="C16" s="5">
        <v>-4600</v>
      </c>
      <c r="D16" s="5"/>
      <c r="E16" s="5"/>
      <c r="F16" s="5">
        <f>+C16</f>
        <v>-4600</v>
      </c>
    </row>
    <row r="17" spans="1:6" hidden="1" outlineLevel="1">
      <c r="A17" s="1" t="s">
        <v>231</v>
      </c>
      <c r="B17" s="1" t="s">
        <v>232</v>
      </c>
      <c r="C17" s="5">
        <v>-500</v>
      </c>
      <c r="D17" s="5">
        <f t="shared" ref="D17:D27" si="2">+C17/1.16</f>
        <v>-431.0344827586207</v>
      </c>
      <c r="E17" s="5">
        <f t="shared" ref="E17:E27" si="3">+D17*0.16</f>
        <v>-68.965517241379317</v>
      </c>
      <c r="F17" s="5"/>
    </row>
    <row r="18" spans="1:6" hidden="1" outlineLevel="1">
      <c r="A18" s="1" t="s">
        <v>58</v>
      </c>
      <c r="B18" s="1" t="s">
        <v>59</v>
      </c>
      <c r="C18" s="5">
        <v>-28149.39</v>
      </c>
      <c r="D18" s="5">
        <f t="shared" si="2"/>
        <v>-24266.71551724138</v>
      </c>
      <c r="E18" s="5">
        <f t="shared" si="3"/>
        <v>-3882.6744827586208</v>
      </c>
      <c r="F18" s="5"/>
    </row>
    <row r="19" spans="1:6" hidden="1" outlineLevel="1">
      <c r="A19" s="1" t="s">
        <v>64</v>
      </c>
      <c r="B19" s="1" t="s">
        <v>65</v>
      </c>
      <c r="C19" s="5">
        <v>-7546.08</v>
      </c>
      <c r="D19" s="5">
        <f t="shared" si="2"/>
        <v>-6505.2413793103451</v>
      </c>
      <c r="E19" s="5">
        <f t="shared" si="3"/>
        <v>-1040.8386206896553</v>
      </c>
      <c r="F19" s="5"/>
    </row>
    <row r="20" spans="1:6" hidden="1" outlineLevel="1">
      <c r="A20" s="1" t="s">
        <v>263</v>
      </c>
      <c r="B20" s="1" t="s">
        <v>264</v>
      </c>
      <c r="C20" s="5">
        <v>-5102.5</v>
      </c>
      <c r="D20" s="5">
        <f t="shared" si="2"/>
        <v>-4398.7068965517246</v>
      </c>
      <c r="E20" s="5">
        <f t="shared" si="3"/>
        <v>-703.79310344827593</v>
      </c>
      <c r="F20" s="5"/>
    </row>
    <row r="21" spans="1:6" hidden="1" outlineLevel="1">
      <c r="A21" s="1" t="s">
        <v>377</v>
      </c>
      <c r="B21" s="1" t="s">
        <v>378</v>
      </c>
      <c r="C21" s="5">
        <v>-29000</v>
      </c>
      <c r="D21" s="5">
        <f t="shared" si="2"/>
        <v>-25000</v>
      </c>
      <c r="E21" s="5">
        <f t="shared" si="3"/>
        <v>-4000</v>
      </c>
      <c r="F21" s="5"/>
    </row>
    <row r="22" spans="1:6" hidden="1" outlineLevel="1">
      <c r="A22" s="1" t="s">
        <v>74</v>
      </c>
      <c r="B22" s="1" t="s">
        <v>75</v>
      </c>
      <c r="C22" s="5">
        <v>-2760.8</v>
      </c>
      <c r="D22" s="5">
        <f t="shared" si="2"/>
        <v>-2380.0000000000005</v>
      </c>
      <c r="E22" s="5">
        <f t="shared" si="3"/>
        <v>-380.80000000000007</v>
      </c>
      <c r="F22" s="5"/>
    </row>
    <row r="23" spans="1:6" hidden="1" outlineLevel="1">
      <c r="A23" s="1" t="s">
        <v>76</v>
      </c>
      <c r="B23" s="1" t="s">
        <v>77</v>
      </c>
      <c r="C23" s="5">
        <v>-10935.27</v>
      </c>
      <c r="D23" s="5">
        <f t="shared" si="2"/>
        <v>-9426.9568965517246</v>
      </c>
      <c r="E23" s="5">
        <f t="shared" si="3"/>
        <v>-1508.313103448276</v>
      </c>
      <c r="F23" s="5"/>
    </row>
    <row r="24" spans="1:6" hidden="1" outlineLevel="1">
      <c r="A24" s="1" t="s">
        <v>80</v>
      </c>
      <c r="B24" s="1" t="s">
        <v>81</v>
      </c>
      <c r="C24" s="5">
        <v>-11723.79</v>
      </c>
      <c r="D24" s="5">
        <f t="shared" si="2"/>
        <v>-10106.71551724138</v>
      </c>
      <c r="E24" s="5">
        <f t="shared" si="3"/>
        <v>-1617.0744827586209</v>
      </c>
      <c r="F24" s="5"/>
    </row>
    <row r="25" spans="1:6" hidden="1" outlineLevel="1">
      <c r="A25" s="1" t="s">
        <v>82</v>
      </c>
      <c r="B25" s="1" t="s">
        <v>83</v>
      </c>
      <c r="C25" s="5">
        <v>-1378.07</v>
      </c>
      <c r="D25" s="5">
        <f t="shared" si="2"/>
        <v>-1187.9913793103449</v>
      </c>
      <c r="E25" s="5">
        <f t="shared" si="3"/>
        <v>-190.0786206896552</v>
      </c>
      <c r="F25" s="5"/>
    </row>
    <row r="26" spans="1:6" hidden="1" outlineLevel="1">
      <c r="A26" s="1" t="s">
        <v>96</v>
      </c>
      <c r="B26" s="1" t="s">
        <v>97</v>
      </c>
      <c r="C26" s="5">
        <v>-15355.35</v>
      </c>
      <c r="D26" s="5">
        <f t="shared" si="2"/>
        <v>-13237.370689655174</v>
      </c>
      <c r="E26" s="5">
        <f t="shared" si="3"/>
        <v>-2117.9793103448278</v>
      </c>
      <c r="F26" s="5"/>
    </row>
    <row r="27" spans="1:6" hidden="1" outlineLevel="1">
      <c r="A27" s="1" t="s">
        <v>108</v>
      </c>
      <c r="B27" s="1" t="s">
        <v>109</v>
      </c>
      <c r="C27" s="5">
        <v>-4238.59</v>
      </c>
      <c r="D27" s="5">
        <f t="shared" si="2"/>
        <v>-3653.9568965517246</v>
      </c>
      <c r="E27" s="5">
        <f t="shared" si="3"/>
        <v>-584.63310344827596</v>
      </c>
      <c r="F27" s="5"/>
    </row>
    <row r="28" spans="1:6" hidden="1" outlineLevel="1">
      <c r="A28" s="1" t="s">
        <v>118</v>
      </c>
      <c r="B28" s="1" t="s">
        <v>119</v>
      </c>
      <c r="C28" s="5">
        <v>-5549.98</v>
      </c>
      <c r="D28" s="5">
        <f>+C28/1.16</f>
        <v>-4784.4655172413795</v>
      </c>
      <c r="E28" s="5">
        <f>+D28*0.16</f>
        <v>-765.51448275862072</v>
      </c>
      <c r="F28" s="5"/>
    </row>
    <row r="29" spans="1:6" hidden="1" outlineLevel="1">
      <c r="A29" s="1" t="s">
        <v>122</v>
      </c>
      <c r="B29" s="1" t="s">
        <v>123</v>
      </c>
      <c r="C29" s="5">
        <v>-49171.5</v>
      </c>
      <c r="D29" s="5">
        <f>+C29/1.16</f>
        <v>-42389.224137931036</v>
      </c>
      <c r="E29" s="5">
        <f>+D29*0.16</f>
        <v>-6782.2758620689656</v>
      </c>
      <c r="F29" s="5"/>
    </row>
    <row r="30" spans="1:6" hidden="1" outlineLevel="1">
      <c r="A30" s="1" t="s">
        <v>130</v>
      </c>
      <c r="B30" s="1" t="s">
        <v>131</v>
      </c>
      <c r="C30" s="5">
        <v>-1044</v>
      </c>
      <c r="D30" s="5">
        <f>+C30/1.16</f>
        <v>-900.00000000000011</v>
      </c>
      <c r="E30" s="5">
        <f>+D30*0.16</f>
        <v>-144.00000000000003</v>
      </c>
      <c r="F30" s="5"/>
    </row>
    <row r="31" spans="1:6" hidden="1" outlineLevel="1">
      <c r="A31" s="1" t="s">
        <v>132</v>
      </c>
      <c r="B31" s="1" t="s">
        <v>133</v>
      </c>
      <c r="C31" s="5">
        <v>-7426.06</v>
      </c>
      <c r="D31" s="5">
        <f>+C31/1.16</f>
        <v>-6401.7758620689665</v>
      </c>
      <c r="E31" s="5">
        <f>+D31*0.16</f>
        <v>-1024.2841379310346</v>
      </c>
      <c r="F31" s="5"/>
    </row>
    <row r="32" spans="1:6" hidden="1" outlineLevel="1">
      <c r="A32" s="1" t="s">
        <v>379</v>
      </c>
      <c r="B32" s="1" t="s">
        <v>380</v>
      </c>
      <c r="C32" s="5">
        <v>-1160</v>
      </c>
      <c r="D32" s="5">
        <f t="shared" ref="D32:D33" si="4">+C32/1.16</f>
        <v>-1000.0000000000001</v>
      </c>
      <c r="E32" s="5">
        <f t="shared" ref="E32:E33" si="5">+D32*0.16</f>
        <v>-160.00000000000003</v>
      </c>
      <c r="F32" s="5"/>
    </row>
    <row r="33" spans="1:6" hidden="1" outlineLevel="1">
      <c r="A33" s="1" t="s">
        <v>381</v>
      </c>
      <c r="B33" s="1" t="s">
        <v>382</v>
      </c>
      <c r="C33" s="5">
        <v>-2500.0100000000002</v>
      </c>
      <c r="D33" s="5">
        <f t="shared" si="4"/>
        <v>-2155.1810344827591</v>
      </c>
      <c r="E33" s="5">
        <f t="shared" si="5"/>
        <v>-344.82896551724144</v>
      </c>
      <c r="F33" s="5"/>
    </row>
    <row r="34" spans="1:6" hidden="1" outlineLevel="1">
      <c r="A34" s="1" t="s">
        <v>150</v>
      </c>
      <c r="B34" s="1" t="s">
        <v>151</v>
      </c>
      <c r="C34" s="5">
        <v>-55387.68</v>
      </c>
      <c r="D34" s="5">
        <f>+C34/1.16</f>
        <v>-47748</v>
      </c>
      <c r="E34" s="5">
        <f>+D34*0.16</f>
        <v>-7639.68</v>
      </c>
      <c r="F34" s="5"/>
    </row>
    <row r="35" spans="1:6" hidden="1" outlineLevel="1">
      <c r="A35" s="1" t="s">
        <v>152</v>
      </c>
      <c r="B35" s="1" t="s">
        <v>153</v>
      </c>
      <c r="C35" s="5">
        <v>-1725</v>
      </c>
      <c r="D35" s="5">
        <f>+C35/1.16</f>
        <v>-1487.0689655172414</v>
      </c>
      <c r="E35" s="5">
        <f>+D35*0.16</f>
        <v>-237.93103448275863</v>
      </c>
      <c r="F35" s="5"/>
    </row>
    <row r="36" spans="1:6" hidden="1" outlineLevel="1">
      <c r="A36" s="1" t="s">
        <v>383</v>
      </c>
      <c r="B36" s="1" t="s">
        <v>384</v>
      </c>
      <c r="C36" s="5">
        <v>-190000</v>
      </c>
      <c r="D36" s="5"/>
      <c r="E36" s="5"/>
      <c r="F36" s="5">
        <f>+C36</f>
        <v>-190000</v>
      </c>
    </row>
    <row r="37" spans="1:6" hidden="1" outlineLevel="1">
      <c r="A37" s="1" t="s">
        <v>243</v>
      </c>
      <c r="B37" s="1" t="s">
        <v>244</v>
      </c>
      <c r="C37" s="5">
        <v>-2100.5300000000002</v>
      </c>
      <c r="D37" s="5">
        <f>+C37/1.16</f>
        <v>-1810.8017241379314</v>
      </c>
      <c r="E37" s="5">
        <f>+D37*0.16</f>
        <v>-289.72827586206904</v>
      </c>
      <c r="F37" s="5"/>
    </row>
    <row r="38" spans="1:6" hidden="1" outlineLevel="1">
      <c r="A38" s="1" t="s">
        <v>158</v>
      </c>
      <c r="B38" s="1" t="s">
        <v>159</v>
      </c>
      <c r="C38" s="5">
        <v>-7424</v>
      </c>
      <c r="D38" s="5">
        <f>+C38/1.16</f>
        <v>-6400</v>
      </c>
      <c r="E38" s="5">
        <f>+D38*0.16</f>
        <v>-1024</v>
      </c>
      <c r="F38" s="5"/>
    </row>
    <row r="39" spans="1:6" hidden="1" outlineLevel="1">
      <c r="A39" s="1" t="s">
        <v>201</v>
      </c>
      <c r="B39" s="1" t="s">
        <v>202</v>
      </c>
      <c r="C39" s="5">
        <v>-13688</v>
      </c>
      <c r="D39" s="5">
        <f>+C39/1.16</f>
        <v>-11800</v>
      </c>
      <c r="E39" s="5">
        <f>+D39*0.16</f>
        <v>-1888</v>
      </c>
      <c r="F39" s="5"/>
    </row>
    <row r="40" spans="1:6" hidden="1" outlineLevel="1">
      <c r="A40" s="1" t="s">
        <v>172</v>
      </c>
      <c r="B40" s="1" t="s">
        <v>173</v>
      </c>
      <c r="C40" s="5">
        <v>-11470.9</v>
      </c>
      <c r="D40" s="5">
        <f>+C40/1.16</f>
        <v>-9888.7068965517246</v>
      </c>
      <c r="E40" s="5">
        <f>+D40*0.16</f>
        <v>-1582.1931034482759</v>
      </c>
      <c r="F40" s="5"/>
    </row>
    <row r="41" spans="1:6" hidden="1" outlineLevel="1">
      <c r="A41" s="1" t="s">
        <v>178</v>
      </c>
      <c r="B41" s="1" t="s">
        <v>179</v>
      </c>
      <c r="C41" s="5">
        <v>-11020</v>
      </c>
      <c r="D41" s="5">
        <f>+C41/1.16</f>
        <v>-9500</v>
      </c>
      <c r="E41" s="5">
        <f>+D41*0.16</f>
        <v>-1520</v>
      </c>
      <c r="F41" s="5"/>
    </row>
    <row r="42" spans="1:6" hidden="1" outlineLevel="1">
      <c r="A42" s="1" t="s">
        <v>385</v>
      </c>
      <c r="B42" s="1" t="s">
        <v>386</v>
      </c>
      <c r="C42" s="5">
        <v>-17040.400000000001</v>
      </c>
      <c r="D42" s="5">
        <f>+C42/1.16</f>
        <v>-14690.000000000002</v>
      </c>
      <c r="E42" s="5">
        <f>+D42*0.16</f>
        <v>-2350.4000000000005</v>
      </c>
      <c r="F42" s="5"/>
    </row>
    <row r="43" spans="1:6" hidden="1" outlineLevel="1">
      <c r="A43" s="1" t="s">
        <v>371</v>
      </c>
      <c r="B43" s="1" t="s">
        <v>372</v>
      </c>
      <c r="C43" s="5">
        <v>-4600</v>
      </c>
      <c r="D43" s="5">
        <f>+C43/1.16</f>
        <v>-3965.5172413793107</v>
      </c>
      <c r="E43" s="5">
        <f>+D43*0.16</f>
        <v>-634.48275862068976</v>
      </c>
      <c r="F43" s="5"/>
    </row>
    <row r="44" spans="1:6" hidden="1" outlineLevel="1">
      <c r="A44" s="1" t="s">
        <v>322</v>
      </c>
      <c r="B44" s="1" t="s">
        <v>323</v>
      </c>
      <c r="C44" s="5">
        <v>-2610</v>
      </c>
      <c r="D44" s="5">
        <f>+C44/1.16</f>
        <v>-2250</v>
      </c>
      <c r="E44" s="5">
        <f>+D44*0.16</f>
        <v>-360</v>
      </c>
      <c r="F44" s="5"/>
    </row>
    <row r="45" spans="1:6" hidden="1" outlineLevel="1">
      <c r="A45" s="1" t="s">
        <v>387</v>
      </c>
      <c r="B45" s="1" t="s">
        <v>388</v>
      </c>
      <c r="C45" s="5">
        <v>-5848</v>
      </c>
      <c r="D45" s="5">
        <f>+C45/1.16</f>
        <v>-5041.3793103448279</v>
      </c>
      <c r="E45" s="5">
        <f>+D45*0.16</f>
        <v>-806.62068965517244</v>
      </c>
      <c r="F45" s="5"/>
    </row>
    <row r="46" spans="1:6" hidden="1" outlineLevel="1">
      <c r="A46" s="1" t="s">
        <v>335</v>
      </c>
      <c r="B46" s="1" t="s">
        <v>336</v>
      </c>
      <c r="C46" s="5">
        <v>-295000</v>
      </c>
      <c r="D46" s="5"/>
      <c r="E46" s="5"/>
      <c r="F46" s="5">
        <f>+C46</f>
        <v>-295000</v>
      </c>
    </row>
    <row r="47" spans="1:6" hidden="1" outlineLevel="1">
      <c r="A47" s="1" t="s">
        <v>339</v>
      </c>
      <c r="B47" s="1" t="s">
        <v>340</v>
      </c>
      <c r="C47" s="5">
        <v>-13920</v>
      </c>
      <c r="D47" s="5">
        <f>+C47/1.16</f>
        <v>-12000</v>
      </c>
      <c r="E47" s="5">
        <f>+D47*0.16</f>
        <v>-1920</v>
      </c>
      <c r="F47" s="5"/>
    </row>
    <row r="48" spans="1:6" hidden="1" outlineLevel="1">
      <c r="A48" s="1" t="s">
        <v>389</v>
      </c>
      <c r="B48" s="1" t="s">
        <v>390</v>
      </c>
      <c r="C48" s="5">
        <v>-200000</v>
      </c>
      <c r="D48" s="5"/>
      <c r="E48" s="5"/>
      <c r="F48" s="5">
        <f>+C48</f>
        <v>-200000</v>
      </c>
    </row>
    <row r="49" spans="2:6" collapsed="1">
      <c r="B49" s="3" t="s">
        <v>210</v>
      </c>
      <c r="C49" s="13">
        <f>+SUM(C6:C48)</f>
        <v>-920563.20000000007</v>
      </c>
      <c r="D49" s="13">
        <f>+SUM(D6:D48)</f>
        <v>218752.9094827587</v>
      </c>
      <c r="E49" s="13">
        <f>+SUM(E6:E48)</f>
        <v>35000.465517241384</v>
      </c>
      <c r="F49" s="13">
        <f>+SUM(F6:F48)</f>
        <v>-1174316.57</v>
      </c>
    </row>
    <row r="50" spans="2:6">
      <c r="C50" s="5"/>
      <c r="D50" s="5"/>
      <c r="E50" s="5"/>
      <c r="F50" s="5"/>
    </row>
    <row r="52" spans="2:6">
      <c r="D52" s="2">
        <f>+D49+E49</f>
        <v>253753.37500000009</v>
      </c>
    </row>
    <row r="53" spans="2:6">
      <c r="D53" s="2">
        <v>-1174316.57</v>
      </c>
    </row>
  </sheetData>
  <sortState ref="A9:C53">
    <sortCondition ref="A9:A5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03"/>
  <sheetViews>
    <sheetView topLeftCell="A15" workbookViewId="0">
      <selection activeCell="B35" sqref="B35"/>
    </sheetView>
  </sheetViews>
  <sheetFormatPr baseColWidth="10" defaultRowHeight="11.25" outlineLevelRow="1"/>
  <cols>
    <col min="1" max="1" width="12" style="1" bestFit="1" customWidth="1"/>
    <col min="2" max="2" width="40.140625" style="1" bestFit="1" customWidth="1"/>
    <col min="3" max="3" width="11.140625" style="2" bestFit="1" customWidth="1"/>
    <col min="4" max="4" width="11.140625" style="1" bestFit="1" customWidth="1"/>
    <col min="5" max="6" width="9.85546875" style="1" bestFit="1" customWidth="1"/>
    <col min="7" max="7" width="17.5703125" style="1" bestFit="1" customWidth="1"/>
    <col min="8" max="16384" width="11.42578125" style="1"/>
  </cols>
  <sheetData>
    <row r="1" spans="1:11" ht="12" thickBot="1">
      <c r="C1" s="6" t="s">
        <v>210</v>
      </c>
      <c r="D1" s="4" t="s">
        <v>209</v>
      </c>
      <c r="E1" s="4" t="s">
        <v>207</v>
      </c>
      <c r="F1" s="4" t="s">
        <v>208</v>
      </c>
    </row>
    <row r="3" spans="1:11">
      <c r="A3" s="3">
        <v>301</v>
      </c>
      <c r="B3" s="3" t="s">
        <v>0</v>
      </c>
      <c r="C3" s="5">
        <v>312956.43</v>
      </c>
      <c r="D3" s="5"/>
      <c r="E3" s="5"/>
      <c r="F3" s="5"/>
    </row>
    <row r="4" spans="1:11" hidden="1" outlineLevel="1">
      <c r="A4" s="1" t="s">
        <v>1</v>
      </c>
      <c r="B4" s="1" t="s">
        <v>2</v>
      </c>
      <c r="C4" s="5">
        <v>321137.26</v>
      </c>
      <c r="D4" s="5">
        <f>C4/1.16</f>
        <v>276842.46551724139</v>
      </c>
      <c r="E4" s="5">
        <f>D4*0.16</f>
        <v>44294.794482758625</v>
      </c>
      <c r="F4" s="5"/>
    </row>
    <row r="5" spans="1:11" hidden="1" outlineLevel="1">
      <c r="A5" s="1" t="s">
        <v>3</v>
      </c>
      <c r="B5" s="1" t="s">
        <v>4</v>
      </c>
      <c r="C5" s="5">
        <v>-8180.83</v>
      </c>
      <c r="D5" s="5">
        <f>C5/1.16</f>
        <v>-7052.4396551724139</v>
      </c>
      <c r="E5" s="5">
        <f>D5*0.16</f>
        <v>-1128.3903448275862</v>
      </c>
      <c r="F5" s="5"/>
    </row>
    <row r="6" spans="1:11" collapsed="1">
      <c r="B6" s="3" t="s">
        <v>210</v>
      </c>
      <c r="C6" s="20">
        <f>SUM(C4:C5)</f>
        <v>312956.43</v>
      </c>
      <c r="D6" s="21">
        <f>SUM(D4:D5)</f>
        <v>269790.02586206899</v>
      </c>
      <c r="E6" s="21">
        <f>SUM(E4:E5)</f>
        <v>43166.404137931037</v>
      </c>
      <c r="F6" s="20"/>
    </row>
    <row r="7" spans="1:11" ht="12" thickBot="1">
      <c r="C7" s="11"/>
      <c r="D7" s="11"/>
      <c r="E7" s="11"/>
      <c r="F7" s="11"/>
    </row>
    <row r="8" spans="1:11" ht="12" thickBot="1">
      <c r="C8" s="6" t="s">
        <v>210</v>
      </c>
      <c r="D8" s="4" t="s">
        <v>209</v>
      </c>
      <c r="E8" s="4" t="s">
        <v>207</v>
      </c>
      <c r="F8" s="4" t="s">
        <v>208</v>
      </c>
    </row>
    <row r="9" spans="1:11">
      <c r="A9" s="3">
        <v>302</v>
      </c>
      <c r="B9" s="3" t="s">
        <v>5</v>
      </c>
      <c r="C9" s="5">
        <f>SUM(C10:C97)</f>
        <v>-2289210.7399999998</v>
      </c>
      <c r="D9" s="5"/>
      <c r="E9" s="5"/>
      <c r="F9" s="5"/>
    </row>
    <row r="10" spans="1:11" outlineLevel="1">
      <c r="A10" s="1" t="s">
        <v>6</v>
      </c>
      <c r="B10" s="1" t="s">
        <v>2</v>
      </c>
      <c r="C10" s="5">
        <v>117145.24</v>
      </c>
      <c r="D10" s="5">
        <f>C10/1.16</f>
        <v>100987.27586206897</v>
      </c>
      <c r="E10" s="5">
        <f>D10*0.16</f>
        <v>16157.964137931036</v>
      </c>
      <c r="F10" s="5"/>
    </row>
    <row r="11" spans="1:11" outlineLevel="1">
      <c r="A11" s="1" t="s">
        <v>7</v>
      </c>
      <c r="B11" s="1" t="s">
        <v>8</v>
      </c>
      <c r="C11" s="5">
        <v>-19158.150000000001</v>
      </c>
      <c r="D11" s="5"/>
      <c r="E11" s="5"/>
      <c r="F11" s="5">
        <f>+C11</f>
        <v>-19158.150000000001</v>
      </c>
    </row>
    <row r="12" spans="1:11" outlineLevel="1">
      <c r="A12" s="1" t="s">
        <v>9</v>
      </c>
      <c r="B12" s="1" t="s">
        <v>10</v>
      </c>
      <c r="C12" s="5">
        <v>-7889.91</v>
      </c>
      <c r="D12" s="5">
        <f>C12/1.16</f>
        <v>-6801.6465517241386</v>
      </c>
      <c r="E12" s="5">
        <f>D12*0.16</f>
        <v>-1088.2634482758622</v>
      </c>
      <c r="F12" s="5"/>
    </row>
    <row r="13" spans="1:11" outlineLevel="1">
      <c r="A13" s="1" t="s">
        <v>11</v>
      </c>
      <c r="B13" s="1" t="s">
        <v>12</v>
      </c>
      <c r="C13" s="5">
        <v>-3480</v>
      </c>
      <c r="D13" s="5">
        <f>C13/1.16</f>
        <v>-3000</v>
      </c>
      <c r="E13" s="5">
        <f>D13*0.16</f>
        <v>-480</v>
      </c>
      <c r="F13" s="5"/>
    </row>
    <row r="14" spans="1:11" outlineLevel="1">
      <c r="A14" s="1" t="s">
        <v>13</v>
      </c>
      <c r="B14" s="1" t="s">
        <v>14</v>
      </c>
      <c r="C14" s="8">
        <v>-613762.23</v>
      </c>
      <c r="D14" s="7">
        <v>-342502.19</v>
      </c>
      <c r="E14" s="8">
        <f>+D14*0.16</f>
        <v>-54800.350400000003</v>
      </c>
      <c r="F14" s="8">
        <v>-216459.74</v>
      </c>
      <c r="H14" s="7"/>
      <c r="I14" s="2"/>
      <c r="J14" s="2"/>
      <c r="K14" s="7"/>
    </row>
    <row r="15" spans="1:11" outlineLevel="1">
      <c r="A15" s="1" t="s">
        <v>17</v>
      </c>
      <c r="B15" s="1" t="s">
        <v>18</v>
      </c>
      <c r="C15" s="5">
        <v>-20456.830000000002</v>
      </c>
      <c r="D15" s="5">
        <f t="shared" ref="D15:D21" si="0">C15/1.16</f>
        <v>-17635.198275862072</v>
      </c>
      <c r="E15" s="5">
        <f t="shared" ref="E15:E21" si="1">D15*0.16</f>
        <v>-2821.6317241379315</v>
      </c>
      <c r="F15" s="5"/>
      <c r="I15" s="2"/>
      <c r="J15" s="7"/>
    </row>
    <row r="16" spans="1:11" outlineLevel="1">
      <c r="A16" s="1" t="s">
        <v>19</v>
      </c>
      <c r="B16" s="1" t="s">
        <v>4</v>
      </c>
      <c r="C16" s="5">
        <v>-19242.490000000002</v>
      </c>
      <c r="D16" s="5">
        <f t="shared" si="0"/>
        <v>-16588.353448275866</v>
      </c>
      <c r="E16" s="5">
        <f t="shared" si="1"/>
        <v>-2654.1365517241388</v>
      </c>
      <c r="F16" s="5"/>
      <c r="I16" s="7"/>
      <c r="J16" s="7"/>
      <c r="K16" s="7"/>
    </row>
    <row r="17" spans="1:12" outlineLevel="1">
      <c r="A17" s="1" t="s">
        <v>20</v>
      </c>
      <c r="B17" s="1" t="s">
        <v>21</v>
      </c>
      <c r="C17" s="5">
        <v>-912.12</v>
      </c>
      <c r="D17" s="5">
        <f t="shared" si="0"/>
        <v>-786.31034482758628</v>
      </c>
      <c r="E17" s="5">
        <f t="shared" si="1"/>
        <v>-125.80965517241381</v>
      </c>
      <c r="F17" s="5"/>
      <c r="J17" s="7"/>
      <c r="K17" s="2"/>
      <c r="L17" s="2"/>
    </row>
    <row r="18" spans="1:12" outlineLevel="1">
      <c r="A18" s="1" t="s">
        <v>22</v>
      </c>
      <c r="B18" s="1" t="s">
        <v>23</v>
      </c>
      <c r="C18" s="5">
        <v>-12465.88</v>
      </c>
      <c r="D18" s="5">
        <f t="shared" si="0"/>
        <v>-10746.448275862069</v>
      </c>
      <c r="E18" s="5">
        <f t="shared" si="1"/>
        <v>-1719.431724137931</v>
      </c>
      <c r="F18" s="5"/>
    </row>
    <row r="19" spans="1:12" outlineLevel="1">
      <c r="A19" s="1" t="s">
        <v>24</v>
      </c>
      <c r="B19" s="1" t="s">
        <v>25</v>
      </c>
      <c r="C19" s="5">
        <v>1200</v>
      </c>
      <c r="D19" s="5">
        <f t="shared" si="0"/>
        <v>1034.4827586206898</v>
      </c>
      <c r="E19" s="5">
        <f t="shared" si="1"/>
        <v>165.51724137931038</v>
      </c>
      <c r="F19" s="5"/>
    </row>
    <row r="20" spans="1:12" outlineLevel="1">
      <c r="A20" s="1" t="s">
        <v>26</v>
      </c>
      <c r="B20" s="1" t="s">
        <v>27</v>
      </c>
      <c r="C20" s="5">
        <v>-2869.84</v>
      </c>
      <c r="D20" s="5">
        <f t="shared" si="0"/>
        <v>-2474.0000000000005</v>
      </c>
      <c r="E20" s="5">
        <f t="shared" si="1"/>
        <v>-395.84000000000009</v>
      </c>
      <c r="F20" s="5"/>
    </row>
    <row r="21" spans="1:12" outlineLevel="1">
      <c r="A21" s="1" t="s">
        <v>28</v>
      </c>
      <c r="B21" s="1" t="s">
        <v>29</v>
      </c>
      <c r="C21" s="5">
        <v>696</v>
      </c>
      <c r="D21" s="5">
        <f t="shared" si="0"/>
        <v>600</v>
      </c>
      <c r="E21" s="5">
        <f t="shared" si="1"/>
        <v>96</v>
      </c>
      <c r="F21" s="5"/>
    </row>
    <row r="22" spans="1:12" outlineLevel="1">
      <c r="A22" s="1" t="s">
        <v>30</v>
      </c>
      <c r="B22" s="1" t="s">
        <v>31</v>
      </c>
      <c r="C22" s="5">
        <v>-1000</v>
      </c>
      <c r="D22" s="5"/>
      <c r="E22" s="5"/>
      <c r="F22" s="5">
        <f>+C22</f>
        <v>-1000</v>
      </c>
    </row>
    <row r="23" spans="1:12" outlineLevel="1">
      <c r="A23" s="1" t="s">
        <v>34</v>
      </c>
      <c r="B23" s="1" t="s">
        <v>35</v>
      </c>
      <c r="C23" s="5">
        <v>-234836.51</v>
      </c>
      <c r="D23" s="5"/>
      <c r="E23" s="5"/>
      <c r="F23" s="5">
        <f>+C23</f>
        <v>-234836.51</v>
      </c>
      <c r="K23" s="7"/>
      <c r="L23" s="7"/>
    </row>
    <row r="24" spans="1:12" outlineLevel="1">
      <c r="A24" s="1" t="s">
        <v>36</v>
      </c>
      <c r="B24" s="1" t="s">
        <v>37</v>
      </c>
      <c r="C24" s="5">
        <v>-23154.46</v>
      </c>
      <c r="D24" s="5">
        <f>C24/1.16</f>
        <v>-19960.741379310344</v>
      </c>
      <c r="E24" s="5">
        <f>D24*0.16</f>
        <v>-3193.7186206896549</v>
      </c>
      <c r="F24" s="5"/>
    </row>
    <row r="25" spans="1:12" outlineLevel="1">
      <c r="A25" s="1" t="s">
        <v>38</v>
      </c>
      <c r="B25" s="1" t="s">
        <v>39</v>
      </c>
      <c r="C25" s="5">
        <v>-22445</v>
      </c>
      <c r="D25" s="5">
        <f>C25/1.16</f>
        <v>-19349.137931034486</v>
      </c>
      <c r="E25" s="5">
        <f>D25*0.16</f>
        <v>-3095.8620689655177</v>
      </c>
      <c r="F25" s="5"/>
    </row>
    <row r="26" spans="1:12" outlineLevel="1">
      <c r="A26" s="1" t="s">
        <v>40</v>
      </c>
      <c r="B26" s="1" t="s">
        <v>41</v>
      </c>
      <c r="C26" s="5">
        <v>-250</v>
      </c>
      <c r="D26" s="5"/>
      <c r="E26" s="5"/>
      <c r="F26" s="5">
        <f>+C26</f>
        <v>-250</v>
      </c>
    </row>
    <row r="27" spans="1:12" outlineLevel="1">
      <c r="A27" s="1" t="s">
        <v>42</v>
      </c>
      <c r="B27" s="1" t="s">
        <v>43</v>
      </c>
      <c r="C27" s="5">
        <v>-2200</v>
      </c>
      <c r="D27" s="5"/>
      <c r="E27" s="5"/>
      <c r="F27" s="5">
        <f>+C27</f>
        <v>-2200</v>
      </c>
    </row>
    <row r="28" spans="1:12" outlineLevel="1">
      <c r="A28" s="1" t="s">
        <v>44</v>
      </c>
      <c r="B28" s="1" t="s">
        <v>45</v>
      </c>
      <c r="C28" s="5">
        <v>-4872</v>
      </c>
      <c r="D28" s="5">
        <f>C28/1.16</f>
        <v>-4200</v>
      </c>
      <c r="E28" s="5">
        <f>D28*0.16</f>
        <v>-672</v>
      </c>
      <c r="F28" s="5"/>
    </row>
    <row r="29" spans="1:12" outlineLevel="1">
      <c r="A29" s="1" t="s">
        <v>46</v>
      </c>
      <c r="B29" s="1" t="s">
        <v>47</v>
      </c>
      <c r="C29" s="5">
        <v>-135000</v>
      </c>
      <c r="D29" s="5">
        <f>C29/1.16</f>
        <v>-116379.31034482759</v>
      </c>
      <c r="E29" s="5">
        <f>D29*0.16</f>
        <v>-18620.689655172417</v>
      </c>
      <c r="F29" s="5"/>
    </row>
    <row r="30" spans="1:12" outlineLevel="1">
      <c r="A30" s="1" t="s">
        <v>48</v>
      </c>
      <c r="B30" s="1" t="s">
        <v>49</v>
      </c>
      <c r="C30" s="5">
        <v>99.9</v>
      </c>
      <c r="D30" s="5">
        <f t="shared" ref="D30:D67" si="2">C30/1.16</f>
        <v>86.120689655172427</v>
      </c>
      <c r="E30" s="5">
        <f t="shared" ref="E30:E67" si="3">D30*0.16</f>
        <v>13.779310344827589</v>
      </c>
      <c r="F30" s="5"/>
    </row>
    <row r="31" spans="1:12" outlineLevel="1">
      <c r="A31" s="1" t="s">
        <v>52</v>
      </c>
      <c r="B31" s="1" t="s">
        <v>53</v>
      </c>
      <c r="C31" s="5">
        <v>-765.61</v>
      </c>
      <c r="D31" s="5">
        <f t="shared" si="2"/>
        <v>-660.00862068965523</v>
      </c>
      <c r="E31" s="5">
        <f t="shared" si="3"/>
        <v>-105.60137931034484</v>
      </c>
      <c r="F31" s="5"/>
    </row>
    <row r="32" spans="1:12" outlineLevel="1">
      <c r="A32" s="1" t="s">
        <v>56</v>
      </c>
      <c r="B32" s="1" t="s">
        <v>57</v>
      </c>
      <c r="C32" s="5">
        <v>-1995.2</v>
      </c>
      <c r="D32" s="5">
        <f t="shared" si="2"/>
        <v>-1720.0000000000002</v>
      </c>
      <c r="E32" s="5">
        <f t="shared" si="3"/>
        <v>-275.20000000000005</v>
      </c>
      <c r="F32" s="5"/>
    </row>
    <row r="33" spans="1:6" outlineLevel="1">
      <c r="A33" s="1" t="s">
        <v>58</v>
      </c>
      <c r="B33" s="1" t="s">
        <v>59</v>
      </c>
      <c r="C33" s="5">
        <v>-109769.71</v>
      </c>
      <c r="D33" s="5">
        <f t="shared" si="2"/>
        <v>-94629.060344827594</v>
      </c>
      <c r="E33" s="5">
        <f t="shared" si="3"/>
        <v>-15140.649655172416</v>
      </c>
      <c r="F33" s="5"/>
    </row>
    <row r="34" spans="1:6" outlineLevel="1">
      <c r="A34" s="1" t="s">
        <v>60</v>
      </c>
      <c r="B34" s="1" t="s">
        <v>61</v>
      </c>
      <c r="C34" s="5">
        <v>-974.41</v>
      </c>
      <c r="D34" s="5">
        <f t="shared" si="2"/>
        <v>-840.00862068965523</v>
      </c>
      <c r="E34" s="5">
        <f t="shared" si="3"/>
        <v>-134.40137931034485</v>
      </c>
      <c r="F34" s="5"/>
    </row>
    <row r="35" spans="1:6" outlineLevel="1">
      <c r="A35" s="1" t="s">
        <v>62</v>
      </c>
      <c r="B35" s="1" t="s">
        <v>63</v>
      </c>
      <c r="C35" s="5">
        <v>-2023.53</v>
      </c>
      <c r="D35" s="5">
        <f t="shared" si="2"/>
        <v>-1744.4224137931035</v>
      </c>
      <c r="E35" s="5">
        <f t="shared" si="3"/>
        <v>-279.10758620689654</v>
      </c>
      <c r="F35" s="5"/>
    </row>
    <row r="36" spans="1:6" outlineLevel="1">
      <c r="A36" s="1" t="s">
        <v>64</v>
      </c>
      <c r="B36" s="1" t="s">
        <v>65</v>
      </c>
      <c r="C36" s="5">
        <v>-453451.38</v>
      </c>
      <c r="D36" s="5">
        <f t="shared" si="2"/>
        <v>-390906.36206896557</v>
      </c>
      <c r="E36" s="5">
        <f t="shared" si="3"/>
        <v>-62545.01793103449</v>
      </c>
      <c r="F36" s="5"/>
    </row>
    <row r="37" spans="1:6" outlineLevel="1">
      <c r="A37" s="1" t="s">
        <v>66</v>
      </c>
      <c r="B37" s="1" t="s">
        <v>67</v>
      </c>
      <c r="C37" s="5">
        <v>-1418.51</v>
      </c>
      <c r="D37" s="5">
        <f t="shared" si="2"/>
        <v>-1222.8534482758621</v>
      </c>
      <c r="E37" s="5">
        <f t="shared" si="3"/>
        <v>-195.65655172413793</v>
      </c>
      <c r="F37" s="5"/>
    </row>
    <row r="38" spans="1:6" outlineLevel="1">
      <c r="A38" s="1" t="s">
        <v>68</v>
      </c>
      <c r="B38" s="1" t="s">
        <v>69</v>
      </c>
      <c r="C38" s="5">
        <v>-696</v>
      </c>
      <c r="D38" s="5">
        <f t="shared" si="2"/>
        <v>-600</v>
      </c>
      <c r="E38" s="5">
        <f t="shared" si="3"/>
        <v>-96</v>
      </c>
      <c r="F38" s="5"/>
    </row>
    <row r="39" spans="1:6" outlineLevel="1">
      <c r="A39" s="1" t="s">
        <v>72</v>
      </c>
      <c r="B39" s="1" t="s">
        <v>73</v>
      </c>
      <c r="C39" s="5">
        <v>-2610</v>
      </c>
      <c r="D39" s="5">
        <f t="shared" si="2"/>
        <v>-2250</v>
      </c>
      <c r="E39" s="5">
        <f t="shared" si="3"/>
        <v>-360</v>
      </c>
      <c r="F39" s="5"/>
    </row>
    <row r="40" spans="1:6" outlineLevel="1">
      <c r="A40" s="1" t="s">
        <v>74</v>
      </c>
      <c r="B40" s="1" t="s">
        <v>75</v>
      </c>
      <c r="C40" s="5">
        <v>-2760.8</v>
      </c>
      <c r="D40" s="5">
        <f t="shared" si="2"/>
        <v>-2380.0000000000005</v>
      </c>
      <c r="E40" s="5">
        <f t="shared" si="3"/>
        <v>-380.80000000000007</v>
      </c>
      <c r="F40" s="5"/>
    </row>
    <row r="41" spans="1:6" outlineLevel="1">
      <c r="A41" s="1" t="s">
        <v>76</v>
      </c>
      <c r="B41" s="1" t="s">
        <v>77</v>
      </c>
      <c r="C41" s="5">
        <v>-11915.87</v>
      </c>
      <c r="D41" s="5">
        <f t="shared" si="2"/>
        <v>-10272.301724137933</v>
      </c>
      <c r="E41" s="5">
        <f t="shared" si="3"/>
        <v>-1643.5682758620694</v>
      </c>
      <c r="F41" s="5"/>
    </row>
    <row r="42" spans="1:6" outlineLevel="1">
      <c r="A42" s="1" t="s">
        <v>78</v>
      </c>
      <c r="B42" s="1" t="s">
        <v>79</v>
      </c>
      <c r="C42" s="5">
        <v>-5550.02</v>
      </c>
      <c r="D42" s="5">
        <f t="shared" si="2"/>
        <v>-4784.5000000000009</v>
      </c>
      <c r="E42" s="5">
        <f t="shared" si="3"/>
        <v>-765.52000000000021</v>
      </c>
      <c r="F42" s="5"/>
    </row>
    <row r="43" spans="1:6" outlineLevel="1">
      <c r="A43" s="1" t="s">
        <v>80</v>
      </c>
      <c r="B43" s="1" t="s">
        <v>81</v>
      </c>
      <c r="C43" s="5">
        <v>-12281.73</v>
      </c>
      <c r="D43" s="5">
        <f t="shared" si="2"/>
        <v>-10587.698275862069</v>
      </c>
      <c r="E43" s="5">
        <f t="shared" si="3"/>
        <v>-1694.031724137931</v>
      </c>
      <c r="F43" s="5"/>
    </row>
    <row r="44" spans="1:6" outlineLevel="1">
      <c r="A44" s="1" t="s">
        <v>82</v>
      </c>
      <c r="B44" s="1" t="s">
        <v>83</v>
      </c>
      <c r="C44" s="5">
        <v>-687.88</v>
      </c>
      <c r="D44" s="5">
        <f t="shared" si="2"/>
        <v>-593</v>
      </c>
      <c r="E44" s="5">
        <f t="shared" si="3"/>
        <v>-94.88</v>
      </c>
      <c r="F44" s="5"/>
    </row>
    <row r="45" spans="1:6" outlineLevel="1">
      <c r="A45" s="1" t="s">
        <v>84</v>
      </c>
      <c r="B45" s="1" t="s">
        <v>85</v>
      </c>
      <c r="C45" s="5">
        <v>-4465.8</v>
      </c>
      <c r="D45" s="5">
        <f t="shared" si="2"/>
        <v>-3849.8275862068972</v>
      </c>
      <c r="E45" s="5">
        <f t="shared" si="3"/>
        <v>-615.97241379310356</v>
      </c>
      <c r="F45" s="5"/>
    </row>
    <row r="46" spans="1:6" outlineLevel="1">
      <c r="A46" s="1" t="s">
        <v>86</v>
      </c>
      <c r="B46" s="1" t="s">
        <v>87</v>
      </c>
      <c r="C46" s="5">
        <v>-519.38</v>
      </c>
      <c r="D46" s="5">
        <f t="shared" si="2"/>
        <v>-447.74137931034488</v>
      </c>
      <c r="E46" s="5">
        <f t="shared" si="3"/>
        <v>-71.638620689655184</v>
      </c>
      <c r="F46" s="5"/>
    </row>
    <row r="47" spans="1:6" outlineLevel="1">
      <c r="A47" s="1" t="s">
        <v>88</v>
      </c>
      <c r="B47" s="1" t="s">
        <v>89</v>
      </c>
      <c r="C47" s="5">
        <v>-1091.47</v>
      </c>
      <c r="D47" s="5">
        <f t="shared" si="2"/>
        <v>-940.92241379310349</v>
      </c>
      <c r="E47" s="5">
        <f t="shared" si="3"/>
        <v>-150.54758620689657</v>
      </c>
      <c r="F47" s="5"/>
    </row>
    <row r="48" spans="1:6" outlineLevel="1">
      <c r="A48" s="1" t="s">
        <v>90</v>
      </c>
      <c r="B48" s="1" t="s">
        <v>91</v>
      </c>
      <c r="C48" s="5">
        <v>-1624</v>
      </c>
      <c r="D48" s="5">
        <f t="shared" si="2"/>
        <v>-1400</v>
      </c>
      <c r="E48" s="5">
        <f t="shared" si="3"/>
        <v>-224</v>
      </c>
      <c r="F48" s="5"/>
    </row>
    <row r="49" spans="1:6" outlineLevel="1">
      <c r="A49" s="1" t="s">
        <v>92</v>
      </c>
      <c r="B49" s="1" t="s">
        <v>93</v>
      </c>
      <c r="C49" s="5">
        <v>-70000</v>
      </c>
      <c r="D49" s="5">
        <f t="shared" si="2"/>
        <v>-60344.827586206899</v>
      </c>
      <c r="E49" s="5">
        <f t="shared" si="3"/>
        <v>-9655.1724137931033</v>
      </c>
      <c r="F49" s="5"/>
    </row>
    <row r="50" spans="1:6" outlineLevel="1">
      <c r="A50" s="1" t="s">
        <v>94</v>
      </c>
      <c r="B50" s="1" t="s">
        <v>95</v>
      </c>
      <c r="C50" s="5">
        <v>-8355.65</v>
      </c>
      <c r="D50" s="5">
        <f t="shared" si="2"/>
        <v>-7203.1465517241377</v>
      </c>
      <c r="E50" s="5">
        <f t="shared" si="3"/>
        <v>-1152.503448275862</v>
      </c>
      <c r="F50" s="5"/>
    </row>
    <row r="51" spans="1:6" outlineLevel="1">
      <c r="A51" s="1" t="s">
        <v>96</v>
      </c>
      <c r="B51" s="1" t="s">
        <v>97</v>
      </c>
      <c r="C51" s="5">
        <v>-47429.35</v>
      </c>
      <c r="D51" s="5">
        <f t="shared" si="2"/>
        <v>-40887.370689655174</v>
      </c>
      <c r="E51" s="5">
        <f t="shared" si="3"/>
        <v>-6541.9793103448283</v>
      </c>
      <c r="F51" s="5"/>
    </row>
    <row r="52" spans="1:6" outlineLevel="1">
      <c r="A52" s="1" t="s">
        <v>98</v>
      </c>
      <c r="B52" s="1" t="s">
        <v>99</v>
      </c>
      <c r="C52" s="5">
        <v>-4796.8</v>
      </c>
      <c r="D52" s="5">
        <f t="shared" si="2"/>
        <v>-4135.1724137931042</v>
      </c>
      <c r="E52" s="5">
        <f t="shared" si="3"/>
        <v>-661.62758620689669</v>
      </c>
      <c r="F52" s="5"/>
    </row>
    <row r="53" spans="1:6" outlineLevel="1">
      <c r="A53" s="1" t="s">
        <v>100</v>
      </c>
      <c r="B53" s="1" t="s">
        <v>101</v>
      </c>
      <c r="C53" s="5">
        <v>-1912.84</v>
      </c>
      <c r="D53" s="5">
        <f t="shared" si="2"/>
        <v>-1649</v>
      </c>
      <c r="E53" s="5">
        <f t="shared" si="3"/>
        <v>-263.84000000000003</v>
      </c>
      <c r="F53" s="5"/>
    </row>
    <row r="54" spans="1:6" outlineLevel="1">
      <c r="A54" s="1" t="s">
        <v>102</v>
      </c>
      <c r="B54" s="1" t="s">
        <v>103</v>
      </c>
      <c r="C54" s="5">
        <v>-1857.66</v>
      </c>
      <c r="D54" s="5">
        <f t="shared" si="2"/>
        <v>-1601.4310344827588</v>
      </c>
      <c r="E54" s="5">
        <f t="shared" si="3"/>
        <v>-256.22896551724142</v>
      </c>
      <c r="F54" s="5"/>
    </row>
    <row r="55" spans="1:6" outlineLevel="1">
      <c r="A55" s="1" t="s">
        <v>104</v>
      </c>
      <c r="B55" s="1" t="s">
        <v>105</v>
      </c>
      <c r="C55" s="5">
        <v>-638</v>
      </c>
      <c r="D55" s="5">
        <f t="shared" si="2"/>
        <v>-550</v>
      </c>
      <c r="E55" s="5">
        <f t="shared" si="3"/>
        <v>-88</v>
      </c>
      <c r="F55" s="5"/>
    </row>
    <row r="56" spans="1:6" outlineLevel="1">
      <c r="A56" s="1" t="s">
        <v>106</v>
      </c>
      <c r="B56" s="1" t="s">
        <v>107</v>
      </c>
      <c r="C56" s="5">
        <v>-2038.36</v>
      </c>
      <c r="D56" s="5">
        <f t="shared" si="2"/>
        <v>-1757.2068965517242</v>
      </c>
      <c r="E56" s="5">
        <f t="shared" si="3"/>
        <v>-281.15310344827589</v>
      </c>
      <c r="F56" s="5"/>
    </row>
    <row r="57" spans="1:6" outlineLevel="1">
      <c r="A57" s="1" t="s">
        <v>108</v>
      </c>
      <c r="B57" s="1" t="s">
        <v>109</v>
      </c>
      <c r="C57" s="5">
        <v>-16626.07</v>
      </c>
      <c r="D57" s="5">
        <f t="shared" si="2"/>
        <v>-14332.818965517243</v>
      </c>
      <c r="E57" s="5">
        <f t="shared" si="3"/>
        <v>-2293.2510344827588</v>
      </c>
      <c r="F57" s="5"/>
    </row>
    <row r="58" spans="1:6" outlineLevel="1">
      <c r="A58" s="1" t="s">
        <v>110</v>
      </c>
      <c r="B58" s="1" t="s">
        <v>111</v>
      </c>
      <c r="C58" s="5">
        <v>-13639.28</v>
      </c>
      <c r="D58" s="5">
        <f t="shared" si="2"/>
        <v>-11758.000000000002</v>
      </c>
      <c r="E58" s="5">
        <f t="shared" si="3"/>
        <v>-1881.2800000000004</v>
      </c>
      <c r="F58" s="5"/>
    </row>
    <row r="59" spans="1:6" outlineLevel="1">
      <c r="A59" s="1" t="s">
        <v>112</v>
      </c>
      <c r="B59" s="1" t="s">
        <v>113</v>
      </c>
      <c r="C59" s="5">
        <v>-5000</v>
      </c>
      <c r="D59" s="5">
        <f t="shared" si="2"/>
        <v>-4310.3448275862074</v>
      </c>
      <c r="E59" s="5">
        <f t="shared" si="3"/>
        <v>-689.65517241379325</v>
      </c>
      <c r="F59" s="5"/>
    </row>
    <row r="60" spans="1:6" outlineLevel="1">
      <c r="A60" s="1" t="s">
        <v>114</v>
      </c>
      <c r="B60" s="1" t="s">
        <v>115</v>
      </c>
      <c r="C60" s="5">
        <v>-1521.21</v>
      </c>
      <c r="D60" s="5">
        <f t="shared" si="2"/>
        <v>-1311.3879310344828</v>
      </c>
      <c r="E60" s="5">
        <f t="shared" si="3"/>
        <v>-209.82206896551725</v>
      </c>
      <c r="F60" s="5"/>
    </row>
    <row r="61" spans="1:6" outlineLevel="1">
      <c r="A61" s="1" t="s">
        <v>116</v>
      </c>
      <c r="B61" s="1" t="s">
        <v>117</v>
      </c>
      <c r="C61" s="5">
        <v>-12504.89</v>
      </c>
      <c r="D61" s="5">
        <f t="shared" si="2"/>
        <v>-10780.077586206897</v>
      </c>
      <c r="E61" s="5">
        <f t="shared" si="3"/>
        <v>-1724.8124137931036</v>
      </c>
      <c r="F61" s="5"/>
    </row>
    <row r="62" spans="1:6" outlineLevel="1">
      <c r="A62" s="1" t="s">
        <v>118</v>
      </c>
      <c r="B62" s="1" t="s">
        <v>119</v>
      </c>
      <c r="C62" s="5">
        <v>-8980</v>
      </c>
      <c r="D62" s="5">
        <f t="shared" si="2"/>
        <v>-7741.3793103448279</v>
      </c>
      <c r="E62" s="5">
        <f t="shared" si="3"/>
        <v>-1238.6206896551726</v>
      </c>
      <c r="F62" s="5"/>
    </row>
    <row r="63" spans="1:6" outlineLevel="1">
      <c r="A63" s="1" t="s">
        <v>120</v>
      </c>
      <c r="B63" s="1" t="s">
        <v>121</v>
      </c>
      <c r="C63" s="5">
        <v>-4443</v>
      </c>
      <c r="D63" s="5">
        <f t="shared" si="2"/>
        <v>-3830.1724137931037</v>
      </c>
      <c r="E63" s="5">
        <f t="shared" si="3"/>
        <v>-612.82758620689663</v>
      </c>
      <c r="F63" s="5"/>
    </row>
    <row r="64" spans="1:6" outlineLevel="1">
      <c r="A64" s="1" t="s">
        <v>122</v>
      </c>
      <c r="B64" s="1" t="s">
        <v>123</v>
      </c>
      <c r="C64" s="5">
        <v>-55102</v>
      </c>
      <c r="D64" s="5">
        <f t="shared" si="2"/>
        <v>-47501.724137931036</v>
      </c>
      <c r="E64" s="5">
        <f t="shared" si="3"/>
        <v>-7600.2758620689656</v>
      </c>
      <c r="F64" s="5"/>
    </row>
    <row r="65" spans="1:6" outlineLevel="1">
      <c r="A65" s="1" t="s">
        <v>124</v>
      </c>
      <c r="B65" s="1" t="s">
        <v>125</v>
      </c>
      <c r="C65" s="5">
        <v>-4356.5</v>
      </c>
      <c r="D65" s="5">
        <f t="shared" si="2"/>
        <v>-3755.6034482758623</v>
      </c>
      <c r="E65" s="5">
        <f t="shared" si="3"/>
        <v>-600.89655172413802</v>
      </c>
      <c r="F65" s="5"/>
    </row>
    <row r="66" spans="1:6" outlineLevel="1">
      <c r="A66" s="1" t="s">
        <v>126</v>
      </c>
      <c r="B66" s="1" t="s">
        <v>127</v>
      </c>
      <c r="C66" s="5">
        <v>-1310.51</v>
      </c>
      <c r="D66" s="5">
        <f t="shared" si="2"/>
        <v>-1129.75</v>
      </c>
      <c r="E66" s="5">
        <f t="shared" si="3"/>
        <v>-180.76</v>
      </c>
      <c r="F66" s="5"/>
    </row>
    <row r="67" spans="1:6" outlineLevel="1">
      <c r="A67" s="1" t="s">
        <v>128</v>
      </c>
      <c r="B67" s="1" t="s">
        <v>129</v>
      </c>
      <c r="C67" s="5">
        <v>-4872</v>
      </c>
      <c r="D67" s="5">
        <f t="shared" si="2"/>
        <v>-4200</v>
      </c>
      <c r="E67" s="5">
        <f t="shared" si="3"/>
        <v>-672</v>
      </c>
      <c r="F67" s="5"/>
    </row>
    <row r="68" spans="1:6" outlineLevel="1">
      <c r="A68" s="1" t="s">
        <v>130</v>
      </c>
      <c r="B68" s="1" t="s">
        <v>131</v>
      </c>
      <c r="C68" s="5">
        <v>-2088.02</v>
      </c>
      <c r="D68" s="5">
        <f t="shared" ref="D68:D97" si="4">C68/1.16</f>
        <v>-1800.0172413793105</v>
      </c>
      <c r="E68" s="5">
        <f t="shared" ref="E68:E97" si="5">D68*0.16</f>
        <v>-288.00275862068969</v>
      </c>
      <c r="F68" s="5"/>
    </row>
    <row r="69" spans="1:6" outlineLevel="1">
      <c r="A69" s="1" t="s">
        <v>132</v>
      </c>
      <c r="B69" s="1" t="s">
        <v>133</v>
      </c>
      <c r="C69" s="5">
        <v>-29731</v>
      </c>
      <c r="D69" s="5">
        <f t="shared" si="4"/>
        <v>-25630.172413793105</v>
      </c>
      <c r="E69" s="5">
        <f t="shared" si="5"/>
        <v>-4100.8275862068967</v>
      </c>
      <c r="F69" s="5"/>
    </row>
    <row r="70" spans="1:6" outlineLevel="1">
      <c r="A70" s="1" t="s">
        <v>134</v>
      </c>
      <c r="B70" s="1" t="s">
        <v>135</v>
      </c>
      <c r="C70" s="5">
        <v>-65000</v>
      </c>
      <c r="D70" s="5">
        <f t="shared" si="4"/>
        <v>-56034.482758620696</v>
      </c>
      <c r="E70" s="5">
        <f t="shared" si="5"/>
        <v>-8965.5172413793116</v>
      </c>
      <c r="F70" s="5"/>
    </row>
    <row r="71" spans="1:6" outlineLevel="1">
      <c r="A71" s="1" t="s">
        <v>138</v>
      </c>
      <c r="B71" s="1" t="s">
        <v>139</v>
      </c>
      <c r="C71" s="5">
        <v>-23026</v>
      </c>
      <c r="D71" s="5">
        <f t="shared" si="4"/>
        <v>-19850</v>
      </c>
      <c r="E71" s="5">
        <f t="shared" si="5"/>
        <v>-3176</v>
      </c>
      <c r="F71" s="5"/>
    </row>
    <row r="72" spans="1:6" outlineLevel="1">
      <c r="A72" s="1" t="s">
        <v>140</v>
      </c>
      <c r="B72" s="1" t="s">
        <v>141</v>
      </c>
      <c r="C72" s="5">
        <v>-402.27</v>
      </c>
      <c r="D72" s="5">
        <f t="shared" si="4"/>
        <v>-346.7844827586207</v>
      </c>
      <c r="E72" s="5">
        <f t="shared" si="5"/>
        <v>-55.485517241379313</v>
      </c>
      <c r="F72" s="5"/>
    </row>
    <row r="73" spans="1:6" outlineLevel="1">
      <c r="A73" s="1" t="s">
        <v>142</v>
      </c>
      <c r="B73" s="1" t="s">
        <v>143</v>
      </c>
      <c r="C73" s="5">
        <v>-820.96</v>
      </c>
      <c r="D73" s="5">
        <f t="shared" si="4"/>
        <v>-707.72413793103453</v>
      </c>
      <c r="E73" s="5">
        <f t="shared" si="5"/>
        <v>-113.23586206896553</v>
      </c>
      <c r="F73" s="5"/>
    </row>
    <row r="74" spans="1:6" outlineLevel="1">
      <c r="A74" s="1" t="s">
        <v>144</v>
      </c>
      <c r="B74" s="1" t="s">
        <v>145</v>
      </c>
      <c r="C74" s="5">
        <v>-1190.93</v>
      </c>
      <c r="D74" s="5">
        <f t="shared" si="4"/>
        <v>-1026.6637931034484</v>
      </c>
      <c r="E74" s="5">
        <f t="shared" si="5"/>
        <v>-164.26620689655175</v>
      </c>
      <c r="F74" s="5"/>
    </row>
    <row r="75" spans="1:6" outlineLevel="1">
      <c r="A75" s="1" t="s">
        <v>146</v>
      </c>
      <c r="B75" s="1" t="s">
        <v>147</v>
      </c>
      <c r="C75" s="5">
        <v>-1531.59</v>
      </c>
      <c r="D75" s="5">
        <f t="shared" si="4"/>
        <v>-1320.3362068965519</v>
      </c>
      <c r="E75" s="5">
        <f t="shared" si="5"/>
        <v>-211.25379310344829</v>
      </c>
      <c r="F75" s="5"/>
    </row>
    <row r="76" spans="1:6" outlineLevel="1">
      <c r="A76" s="1" t="s">
        <v>148</v>
      </c>
      <c r="B76" s="1" t="s">
        <v>149</v>
      </c>
      <c r="C76" s="5">
        <v>-31327.57</v>
      </c>
      <c r="D76" s="5">
        <f t="shared" si="4"/>
        <v>-27006.525862068967</v>
      </c>
      <c r="E76" s="5">
        <f t="shared" si="5"/>
        <v>-4321.044137931035</v>
      </c>
      <c r="F76" s="5"/>
    </row>
    <row r="77" spans="1:6" outlineLevel="1">
      <c r="A77" s="1" t="s">
        <v>150</v>
      </c>
      <c r="B77" s="1" t="s">
        <v>151</v>
      </c>
      <c r="C77" s="5">
        <v>-9894.7999999999993</v>
      </c>
      <c r="D77" s="5">
        <f t="shared" si="4"/>
        <v>-8530</v>
      </c>
      <c r="E77" s="5">
        <f t="shared" si="5"/>
        <v>-1364.8</v>
      </c>
      <c r="F77" s="5"/>
    </row>
    <row r="78" spans="1:6" outlineLevel="1">
      <c r="A78" s="1" t="s">
        <v>152</v>
      </c>
      <c r="B78" s="1" t="s">
        <v>153</v>
      </c>
      <c r="C78" s="5">
        <v>-1725</v>
      </c>
      <c r="D78" s="5">
        <f t="shared" si="4"/>
        <v>-1487.0689655172414</v>
      </c>
      <c r="E78" s="5">
        <f t="shared" si="5"/>
        <v>-237.93103448275863</v>
      </c>
      <c r="F78" s="5"/>
    </row>
    <row r="79" spans="1:6" outlineLevel="1">
      <c r="A79" s="1" t="s">
        <v>154</v>
      </c>
      <c r="B79" s="1" t="s">
        <v>155</v>
      </c>
      <c r="C79" s="5">
        <v>6193.19</v>
      </c>
      <c r="D79" s="5"/>
      <c r="E79" s="5">
        <f t="shared" si="5"/>
        <v>0</v>
      </c>
      <c r="F79" s="5">
        <f>+C79</f>
        <v>6193.19</v>
      </c>
    </row>
    <row r="80" spans="1:6" outlineLevel="1">
      <c r="A80" s="1" t="s">
        <v>156</v>
      </c>
      <c r="B80" s="1" t="s">
        <v>157</v>
      </c>
      <c r="C80" s="5">
        <v>-979.28</v>
      </c>
      <c r="D80" s="5">
        <f t="shared" si="4"/>
        <v>-844.20689655172418</v>
      </c>
      <c r="E80" s="5">
        <f t="shared" si="5"/>
        <v>-135.07310344827587</v>
      </c>
      <c r="F80" s="5"/>
    </row>
    <row r="81" spans="1:6" outlineLevel="1">
      <c r="A81" s="1" t="s">
        <v>158</v>
      </c>
      <c r="B81" s="1" t="s">
        <v>159</v>
      </c>
      <c r="C81" s="5">
        <v>-2204</v>
      </c>
      <c r="D81" s="5">
        <f t="shared" si="4"/>
        <v>-1900.0000000000002</v>
      </c>
      <c r="E81" s="5">
        <f t="shared" si="5"/>
        <v>-304.00000000000006</v>
      </c>
      <c r="F81" s="5"/>
    </row>
    <row r="82" spans="1:6" outlineLevel="1">
      <c r="A82" s="1" t="s">
        <v>160</v>
      </c>
      <c r="B82" s="1" t="s">
        <v>161</v>
      </c>
      <c r="C82" s="5">
        <v>-2436</v>
      </c>
      <c r="D82" s="5">
        <f t="shared" si="4"/>
        <v>-2100</v>
      </c>
      <c r="E82" s="5">
        <f t="shared" si="5"/>
        <v>-336</v>
      </c>
      <c r="F82" s="5"/>
    </row>
    <row r="83" spans="1:6" outlineLevel="1">
      <c r="A83" s="1" t="s">
        <v>162</v>
      </c>
      <c r="B83" s="1" t="s">
        <v>163</v>
      </c>
      <c r="C83" s="5">
        <v>-3596</v>
      </c>
      <c r="D83" s="5">
        <f t="shared" si="4"/>
        <v>-3100</v>
      </c>
      <c r="E83" s="5">
        <f t="shared" si="5"/>
        <v>-496</v>
      </c>
      <c r="F83" s="5"/>
    </row>
    <row r="84" spans="1:6" outlineLevel="1">
      <c r="A84" s="1" t="s">
        <v>164</v>
      </c>
      <c r="B84" s="1" t="s">
        <v>165</v>
      </c>
      <c r="C84" s="5">
        <v>-1028.92</v>
      </c>
      <c r="D84" s="5">
        <f t="shared" si="4"/>
        <v>-887.00000000000011</v>
      </c>
      <c r="E84" s="5">
        <f t="shared" si="5"/>
        <v>-141.92000000000002</v>
      </c>
      <c r="F84" s="5"/>
    </row>
    <row r="85" spans="1:6" outlineLevel="1">
      <c r="A85" s="1" t="s">
        <v>166</v>
      </c>
      <c r="B85" s="1" t="s">
        <v>167</v>
      </c>
      <c r="C85" s="5">
        <v>-4646.99</v>
      </c>
      <c r="D85" s="5">
        <f t="shared" si="4"/>
        <v>-4006.0258620689656</v>
      </c>
      <c r="E85" s="5">
        <f t="shared" si="5"/>
        <v>-640.96413793103454</v>
      </c>
      <c r="F85" s="5"/>
    </row>
    <row r="86" spans="1:6" outlineLevel="1">
      <c r="A86" s="1" t="s">
        <v>168</v>
      </c>
      <c r="B86" s="1" t="s">
        <v>169</v>
      </c>
      <c r="C86" s="5">
        <v>-2582.4</v>
      </c>
      <c r="D86" s="5">
        <f t="shared" si="4"/>
        <v>-2226.2068965517242</v>
      </c>
      <c r="E86" s="5">
        <f t="shared" si="5"/>
        <v>-356.19310344827585</v>
      </c>
      <c r="F86" s="5"/>
    </row>
    <row r="87" spans="1:6" outlineLevel="1">
      <c r="A87" s="1" t="s">
        <v>170</v>
      </c>
      <c r="B87" s="1" t="s">
        <v>171</v>
      </c>
      <c r="C87" s="5">
        <v>2090.84</v>
      </c>
      <c r="D87" s="5">
        <f t="shared" si="4"/>
        <v>1802.4482758620693</v>
      </c>
      <c r="E87" s="5">
        <f t="shared" si="5"/>
        <v>288.39172413793108</v>
      </c>
      <c r="F87" s="5"/>
    </row>
    <row r="88" spans="1:6" outlineLevel="1">
      <c r="A88" s="1" t="s">
        <v>172</v>
      </c>
      <c r="B88" s="1" t="s">
        <v>173</v>
      </c>
      <c r="C88" s="5">
        <v>-11470.9</v>
      </c>
      <c r="D88" s="5">
        <f t="shared" si="4"/>
        <v>-9888.7068965517246</v>
      </c>
      <c r="E88" s="5">
        <f t="shared" si="5"/>
        <v>-1582.1931034482759</v>
      </c>
      <c r="F88" s="5"/>
    </row>
    <row r="89" spans="1:6" outlineLevel="1">
      <c r="A89" s="1" t="s">
        <v>174</v>
      </c>
      <c r="B89" s="1" t="s">
        <v>175</v>
      </c>
      <c r="C89" s="5">
        <v>-2698.54</v>
      </c>
      <c r="D89" s="5">
        <f t="shared" si="4"/>
        <v>-2326.3275862068967</v>
      </c>
      <c r="E89" s="5">
        <f t="shared" si="5"/>
        <v>-372.21241379310351</v>
      </c>
      <c r="F89" s="5"/>
    </row>
    <row r="90" spans="1:6" outlineLevel="1">
      <c r="A90" s="1" t="s">
        <v>176</v>
      </c>
      <c r="B90" s="1" t="s">
        <v>177</v>
      </c>
      <c r="C90" s="5">
        <v>-10440</v>
      </c>
      <c r="D90" s="5">
        <f t="shared" si="4"/>
        <v>-9000</v>
      </c>
      <c r="E90" s="5">
        <f t="shared" si="5"/>
        <v>-1440</v>
      </c>
      <c r="F90" s="5"/>
    </row>
    <row r="91" spans="1:6" outlineLevel="1">
      <c r="A91" s="1" t="s">
        <v>178</v>
      </c>
      <c r="B91" s="1" t="s">
        <v>179</v>
      </c>
      <c r="C91" s="5">
        <v>-11020</v>
      </c>
      <c r="D91" s="5">
        <f t="shared" si="4"/>
        <v>-9500</v>
      </c>
      <c r="E91" s="5">
        <f t="shared" si="5"/>
        <v>-1520</v>
      </c>
      <c r="F91" s="5"/>
    </row>
    <row r="92" spans="1:6" outlineLevel="1">
      <c r="A92" s="1" t="s">
        <v>180</v>
      </c>
      <c r="B92" s="1" t="s">
        <v>181</v>
      </c>
      <c r="C92" s="5">
        <v>-644.01</v>
      </c>
      <c r="D92" s="5">
        <f t="shared" si="4"/>
        <v>-555.18103448275861</v>
      </c>
      <c r="E92" s="5">
        <f t="shared" si="5"/>
        <v>-88.828965517241372</v>
      </c>
      <c r="F92" s="5"/>
    </row>
    <row r="93" spans="1:6" outlineLevel="1">
      <c r="A93" s="1" t="s">
        <v>182</v>
      </c>
      <c r="B93" s="1" t="s">
        <v>183</v>
      </c>
      <c r="C93" s="5">
        <v>-13006.9</v>
      </c>
      <c r="D93" s="5">
        <f t="shared" si="4"/>
        <v>-11212.844827586207</v>
      </c>
      <c r="E93" s="5">
        <f t="shared" si="5"/>
        <v>-1794.0551724137931</v>
      </c>
      <c r="F93" s="5"/>
    </row>
    <row r="94" spans="1:6" outlineLevel="1">
      <c r="A94" s="1" t="s">
        <v>184</v>
      </c>
      <c r="B94" s="1" t="s">
        <v>185</v>
      </c>
      <c r="C94" s="5">
        <v>-32000</v>
      </c>
      <c r="D94" s="5">
        <f t="shared" si="4"/>
        <v>-27586.206896551725</v>
      </c>
      <c r="E94" s="5">
        <f t="shared" si="5"/>
        <v>-4413.7931034482763</v>
      </c>
      <c r="F94" s="5"/>
    </row>
    <row r="95" spans="1:6" outlineLevel="1">
      <c r="A95" s="1" t="s">
        <v>186</v>
      </c>
      <c r="B95" s="1" t="s">
        <v>187</v>
      </c>
      <c r="C95" s="5">
        <v>-69999.990000000005</v>
      </c>
      <c r="D95" s="5">
        <f t="shared" si="4"/>
        <v>-60344.818965517254</v>
      </c>
      <c r="E95" s="5">
        <f t="shared" si="5"/>
        <v>-9655.1710344827607</v>
      </c>
      <c r="F95" s="5"/>
    </row>
    <row r="96" spans="1:6" outlineLevel="1">
      <c r="A96" s="1" t="s">
        <v>188</v>
      </c>
      <c r="B96" s="1" t="s">
        <v>189</v>
      </c>
      <c r="C96" s="5">
        <v>-70000</v>
      </c>
      <c r="D96" s="5"/>
      <c r="E96" s="5"/>
      <c r="F96" s="5">
        <f>+C96</f>
        <v>-70000</v>
      </c>
    </row>
    <row r="97" spans="1:6" outlineLevel="1">
      <c r="A97" s="1" t="s">
        <v>190</v>
      </c>
      <c r="B97" s="1" t="s">
        <v>191</v>
      </c>
      <c r="C97" s="5">
        <v>-7163</v>
      </c>
      <c r="D97" s="5">
        <f t="shared" si="4"/>
        <v>-6175</v>
      </c>
      <c r="E97" s="5">
        <f t="shared" si="5"/>
        <v>-988</v>
      </c>
      <c r="F97" s="5"/>
    </row>
    <row r="98" spans="1:6">
      <c r="B98" s="3" t="s">
        <v>210</v>
      </c>
      <c r="C98" s="19">
        <f>SUM(C10:C97)</f>
        <v>-2289210.7399999998</v>
      </c>
      <c r="D98" s="19">
        <f>SUM(D10:D97)</f>
        <v>-1509913.4313793106</v>
      </c>
      <c r="E98" s="19">
        <f>SUM(E10:E97)</f>
        <v>-241586.14902068966</v>
      </c>
      <c r="F98" s="19">
        <f>SUM(F10:F97)</f>
        <v>-537711.21</v>
      </c>
    </row>
    <row r="99" spans="1:6">
      <c r="C99" s="17"/>
      <c r="D99" s="18"/>
      <c r="E99" s="18"/>
      <c r="F99" s="18"/>
    </row>
    <row r="100" spans="1:6">
      <c r="C100" s="17"/>
      <c r="D100" s="17">
        <f>-269790.03-43166.4</f>
        <v>-312956.43000000005</v>
      </c>
      <c r="E100" s="18"/>
      <c r="F100" s="18"/>
    </row>
    <row r="101" spans="1:6">
      <c r="C101" s="17"/>
      <c r="D101" s="17">
        <f>1509913.43+241586.15</f>
        <v>1751499.5799999998</v>
      </c>
      <c r="E101" s="18"/>
      <c r="F101" s="18"/>
    </row>
    <row r="102" spans="1:6">
      <c r="C102" s="17"/>
      <c r="D102" s="17">
        <v>537711.21</v>
      </c>
      <c r="E102" s="18"/>
      <c r="F102" s="18"/>
    </row>
    <row r="103" spans="1:6">
      <c r="C103" s="17"/>
      <c r="D103" s="17"/>
      <c r="E103" s="18"/>
      <c r="F103" s="18"/>
    </row>
  </sheetData>
  <sortState ref="A6:C95">
    <sortCondition ref="A6:A95"/>
  </sortState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00"/>
  <sheetViews>
    <sheetView workbookViewId="0">
      <selection activeCell="D98" sqref="D98:D100"/>
    </sheetView>
  </sheetViews>
  <sheetFormatPr baseColWidth="10" defaultRowHeight="11.25" outlineLevelRow="1"/>
  <cols>
    <col min="1" max="1" width="11.42578125" style="1"/>
    <col min="2" max="2" width="31.7109375" style="1" customWidth="1"/>
    <col min="3" max="4" width="11.140625" style="2" bestFit="1" customWidth="1"/>
    <col min="5" max="6" width="9.85546875" style="2" bestFit="1" customWidth="1"/>
    <col min="7" max="7" width="11.42578125" style="2"/>
    <col min="8" max="16384" width="11.42578125" style="1"/>
  </cols>
  <sheetData>
    <row r="1" spans="1:7" ht="12" thickBot="1">
      <c r="C1" s="6" t="s">
        <v>210</v>
      </c>
      <c r="D1" s="4" t="s">
        <v>209</v>
      </c>
      <c r="E1" s="4" t="s">
        <v>207</v>
      </c>
      <c r="F1" s="4" t="s">
        <v>208</v>
      </c>
      <c r="G1" s="1"/>
    </row>
    <row r="2" spans="1:7">
      <c r="D2" s="1"/>
      <c r="E2" s="1"/>
      <c r="F2" s="1"/>
      <c r="G2" s="1"/>
    </row>
    <row r="3" spans="1:7">
      <c r="D3" s="1"/>
      <c r="E3" s="1"/>
      <c r="F3" s="1"/>
      <c r="G3" s="1"/>
    </row>
    <row r="4" spans="1:7">
      <c r="A4" s="3">
        <v>301</v>
      </c>
      <c r="B4" s="3" t="s">
        <v>0</v>
      </c>
      <c r="C4" s="5">
        <v>317828.43</v>
      </c>
      <c r="D4" s="5"/>
      <c r="E4" s="5"/>
      <c r="F4" s="5"/>
      <c r="G4" s="1"/>
    </row>
    <row r="5" spans="1:7" hidden="1" outlineLevel="1">
      <c r="A5" s="1" t="s">
        <v>1</v>
      </c>
      <c r="B5" s="1" t="s">
        <v>2</v>
      </c>
      <c r="C5" s="5">
        <v>321137.26</v>
      </c>
      <c r="D5" s="5">
        <f>+C5/1.16</f>
        <v>276842.46551724139</v>
      </c>
      <c r="E5" s="5">
        <f>+D5*0.16</f>
        <v>44294.794482758625</v>
      </c>
      <c r="F5" s="5"/>
    </row>
    <row r="6" spans="1:7" hidden="1" outlineLevel="1">
      <c r="A6" s="1" t="s">
        <v>3</v>
      </c>
      <c r="B6" s="1" t="s">
        <v>4</v>
      </c>
      <c r="C6" s="5">
        <v>-8180.83</v>
      </c>
      <c r="D6" s="5">
        <f t="shared" ref="D6:D7" si="0">+C6/1.16</f>
        <v>-7052.4396551724139</v>
      </c>
      <c r="E6" s="5">
        <f t="shared" ref="E6:E7" si="1">+D6*0.16</f>
        <v>-1128.3903448275862</v>
      </c>
      <c r="F6" s="5"/>
    </row>
    <row r="7" spans="1:7" hidden="1" outlineLevel="1">
      <c r="A7" s="1" t="s">
        <v>194</v>
      </c>
      <c r="B7" s="1" t="s">
        <v>161</v>
      </c>
      <c r="C7" s="5">
        <v>4872</v>
      </c>
      <c r="D7" s="5">
        <f t="shared" si="0"/>
        <v>4200</v>
      </c>
      <c r="E7" s="5">
        <f t="shared" si="1"/>
        <v>672</v>
      </c>
      <c r="F7" s="5"/>
    </row>
    <row r="8" spans="1:7" collapsed="1">
      <c r="B8" s="3" t="s">
        <v>210</v>
      </c>
      <c r="C8" s="13">
        <f>SUM(C5:C7)</f>
        <v>317828.43</v>
      </c>
      <c r="D8" s="13">
        <f>SUM(D5:D7)</f>
        <v>273990.02586206899</v>
      </c>
      <c r="E8" s="13">
        <f>SUM(E5:E7)</f>
        <v>43838.404137931037</v>
      </c>
      <c r="F8" s="13"/>
    </row>
    <row r="9" spans="1:7" ht="12" thickBot="1">
      <c r="C9" s="5"/>
      <c r="D9" s="5"/>
      <c r="E9" s="5"/>
      <c r="F9" s="5"/>
    </row>
    <row r="10" spans="1:7" ht="12" thickBot="1">
      <c r="C10" s="6" t="s">
        <v>210</v>
      </c>
      <c r="D10" s="4" t="s">
        <v>209</v>
      </c>
      <c r="E10" s="4" t="s">
        <v>207</v>
      </c>
      <c r="F10" s="4" t="s">
        <v>208</v>
      </c>
    </row>
    <row r="11" spans="1:7">
      <c r="A11" s="3"/>
      <c r="B11" s="3"/>
      <c r="C11" s="5"/>
      <c r="D11" s="5"/>
      <c r="E11" s="5"/>
      <c r="F11" s="5"/>
    </row>
    <row r="12" spans="1:7">
      <c r="A12" s="3">
        <v>302</v>
      </c>
      <c r="B12" s="3" t="s">
        <v>5</v>
      </c>
      <c r="C12" s="5">
        <v>-2287452.5699999998</v>
      </c>
      <c r="D12" s="5"/>
      <c r="E12" s="5"/>
      <c r="F12" s="5"/>
    </row>
    <row r="13" spans="1:7" hidden="1" outlineLevel="1">
      <c r="A13" s="1" t="s">
        <v>6</v>
      </c>
      <c r="B13" s="1" t="s">
        <v>2</v>
      </c>
      <c r="C13" s="5">
        <v>157170.15</v>
      </c>
      <c r="D13" s="5">
        <f t="shared" ref="D13:D62" si="2">+C13/1.16</f>
        <v>135491.50862068965</v>
      </c>
      <c r="E13" s="5">
        <f t="shared" ref="E13:E62" si="3">+D13*0.16</f>
        <v>21678.641379310346</v>
      </c>
      <c r="F13" s="5"/>
    </row>
    <row r="14" spans="1:7" hidden="1" outlineLevel="1">
      <c r="A14" s="1" t="s">
        <v>7</v>
      </c>
      <c r="B14" s="1" t="s">
        <v>8</v>
      </c>
      <c r="C14" s="5">
        <v>-19158.150000000001</v>
      </c>
      <c r="D14" s="5"/>
      <c r="E14" s="5"/>
      <c r="F14" s="5">
        <f>+C14</f>
        <v>-19158.150000000001</v>
      </c>
    </row>
    <row r="15" spans="1:7" hidden="1" outlineLevel="1">
      <c r="A15" s="1" t="s">
        <v>9</v>
      </c>
      <c r="B15" s="1" t="s">
        <v>10</v>
      </c>
      <c r="C15" s="5">
        <v>-1401.21</v>
      </c>
      <c r="D15" s="5">
        <f t="shared" si="2"/>
        <v>-1207.9396551724139</v>
      </c>
      <c r="E15" s="5">
        <f t="shared" si="3"/>
        <v>-193.27034482758623</v>
      </c>
      <c r="F15" s="5"/>
    </row>
    <row r="16" spans="1:7" hidden="1" outlineLevel="1">
      <c r="A16" s="1" t="s">
        <v>11</v>
      </c>
      <c r="B16" s="1" t="s">
        <v>12</v>
      </c>
      <c r="C16" s="5">
        <v>-5046</v>
      </c>
      <c r="D16" s="5">
        <f t="shared" si="2"/>
        <v>-4350</v>
      </c>
      <c r="E16" s="5">
        <f t="shared" si="3"/>
        <v>-696</v>
      </c>
      <c r="F16" s="5"/>
    </row>
    <row r="17" spans="1:6" hidden="1" outlineLevel="1">
      <c r="A17" s="1" t="s">
        <v>13</v>
      </c>
      <c r="B17" s="1" t="s">
        <v>14</v>
      </c>
      <c r="C17" s="5">
        <v>-538128.64000000001</v>
      </c>
      <c r="D17" s="5">
        <f>-319089.47/1.16</f>
        <v>-275077.12931034481</v>
      </c>
      <c r="E17" s="5">
        <f t="shared" si="3"/>
        <v>-44012.340689655168</v>
      </c>
      <c r="F17" s="5">
        <v>-219039.17</v>
      </c>
    </row>
    <row r="18" spans="1:6" hidden="1" outlineLevel="1">
      <c r="A18" s="1" t="s">
        <v>19</v>
      </c>
      <c r="B18" s="1" t="s">
        <v>4</v>
      </c>
      <c r="C18" s="5">
        <v>-3360.77</v>
      </c>
      <c r="D18" s="5">
        <f t="shared" si="2"/>
        <v>-2897.2155172413795</v>
      </c>
      <c r="E18" s="5">
        <f t="shared" si="3"/>
        <v>-463.55448275862074</v>
      </c>
      <c r="F18" s="5"/>
    </row>
    <row r="19" spans="1:6" hidden="1" outlineLevel="1">
      <c r="A19" s="1" t="s">
        <v>20</v>
      </c>
      <c r="B19" s="1" t="s">
        <v>21</v>
      </c>
      <c r="C19" s="5">
        <v>-912.12</v>
      </c>
      <c r="D19" s="5">
        <f t="shared" si="2"/>
        <v>-786.31034482758628</v>
      </c>
      <c r="E19" s="5">
        <f t="shared" si="3"/>
        <v>-125.80965517241381</v>
      </c>
      <c r="F19" s="5"/>
    </row>
    <row r="20" spans="1:6" hidden="1" outlineLevel="1">
      <c r="A20" s="1" t="s">
        <v>24</v>
      </c>
      <c r="B20" s="1" t="s">
        <v>25</v>
      </c>
      <c r="C20" s="5">
        <v>-800</v>
      </c>
      <c r="D20" s="5">
        <f t="shared" si="2"/>
        <v>-689.65517241379314</v>
      </c>
      <c r="E20" s="5">
        <f t="shared" si="3"/>
        <v>-110.3448275862069</v>
      </c>
      <c r="F20" s="5"/>
    </row>
    <row r="21" spans="1:6" hidden="1" outlineLevel="1">
      <c r="A21" s="1" t="s">
        <v>26</v>
      </c>
      <c r="B21" s="1" t="s">
        <v>27</v>
      </c>
      <c r="C21" s="5">
        <v>-4330.62</v>
      </c>
      <c r="D21" s="5">
        <f t="shared" si="2"/>
        <v>-3733.2931034482758</v>
      </c>
      <c r="E21" s="5">
        <f t="shared" si="3"/>
        <v>-597.32689655172419</v>
      </c>
      <c r="F21" s="5"/>
    </row>
    <row r="22" spans="1:6" hidden="1" outlineLevel="1">
      <c r="A22" s="1" t="s">
        <v>28</v>
      </c>
      <c r="B22" s="1" t="s">
        <v>29</v>
      </c>
      <c r="C22" s="5">
        <v>696</v>
      </c>
      <c r="D22" s="5">
        <f t="shared" si="2"/>
        <v>600</v>
      </c>
      <c r="E22" s="5">
        <f t="shared" si="3"/>
        <v>96</v>
      </c>
      <c r="F22" s="5"/>
    </row>
    <row r="23" spans="1:6" hidden="1" outlineLevel="1">
      <c r="A23" s="1" t="s">
        <v>30</v>
      </c>
      <c r="B23" s="1" t="s">
        <v>31</v>
      </c>
      <c r="C23" s="5">
        <v>-2000</v>
      </c>
      <c r="D23" s="5"/>
      <c r="E23" s="5"/>
      <c r="F23" s="5">
        <f>+C23</f>
        <v>-2000</v>
      </c>
    </row>
    <row r="24" spans="1:6" hidden="1" outlineLevel="1">
      <c r="A24" s="1" t="s">
        <v>32</v>
      </c>
      <c r="B24" s="1" t="s">
        <v>33</v>
      </c>
      <c r="C24" s="5">
        <v>-13688</v>
      </c>
      <c r="D24" s="5">
        <f t="shared" si="2"/>
        <v>-11800</v>
      </c>
      <c r="E24" s="5">
        <f t="shared" si="3"/>
        <v>-1888</v>
      </c>
      <c r="F24" s="5"/>
    </row>
    <row r="25" spans="1:6" hidden="1" outlineLevel="1">
      <c r="A25" s="1" t="s">
        <v>34</v>
      </c>
      <c r="B25" s="1" t="s">
        <v>35</v>
      </c>
      <c r="C25" s="5">
        <v>-234836.51</v>
      </c>
      <c r="D25" s="5"/>
      <c r="E25" s="5"/>
      <c r="F25" s="5">
        <f>+C25</f>
        <v>-234836.51</v>
      </c>
    </row>
    <row r="26" spans="1:6" hidden="1" outlineLevel="1">
      <c r="A26" s="1" t="s">
        <v>38</v>
      </c>
      <c r="B26" s="1" t="s">
        <v>39</v>
      </c>
      <c r="C26" s="5">
        <v>-28603</v>
      </c>
      <c r="D26" s="5">
        <f t="shared" si="2"/>
        <v>-24657.758620689656</v>
      </c>
      <c r="E26" s="5">
        <f t="shared" si="3"/>
        <v>-3945.2413793103451</v>
      </c>
      <c r="F26" s="5"/>
    </row>
    <row r="27" spans="1:6" hidden="1" outlineLevel="1">
      <c r="A27" s="1" t="s">
        <v>42</v>
      </c>
      <c r="B27" s="1" t="s">
        <v>43</v>
      </c>
      <c r="C27" s="5">
        <v>-3000</v>
      </c>
      <c r="D27" s="5"/>
      <c r="E27" s="5"/>
      <c r="F27" s="5">
        <f>+C27</f>
        <v>-3000</v>
      </c>
    </row>
    <row r="28" spans="1:6" hidden="1" outlineLevel="1">
      <c r="A28" s="1" t="s">
        <v>195</v>
      </c>
      <c r="B28" s="1" t="s">
        <v>196</v>
      </c>
      <c r="C28" s="5">
        <v>-225.01</v>
      </c>
      <c r="D28" s="5">
        <f t="shared" si="2"/>
        <v>-193.97413793103448</v>
      </c>
      <c r="E28" s="5">
        <f t="shared" si="3"/>
        <v>-31.035862068965518</v>
      </c>
      <c r="F28" s="5"/>
    </row>
    <row r="29" spans="1:6" hidden="1" outlineLevel="1">
      <c r="A29" s="1" t="s">
        <v>44</v>
      </c>
      <c r="B29" s="1" t="s">
        <v>45</v>
      </c>
      <c r="C29" s="5">
        <v>-4872</v>
      </c>
      <c r="D29" s="5">
        <f t="shared" si="2"/>
        <v>-4200</v>
      </c>
      <c r="E29" s="5">
        <f t="shared" si="3"/>
        <v>-672</v>
      </c>
      <c r="F29" s="5"/>
    </row>
    <row r="30" spans="1:6" hidden="1" outlineLevel="1">
      <c r="A30" s="1" t="s">
        <v>48</v>
      </c>
      <c r="B30" s="1" t="s">
        <v>49</v>
      </c>
      <c r="C30" s="5">
        <v>99.91</v>
      </c>
      <c r="D30" s="5">
        <f t="shared" si="2"/>
        <v>86.129310344827587</v>
      </c>
      <c r="E30" s="5">
        <f t="shared" si="3"/>
        <v>13.780689655172415</v>
      </c>
      <c r="F30" s="5"/>
    </row>
    <row r="31" spans="1:6" hidden="1" outlineLevel="1">
      <c r="A31" s="1" t="s">
        <v>197</v>
      </c>
      <c r="B31" s="1" t="s">
        <v>198</v>
      </c>
      <c r="C31" s="5">
        <v>-1740</v>
      </c>
      <c r="D31" s="5">
        <f t="shared" si="2"/>
        <v>-1500</v>
      </c>
      <c r="E31" s="5">
        <f t="shared" si="3"/>
        <v>-240</v>
      </c>
      <c r="F31" s="5"/>
    </row>
    <row r="32" spans="1:6" hidden="1" outlineLevel="1">
      <c r="A32" s="1" t="s">
        <v>50</v>
      </c>
      <c r="B32" s="1" t="s">
        <v>51</v>
      </c>
      <c r="C32" s="5">
        <v>-215</v>
      </c>
      <c r="D32" s="5">
        <f t="shared" si="2"/>
        <v>-185.34482758620692</v>
      </c>
      <c r="E32" s="5">
        <f t="shared" si="3"/>
        <v>-29.655172413793107</v>
      </c>
      <c r="F32" s="5"/>
    </row>
    <row r="33" spans="1:6" hidden="1" outlineLevel="1">
      <c r="A33" s="1" t="s">
        <v>52</v>
      </c>
      <c r="B33" s="1" t="s">
        <v>53</v>
      </c>
      <c r="C33" s="5">
        <v>-359.61</v>
      </c>
      <c r="D33" s="5">
        <f t="shared" si="2"/>
        <v>-310.00862068965523</v>
      </c>
      <c r="E33" s="5">
        <f t="shared" si="3"/>
        <v>-49.601379310344839</v>
      </c>
      <c r="F33" s="5"/>
    </row>
    <row r="34" spans="1:6" hidden="1" outlineLevel="1">
      <c r="A34" s="1" t="s">
        <v>54</v>
      </c>
      <c r="B34" s="1" t="s">
        <v>55</v>
      </c>
      <c r="C34" s="5">
        <v>-26548.66</v>
      </c>
      <c r="D34" s="5">
        <f t="shared" si="2"/>
        <v>-22886.775862068967</v>
      </c>
      <c r="E34" s="5">
        <f t="shared" si="3"/>
        <v>-3661.8841379310347</v>
      </c>
      <c r="F34" s="5"/>
    </row>
    <row r="35" spans="1:6" hidden="1" outlineLevel="1">
      <c r="A35" s="1" t="s">
        <v>199</v>
      </c>
      <c r="B35" s="1" t="s">
        <v>200</v>
      </c>
      <c r="C35" s="5">
        <v>-2500</v>
      </c>
      <c r="D35" s="5">
        <f t="shared" si="2"/>
        <v>-2155.1724137931037</v>
      </c>
      <c r="E35" s="5">
        <f t="shared" si="3"/>
        <v>-344.82758620689663</v>
      </c>
      <c r="F35" s="5"/>
    </row>
    <row r="36" spans="1:6" hidden="1" outlineLevel="1">
      <c r="A36" s="1" t="s">
        <v>56</v>
      </c>
      <c r="B36" s="1" t="s">
        <v>57</v>
      </c>
      <c r="C36" s="5">
        <v>-2992.8</v>
      </c>
      <c r="D36" s="5">
        <f t="shared" si="2"/>
        <v>-2580.0000000000005</v>
      </c>
      <c r="E36" s="5">
        <f t="shared" si="3"/>
        <v>-412.80000000000007</v>
      </c>
      <c r="F36" s="5"/>
    </row>
    <row r="37" spans="1:6" hidden="1" outlineLevel="1">
      <c r="A37" s="1" t="s">
        <v>58</v>
      </c>
      <c r="B37" s="1" t="s">
        <v>59</v>
      </c>
      <c r="C37" s="5">
        <v>-60468.75</v>
      </c>
      <c r="D37" s="5">
        <f t="shared" si="2"/>
        <v>-52128.232758620696</v>
      </c>
      <c r="E37" s="5">
        <f t="shared" si="3"/>
        <v>-8340.5172413793116</v>
      </c>
      <c r="F37" s="5"/>
    </row>
    <row r="38" spans="1:6" hidden="1" outlineLevel="1">
      <c r="A38" s="1" t="s">
        <v>60</v>
      </c>
      <c r="B38" s="1" t="s">
        <v>61</v>
      </c>
      <c r="C38" s="5">
        <v>-974.41</v>
      </c>
      <c r="D38" s="5">
        <f t="shared" si="2"/>
        <v>-840.00862068965523</v>
      </c>
      <c r="E38" s="5">
        <f t="shared" si="3"/>
        <v>-134.40137931034485</v>
      </c>
      <c r="F38" s="5"/>
    </row>
    <row r="39" spans="1:6" hidden="1" outlineLevel="1">
      <c r="A39" s="1" t="s">
        <v>62</v>
      </c>
      <c r="B39" s="1" t="s">
        <v>63</v>
      </c>
      <c r="C39" s="5">
        <v>-1623.7</v>
      </c>
      <c r="D39" s="5">
        <f t="shared" si="2"/>
        <v>-1399.7413793103449</v>
      </c>
      <c r="E39" s="5">
        <f t="shared" si="3"/>
        <v>-223.95862068965519</v>
      </c>
      <c r="F39" s="5"/>
    </row>
    <row r="40" spans="1:6" hidden="1" outlineLevel="1">
      <c r="A40" s="1" t="s">
        <v>64</v>
      </c>
      <c r="B40" s="1" t="s">
        <v>65</v>
      </c>
      <c r="C40" s="5">
        <v>-487927.2</v>
      </c>
      <c r="D40" s="5">
        <f t="shared" si="2"/>
        <v>-420626.89655172417</v>
      </c>
      <c r="E40" s="5">
        <f t="shared" si="3"/>
        <v>-67300.303448275867</v>
      </c>
      <c r="F40" s="5"/>
    </row>
    <row r="41" spans="1:6" hidden="1" outlineLevel="1">
      <c r="A41" s="1" t="s">
        <v>68</v>
      </c>
      <c r="B41" s="1" t="s">
        <v>69</v>
      </c>
      <c r="C41" s="5">
        <v>-696</v>
      </c>
      <c r="D41" s="5">
        <f t="shared" si="2"/>
        <v>-600</v>
      </c>
      <c r="E41" s="5">
        <f t="shared" si="3"/>
        <v>-96</v>
      </c>
      <c r="F41" s="5"/>
    </row>
    <row r="42" spans="1:6" hidden="1" outlineLevel="1">
      <c r="A42" s="1" t="s">
        <v>74</v>
      </c>
      <c r="B42" s="1" t="s">
        <v>75</v>
      </c>
      <c r="C42" s="5">
        <v>-2760.8</v>
      </c>
      <c r="D42" s="5">
        <f t="shared" si="2"/>
        <v>-2380.0000000000005</v>
      </c>
      <c r="E42" s="5">
        <f t="shared" si="3"/>
        <v>-380.80000000000007</v>
      </c>
      <c r="F42" s="5"/>
    </row>
    <row r="43" spans="1:6" hidden="1" outlineLevel="1">
      <c r="A43" s="1" t="s">
        <v>76</v>
      </c>
      <c r="B43" s="1" t="s">
        <v>77</v>
      </c>
      <c r="C43" s="5">
        <v>-6002</v>
      </c>
      <c r="D43" s="5">
        <f t="shared" si="2"/>
        <v>-5174.1379310344828</v>
      </c>
      <c r="E43" s="5">
        <f t="shared" si="3"/>
        <v>-827.86206896551721</v>
      </c>
      <c r="F43" s="5"/>
    </row>
    <row r="44" spans="1:6" hidden="1" outlineLevel="1">
      <c r="A44" s="1" t="s">
        <v>78</v>
      </c>
      <c r="B44" s="1" t="s">
        <v>79</v>
      </c>
      <c r="C44" s="5">
        <v>-4608.1000000000004</v>
      </c>
      <c r="D44" s="5">
        <f t="shared" si="2"/>
        <v>-3972.5000000000005</v>
      </c>
      <c r="E44" s="5">
        <f t="shared" si="3"/>
        <v>-635.60000000000014</v>
      </c>
      <c r="F44" s="5"/>
    </row>
    <row r="45" spans="1:6" hidden="1" outlineLevel="1">
      <c r="A45" s="1" t="s">
        <v>80</v>
      </c>
      <c r="B45" s="1" t="s">
        <v>81</v>
      </c>
      <c r="C45" s="5">
        <v>-16363.35</v>
      </c>
      <c r="D45" s="5">
        <f t="shared" si="2"/>
        <v>-14106.336206896553</v>
      </c>
      <c r="E45" s="5">
        <f t="shared" si="3"/>
        <v>-2257.0137931034483</v>
      </c>
      <c r="F45" s="5"/>
    </row>
    <row r="46" spans="1:6" hidden="1" outlineLevel="1">
      <c r="A46" s="1" t="s">
        <v>82</v>
      </c>
      <c r="B46" s="1" t="s">
        <v>83</v>
      </c>
      <c r="C46" s="5">
        <v>-687.88</v>
      </c>
      <c r="D46" s="5">
        <f t="shared" si="2"/>
        <v>-593</v>
      </c>
      <c r="E46" s="5">
        <f t="shared" si="3"/>
        <v>-94.88</v>
      </c>
      <c r="F46" s="5"/>
    </row>
    <row r="47" spans="1:6" hidden="1" outlineLevel="1">
      <c r="A47" s="1" t="s">
        <v>84</v>
      </c>
      <c r="B47" s="1" t="s">
        <v>85</v>
      </c>
      <c r="C47" s="5">
        <v>-4465.8</v>
      </c>
      <c r="D47" s="5">
        <f t="shared" si="2"/>
        <v>-3849.8275862068972</v>
      </c>
      <c r="E47" s="5">
        <f t="shared" si="3"/>
        <v>-615.97241379310356</v>
      </c>
      <c r="F47" s="5"/>
    </row>
    <row r="48" spans="1:6" hidden="1" outlineLevel="1">
      <c r="A48" s="1" t="s">
        <v>86</v>
      </c>
      <c r="B48" s="1" t="s">
        <v>87</v>
      </c>
      <c r="C48" s="5">
        <v>-519.38</v>
      </c>
      <c r="D48" s="5">
        <f t="shared" si="2"/>
        <v>-447.74137931034488</v>
      </c>
      <c r="E48" s="5">
        <f t="shared" si="3"/>
        <v>-71.638620689655184</v>
      </c>
      <c r="F48" s="5"/>
    </row>
    <row r="49" spans="1:6" hidden="1" outlineLevel="1">
      <c r="A49" s="1" t="s">
        <v>88</v>
      </c>
      <c r="B49" s="1" t="s">
        <v>89</v>
      </c>
      <c r="C49" s="5">
        <v>-1091.47</v>
      </c>
      <c r="D49" s="5">
        <f t="shared" si="2"/>
        <v>-940.92241379310349</v>
      </c>
      <c r="E49" s="5">
        <f t="shared" si="3"/>
        <v>-150.54758620689657</v>
      </c>
      <c r="F49" s="5"/>
    </row>
    <row r="50" spans="1:6" hidden="1" outlineLevel="1">
      <c r="A50" s="1" t="s">
        <v>90</v>
      </c>
      <c r="B50" s="1" t="s">
        <v>91</v>
      </c>
      <c r="C50" s="5">
        <v>-1624</v>
      </c>
      <c r="D50" s="5">
        <f t="shared" si="2"/>
        <v>-1400</v>
      </c>
      <c r="E50" s="5">
        <f t="shared" si="3"/>
        <v>-224</v>
      </c>
      <c r="F50" s="5"/>
    </row>
    <row r="51" spans="1:6" hidden="1" outlineLevel="1">
      <c r="A51" s="1" t="s">
        <v>92</v>
      </c>
      <c r="B51" s="1" t="s">
        <v>93</v>
      </c>
      <c r="C51" s="5">
        <v>-70000</v>
      </c>
      <c r="D51" s="5">
        <f t="shared" si="2"/>
        <v>-60344.827586206899</v>
      </c>
      <c r="E51" s="5">
        <f t="shared" si="3"/>
        <v>-9655.1724137931033</v>
      </c>
      <c r="F51" s="5"/>
    </row>
    <row r="52" spans="1:6" hidden="1" outlineLevel="1">
      <c r="A52" s="1" t="s">
        <v>96</v>
      </c>
      <c r="B52" s="1" t="s">
        <v>97</v>
      </c>
      <c r="C52" s="5">
        <v>-38903.35</v>
      </c>
      <c r="D52" s="5">
        <f t="shared" si="2"/>
        <v>-33537.370689655174</v>
      </c>
      <c r="E52" s="5">
        <f t="shared" si="3"/>
        <v>-5365.9793103448283</v>
      </c>
      <c r="F52" s="5"/>
    </row>
    <row r="53" spans="1:6" hidden="1" outlineLevel="1">
      <c r="A53" s="1" t="s">
        <v>98</v>
      </c>
      <c r="B53" s="1" t="s">
        <v>99</v>
      </c>
      <c r="C53" s="5">
        <v>-4796.8</v>
      </c>
      <c r="D53" s="5">
        <f t="shared" si="2"/>
        <v>-4135.1724137931042</v>
      </c>
      <c r="E53" s="5">
        <f t="shared" si="3"/>
        <v>-661.62758620689669</v>
      </c>
      <c r="F53" s="5"/>
    </row>
    <row r="54" spans="1:6" hidden="1" outlineLevel="1">
      <c r="A54" s="1" t="s">
        <v>104</v>
      </c>
      <c r="B54" s="1" t="s">
        <v>105</v>
      </c>
      <c r="C54" s="5">
        <v>-638</v>
      </c>
      <c r="D54" s="5">
        <f t="shared" si="2"/>
        <v>-550</v>
      </c>
      <c r="E54" s="5">
        <f t="shared" si="3"/>
        <v>-88</v>
      </c>
      <c r="F54" s="5"/>
    </row>
    <row r="55" spans="1:6" hidden="1" outlineLevel="1">
      <c r="A55" s="1" t="s">
        <v>106</v>
      </c>
      <c r="B55" s="1" t="s">
        <v>107</v>
      </c>
      <c r="C55" s="5">
        <v>-2038.36</v>
      </c>
      <c r="D55" s="5">
        <f t="shared" si="2"/>
        <v>-1757.2068965517242</v>
      </c>
      <c r="E55" s="5">
        <f t="shared" si="3"/>
        <v>-281.15310344827589</v>
      </c>
      <c r="F55" s="5"/>
    </row>
    <row r="56" spans="1:6" hidden="1" outlineLevel="1">
      <c r="A56" s="1" t="s">
        <v>108</v>
      </c>
      <c r="B56" s="1" t="s">
        <v>109</v>
      </c>
      <c r="C56" s="5">
        <v>-7015.59</v>
      </c>
      <c r="D56" s="5">
        <f t="shared" si="2"/>
        <v>-6047.9224137931042</v>
      </c>
      <c r="E56" s="5">
        <f t="shared" si="3"/>
        <v>-967.66758620689666</v>
      </c>
      <c r="F56" s="5"/>
    </row>
    <row r="57" spans="1:6" hidden="1" outlineLevel="1">
      <c r="A57" s="1" t="s">
        <v>110</v>
      </c>
      <c r="B57" s="1" t="s">
        <v>111</v>
      </c>
      <c r="C57" s="5">
        <v>-13639.28</v>
      </c>
      <c r="D57" s="5">
        <f t="shared" si="2"/>
        <v>-11758.000000000002</v>
      </c>
      <c r="E57" s="5">
        <f t="shared" si="3"/>
        <v>-1881.2800000000004</v>
      </c>
      <c r="F57" s="5"/>
    </row>
    <row r="58" spans="1:6" hidden="1" outlineLevel="1">
      <c r="A58" s="1" t="s">
        <v>112</v>
      </c>
      <c r="B58" s="1" t="s">
        <v>113</v>
      </c>
      <c r="C58" s="5">
        <v>-5000</v>
      </c>
      <c r="D58" s="5">
        <f t="shared" si="2"/>
        <v>-4310.3448275862074</v>
      </c>
      <c r="E58" s="5">
        <f t="shared" si="3"/>
        <v>-689.65517241379325</v>
      </c>
      <c r="F58" s="5"/>
    </row>
    <row r="59" spans="1:6" hidden="1" outlineLevel="1">
      <c r="A59" s="1" t="s">
        <v>114</v>
      </c>
      <c r="B59" s="1" t="s">
        <v>115</v>
      </c>
      <c r="C59" s="5">
        <v>-1521.21</v>
      </c>
      <c r="D59" s="5">
        <f t="shared" si="2"/>
        <v>-1311.3879310344828</v>
      </c>
      <c r="E59" s="5">
        <f t="shared" si="3"/>
        <v>-209.82206896551725</v>
      </c>
      <c r="F59" s="5"/>
    </row>
    <row r="60" spans="1:6" hidden="1" outlineLevel="1">
      <c r="A60" s="1" t="s">
        <v>116</v>
      </c>
      <c r="B60" s="1" t="s">
        <v>117</v>
      </c>
      <c r="C60" s="5">
        <v>-8282.4599999999991</v>
      </c>
      <c r="D60" s="5">
        <f t="shared" si="2"/>
        <v>-7140.0517241379312</v>
      </c>
      <c r="E60" s="5">
        <f t="shared" si="3"/>
        <v>-1142.4082758620691</v>
      </c>
      <c r="F60" s="5"/>
    </row>
    <row r="61" spans="1:6" hidden="1" outlineLevel="1">
      <c r="A61" s="1" t="s">
        <v>118</v>
      </c>
      <c r="B61" s="1" t="s">
        <v>119</v>
      </c>
      <c r="C61" s="5">
        <v>-7000.02</v>
      </c>
      <c r="D61" s="5">
        <f t="shared" si="2"/>
        <v>-6034.5000000000009</v>
      </c>
      <c r="E61" s="5">
        <f t="shared" si="3"/>
        <v>-965.52000000000021</v>
      </c>
      <c r="F61" s="5"/>
    </row>
    <row r="62" spans="1:6" hidden="1" outlineLevel="1">
      <c r="A62" s="1" t="s">
        <v>120</v>
      </c>
      <c r="B62" s="1" t="s">
        <v>121</v>
      </c>
      <c r="C62" s="5">
        <v>-4443</v>
      </c>
      <c r="D62" s="5">
        <f t="shared" si="2"/>
        <v>-3830.1724137931037</v>
      </c>
      <c r="E62" s="5">
        <f t="shared" si="3"/>
        <v>-612.82758620689663</v>
      </c>
      <c r="F62" s="5"/>
    </row>
    <row r="63" spans="1:6" hidden="1" outlineLevel="1">
      <c r="A63" s="1" t="s">
        <v>122</v>
      </c>
      <c r="B63" s="1" t="s">
        <v>123</v>
      </c>
      <c r="C63" s="5">
        <v>-6382</v>
      </c>
      <c r="D63" s="5">
        <f t="shared" ref="D63:D65" si="4">+C63/1.16</f>
        <v>-5501.7241379310344</v>
      </c>
      <c r="E63" s="5">
        <f t="shared" ref="E63:E65" si="5">+D63*0.16</f>
        <v>-880.27586206896558</v>
      </c>
      <c r="F63" s="5"/>
    </row>
    <row r="64" spans="1:6" hidden="1" outlineLevel="1">
      <c r="A64" s="1" t="s">
        <v>124</v>
      </c>
      <c r="B64" s="1" t="s">
        <v>125</v>
      </c>
      <c r="C64" s="5">
        <v>-4356.5</v>
      </c>
      <c r="D64" s="5">
        <f t="shared" si="4"/>
        <v>-3755.6034482758623</v>
      </c>
      <c r="E64" s="5">
        <f t="shared" si="5"/>
        <v>-600.89655172413802</v>
      </c>
      <c r="F64" s="5"/>
    </row>
    <row r="65" spans="1:6" hidden="1" outlineLevel="1">
      <c r="A65" s="1" t="s">
        <v>126</v>
      </c>
      <c r="B65" s="1" t="s">
        <v>127</v>
      </c>
      <c r="C65" s="5">
        <v>-1310.51</v>
      </c>
      <c r="D65" s="5">
        <f t="shared" si="4"/>
        <v>-1129.75</v>
      </c>
      <c r="E65" s="5">
        <f t="shared" si="5"/>
        <v>-180.76</v>
      </c>
      <c r="F65" s="5"/>
    </row>
    <row r="66" spans="1:6" hidden="1" outlineLevel="1">
      <c r="A66" s="1" t="s">
        <v>130</v>
      </c>
      <c r="B66" s="1" t="s">
        <v>131</v>
      </c>
      <c r="C66" s="5">
        <v>-174.01</v>
      </c>
      <c r="D66" s="5">
        <f t="shared" ref="D66:D68" si="6">+C66/1.16</f>
        <v>-150.00862068965517</v>
      </c>
      <c r="E66" s="5">
        <f t="shared" ref="E66:E68" si="7">+D66*0.16</f>
        <v>-24.001379310344827</v>
      </c>
      <c r="F66" s="5"/>
    </row>
    <row r="67" spans="1:6" hidden="1" outlineLevel="1">
      <c r="A67" s="1" t="s">
        <v>132</v>
      </c>
      <c r="B67" s="1" t="s">
        <v>133</v>
      </c>
      <c r="C67" s="5">
        <v>-3631</v>
      </c>
      <c r="D67" s="5">
        <f t="shared" si="6"/>
        <v>-3130.1724137931037</v>
      </c>
      <c r="E67" s="5">
        <f t="shared" si="7"/>
        <v>-500.82758620689663</v>
      </c>
      <c r="F67" s="5"/>
    </row>
    <row r="68" spans="1:6" hidden="1" outlineLevel="1">
      <c r="A68" s="1" t="s">
        <v>134</v>
      </c>
      <c r="B68" s="1" t="s">
        <v>135</v>
      </c>
      <c r="C68" s="5">
        <v>-65000</v>
      </c>
      <c r="D68" s="5">
        <f t="shared" si="6"/>
        <v>-56034.482758620696</v>
      </c>
      <c r="E68" s="5">
        <f t="shared" si="7"/>
        <v>-8965.5172413793116</v>
      </c>
      <c r="F68" s="5"/>
    </row>
    <row r="69" spans="1:6" hidden="1" outlineLevel="1">
      <c r="A69" s="1" t="s">
        <v>136</v>
      </c>
      <c r="B69" s="1" t="s">
        <v>137</v>
      </c>
      <c r="C69" s="5">
        <v>-379814.31</v>
      </c>
      <c r="D69" s="5">
        <f t="shared" ref="D69:D74" si="8">+C69/1.16</f>
        <v>-327426.12931034487</v>
      </c>
      <c r="E69" s="5">
        <f t="shared" ref="E69:E74" si="9">+D69*0.16</f>
        <v>-52388.180689655179</v>
      </c>
      <c r="F69" s="5"/>
    </row>
    <row r="70" spans="1:6" hidden="1" outlineLevel="1">
      <c r="A70" s="1" t="s">
        <v>138</v>
      </c>
      <c r="B70" s="1" t="s">
        <v>139</v>
      </c>
      <c r="C70" s="5">
        <v>-123619.99</v>
      </c>
      <c r="D70" s="5">
        <f t="shared" si="8"/>
        <v>-106568.95689655174</v>
      </c>
      <c r="E70" s="5">
        <f t="shared" si="9"/>
        <v>-17051.033103448277</v>
      </c>
      <c r="F70" s="5"/>
    </row>
    <row r="71" spans="1:6" hidden="1" outlineLevel="1">
      <c r="A71" s="1" t="s">
        <v>140</v>
      </c>
      <c r="B71" s="1" t="s">
        <v>141</v>
      </c>
      <c r="C71" s="5">
        <v>-402.27</v>
      </c>
      <c r="D71" s="5">
        <f t="shared" si="8"/>
        <v>-346.7844827586207</v>
      </c>
      <c r="E71" s="5">
        <f t="shared" si="9"/>
        <v>-55.485517241379313</v>
      </c>
      <c r="F71" s="5"/>
    </row>
    <row r="72" spans="1:6" hidden="1" outlineLevel="1">
      <c r="A72" s="1" t="s">
        <v>142</v>
      </c>
      <c r="B72" s="1" t="s">
        <v>143</v>
      </c>
      <c r="C72" s="5">
        <v>-820.96</v>
      </c>
      <c r="D72" s="5">
        <f t="shared" si="8"/>
        <v>-707.72413793103453</v>
      </c>
      <c r="E72" s="5">
        <f t="shared" si="9"/>
        <v>-113.23586206896553</v>
      </c>
      <c r="F72" s="5"/>
    </row>
    <row r="73" spans="1:6" hidden="1" outlineLevel="1">
      <c r="A73" s="1" t="s">
        <v>144</v>
      </c>
      <c r="B73" s="1" t="s">
        <v>145</v>
      </c>
      <c r="C73" s="5">
        <v>-1190.93</v>
      </c>
      <c r="D73" s="5">
        <f t="shared" si="8"/>
        <v>-1026.6637931034484</v>
      </c>
      <c r="E73" s="5">
        <f t="shared" si="9"/>
        <v>-164.26620689655175</v>
      </c>
      <c r="F73" s="5"/>
    </row>
    <row r="74" spans="1:6" hidden="1" outlineLevel="1">
      <c r="A74" s="1" t="s">
        <v>146</v>
      </c>
      <c r="B74" s="1" t="s">
        <v>147</v>
      </c>
      <c r="C74" s="5">
        <v>-1531.59</v>
      </c>
      <c r="D74" s="5">
        <f t="shared" si="8"/>
        <v>-1320.3362068965519</v>
      </c>
      <c r="E74" s="5">
        <f t="shared" si="9"/>
        <v>-211.25379310344829</v>
      </c>
      <c r="F74" s="5"/>
    </row>
    <row r="75" spans="1:6" hidden="1" outlineLevel="1">
      <c r="A75" s="1" t="s">
        <v>152</v>
      </c>
      <c r="B75" s="1" t="s">
        <v>153</v>
      </c>
      <c r="C75" s="5">
        <v>-1725</v>
      </c>
      <c r="D75" s="5">
        <f t="shared" ref="D75" si="10">+C75/1.16</f>
        <v>-1487.0689655172414</v>
      </c>
      <c r="E75" s="5">
        <f t="shared" ref="E75" si="11">+D75*0.16</f>
        <v>-237.93103448275863</v>
      </c>
      <c r="F75" s="5"/>
    </row>
    <row r="76" spans="1:6" hidden="1" outlineLevel="1">
      <c r="A76" s="1" t="s">
        <v>154</v>
      </c>
      <c r="B76" s="1" t="s">
        <v>155</v>
      </c>
      <c r="C76" s="5">
        <v>6193.19</v>
      </c>
      <c r="D76" s="5"/>
      <c r="E76" s="5"/>
      <c r="F76" s="5">
        <f>+C76</f>
        <v>6193.19</v>
      </c>
    </row>
    <row r="77" spans="1:6" hidden="1" outlineLevel="1">
      <c r="A77" s="1" t="s">
        <v>156</v>
      </c>
      <c r="B77" s="1" t="s">
        <v>157</v>
      </c>
      <c r="C77" s="5">
        <v>-979.28</v>
      </c>
      <c r="D77" s="5">
        <f t="shared" ref="D77:D78" si="12">+C77/1.16</f>
        <v>-844.20689655172418</v>
      </c>
      <c r="E77" s="5">
        <f t="shared" ref="E77:E78" si="13">+D77*0.16</f>
        <v>-135.07310344827587</v>
      </c>
      <c r="F77" s="5"/>
    </row>
    <row r="78" spans="1:6" hidden="1" outlineLevel="1">
      <c r="A78" s="1" t="s">
        <v>160</v>
      </c>
      <c r="B78" s="1" t="s">
        <v>161</v>
      </c>
      <c r="C78" s="5">
        <v>-1160</v>
      </c>
      <c r="D78" s="5">
        <f t="shared" si="12"/>
        <v>-1000.0000000000001</v>
      </c>
      <c r="E78" s="5">
        <f t="shared" si="13"/>
        <v>-160.00000000000003</v>
      </c>
      <c r="F78" s="5"/>
    </row>
    <row r="79" spans="1:6" hidden="1" outlineLevel="1">
      <c r="A79" s="1" t="s">
        <v>162</v>
      </c>
      <c r="B79" s="1" t="s">
        <v>163</v>
      </c>
      <c r="C79" s="5">
        <v>-3596</v>
      </c>
      <c r="D79" s="5">
        <f t="shared" ref="D79:D83" si="14">+C79/1.16</f>
        <v>-3100</v>
      </c>
      <c r="E79" s="5">
        <f t="shared" ref="E79:E83" si="15">+D79*0.16</f>
        <v>-496</v>
      </c>
      <c r="F79" s="5"/>
    </row>
    <row r="80" spans="1:6" hidden="1" outlineLevel="1">
      <c r="A80" s="1" t="s">
        <v>164</v>
      </c>
      <c r="B80" s="1" t="s">
        <v>165</v>
      </c>
      <c r="C80" s="5">
        <v>-1028.92</v>
      </c>
      <c r="D80" s="5">
        <f t="shared" si="14"/>
        <v>-887.00000000000011</v>
      </c>
      <c r="E80" s="5">
        <f t="shared" si="15"/>
        <v>-141.92000000000002</v>
      </c>
      <c r="F80" s="5"/>
    </row>
    <row r="81" spans="1:6" hidden="1" outlineLevel="1">
      <c r="A81" s="1" t="s">
        <v>201</v>
      </c>
      <c r="B81" s="1" t="s">
        <v>202</v>
      </c>
      <c r="C81" s="5">
        <v>-12528</v>
      </c>
      <c r="D81" s="5">
        <f t="shared" si="14"/>
        <v>-10800</v>
      </c>
      <c r="E81" s="5">
        <f t="shared" si="15"/>
        <v>-1728</v>
      </c>
      <c r="F81" s="5"/>
    </row>
    <row r="82" spans="1:6" hidden="1" outlineLevel="1">
      <c r="A82" s="1" t="s">
        <v>168</v>
      </c>
      <c r="B82" s="1" t="s">
        <v>169</v>
      </c>
      <c r="C82" s="5">
        <v>-2582.4</v>
      </c>
      <c r="D82" s="5">
        <f t="shared" si="14"/>
        <v>-2226.2068965517242</v>
      </c>
      <c r="E82" s="5">
        <f t="shared" si="15"/>
        <v>-356.19310344827585</v>
      </c>
      <c r="F82" s="5"/>
    </row>
    <row r="83" spans="1:6" hidden="1" outlineLevel="1">
      <c r="A83" s="1" t="s">
        <v>170</v>
      </c>
      <c r="B83" s="1" t="s">
        <v>171</v>
      </c>
      <c r="C83" s="5">
        <v>2090.84</v>
      </c>
      <c r="D83" s="5">
        <f t="shared" si="14"/>
        <v>1802.4482758620693</v>
      </c>
      <c r="E83" s="5">
        <f t="shared" si="15"/>
        <v>288.39172413793108</v>
      </c>
      <c r="F83" s="5"/>
    </row>
    <row r="84" spans="1:6" hidden="1" outlineLevel="1">
      <c r="A84" s="1" t="s">
        <v>172</v>
      </c>
      <c r="B84" s="1" t="s">
        <v>173</v>
      </c>
      <c r="C84" s="5">
        <v>-11470.9</v>
      </c>
      <c r="D84" s="5">
        <f t="shared" ref="D84:D85" si="16">+C84/1.16</f>
        <v>-9888.7068965517246</v>
      </c>
      <c r="E84" s="5">
        <f t="shared" ref="E84:E85" si="17">+D84*0.16</f>
        <v>-1582.1931034482759</v>
      </c>
      <c r="F84" s="5"/>
    </row>
    <row r="85" spans="1:6" hidden="1" outlineLevel="1">
      <c r="A85" s="1" t="s">
        <v>174</v>
      </c>
      <c r="B85" s="1" t="s">
        <v>175</v>
      </c>
      <c r="C85" s="5">
        <v>-2698.54</v>
      </c>
      <c r="D85" s="5">
        <f t="shared" si="16"/>
        <v>-2326.3275862068967</v>
      </c>
      <c r="E85" s="5">
        <f t="shared" si="17"/>
        <v>-372.21241379310351</v>
      </c>
      <c r="F85" s="5"/>
    </row>
    <row r="86" spans="1:6" hidden="1" outlineLevel="1">
      <c r="A86" s="1" t="s">
        <v>176</v>
      </c>
      <c r="B86" s="1" t="s">
        <v>177</v>
      </c>
      <c r="C86" s="5">
        <v>-10440</v>
      </c>
      <c r="D86" s="5">
        <f t="shared" ref="D86:D91" si="18">+C86/1.16</f>
        <v>-9000</v>
      </c>
      <c r="E86" s="5">
        <f t="shared" ref="E86:E91" si="19">+D86*0.16</f>
        <v>-1440</v>
      </c>
      <c r="F86" s="5"/>
    </row>
    <row r="87" spans="1:6" hidden="1" outlineLevel="1">
      <c r="A87" s="1" t="s">
        <v>178</v>
      </c>
      <c r="B87" s="1" t="s">
        <v>179</v>
      </c>
      <c r="C87" s="5">
        <v>-11020</v>
      </c>
      <c r="D87" s="5">
        <f t="shared" si="18"/>
        <v>-9500</v>
      </c>
      <c r="E87" s="5">
        <f t="shared" si="19"/>
        <v>-1520</v>
      </c>
      <c r="F87" s="5"/>
    </row>
    <row r="88" spans="1:6" hidden="1" outlineLevel="1">
      <c r="A88" s="1" t="s">
        <v>180</v>
      </c>
      <c r="B88" s="1" t="s">
        <v>181</v>
      </c>
      <c r="C88" s="5">
        <v>-644.01</v>
      </c>
      <c r="D88" s="5">
        <f t="shared" si="18"/>
        <v>-555.18103448275861</v>
      </c>
      <c r="E88" s="5">
        <f t="shared" si="19"/>
        <v>-88.828965517241372</v>
      </c>
      <c r="F88" s="5"/>
    </row>
    <row r="89" spans="1:6" hidden="1" outlineLevel="1">
      <c r="A89" s="1" t="s">
        <v>182</v>
      </c>
      <c r="B89" s="1" t="s">
        <v>183</v>
      </c>
      <c r="C89" s="5">
        <v>-13006.9</v>
      </c>
      <c r="D89" s="5">
        <f t="shared" si="18"/>
        <v>-11212.844827586207</v>
      </c>
      <c r="E89" s="5">
        <f t="shared" si="19"/>
        <v>-1794.0551724137931</v>
      </c>
      <c r="F89" s="5"/>
    </row>
    <row r="90" spans="1:6" hidden="1" outlineLevel="1">
      <c r="A90" s="1" t="s">
        <v>184</v>
      </c>
      <c r="B90" s="1" t="s">
        <v>185</v>
      </c>
      <c r="C90" s="5">
        <v>-32000</v>
      </c>
      <c r="D90" s="5">
        <f t="shared" si="18"/>
        <v>-27586.206896551725</v>
      </c>
      <c r="E90" s="5">
        <f t="shared" si="19"/>
        <v>-4413.7931034482763</v>
      </c>
      <c r="F90" s="5"/>
    </row>
    <row r="91" spans="1:6" hidden="1" outlineLevel="1">
      <c r="A91" s="1" t="s">
        <v>190</v>
      </c>
      <c r="B91" s="1" t="s">
        <v>191</v>
      </c>
      <c r="C91" s="5">
        <v>-1956.34</v>
      </c>
      <c r="D91" s="5">
        <f t="shared" si="18"/>
        <v>-1686.5</v>
      </c>
      <c r="E91" s="5">
        <f t="shared" si="19"/>
        <v>-269.84000000000003</v>
      </c>
      <c r="F91" s="5"/>
    </row>
    <row r="92" spans="1:6" hidden="1" outlineLevel="1">
      <c r="A92" s="1" t="s">
        <v>192</v>
      </c>
      <c r="B92" s="1" t="s">
        <v>193</v>
      </c>
      <c r="C92" s="5">
        <v>-7021.4</v>
      </c>
      <c r="D92" s="5">
        <f t="shared" ref="D92:D94" si="20">+C92/1.16</f>
        <v>-6052.9310344827591</v>
      </c>
      <c r="E92" s="5">
        <f t="shared" ref="E92:E94" si="21">+D92*0.16</f>
        <v>-968.46896551724149</v>
      </c>
      <c r="F92" s="5"/>
    </row>
    <row r="93" spans="1:6" hidden="1" outlineLevel="1">
      <c r="A93" s="1" t="s">
        <v>203</v>
      </c>
      <c r="B93" s="1" t="s">
        <v>204</v>
      </c>
      <c r="C93" s="5">
        <v>-100000</v>
      </c>
      <c r="D93" s="5">
        <f t="shared" si="20"/>
        <v>-86206.896551724145</v>
      </c>
      <c r="E93" s="5">
        <f t="shared" si="21"/>
        <v>-13793.103448275864</v>
      </c>
      <c r="F93" s="5"/>
    </row>
    <row r="94" spans="1:6" hidden="1" outlineLevel="1">
      <c r="A94" s="1" t="s">
        <v>205</v>
      </c>
      <c r="B94" s="1" t="s">
        <v>206</v>
      </c>
      <c r="C94" s="5">
        <v>-3801.9</v>
      </c>
      <c r="D94" s="5">
        <f t="shared" si="20"/>
        <v>-3277.5000000000005</v>
      </c>
      <c r="E94" s="5">
        <f t="shared" si="21"/>
        <v>-524.40000000000009</v>
      </c>
      <c r="F94" s="5"/>
    </row>
    <row r="95" spans="1:6" collapsed="1">
      <c r="B95" s="3" t="s">
        <v>210</v>
      </c>
      <c r="C95" s="22">
        <f>+C12</f>
        <v>-2287452.5699999998</v>
      </c>
      <c r="D95" s="22">
        <f>+SUM(D13:D94)</f>
        <v>-1565182.7068965519</v>
      </c>
      <c r="E95" s="22">
        <f>+SUM(E13:E94)</f>
        <v>-250429.23310344838</v>
      </c>
      <c r="F95" s="22">
        <f>+SUM(F13:F94)</f>
        <v>-471840.64</v>
      </c>
    </row>
    <row r="98" spans="4:4">
      <c r="D98" s="2">
        <f>-D8-E8</f>
        <v>-317828.43000000005</v>
      </c>
    </row>
    <row r="99" spans="4:4">
      <c r="D99" s="2">
        <f>1565182.71+250429.23</f>
        <v>1815611.94</v>
      </c>
    </row>
    <row r="100" spans="4:4">
      <c r="D100" s="2">
        <v>471840.64</v>
      </c>
    </row>
  </sheetData>
  <sortState ref="A13:C95">
    <sortCondition ref="A13:A95"/>
  </sortState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98"/>
  <sheetViews>
    <sheetView workbookViewId="0">
      <selection activeCell="D96" sqref="D96:D98"/>
    </sheetView>
  </sheetViews>
  <sheetFormatPr baseColWidth="10" defaultRowHeight="11.25" outlineLevelRow="1"/>
  <cols>
    <col min="1" max="1" width="10.28515625" style="1" bestFit="1" customWidth="1"/>
    <col min="2" max="2" width="33.140625" style="1" bestFit="1" customWidth="1"/>
    <col min="3" max="4" width="11.140625" style="1" bestFit="1" customWidth="1"/>
    <col min="5" max="16384" width="11.42578125" style="1"/>
  </cols>
  <sheetData>
    <row r="1" spans="1:6" ht="12" thickBot="1">
      <c r="C1" s="6" t="s">
        <v>210</v>
      </c>
      <c r="D1" s="4" t="s">
        <v>209</v>
      </c>
      <c r="E1" s="4" t="s">
        <v>207</v>
      </c>
      <c r="F1" s="4" t="s">
        <v>208</v>
      </c>
    </row>
    <row r="4" spans="1:6">
      <c r="A4" s="3">
        <v>301</v>
      </c>
      <c r="B4" s="3" t="s">
        <v>0</v>
      </c>
      <c r="C4" s="5">
        <v>317828.43</v>
      </c>
      <c r="D4" s="5"/>
      <c r="E4" s="5"/>
      <c r="F4" s="5"/>
    </row>
    <row r="5" spans="1:6" hidden="1" outlineLevel="1">
      <c r="A5" s="1" t="s">
        <v>1</v>
      </c>
      <c r="B5" s="1" t="s">
        <v>2</v>
      </c>
      <c r="C5" s="5">
        <v>321137.26</v>
      </c>
      <c r="D5" s="5">
        <f>+C5/1.16</f>
        <v>276842.46551724139</v>
      </c>
      <c r="E5" s="5">
        <f>+D5*0.16</f>
        <v>44294.794482758625</v>
      </c>
      <c r="F5" s="5"/>
    </row>
    <row r="6" spans="1:6" hidden="1" outlineLevel="1">
      <c r="A6" s="1" t="s">
        <v>3</v>
      </c>
      <c r="B6" s="1" t="s">
        <v>4</v>
      </c>
      <c r="C6" s="5">
        <v>-8180.83</v>
      </c>
      <c r="D6" s="5">
        <f t="shared" ref="D6:D7" si="0">+C6/1.16</f>
        <v>-7052.4396551724139</v>
      </c>
      <c r="E6" s="5">
        <f t="shared" ref="E6:E7" si="1">+D6*0.16</f>
        <v>-1128.3903448275862</v>
      </c>
      <c r="F6" s="5"/>
    </row>
    <row r="7" spans="1:6" hidden="1" outlineLevel="1">
      <c r="A7" s="1" t="s">
        <v>194</v>
      </c>
      <c r="B7" s="1" t="s">
        <v>161</v>
      </c>
      <c r="C7" s="5">
        <v>4872</v>
      </c>
      <c r="D7" s="5">
        <f t="shared" si="0"/>
        <v>4200</v>
      </c>
      <c r="E7" s="5">
        <f t="shared" si="1"/>
        <v>672</v>
      </c>
      <c r="F7" s="5"/>
    </row>
    <row r="8" spans="1:6" collapsed="1">
      <c r="B8" s="3" t="s">
        <v>210</v>
      </c>
      <c r="C8" s="13">
        <f>SUM(C5:C7)</f>
        <v>317828.43</v>
      </c>
      <c r="D8" s="13">
        <f>SUM(D5:D7)</f>
        <v>273990.02586206899</v>
      </c>
      <c r="E8" s="13">
        <f>SUM(E5:E7)</f>
        <v>43838.404137931037</v>
      </c>
      <c r="F8" s="13"/>
    </row>
    <row r="9" spans="1:6" ht="12" thickBot="1">
      <c r="B9" s="3"/>
      <c r="C9" s="5"/>
      <c r="D9" s="5"/>
      <c r="E9" s="5"/>
      <c r="F9" s="5"/>
    </row>
    <row r="10" spans="1:6" ht="12" thickBot="1">
      <c r="B10" s="3"/>
      <c r="C10" s="6" t="s">
        <v>210</v>
      </c>
      <c r="D10" s="4" t="s">
        <v>209</v>
      </c>
      <c r="E10" s="4" t="s">
        <v>207</v>
      </c>
      <c r="F10" s="4" t="s">
        <v>208</v>
      </c>
    </row>
    <row r="11" spans="1:6">
      <c r="C11" s="5"/>
      <c r="D11" s="5"/>
      <c r="E11" s="5"/>
      <c r="F11" s="5"/>
    </row>
    <row r="12" spans="1:6">
      <c r="A12" s="3">
        <v>302</v>
      </c>
      <c r="B12" s="3" t="s">
        <v>5</v>
      </c>
      <c r="C12" s="5">
        <v>-2861877.16</v>
      </c>
      <c r="D12" s="5"/>
      <c r="E12" s="5"/>
      <c r="F12" s="5"/>
    </row>
    <row r="13" spans="1:6" hidden="1" outlineLevel="1">
      <c r="A13" s="1" t="s">
        <v>6</v>
      </c>
      <c r="B13" s="1" t="s">
        <v>2</v>
      </c>
      <c r="C13" s="5">
        <v>-54820.46</v>
      </c>
      <c r="D13" s="5">
        <f t="shared" ref="D13:D22" si="2">+C13/1.16</f>
        <v>-47259.017241379312</v>
      </c>
      <c r="E13" s="5">
        <f t="shared" ref="E13:E22" si="3">+D13*0.16</f>
        <v>-7561.4427586206903</v>
      </c>
      <c r="F13" s="5"/>
    </row>
    <row r="14" spans="1:6" hidden="1" outlineLevel="1">
      <c r="A14" s="1" t="s">
        <v>7</v>
      </c>
      <c r="B14" s="1" t="s">
        <v>8</v>
      </c>
      <c r="C14" s="5">
        <v>-19158.150000000001</v>
      </c>
      <c r="D14" s="5">
        <f t="shared" si="2"/>
        <v>-16515.646551724141</v>
      </c>
      <c r="E14" s="5">
        <f t="shared" si="3"/>
        <v>-2642.5034482758629</v>
      </c>
      <c r="F14" s="5"/>
    </row>
    <row r="15" spans="1:6" hidden="1" outlineLevel="1">
      <c r="A15" s="1" t="s">
        <v>9</v>
      </c>
      <c r="B15" s="1" t="s">
        <v>10</v>
      </c>
      <c r="C15" s="5">
        <v>-909.9</v>
      </c>
      <c r="D15" s="5">
        <f t="shared" si="2"/>
        <v>-784.39655172413802</v>
      </c>
      <c r="E15" s="5">
        <f t="shared" si="3"/>
        <v>-125.50344827586208</v>
      </c>
      <c r="F15" s="5"/>
    </row>
    <row r="16" spans="1:6" hidden="1" outlineLevel="1">
      <c r="A16" s="1" t="s">
        <v>11</v>
      </c>
      <c r="B16" s="1" t="s">
        <v>12</v>
      </c>
      <c r="C16" s="5">
        <v>-15544</v>
      </c>
      <c r="D16" s="5">
        <f t="shared" si="2"/>
        <v>-13400.000000000002</v>
      </c>
      <c r="E16" s="5">
        <f t="shared" si="3"/>
        <v>-2144.0000000000005</v>
      </c>
      <c r="F16" s="5"/>
    </row>
    <row r="17" spans="1:8" hidden="1" outlineLevel="1">
      <c r="A17" s="1" t="s">
        <v>13</v>
      </c>
      <c r="B17" s="1" t="s">
        <v>14</v>
      </c>
      <c r="C17" s="5">
        <v>-355693.01</v>
      </c>
      <c r="D17" s="5">
        <v>-282203.11</v>
      </c>
      <c r="E17" s="5">
        <f t="shared" si="3"/>
        <v>-45152.497599999995</v>
      </c>
      <c r="F17" s="5">
        <v>-28337</v>
      </c>
      <c r="G17" s="2"/>
      <c r="H17" s="7"/>
    </row>
    <row r="18" spans="1:8" hidden="1" outlineLevel="1">
      <c r="A18" s="1" t="s">
        <v>15</v>
      </c>
      <c r="B18" s="1" t="s">
        <v>16</v>
      </c>
      <c r="C18" s="5">
        <v>-443128</v>
      </c>
      <c r="D18" s="5">
        <f t="shared" si="2"/>
        <v>-382006.89655172417</v>
      </c>
      <c r="E18" s="5">
        <f t="shared" si="3"/>
        <v>-61121.10344827587</v>
      </c>
      <c r="F18" s="5"/>
    </row>
    <row r="19" spans="1:8" hidden="1" outlineLevel="1">
      <c r="A19" s="1" t="s">
        <v>20</v>
      </c>
      <c r="B19" s="1" t="s">
        <v>21</v>
      </c>
      <c r="C19" s="5">
        <v>-912.12</v>
      </c>
      <c r="D19" s="5">
        <f t="shared" si="2"/>
        <v>-786.31034482758628</v>
      </c>
      <c r="E19" s="5">
        <f t="shared" si="3"/>
        <v>-125.80965517241381</v>
      </c>
      <c r="F19" s="5"/>
    </row>
    <row r="20" spans="1:8" hidden="1" outlineLevel="1">
      <c r="A20" s="1" t="s">
        <v>22</v>
      </c>
      <c r="B20" s="1" t="s">
        <v>23</v>
      </c>
      <c r="C20" s="5">
        <v>-4046.29</v>
      </c>
      <c r="D20" s="5">
        <f t="shared" si="2"/>
        <v>-3488.1810344827586</v>
      </c>
      <c r="E20" s="5">
        <f t="shared" si="3"/>
        <v>-558.10896551724136</v>
      </c>
      <c r="F20" s="5"/>
    </row>
    <row r="21" spans="1:8" hidden="1" outlineLevel="1">
      <c r="A21" s="1" t="s">
        <v>24</v>
      </c>
      <c r="B21" s="1" t="s">
        <v>25</v>
      </c>
      <c r="C21" s="5">
        <v>1200</v>
      </c>
      <c r="D21" s="5">
        <f t="shared" si="2"/>
        <v>1034.4827586206898</v>
      </c>
      <c r="E21" s="5">
        <f t="shared" si="3"/>
        <v>165.51724137931038</v>
      </c>
      <c r="F21" s="5"/>
    </row>
    <row r="22" spans="1:8" hidden="1" outlineLevel="1">
      <c r="A22" s="1" t="s">
        <v>28</v>
      </c>
      <c r="B22" s="1" t="s">
        <v>29</v>
      </c>
      <c r="C22" s="5">
        <v>696</v>
      </c>
      <c r="D22" s="5">
        <f t="shared" si="2"/>
        <v>600</v>
      </c>
      <c r="E22" s="5">
        <f t="shared" si="3"/>
        <v>96</v>
      </c>
      <c r="F22" s="5"/>
    </row>
    <row r="23" spans="1:8" hidden="1" outlineLevel="1">
      <c r="A23" s="1" t="s">
        <v>30</v>
      </c>
      <c r="B23" s="1" t="s">
        <v>31</v>
      </c>
      <c r="C23" s="5">
        <v>-2000</v>
      </c>
      <c r="D23" s="5"/>
      <c r="E23" s="5"/>
      <c r="F23" s="5">
        <f>+C23</f>
        <v>-2000</v>
      </c>
    </row>
    <row r="24" spans="1:8" hidden="1" outlineLevel="1">
      <c r="A24" s="1" t="s">
        <v>34</v>
      </c>
      <c r="B24" s="1" t="s">
        <v>35</v>
      </c>
      <c r="C24" s="5">
        <v>-234836.51</v>
      </c>
      <c r="D24" s="5">
        <f t="shared" ref="D24:D51" si="4">+C24/1.16</f>
        <v>-202445.26724137933</v>
      </c>
      <c r="E24" s="5">
        <f t="shared" ref="E24:E51" si="5">+D24*0.16</f>
        <v>-32391.242758620694</v>
      </c>
      <c r="F24" s="5"/>
    </row>
    <row r="25" spans="1:8" hidden="1" outlineLevel="1">
      <c r="A25" s="1" t="s">
        <v>38</v>
      </c>
      <c r="B25" s="1" t="s">
        <v>39</v>
      </c>
      <c r="C25" s="5">
        <v>-15137</v>
      </c>
      <c r="D25" s="5">
        <f t="shared" si="4"/>
        <v>-13049.137931034484</v>
      </c>
      <c r="E25" s="5">
        <f t="shared" si="5"/>
        <v>-2087.8620689655172</v>
      </c>
      <c r="F25" s="5"/>
    </row>
    <row r="26" spans="1:8" hidden="1" outlineLevel="1">
      <c r="A26" s="1" t="s">
        <v>42</v>
      </c>
      <c r="B26" s="1" t="s">
        <v>43</v>
      </c>
      <c r="C26" s="5">
        <v>-3000</v>
      </c>
      <c r="D26" s="5"/>
      <c r="E26" s="5"/>
      <c r="F26" s="5">
        <f>+C26</f>
        <v>-3000</v>
      </c>
    </row>
    <row r="27" spans="1:8" hidden="1" outlineLevel="1">
      <c r="A27" s="1" t="s">
        <v>195</v>
      </c>
      <c r="B27" s="1" t="s">
        <v>196</v>
      </c>
      <c r="C27" s="5">
        <v>-225.01</v>
      </c>
      <c r="D27" s="5">
        <f t="shared" si="4"/>
        <v>-193.97413793103448</v>
      </c>
      <c r="E27" s="5">
        <f t="shared" si="5"/>
        <v>-31.035862068965518</v>
      </c>
      <c r="F27" s="5"/>
    </row>
    <row r="28" spans="1:8" hidden="1" outlineLevel="1">
      <c r="A28" s="1" t="s">
        <v>44</v>
      </c>
      <c r="B28" s="1" t="s">
        <v>45</v>
      </c>
      <c r="C28" s="5">
        <v>-4872</v>
      </c>
      <c r="D28" s="5">
        <f t="shared" si="4"/>
        <v>-4200</v>
      </c>
      <c r="E28" s="5">
        <f t="shared" si="5"/>
        <v>-672</v>
      </c>
      <c r="F28" s="5"/>
    </row>
    <row r="29" spans="1:8" hidden="1" outlineLevel="1">
      <c r="A29" s="1" t="s">
        <v>48</v>
      </c>
      <c r="B29" s="1" t="s">
        <v>49</v>
      </c>
      <c r="C29" s="5">
        <v>99.91</v>
      </c>
      <c r="D29" s="5">
        <f t="shared" si="4"/>
        <v>86.129310344827587</v>
      </c>
      <c r="E29" s="5">
        <f t="shared" si="5"/>
        <v>13.780689655172415</v>
      </c>
      <c r="F29" s="5"/>
    </row>
    <row r="30" spans="1:8" hidden="1" outlineLevel="1">
      <c r="A30" s="1" t="s">
        <v>52</v>
      </c>
      <c r="B30" s="1" t="s">
        <v>53</v>
      </c>
      <c r="C30" s="5">
        <v>-359.61</v>
      </c>
      <c r="D30" s="5">
        <f t="shared" si="4"/>
        <v>-310.00862068965523</v>
      </c>
      <c r="E30" s="5">
        <f t="shared" si="5"/>
        <v>-49.601379310344839</v>
      </c>
      <c r="F30" s="5"/>
    </row>
    <row r="31" spans="1:8" hidden="1" outlineLevel="1">
      <c r="A31" s="1" t="s">
        <v>58</v>
      </c>
      <c r="B31" s="1" t="s">
        <v>59</v>
      </c>
      <c r="C31" s="5">
        <v>-51382.07</v>
      </c>
      <c r="D31" s="5">
        <f t="shared" si="4"/>
        <v>-44294.887931034486</v>
      </c>
      <c r="E31" s="5">
        <f t="shared" si="5"/>
        <v>-7087.1820689655178</v>
      </c>
      <c r="F31" s="5"/>
    </row>
    <row r="32" spans="1:8" hidden="1" outlineLevel="1">
      <c r="A32" s="1" t="s">
        <v>60</v>
      </c>
      <c r="B32" s="1" t="s">
        <v>61</v>
      </c>
      <c r="C32" s="5">
        <v>-974.41</v>
      </c>
      <c r="D32" s="5">
        <f t="shared" si="4"/>
        <v>-840.00862068965523</v>
      </c>
      <c r="E32" s="5">
        <f t="shared" si="5"/>
        <v>-134.40137931034485</v>
      </c>
      <c r="F32" s="5"/>
    </row>
    <row r="33" spans="1:6" hidden="1" outlineLevel="1">
      <c r="A33" s="1" t="s">
        <v>62</v>
      </c>
      <c r="B33" s="1" t="s">
        <v>63</v>
      </c>
      <c r="C33" s="5">
        <v>-223.54</v>
      </c>
      <c r="D33" s="5">
        <f t="shared" si="4"/>
        <v>-192.70689655172416</v>
      </c>
      <c r="E33" s="5">
        <f t="shared" si="5"/>
        <v>-30.833103448275867</v>
      </c>
      <c r="F33" s="5"/>
    </row>
    <row r="34" spans="1:6" hidden="1" outlineLevel="1">
      <c r="A34" s="1" t="s">
        <v>64</v>
      </c>
      <c r="B34" s="1" t="s">
        <v>65</v>
      </c>
      <c r="C34" s="5">
        <v>-548041.52</v>
      </c>
      <c r="D34" s="5">
        <f t="shared" si="4"/>
        <v>-472449.58620689658</v>
      </c>
      <c r="E34" s="5">
        <f t="shared" si="5"/>
        <v>-75591.933793103453</v>
      </c>
      <c r="F34" s="5"/>
    </row>
    <row r="35" spans="1:6" hidden="1" outlineLevel="1">
      <c r="A35" s="1" t="s">
        <v>66</v>
      </c>
      <c r="B35" s="1" t="s">
        <v>67</v>
      </c>
      <c r="C35" s="5">
        <v>442.41</v>
      </c>
      <c r="D35" s="5">
        <f>+C35/1.16</f>
        <v>381.38793103448279</v>
      </c>
      <c r="E35" s="5">
        <f>+D35*0.16</f>
        <v>61.022068965517249</v>
      </c>
      <c r="F35" s="5"/>
    </row>
    <row r="36" spans="1:6" hidden="1" outlineLevel="1">
      <c r="A36" s="1" t="s">
        <v>68</v>
      </c>
      <c r="B36" s="1" t="s">
        <v>69</v>
      </c>
      <c r="C36" s="5">
        <v>-696</v>
      </c>
      <c r="D36" s="5">
        <f t="shared" si="4"/>
        <v>-600</v>
      </c>
      <c r="E36" s="5">
        <f t="shared" si="5"/>
        <v>-96</v>
      </c>
      <c r="F36" s="5"/>
    </row>
    <row r="37" spans="1:6" hidden="1" outlineLevel="1">
      <c r="A37" s="1" t="s">
        <v>70</v>
      </c>
      <c r="B37" s="1" t="s">
        <v>71</v>
      </c>
      <c r="C37" s="5">
        <v>-14472.91</v>
      </c>
      <c r="D37" s="5">
        <f t="shared" si="4"/>
        <v>-12476.646551724139</v>
      </c>
      <c r="E37" s="5">
        <f t="shared" si="5"/>
        <v>-1996.2634482758624</v>
      </c>
      <c r="F37" s="5"/>
    </row>
    <row r="38" spans="1:6" hidden="1" outlineLevel="1">
      <c r="A38" s="1" t="s">
        <v>74</v>
      </c>
      <c r="B38" s="1" t="s">
        <v>75</v>
      </c>
      <c r="C38" s="5">
        <v>-2760.8</v>
      </c>
      <c r="D38" s="5">
        <f t="shared" si="4"/>
        <v>-2380.0000000000005</v>
      </c>
      <c r="E38" s="5">
        <f t="shared" si="5"/>
        <v>-380.80000000000007</v>
      </c>
      <c r="F38" s="5"/>
    </row>
    <row r="39" spans="1:6" hidden="1" outlineLevel="1">
      <c r="A39" s="1" t="s">
        <v>76</v>
      </c>
      <c r="B39" s="1" t="s">
        <v>77</v>
      </c>
      <c r="C39" s="5">
        <v>-9439.65</v>
      </c>
      <c r="D39" s="5">
        <f t="shared" si="4"/>
        <v>-8137.6293103448279</v>
      </c>
      <c r="E39" s="5">
        <f t="shared" si="5"/>
        <v>-1302.0206896551724</v>
      </c>
      <c r="F39" s="5"/>
    </row>
    <row r="40" spans="1:6" hidden="1" outlineLevel="1">
      <c r="A40" s="1" t="s">
        <v>78</v>
      </c>
      <c r="B40" s="1" t="s">
        <v>79</v>
      </c>
      <c r="C40" s="5">
        <v>-2399.46</v>
      </c>
      <c r="D40" s="5">
        <f t="shared" si="4"/>
        <v>-2068.5</v>
      </c>
      <c r="E40" s="5">
        <f t="shared" si="5"/>
        <v>-330.96</v>
      </c>
      <c r="F40" s="5"/>
    </row>
    <row r="41" spans="1:6" hidden="1" outlineLevel="1">
      <c r="A41" s="1" t="s">
        <v>80</v>
      </c>
      <c r="B41" s="1" t="s">
        <v>81</v>
      </c>
      <c r="C41" s="5">
        <v>-4081.62</v>
      </c>
      <c r="D41" s="5">
        <f t="shared" si="4"/>
        <v>-3518.6379310344828</v>
      </c>
      <c r="E41" s="5">
        <f t="shared" si="5"/>
        <v>-562.98206896551721</v>
      </c>
      <c r="F41" s="5"/>
    </row>
    <row r="42" spans="1:6" hidden="1" outlineLevel="1">
      <c r="A42" s="1" t="s">
        <v>82</v>
      </c>
      <c r="B42" s="1" t="s">
        <v>83</v>
      </c>
      <c r="C42" s="5">
        <v>-2009.12</v>
      </c>
      <c r="D42" s="5">
        <f t="shared" si="4"/>
        <v>-1732</v>
      </c>
      <c r="E42" s="5">
        <f t="shared" si="5"/>
        <v>-277.12</v>
      </c>
      <c r="F42" s="5"/>
    </row>
    <row r="43" spans="1:6" hidden="1" outlineLevel="1">
      <c r="A43" s="1" t="s">
        <v>84</v>
      </c>
      <c r="B43" s="1" t="s">
        <v>85</v>
      </c>
      <c r="C43" s="5">
        <v>-4465.8</v>
      </c>
      <c r="D43" s="5">
        <f t="shared" si="4"/>
        <v>-3849.8275862068972</v>
      </c>
      <c r="E43" s="5">
        <f t="shared" si="5"/>
        <v>-615.97241379310356</v>
      </c>
      <c r="F43" s="5"/>
    </row>
    <row r="44" spans="1:6" hidden="1" outlineLevel="1">
      <c r="A44" s="1" t="s">
        <v>86</v>
      </c>
      <c r="B44" s="1" t="s">
        <v>87</v>
      </c>
      <c r="C44" s="5">
        <v>-773.61</v>
      </c>
      <c r="D44" s="5">
        <f t="shared" si="4"/>
        <v>-666.90517241379314</v>
      </c>
      <c r="E44" s="5">
        <f t="shared" si="5"/>
        <v>-106.7048275862069</v>
      </c>
      <c r="F44" s="5"/>
    </row>
    <row r="45" spans="1:6" hidden="1" outlineLevel="1">
      <c r="A45" s="1" t="s">
        <v>88</v>
      </c>
      <c r="B45" s="1" t="s">
        <v>89</v>
      </c>
      <c r="C45" s="5">
        <v>-1091.47</v>
      </c>
      <c r="D45" s="5">
        <f t="shared" si="4"/>
        <v>-940.92241379310349</v>
      </c>
      <c r="E45" s="5">
        <f t="shared" si="5"/>
        <v>-150.54758620689657</v>
      </c>
      <c r="F45" s="5"/>
    </row>
    <row r="46" spans="1:6" hidden="1" outlineLevel="1">
      <c r="A46" s="1" t="s">
        <v>211</v>
      </c>
      <c r="B46" s="1" t="s">
        <v>212</v>
      </c>
      <c r="C46" s="5">
        <v>-91100</v>
      </c>
      <c r="D46" s="5"/>
      <c r="E46" s="5"/>
      <c r="F46" s="5">
        <f>+C46</f>
        <v>-91100</v>
      </c>
    </row>
    <row r="47" spans="1:6" hidden="1" outlineLevel="1">
      <c r="A47" s="1" t="s">
        <v>90</v>
      </c>
      <c r="B47" s="1" t="s">
        <v>91</v>
      </c>
      <c r="C47" s="5">
        <v>-1624</v>
      </c>
      <c r="D47" s="5">
        <f t="shared" si="4"/>
        <v>-1400</v>
      </c>
      <c r="E47" s="5">
        <f t="shared" si="5"/>
        <v>-224</v>
      </c>
      <c r="F47" s="5"/>
    </row>
    <row r="48" spans="1:6" hidden="1" outlineLevel="1">
      <c r="A48" s="1" t="s">
        <v>92</v>
      </c>
      <c r="B48" s="1" t="s">
        <v>93</v>
      </c>
      <c r="C48" s="5">
        <v>-70000</v>
      </c>
      <c r="D48" s="5">
        <f t="shared" si="4"/>
        <v>-60344.827586206899</v>
      </c>
      <c r="E48" s="5">
        <f t="shared" si="5"/>
        <v>-9655.1724137931033</v>
      </c>
      <c r="F48" s="5"/>
    </row>
    <row r="49" spans="1:6" hidden="1" outlineLevel="1">
      <c r="A49" s="1" t="s">
        <v>94</v>
      </c>
      <c r="B49" s="1" t="s">
        <v>95</v>
      </c>
      <c r="C49" s="5">
        <v>-1349.36</v>
      </c>
      <c r="D49" s="5">
        <f t="shared" si="4"/>
        <v>-1163.2413793103449</v>
      </c>
      <c r="E49" s="5">
        <f t="shared" si="5"/>
        <v>-186.11862068965519</v>
      </c>
      <c r="F49" s="5"/>
    </row>
    <row r="50" spans="1:6" hidden="1" outlineLevel="1">
      <c r="A50" s="1" t="s">
        <v>96</v>
      </c>
      <c r="B50" s="1" t="s">
        <v>97</v>
      </c>
      <c r="C50" s="5">
        <v>-47429.35</v>
      </c>
      <c r="D50" s="5">
        <f t="shared" si="4"/>
        <v>-40887.370689655174</v>
      </c>
      <c r="E50" s="5">
        <f t="shared" si="5"/>
        <v>-6541.9793103448283</v>
      </c>
      <c r="F50" s="5"/>
    </row>
    <row r="51" spans="1:6" hidden="1" outlineLevel="1">
      <c r="A51" s="1" t="s">
        <v>98</v>
      </c>
      <c r="B51" s="1" t="s">
        <v>99</v>
      </c>
      <c r="C51" s="5">
        <v>-4796.8</v>
      </c>
      <c r="D51" s="5">
        <f t="shared" si="4"/>
        <v>-4135.1724137931042</v>
      </c>
      <c r="E51" s="5">
        <f t="shared" si="5"/>
        <v>-661.62758620689669</v>
      </c>
      <c r="F51" s="5"/>
    </row>
    <row r="52" spans="1:6" hidden="1" outlineLevel="1">
      <c r="A52" s="1" t="s">
        <v>104</v>
      </c>
      <c r="B52" s="1" t="s">
        <v>105</v>
      </c>
      <c r="C52" s="5">
        <v>-638</v>
      </c>
      <c r="D52" s="5">
        <f>+C52/1.16</f>
        <v>-550</v>
      </c>
      <c r="E52" s="5">
        <f>+D52*0.16</f>
        <v>-88</v>
      </c>
      <c r="F52" s="5"/>
    </row>
    <row r="53" spans="1:6" hidden="1" outlineLevel="1">
      <c r="A53" s="1" t="s">
        <v>106</v>
      </c>
      <c r="B53" s="1" t="s">
        <v>107</v>
      </c>
      <c r="C53" s="5">
        <v>-2038.36</v>
      </c>
      <c r="D53" s="5">
        <f>+C53/1.16</f>
        <v>-1757.2068965517242</v>
      </c>
      <c r="E53" s="5">
        <f>+D53*0.16</f>
        <v>-281.15310344827589</v>
      </c>
      <c r="F53" s="5"/>
    </row>
    <row r="54" spans="1:6" hidden="1" outlineLevel="1">
      <c r="A54" s="1" t="s">
        <v>108</v>
      </c>
      <c r="B54" s="1" t="s">
        <v>109</v>
      </c>
      <c r="C54" s="5">
        <v>-1296.58</v>
      </c>
      <c r="D54" s="5">
        <f t="shared" ref="D54:D64" si="6">+C54/1.16</f>
        <v>-1117.7413793103449</v>
      </c>
      <c r="E54" s="5">
        <f t="shared" ref="E54:E64" si="7">+D54*0.16</f>
        <v>-178.83862068965519</v>
      </c>
      <c r="F54" s="5"/>
    </row>
    <row r="55" spans="1:6" hidden="1" outlineLevel="1">
      <c r="A55" s="1" t="s">
        <v>110</v>
      </c>
      <c r="B55" s="1" t="s">
        <v>111</v>
      </c>
      <c r="C55" s="5">
        <v>-13639.56</v>
      </c>
      <c r="D55" s="5">
        <f t="shared" si="6"/>
        <v>-11758.241379310346</v>
      </c>
      <c r="E55" s="5">
        <f t="shared" si="7"/>
        <v>-1881.3186206896553</v>
      </c>
      <c r="F55" s="5"/>
    </row>
    <row r="56" spans="1:6" hidden="1" outlineLevel="1">
      <c r="A56" s="1" t="s">
        <v>112</v>
      </c>
      <c r="B56" s="1" t="s">
        <v>113</v>
      </c>
      <c r="C56" s="5">
        <v>-5000</v>
      </c>
      <c r="D56" s="5">
        <f>+C56/1.16</f>
        <v>-4310.3448275862074</v>
      </c>
      <c r="E56" s="5">
        <f>+D56*0.16</f>
        <v>-689.65517241379325</v>
      </c>
      <c r="F56" s="5"/>
    </row>
    <row r="57" spans="1:6" hidden="1" outlineLevel="1">
      <c r="A57" s="1" t="s">
        <v>114</v>
      </c>
      <c r="B57" s="1" t="s">
        <v>115</v>
      </c>
      <c r="C57" s="5">
        <v>-1521.21</v>
      </c>
      <c r="D57" s="5">
        <f t="shared" si="6"/>
        <v>-1311.3879310344828</v>
      </c>
      <c r="E57" s="5">
        <f t="shared" si="7"/>
        <v>-209.82206896551725</v>
      </c>
      <c r="F57" s="5"/>
    </row>
    <row r="58" spans="1:6" hidden="1" outlineLevel="1">
      <c r="A58" s="1" t="s">
        <v>116</v>
      </c>
      <c r="B58" s="1" t="s">
        <v>117</v>
      </c>
      <c r="C58" s="5">
        <v>-8282.4599999999991</v>
      </c>
      <c r="D58" s="5">
        <f t="shared" si="6"/>
        <v>-7140.0517241379312</v>
      </c>
      <c r="E58" s="5">
        <f t="shared" si="7"/>
        <v>-1142.4082758620691</v>
      </c>
      <c r="F58" s="5"/>
    </row>
    <row r="59" spans="1:6" hidden="1" outlineLevel="1">
      <c r="A59" s="1" t="s">
        <v>118</v>
      </c>
      <c r="B59" s="1" t="s">
        <v>119</v>
      </c>
      <c r="C59" s="5">
        <v>-15680.02</v>
      </c>
      <c r="D59" s="5">
        <f t="shared" si="6"/>
        <v>-13517.258620689656</v>
      </c>
      <c r="E59" s="5">
        <f t="shared" si="7"/>
        <v>-2162.7613793103451</v>
      </c>
      <c r="F59" s="5"/>
    </row>
    <row r="60" spans="1:6" hidden="1" outlineLevel="1">
      <c r="A60" s="1" t="s">
        <v>120</v>
      </c>
      <c r="B60" s="1" t="s">
        <v>121</v>
      </c>
      <c r="C60" s="5">
        <v>-4443</v>
      </c>
      <c r="D60" s="5">
        <f>+C60/1.16</f>
        <v>-3830.1724137931037</v>
      </c>
      <c r="E60" s="5">
        <f>+D60*0.16</f>
        <v>-612.82758620689663</v>
      </c>
      <c r="F60" s="5"/>
    </row>
    <row r="61" spans="1:6" hidden="1" outlineLevel="1">
      <c r="A61" s="1" t="s">
        <v>122</v>
      </c>
      <c r="B61" s="1" t="s">
        <v>123</v>
      </c>
      <c r="C61" s="5">
        <v>-19026</v>
      </c>
      <c r="D61" s="5">
        <f t="shared" si="6"/>
        <v>-16401.724137931036</v>
      </c>
      <c r="E61" s="5">
        <f t="shared" si="7"/>
        <v>-2624.275862068966</v>
      </c>
      <c r="F61" s="5"/>
    </row>
    <row r="62" spans="1:6" hidden="1" outlineLevel="1">
      <c r="A62" s="1" t="s">
        <v>124</v>
      </c>
      <c r="B62" s="1" t="s">
        <v>125</v>
      </c>
      <c r="C62" s="5">
        <v>-4356.5</v>
      </c>
      <c r="D62" s="5">
        <f t="shared" si="6"/>
        <v>-3755.6034482758623</v>
      </c>
      <c r="E62" s="5">
        <f t="shared" si="7"/>
        <v>-600.89655172413802</v>
      </c>
      <c r="F62" s="5"/>
    </row>
    <row r="63" spans="1:6" hidden="1" outlineLevel="1">
      <c r="A63" s="1" t="s">
        <v>126</v>
      </c>
      <c r="B63" s="1" t="s">
        <v>127</v>
      </c>
      <c r="C63" s="5">
        <v>-1310.51</v>
      </c>
      <c r="D63" s="5">
        <f t="shared" si="6"/>
        <v>-1129.75</v>
      </c>
      <c r="E63" s="5">
        <f t="shared" si="7"/>
        <v>-180.76</v>
      </c>
      <c r="F63" s="5"/>
    </row>
    <row r="64" spans="1:6" hidden="1" outlineLevel="1">
      <c r="A64" s="1" t="s">
        <v>130</v>
      </c>
      <c r="B64" s="1" t="s">
        <v>131</v>
      </c>
      <c r="C64" s="5">
        <v>-7656</v>
      </c>
      <c r="D64" s="5">
        <f t="shared" si="6"/>
        <v>-6600.0000000000009</v>
      </c>
      <c r="E64" s="5">
        <f t="shared" si="7"/>
        <v>-1056.0000000000002</v>
      </c>
      <c r="F64" s="5"/>
    </row>
    <row r="65" spans="1:6" hidden="1" outlineLevel="1">
      <c r="A65" s="1" t="s">
        <v>132</v>
      </c>
      <c r="B65" s="1" t="s">
        <v>133</v>
      </c>
      <c r="C65" s="5">
        <v>-62907</v>
      </c>
      <c r="D65" s="5">
        <f>+C65/1.16</f>
        <v>-54230.172413793109</v>
      </c>
      <c r="E65" s="5">
        <f>+D65*0.16</f>
        <v>-8676.8275862068967</v>
      </c>
      <c r="F65" s="5"/>
    </row>
    <row r="66" spans="1:6" hidden="1" outlineLevel="1">
      <c r="A66" s="1" t="s">
        <v>213</v>
      </c>
      <c r="B66" s="1" t="s">
        <v>214</v>
      </c>
      <c r="C66" s="5">
        <v>259.39</v>
      </c>
      <c r="D66" s="5"/>
      <c r="E66" s="5"/>
      <c r="F66" s="5">
        <f>+C66</f>
        <v>259.39</v>
      </c>
    </row>
    <row r="67" spans="1:6" hidden="1" outlineLevel="1">
      <c r="A67" s="1" t="s">
        <v>136</v>
      </c>
      <c r="B67" s="1" t="s">
        <v>137</v>
      </c>
      <c r="C67" s="5">
        <v>-189907.15</v>
      </c>
      <c r="D67" s="5">
        <f t="shared" ref="D67:D70" si="8">+C67/1.16</f>
        <v>-163713.06034482759</v>
      </c>
      <c r="E67" s="5">
        <f t="shared" ref="E67:E70" si="9">+D67*0.16</f>
        <v>-26194.089655172414</v>
      </c>
      <c r="F67" s="5"/>
    </row>
    <row r="68" spans="1:6" hidden="1" outlineLevel="1">
      <c r="A68" s="1" t="s">
        <v>138</v>
      </c>
      <c r="B68" s="1" t="s">
        <v>139</v>
      </c>
      <c r="C68" s="5">
        <v>8120</v>
      </c>
      <c r="D68" s="5">
        <f t="shared" si="8"/>
        <v>7000.0000000000009</v>
      </c>
      <c r="E68" s="5">
        <f t="shared" si="9"/>
        <v>1120.0000000000002</v>
      </c>
      <c r="F68" s="5"/>
    </row>
    <row r="69" spans="1:6" hidden="1" outlineLevel="1">
      <c r="A69" s="1" t="s">
        <v>140</v>
      </c>
      <c r="B69" s="1" t="s">
        <v>141</v>
      </c>
      <c r="C69" s="5">
        <v>-727.07</v>
      </c>
      <c r="D69" s="5">
        <f t="shared" si="8"/>
        <v>-626.78448275862081</v>
      </c>
      <c r="E69" s="5">
        <f t="shared" si="9"/>
        <v>-100.28551724137934</v>
      </c>
      <c r="F69" s="5"/>
    </row>
    <row r="70" spans="1:6" hidden="1" outlineLevel="1">
      <c r="A70" s="1" t="s">
        <v>142</v>
      </c>
      <c r="B70" s="1" t="s">
        <v>143</v>
      </c>
      <c r="C70" s="5">
        <v>-820.96</v>
      </c>
      <c r="D70" s="5">
        <f t="shared" si="8"/>
        <v>-707.72413793103453</v>
      </c>
      <c r="E70" s="5">
        <f t="shared" si="9"/>
        <v>-113.23586206896553</v>
      </c>
      <c r="F70" s="5"/>
    </row>
    <row r="71" spans="1:6" hidden="1" outlineLevel="1">
      <c r="A71" s="1" t="s">
        <v>144</v>
      </c>
      <c r="B71" s="1" t="s">
        <v>145</v>
      </c>
      <c r="C71" s="5">
        <v>-1190.93</v>
      </c>
      <c r="D71" s="5">
        <f>+C71/1.16</f>
        <v>-1026.6637931034484</v>
      </c>
      <c r="E71" s="5">
        <f>+D71*0.16</f>
        <v>-164.26620689655175</v>
      </c>
      <c r="F71" s="5"/>
    </row>
    <row r="72" spans="1:6" hidden="1" outlineLevel="1">
      <c r="A72" s="1" t="s">
        <v>146</v>
      </c>
      <c r="B72" s="1" t="s">
        <v>147</v>
      </c>
      <c r="C72" s="5">
        <v>-1531.59</v>
      </c>
      <c r="D72" s="5">
        <f>+C72/1.16</f>
        <v>-1320.3362068965519</v>
      </c>
      <c r="E72" s="5">
        <f>+D72*0.16</f>
        <v>-211.25379310344829</v>
      </c>
      <c r="F72" s="5"/>
    </row>
    <row r="73" spans="1:6" hidden="1" outlineLevel="1">
      <c r="A73" s="1" t="s">
        <v>152</v>
      </c>
      <c r="B73" s="1" t="s">
        <v>153</v>
      </c>
      <c r="C73" s="5">
        <v>-1725</v>
      </c>
      <c r="D73" s="5">
        <f t="shared" ref="D73" si="10">+C73/1.16</f>
        <v>-1487.0689655172414</v>
      </c>
      <c r="E73" s="5">
        <f t="shared" ref="E73" si="11">+D73*0.16</f>
        <v>-237.93103448275863</v>
      </c>
      <c r="F73" s="5"/>
    </row>
    <row r="74" spans="1:6" hidden="1" outlineLevel="1">
      <c r="A74" s="1" t="s">
        <v>154</v>
      </c>
      <c r="B74" s="1" t="s">
        <v>155</v>
      </c>
      <c r="C74" s="5">
        <v>6193.19</v>
      </c>
      <c r="D74" s="5"/>
      <c r="E74" s="5"/>
      <c r="F74" s="5">
        <f>+C74</f>
        <v>6193.19</v>
      </c>
    </row>
    <row r="75" spans="1:6" hidden="1" outlineLevel="1">
      <c r="A75" s="1" t="s">
        <v>156</v>
      </c>
      <c r="B75" s="1" t="s">
        <v>157</v>
      </c>
      <c r="C75" s="5">
        <v>-979.28</v>
      </c>
      <c r="D75" s="5">
        <f t="shared" ref="D75" si="12">+C75/1.16</f>
        <v>-844.20689655172418</v>
      </c>
      <c r="E75" s="5">
        <f t="shared" ref="E75" si="13">+D75*0.16</f>
        <v>-135.07310344827587</v>
      </c>
      <c r="F75" s="5"/>
    </row>
    <row r="76" spans="1:6" hidden="1" outlineLevel="1">
      <c r="A76" s="1" t="s">
        <v>158</v>
      </c>
      <c r="B76" s="1" t="s">
        <v>159</v>
      </c>
      <c r="C76" s="5">
        <v>-1044</v>
      </c>
      <c r="D76" s="5">
        <f>+C76/1.16</f>
        <v>-900.00000000000011</v>
      </c>
      <c r="E76" s="5">
        <f>+D76*0.16</f>
        <v>-144.00000000000003</v>
      </c>
      <c r="F76" s="5"/>
    </row>
    <row r="77" spans="1:6" hidden="1" outlineLevel="1">
      <c r="A77" s="1" t="s">
        <v>215</v>
      </c>
      <c r="B77" s="1" t="s">
        <v>216</v>
      </c>
      <c r="C77" s="5">
        <v>-3016</v>
      </c>
      <c r="D77" s="5">
        <f>+C77/1.16</f>
        <v>-2600</v>
      </c>
      <c r="E77" s="5">
        <f>+D77*0.16</f>
        <v>-416</v>
      </c>
      <c r="F77" s="5"/>
    </row>
    <row r="78" spans="1:6" hidden="1" outlineLevel="1">
      <c r="A78" s="1" t="s">
        <v>162</v>
      </c>
      <c r="B78" s="1" t="s">
        <v>163</v>
      </c>
      <c r="C78" s="5">
        <v>-3596</v>
      </c>
      <c r="D78" s="5">
        <f>+C78/1.16</f>
        <v>-3100</v>
      </c>
      <c r="E78" s="5">
        <f>+D78*0.16</f>
        <v>-496</v>
      </c>
      <c r="F78" s="5"/>
    </row>
    <row r="79" spans="1:6" hidden="1" outlineLevel="1">
      <c r="A79" s="1" t="s">
        <v>164</v>
      </c>
      <c r="B79" s="1" t="s">
        <v>165</v>
      </c>
      <c r="C79" s="5">
        <v>-1028.92</v>
      </c>
      <c r="D79" s="5">
        <f t="shared" ref="D79:D81" si="14">+C79/1.16</f>
        <v>-887.00000000000011</v>
      </c>
      <c r="E79" s="5">
        <f t="shared" ref="E79:E81" si="15">+D79*0.16</f>
        <v>-141.92000000000002</v>
      </c>
      <c r="F79" s="5"/>
    </row>
    <row r="80" spans="1:6" hidden="1" outlineLevel="1">
      <c r="A80" s="1" t="s">
        <v>201</v>
      </c>
      <c r="B80" s="1" t="s">
        <v>202</v>
      </c>
      <c r="C80" s="5">
        <v>-14152</v>
      </c>
      <c r="D80" s="5">
        <f t="shared" si="14"/>
        <v>-12200</v>
      </c>
      <c r="E80" s="5">
        <f t="shared" si="15"/>
        <v>-1952</v>
      </c>
      <c r="F80" s="5"/>
    </row>
    <row r="81" spans="1:6" hidden="1" outlineLevel="1">
      <c r="A81" s="1" t="s">
        <v>168</v>
      </c>
      <c r="B81" s="1" t="s">
        <v>169</v>
      </c>
      <c r="C81" s="5">
        <v>-2582.4</v>
      </c>
      <c r="D81" s="5">
        <f t="shared" si="14"/>
        <v>-2226.2068965517242</v>
      </c>
      <c r="E81" s="5">
        <f t="shared" si="15"/>
        <v>-356.19310344827585</v>
      </c>
      <c r="F81" s="5"/>
    </row>
    <row r="82" spans="1:6" hidden="1" outlineLevel="1">
      <c r="A82" s="1" t="s">
        <v>170</v>
      </c>
      <c r="B82" s="1" t="s">
        <v>171</v>
      </c>
      <c r="C82" s="5">
        <v>2090.84</v>
      </c>
      <c r="D82" s="5">
        <f>+C82/1.16</f>
        <v>1802.4482758620693</v>
      </c>
      <c r="E82" s="5">
        <f>+D82*0.16</f>
        <v>288.39172413793108</v>
      </c>
      <c r="F82" s="5"/>
    </row>
    <row r="83" spans="1:6" hidden="1" outlineLevel="1">
      <c r="A83" s="1" t="s">
        <v>172</v>
      </c>
      <c r="B83" s="1" t="s">
        <v>173</v>
      </c>
      <c r="C83" s="5">
        <v>-11470.9</v>
      </c>
      <c r="D83" s="5">
        <f t="shared" ref="D83" si="16">+C83/1.16</f>
        <v>-9888.7068965517246</v>
      </c>
      <c r="E83" s="5">
        <f t="shared" ref="E83" si="17">+D83*0.16</f>
        <v>-1582.1931034482759</v>
      </c>
      <c r="F83" s="5"/>
    </row>
    <row r="84" spans="1:6" hidden="1" outlineLevel="1">
      <c r="A84" s="1" t="s">
        <v>174</v>
      </c>
      <c r="B84" s="1" t="s">
        <v>175</v>
      </c>
      <c r="C84" s="5">
        <v>-2698.54</v>
      </c>
      <c r="D84" s="5">
        <f>+C84/1.16</f>
        <v>-2326.3275862068967</v>
      </c>
      <c r="E84" s="5">
        <f>+D84*0.16</f>
        <v>-372.21241379310351</v>
      </c>
      <c r="F84" s="5"/>
    </row>
    <row r="85" spans="1:6" hidden="1" outlineLevel="1">
      <c r="A85" s="1" t="s">
        <v>176</v>
      </c>
      <c r="B85" s="1" t="s">
        <v>177</v>
      </c>
      <c r="C85" s="5">
        <v>-10440</v>
      </c>
      <c r="D85" s="5">
        <f>+C85/1.16</f>
        <v>-9000</v>
      </c>
      <c r="E85" s="5">
        <f>+D85*0.16</f>
        <v>-1440</v>
      </c>
      <c r="F85" s="5"/>
    </row>
    <row r="86" spans="1:6" hidden="1" outlineLevel="1">
      <c r="A86" s="1" t="s">
        <v>178</v>
      </c>
      <c r="B86" s="1" t="s">
        <v>179</v>
      </c>
      <c r="C86" s="5">
        <v>-11020</v>
      </c>
      <c r="D86" s="5">
        <f>+C86/1.16</f>
        <v>-9500</v>
      </c>
      <c r="E86" s="5">
        <f>+D86*0.16</f>
        <v>-1520</v>
      </c>
      <c r="F86" s="5"/>
    </row>
    <row r="87" spans="1:6" hidden="1" outlineLevel="1">
      <c r="A87" s="1" t="s">
        <v>180</v>
      </c>
      <c r="B87" s="1" t="s">
        <v>181</v>
      </c>
      <c r="C87" s="5">
        <v>-644.01</v>
      </c>
      <c r="D87" s="5">
        <f>+C87/1.16</f>
        <v>-555.18103448275861</v>
      </c>
      <c r="E87" s="5">
        <f>+D87*0.16</f>
        <v>-88.828965517241372</v>
      </c>
      <c r="F87" s="5"/>
    </row>
    <row r="88" spans="1:6" hidden="1" outlineLevel="1">
      <c r="A88" s="1" t="s">
        <v>182</v>
      </c>
      <c r="B88" s="1" t="s">
        <v>183</v>
      </c>
      <c r="C88" s="5">
        <v>-13006.9</v>
      </c>
      <c r="D88" s="5">
        <f t="shared" ref="D88" si="18">+C88/1.16</f>
        <v>-11212.844827586207</v>
      </c>
      <c r="E88" s="5">
        <f t="shared" ref="E88" si="19">+D88*0.16</f>
        <v>-1794.0551724137931</v>
      </c>
      <c r="F88" s="5"/>
    </row>
    <row r="89" spans="1:6" hidden="1" outlineLevel="1">
      <c r="A89" s="1" t="s">
        <v>184</v>
      </c>
      <c r="B89" s="1" t="s">
        <v>185</v>
      </c>
      <c r="C89" s="5">
        <v>-32000</v>
      </c>
      <c r="D89" s="5">
        <f>+C89/1.16</f>
        <v>-27586.206896551725</v>
      </c>
      <c r="E89" s="5">
        <f>+D89*0.16</f>
        <v>-4413.7931034482763</v>
      </c>
      <c r="F89" s="5"/>
    </row>
    <row r="90" spans="1:6" hidden="1" outlineLevel="1">
      <c r="A90" s="1" t="s">
        <v>190</v>
      </c>
      <c r="B90" s="1" t="s">
        <v>191</v>
      </c>
      <c r="C90" s="5">
        <v>-848.54</v>
      </c>
      <c r="D90" s="5">
        <f t="shared" ref="D90" si="20">+C90/1.16</f>
        <v>-731.5</v>
      </c>
      <c r="E90" s="5">
        <f t="shared" ref="E90" si="21">+D90*0.16</f>
        <v>-117.04</v>
      </c>
      <c r="F90" s="5"/>
    </row>
    <row r="91" spans="1:6" hidden="1" outlineLevel="1">
      <c r="A91" s="1" t="s">
        <v>217</v>
      </c>
      <c r="B91" s="1" t="s">
        <v>218</v>
      </c>
      <c r="C91" s="5">
        <v>-100000</v>
      </c>
      <c r="D91" s="5"/>
      <c r="E91" s="5"/>
      <c r="F91" s="5">
        <f>+C91</f>
        <v>-100000</v>
      </c>
    </row>
    <row r="92" spans="1:6" hidden="1" outlineLevel="1">
      <c r="A92" s="1" t="s">
        <v>219</v>
      </c>
      <c r="B92" s="1" t="s">
        <v>220</v>
      </c>
      <c r="C92" s="5">
        <v>-170000</v>
      </c>
      <c r="D92" s="5"/>
      <c r="E92" s="5"/>
      <c r="F92" s="5">
        <f>+C92</f>
        <v>-170000</v>
      </c>
    </row>
    <row r="93" spans="1:6" hidden="1" outlineLevel="1">
      <c r="A93" s="1" t="s">
        <v>221</v>
      </c>
      <c r="B93" s="1" t="s">
        <v>222</v>
      </c>
      <c r="C93" s="5">
        <v>-145000</v>
      </c>
      <c r="D93" s="5">
        <f t="shared" ref="D93" si="22">+C93/1.16</f>
        <v>-125000.00000000001</v>
      </c>
      <c r="E93" s="5">
        <f t="shared" ref="E93" si="23">+D93*0.16</f>
        <v>-20000.000000000004</v>
      </c>
      <c r="F93" s="5"/>
    </row>
    <row r="94" spans="1:6" collapsed="1">
      <c r="B94" s="3" t="s">
        <v>210</v>
      </c>
      <c r="C94" s="23">
        <f>+C12</f>
        <v>-2861877.16</v>
      </c>
      <c r="D94" s="23">
        <f>+SUM(D13:D93)</f>
        <v>-2132665.8427586211</v>
      </c>
      <c r="E94" s="23">
        <f>+SUM(E13:E93)</f>
        <v>-341226.53484137933</v>
      </c>
      <c r="F94" s="23">
        <f>+SUM(F13:F93)</f>
        <v>-387984.42</v>
      </c>
    </row>
    <row r="96" spans="1:6">
      <c r="D96" s="7">
        <f>-D8-E8</f>
        <v>-317828.43000000005</v>
      </c>
    </row>
    <row r="97" spans="4:4">
      <c r="D97" s="7">
        <f>2132665.84+341226.53</f>
        <v>2473892.37</v>
      </c>
    </row>
    <row r="98" spans="4:4">
      <c r="D98" s="7">
        <v>387948.42</v>
      </c>
    </row>
  </sheetData>
  <sortState ref="A10:C94">
    <sortCondition ref="A10:A94"/>
  </sortState>
  <pageMargins left="0.7" right="0.7" top="0.75" bottom="0.75" header="0.3" footer="0.3"/>
  <pageSetup orientation="portrait" r:id="rId1"/>
  <ignoredErrors>
    <ignoredError sqref="C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N101"/>
  <sheetViews>
    <sheetView workbookViewId="0">
      <selection activeCell="D99" sqref="D99:D101"/>
    </sheetView>
  </sheetViews>
  <sheetFormatPr baseColWidth="10" defaultRowHeight="11.25" outlineLevelRow="1"/>
  <cols>
    <col min="1" max="1" width="11.42578125" style="1"/>
    <col min="2" max="2" width="34.140625" style="9" bestFit="1" customWidth="1"/>
    <col min="3" max="6" width="11.42578125" style="2"/>
    <col min="7" max="16384" width="11.42578125" style="1"/>
  </cols>
  <sheetData>
    <row r="1" spans="1:14" ht="12" thickBot="1">
      <c r="C1" s="6" t="s">
        <v>210</v>
      </c>
      <c r="D1" s="4" t="s">
        <v>209</v>
      </c>
      <c r="E1" s="4" t="s">
        <v>207</v>
      </c>
      <c r="F1" s="4" t="s">
        <v>208</v>
      </c>
    </row>
    <row r="3" spans="1:14">
      <c r="A3" s="3">
        <v>301</v>
      </c>
      <c r="B3" s="10" t="s">
        <v>0</v>
      </c>
      <c r="C3" s="5">
        <v>317828.43</v>
      </c>
      <c r="D3" s="5"/>
      <c r="E3" s="5"/>
      <c r="F3" s="5"/>
    </row>
    <row r="4" spans="1:14" hidden="1" outlineLevel="1">
      <c r="A4" s="1" t="s">
        <v>1</v>
      </c>
      <c r="B4" s="9" t="s">
        <v>2</v>
      </c>
      <c r="C4" s="5">
        <v>321137.26</v>
      </c>
      <c r="D4" s="5">
        <f>+C4/1.16</f>
        <v>276842.46551724139</v>
      </c>
      <c r="E4" s="5">
        <f>+D4*0.16</f>
        <v>44294.794482758625</v>
      </c>
      <c r="F4" s="5"/>
    </row>
    <row r="5" spans="1:14" hidden="1" outlineLevel="1">
      <c r="A5" s="1" t="s">
        <v>3</v>
      </c>
      <c r="B5" s="9" t="s">
        <v>4</v>
      </c>
      <c r="C5" s="5">
        <v>-8180.83</v>
      </c>
      <c r="D5" s="5">
        <f t="shared" ref="D5:D6" si="0">+C5/1.16</f>
        <v>-7052.4396551724139</v>
      </c>
      <c r="E5" s="5">
        <f t="shared" ref="E5:E6" si="1">+D5*0.16</f>
        <v>-1128.3903448275862</v>
      </c>
      <c r="F5" s="5"/>
    </row>
    <row r="6" spans="1:14" hidden="1" outlineLevel="1">
      <c r="A6" s="1" t="s">
        <v>194</v>
      </c>
      <c r="B6" s="9" t="s">
        <v>161</v>
      </c>
      <c r="C6" s="5">
        <v>4872</v>
      </c>
      <c r="D6" s="5">
        <f t="shared" si="0"/>
        <v>4200</v>
      </c>
      <c r="E6" s="5">
        <f t="shared" si="1"/>
        <v>672</v>
      </c>
      <c r="F6" s="5"/>
    </row>
    <row r="7" spans="1:14" collapsed="1">
      <c r="B7" s="10" t="s">
        <v>210</v>
      </c>
      <c r="C7" s="13">
        <f>SUM(C4:C6)</f>
        <v>317828.43</v>
      </c>
      <c r="D7" s="13">
        <f>SUM(D4:D6)</f>
        <v>273990.02586206899</v>
      </c>
      <c r="E7" s="13">
        <f>SUM(E4:E6)</f>
        <v>43838.404137931037</v>
      </c>
      <c r="F7" s="13"/>
    </row>
    <row r="8" spans="1:14" ht="12" thickBot="1">
      <c r="B8" s="10"/>
      <c r="C8" s="5"/>
      <c r="D8" s="5"/>
      <c r="E8" s="5"/>
      <c r="F8" s="5"/>
    </row>
    <row r="9" spans="1:14" ht="12" thickBot="1">
      <c r="B9" s="10"/>
      <c r="C9" s="6" t="s">
        <v>210</v>
      </c>
      <c r="D9" s="4" t="s">
        <v>209</v>
      </c>
      <c r="E9" s="4" t="s">
        <v>207</v>
      </c>
      <c r="F9" s="4" t="s">
        <v>208</v>
      </c>
    </row>
    <row r="10" spans="1:14">
      <c r="C10" s="5"/>
      <c r="D10" s="5"/>
      <c r="E10" s="5"/>
      <c r="F10" s="5"/>
    </row>
    <row r="11" spans="1:14">
      <c r="A11" s="3">
        <v>302</v>
      </c>
      <c r="B11" s="10" t="s">
        <v>5</v>
      </c>
      <c r="C11" s="5">
        <v>-2184571.91</v>
      </c>
      <c r="D11" s="5"/>
      <c r="E11" s="5"/>
      <c r="F11" s="5"/>
    </row>
    <row r="12" spans="1:14" hidden="1" outlineLevel="1">
      <c r="A12" s="1" t="s">
        <v>6</v>
      </c>
      <c r="B12" s="9" t="s">
        <v>2</v>
      </c>
      <c r="C12" s="5">
        <v>220828.91</v>
      </c>
      <c r="D12" s="5">
        <f t="shared" ref="D12:D53" si="2">+C12/1.16</f>
        <v>190369.75000000003</v>
      </c>
      <c r="E12" s="5">
        <f t="shared" ref="E12:E53" si="3">+D12*0.16</f>
        <v>30459.160000000003</v>
      </c>
      <c r="F12" s="5"/>
      <c r="M12" s="2"/>
      <c r="N12" s="2"/>
    </row>
    <row r="13" spans="1:14" hidden="1" outlineLevel="1">
      <c r="A13" s="1" t="s">
        <v>7</v>
      </c>
      <c r="B13" s="9" t="s">
        <v>8</v>
      </c>
      <c r="C13" s="5">
        <v>-19158.150000000001</v>
      </c>
      <c r="D13" s="5">
        <f t="shared" si="2"/>
        <v>-16515.646551724141</v>
      </c>
      <c r="E13" s="5">
        <f t="shared" si="3"/>
        <v>-2642.5034482758629</v>
      </c>
      <c r="F13" s="5"/>
    </row>
    <row r="14" spans="1:14" hidden="1" outlineLevel="1">
      <c r="A14" s="1" t="s">
        <v>9</v>
      </c>
      <c r="B14" s="9" t="s">
        <v>10</v>
      </c>
      <c r="C14" s="5">
        <v>-6953.5</v>
      </c>
      <c r="D14" s="5">
        <f t="shared" si="2"/>
        <v>-5994.3965517241386</v>
      </c>
      <c r="E14" s="5">
        <f t="shared" si="3"/>
        <v>-959.10344827586221</v>
      </c>
      <c r="F14" s="5"/>
    </row>
    <row r="15" spans="1:14" hidden="1" outlineLevel="1">
      <c r="A15" s="1" t="s">
        <v>11</v>
      </c>
      <c r="B15" s="9" t="s">
        <v>12</v>
      </c>
      <c r="C15" s="5">
        <v>-11310</v>
      </c>
      <c r="D15" s="5">
        <f t="shared" si="2"/>
        <v>-9750</v>
      </c>
      <c r="E15" s="5">
        <f t="shared" si="3"/>
        <v>-1560</v>
      </c>
      <c r="F15" s="5"/>
    </row>
    <row r="16" spans="1:14" hidden="1" outlineLevel="1">
      <c r="A16" s="1" t="s">
        <v>225</v>
      </c>
      <c r="B16" s="9" t="s">
        <v>226</v>
      </c>
      <c r="C16" s="5">
        <v>-7102.09</v>
      </c>
      <c r="D16" s="5">
        <f t="shared" si="2"/>
        <v>-6122.4913793103451</v>
      </c>
      <c r="E16" s="5">
        <f t="shared" si="3"/>
        <v>-979.59862068965526</v>
      </c>
      <c r="F16" s="5"/>
    </row>
    <row r="17" spans="1:12" hidden="1" outlineLevel="1">
      <c r="A17" s="1" t="s">
        <v>13</v>
      </c>
      <c r="B17" s="9" t="s">
        <v>14</v>
      </c>
      <c r="C17" s="5">
        <v>-288422.78000000003</v>
      </c>
      <c r="D17" s="5">
        <v>-91170.129310000004</v>
      </c>
      <c r="E17" s="5">
        <f t="shared" si="3"/>
        <v>-14587.220689600001</v>
      </c>
      <c r="F17" s="5">
        <v>-182665.43</v>
      </c>
      <c r="G17" s="2"/>
      <c r="H17" s="7"/>
      <c r="K17" s="2"/>
    </row>
    <row r="18" spans="1:12" hidden="1" outlineLevel="1">
      <c r="A18" s="1" t="s">
        <v>19</v>
      </c>
      <c r="B18" s="9" t="s">
        <v>4</v>
      </c>
      <c r="C18" s="5">
        <v>-27339.919999999998</v>
      </c>
      <c r="D18" s="5">
        <f t="shared" si="2"/>
        <v>-23568.896551724138</v>
      </c>
      <c r="E18" s="5">
        <f t="shared" si="3"/>
        <v>-3771.0234482758619</v>
      </c>
      <c r="F18" s="5"/>
      <c r="K18" s="2"/>
    </row>
    <row r="19" spans="1:12" hidden="1" outlineLevel="1">
      <c r="A19" s="1" t="s">
        <v>20</v>
      </c>
      <c r="B19" s="9" t="s">
        <v>21</v>
      </c>
      <c r="C19" s="5">
        <v>-912.12</v>
      </c>
      <c r="D19" s="5">
        <f t="shared" si="2"/>
        <v>-786.31034482758628</v>
      </c>
      <c r="E19" s="5">
        <f t="shared" si="3"/>
        <v>-125.80965517241381</v>
      </c>
      <c r="F19" s="5"/>
      <c r="K19" s="2"/>
    </row>
    <row r="20" spans="1:12" hidden="1" outlineLevel="1">
      <c r="A20" s="1" t="s">
        <v>24</v>
      </c>
      <c r="B20" s="9" t="s">
        <v>25</v>
      </c>
      <c r="C20" s="5">
        <v>1200</v>
      </c>
      <c r="D20" s="5">
        <f t="shared" si="2"/>
        <v>1034.4827586206898</v>
      </c>
      <c r="E20" s="5">
        <f t="shared" si="3"/>
        <v>165.51724137931038</v>
      </c>
      <c r="F20" s="5"/>
      <c r="K20" s="2"/>
    </row>
    <row r="21" spans="1:12" hidden="1" outlineLevel="1">
      <c r="A21" s="1" t="s">
        <v>28</v>
      </c>
      <c r="B21" s="9" t="s">
        <v>29</v>
      </c>
      <c r="C21" s="5">
        <v>446</v>
      </c>
      <c r="D21" s="5">
        <f t="shared" si="2"/>
        <v>384.48275862068971</v>
      </c>
      <c r="E21" s="5">
        <f t="shared" si="3"/>
        <v>61.517241379310356</v>
      </c>
      <c r="F21" s="5"/>
      <c r="K21" s="2"/>
      <c r="L21" s="2"/>
    </row>
    <row r="22" spans="1:12" hidden="1" outlineLevel="1">
      <c r="A22" s="1" t="s">
        <v>30</v>
      </c>
      <c r="B22" s="9" t="s">
        <v>31</v>
      </c>
      <c r="C22" s="5">
        <v>-2000</v>
      </c>
      <c r="D22" s="5"/>
      <c r="E22" s="5"/>
      <c r="F22" s="5">
        <f>+C22</f>
        <v>-2000</v>
      </c>
    </row>
    <row r="23" spans="1:12" hidden="1" outlineLevel="1">
      <c r="A23" s="1" t="s">
        <v>34</v>
      </c>
      <c r="B23" s="9" t="s">
        <v>35</v>
      </c>
      <c r="C23" s="5">
        <v>-234836.51</v>
      </c>
      <c r="D23" s="5">
        <f t="shared" si="2"/>
        <v>-202445.26724137933</v>
      </c>
      <c r="E23" s="5">
        <f t="shared" si="3"/>
        <v>-32391.242758620694</v>
      </c>
      <c r="F23" s="5"/>
    </row>
    <row r="24" spans="1:12" hidden="1" outlineLevel="1">
      <c r="A24" s="1" t="s">
        <v>38</v>
      </c>
      <c r="B24" s="9" t="s">
        <v>39</v>
      </c>
      <c r="C24" s="5">
        <v>-15137</v>
      </c>
      <c r="D24" s="5">
        <f t="shared" si="2"/>
        <v>-13049.137931034484</v>
      </c>
      <c r="E24" s="5">
        <f t="shared" si="3"/>
        <v>-2087.8620689655172</v>
      </c>
      <c r="F24" s="5"/>
    </row>
    <row r="25" spans="1:12" hidden="1" outlineLevel="1">
      <c r="A25" s="1" t="s">
        <v>42</v>
      </c>
      <c r="B25" s="9" t="s">
        <v>43</v>
      </c>
      <c r="C25" s="5">
        <v>-3200</v>
      </c>
      <c r="D25" s="5"/>
      <c r="E25" s="5"/>
      <c r="F25" s="5">
        <f>+C25</f>
        <v>-3200</v>
      </c>
    </row>
    <row r="26" spans="1:12" hidden="1" outlineLevel="1">
      <c r="A26" s="1" t="s">
        <v>195</v>
      </c>
      <c r="B26" s="9" t="s">
        <v>196</v>
      </c>
      <c r="C26" s="5">
        <v>-225.01</v>
      </c>
      <c r="D26" s="5">
        <f t="shared" si="2"/>
        <v>-193.97413793103448</v>
      </c>
      <c r="E26" s="5">
        <f t="shared" si="3"/>
        <v>-31.035862068965518</v>
      </c>
      <c r="F26" s="5"/>
    </row>
    <row r="27" spans="1:12" hidden="1" outlineLevel="1">
      <c r="A27" s="1" t="s">
        <v>44</v>
      </c>
      <c r="B27" s="9" t="s">
        <v>45</v>
      </c>
      <c r="C27" s="5">
        <v>-4872</v>
      </c>
      <c r="D27" s="5">
        <f t="shared" si="2"/>
        <v>-4200</v>
      </c>
      <c r="E27" s="5">
        <f t="shared" si="3"/>
        <v>-672</v>
      </c>
      <c r="F27" s="5"/>
    </row>
    <row r="28" spans="1:12" hidden="1" outlineLevel="1">
      <c r="A28" s="1" t="s">
        <v>48</v>
      </c>
      <c r="B28" s="9" t="s">
        <v>49</v>
      </c>
      <c r="C28" s="5">
        <v>99.91</v>
      </c>
      <c r="D28" s="5">
        <f t="shared" si="2"/>
        <v>86.129310344827587</v>
      </c>
      <c r="E28" s="5">
        <f t="shared" si="3"/>
        <v>13.780689655172415</v>
      </c>
      <c r="F28" s="5"/>
    </row>
    <row r="29" spans="1:12" hidden="1" outlineLevel="1">
      <c r="A29" s="1" t="s">
        <v>52</v>
      </c>
      <c r="B29" s="9" t="s">
        <v>53</v>
      </c>
      <c r="C29" s="5">
        <v>-359.61</v>
      </c>
      <c r="D29" s="5">
        <f t="shared" si="2"/>
        <v>-310.00862068965523</v>
      </c>
      <c r="E29" s="5">
        <f t="shared" si="3"/>
        <v>-49.601379310344839</v>
      </c>
      <c r="F29" s="5"/>
    </row>
    <row r="30" spans="1:12" hidden="1" outlineLevel="1">
      <c r="A30" s="1" t="s">
        <v>231</v>
      </c>
      <c r="B30" s="9" t="s">
        <v>232</v>
      </c>
      <c r="C30" s="5">
        <v>-500</v>
      </c>
      <c r="D30" s="5">
        <f t="shared" si="2"/>
        <v>-431.0344827586207</v>
      </c>
      <c r="E30" s="5">
        <f t="shared" si="3"/>
        <v>-68.965517241379317</v>
      </c>
      <c r="F30" s="5"/>
    </row>
    <row r="31" spans="1:12" hidden="1" outlineLevel="1">
      <c r="A31" s="1" t="s">
        <v>58</v>
      </c>
      <c r="B31" s="9" t="s">
        <v>59</v>
      </c>
      <c r="C31" s="5">
        <v>-43382.27</v>
      </c>
      <c r="D31" s="5">
        <f t="shared" si="2"/>
        <v>-37398.508620689652</v>
      </c>
      <c r="E31" s="5">
        <f t="shared" si="3"/>
        <v>-5983.7613793103446</v>
      </c>
      <c r="F31" s="5"/>
    </row>
    <row r="32" spans="1:12" hidden="1" outlineLevel="1">
      <c r="A32" s="1" t="s">
        <v>60</v>
      </c>
      <c r="B32" s="9" t="s">
        <v>61</v>
      </c>
      <c r="C32" s="5">
        <v>-974.41</v>
      </c>
      <c r="D32" s="5">
        <f t="shared" si="2"/>
        <v>-840.00862068965523</v>
      </c>
      <c r="E32" s="5">
        <f t="shared" si="3"/>
        <v>-134.40137931034485</v>
      </c>
      <c r="F32" s="5"/>
    </row>
    <row r="33" spans="1:6" hidden="1" outlineLevel="1">
      <c r="A33" s="1" t="s">
        <v>62</v>
      </c>
      <c r="B33" s="9" t="s">
        <v>63</v>
      </c>
      <c r="C33" s="5">
        <v>-1523.54</v>
      </c>
      <c r="D33" s="5">
        <f t="shared" si="2"/>
        <v>-1313.3965517241379</v>
      </c>
      <c r="E33" s="5">
        <f t="shared" si="3"/>
        <v>-210.14344827586206</v>
      </c>
      <c r="F33" s="5"/>
    </row>
    <row r="34" spans="1:6" hidden="1" outlineLevel="1">
      <c r="A34" s="1" t="s">
        <v>64</v>
      </c>
      <c r="B34" s="9" t="s">
        <v>65</v>
      </c>
      <c r="C34" s="5">
        <v>-628041.53</v>
      </c>
      <c r="D34" s="5">
        <f t="shared" si="2"/>
        <v>-541415.11206896557</v>
      </c>
      <c r="E34" s="5">
        <f t="shared" si="3"/>
        <v>-86626.417931034492</v>
      </c>
      <c r="F34" s="5"/>
    </row>
    <row r="35" spans="1:6" hidden="1" outlineLevel="1">
      <c r="A35" s="1" t="s">
        <v>66</v>
      </c>
      <c r="B35" s="9" t="s">
        <v>67</v>
      </c>
      <c r="C35" s="5">
        <v>442.41</v>
      </c>
      <c r="D35" s="5">
        <f t="shared" si="2"/>
        <v>381.38793103448279</v>
      </c>
      <c r="E35" s="5">
        <f t="shared" si="3"/>
        <v>61.022068965517249</v>
      </c>
      <c r="F35" s="5"/>
    </row>
    <row r="36" spans="1:6" hidden="1" outlineLevel="1">
      <c r="A36" s="1" t="s">
        <v>68</v>
      </c>
      <c r="B36" s="9" t="s">
        <v>69</v>
      </c>
      <c r="C36" s="5">
        <v>-696</v>
      </c>
      <c r="D36" s="5">
        <f t="shared" si="2"/>
        <v>-600</v>
      </c>
      <c r="E36" s="5">
        <f t="shared" si="3"/>
        <v>-96</v>
      </c>
      <c r="F36" s="5"/>
    </row>
    <row r="37" spans="1:6" hidden="1" outlineLevel="1">
      <c r="A37" s="1" t="s">
        <v>74</v>
      </c>
      <c r="B37" s="9" t="s">
        <v>75</v>
      </c>
      <c r="C37" s="5">
        <v>-2760.8</v>
      </c>
      <c r="D37" s="5">
        <f t="shared" si="2"/>
        <v>-2380.0000000000005</v>
      </c>
      <c r="E37" s="5">
        <f t="shared" si="3"/>
        <v>-380.80000000000007</v>
      </c>
      <c r="F37" s="5"/>
    </row>
    <row r="38" spans="1:6" hidden="1" outlineLevel="1">
      <c r="A38" s="1" t="s">
        <v>76</v>
      </c>
      <c r="B38" s="9" t="s">
        <v>77</v>
      </c>
      <c r="C38" s="5">
        <v>-8985.61</v>
      </c>
      <c r="D38" s="5">
        <f t="shared" si="2"/>
        <v>-7746.2155172413804</v>
      </c>
      <c r="E38" s="5">
        <f t="shared" si="3"/>
        <v>-1239.3944827586208</v>
      </c>
      <c r="F38" s="5"/>
    </row>
    <row r="39" spans="1:6" hidden="1" outlineLevel="1">
      <c r="A39" s="1" t="s">
        <v>78</v>
      </c>
      <c r="B39" s="9" t="s">
        <v>79</v>
      </c>
      <c r="C39" s="5">
        <v>-7356.72</v>
      </c>
      <c r="D39" s="5">
        <f t="shared" si="2"/>
        <v>-6342.0000000000009</v>
      </c>
      <c r="E39" s="5">
        <f t="shared" si="3"/>
        <v>-1014.7200000000001</v>
      </c>
      <c r="F39" s="5"/>
    </row>
    <row r="40" spans="1:6" hidden="1" outlineLevel="1">
      <c r="A40" s="1" t="s">
        <v>80</v>
      </c>
      <c r="B40" s="9" t="s">
        <v>81</v>
      </c>
      <c r="C40" s="5">
        <v>-8757.9</v>
      </c>
      <c r="D40" s="5">
        <f t="shared" si="2"/>
        <v>-7549.9137931034484</v>
      </c>
      <c r="E40" s="5">
        <f t="shared" si="3"/>
        <v>-1207.9862068965517</v>
      </c>
      <c r="F40" s="5"/>
    </row>
    <row r="41" spans="1:6" hidden="1" outlineLevel="1">
      <c r="A41" s="1" t="s">
        <v>82</v>
      </c>
      <c r="B41" s="9" t="s">
        <v>83</v>
      </c>
      <c r="C41" s="5">
        <v>-3274.1</v>
      </c>
      <c r="D41" s="5">
        <f t="shared" si="2"/>
        <v>-2822.5</v>
      </c>
      <c r="E41" s="5">
        <f t="shared" si="3"/>
        <v>-451.6</v>
      </c>
      <c r="F41" s="5"/>
    </row>
    <row r="42" spans="1:6" hidden="1" outlineLevel="1">
      <c r="A42" s="1" t="s">
        <v>84</v>
      </c>
      <c r="B42" s="9" t="s">
        <v>85</v>
      </c>
      <c r="C42" s="5">
        <v>-4465.8</v>
      </c>
      <c r="D42" s="5">
        <f t="shared" si="2"/>
        <v>-3849.8275862068972</v>
      </c>
      <c r="E42" s="5">
        <f t="shared" si="3"/>
        <v>-615.97241379310356</v>
      </c>
      <c r="F42" s="5"/>
    </row>
    <row r="43" spans="1:6" hidden="1" outlineLevel="1">
      <c r="A43" s="1" t="s">
        <v>86</v>
      </c>
      <c r="B43" s="9" t="s">
        <v>87</v>
      </c>
      <c r="C43" s="5">
        <v>-1292.3900000000001</v>
      </c>
      <c r="D43" s="5">
        <f t="shared" si="2"/>
        <v>-1114.1293103448277</v>
      </c>
      <c r="E43" s="5">
        <f t="shared" si="3"/>
        <v>-178.26068965517243</v>
      </c>
      <c r="F43" s="5"/>
    </row>
    <row r="44" spans="1:6" hidden="1" outlineLevel="1">
      <c r="A44" s="1" t="s">
        <v>88</v>
      </c>
      <c r="B44" s="9" t="s">
        <v>89</v>
      </c>
      <c r="C44" s="5">
        <v>-1091.47</v>
      </c>
      <c r="D44" s="5">
        <f t="shared" si="2"/>
        <v>-940.92241379310349</v>
      </c>
      <c r="E44" s="5">
        <f t="shared" si="3"/>
        <v>-150.54758620689657</v>
      </c>
      <c r="F44" s="5"/>
    </row>
    <row r="45" spans="1:6" hidden="1" outlineLevel="1">
      <c r="A45" s="1" t="s">
        <v>90</v>
      </c>
      <c r="B45" s="9" t="s">
        <v>91</v>
      </c>
      <c r="C45" s="5">
        <v>-1624</v>
      </c>
      <c r="D45" s="5">
        <f t="shared" si="2"/>
        <v>-1400</v>
      </c>
      <c r="E45" s="5">
        <f t="shared" si="3"/>
        <v>-224</v>
      </c>
      <c r="F45" s="5"/>
    </row>
    <row r="46" spans="1:6" hidden="1" outlineLevel="1">
      <c r="A46" s="1" t="s">
        <v>92</v>
      </c>
      <c r="B46" s="9" t="s">
        <v>93</v>
      </c>
      <c r="C46" s="5">
        <v>-70000</v>
      </c>
      <c r="D46" s="5">
        <f t="shared" si="2"/>
        <v>-60344.827586206899</v>
      </c>
      <c r="E46" s="5">
        <f t="shared" si="3"/>
        <v>-9655.1724137931033</v>
      </c>
      <c r="F46" s="5"/>
    </row>
    <row r="47" spans="1:6" hidden="1" outlineLevel="1">
      <c r="A47" s="1" t="s">
        <v>94</v>
      </c>
      <c r="B47" s="9" t="s">
        <v>95</v>
      </c>
      <c r="C47" s="5">
        <v>-2491.12</v>
      </c>
      <c r="D47" s="5">
        <f t="shared" si="2"/>
        <v>-2147.5172413793102</v>
      </c>
      <c r="E47" s="5">
        <f t="shared" si="3"/>
        <v>-343.60275862068966</v>
      </c>
      <c r="F47" s="5"/>
    </row>
    <row r="48" spans="1:6" hidden="1" outlineLevel="1">
      <c r="A48" s="1" t="s">
        <v>96</v>
      </c>
      <c r="B48" s="9" t="s">
        <v>97</v>
      </c>
      <c r="C48" s="5">
        <v>-47429.35</v>
      </c>
      <c r="D48" s="5">
        <f t="shared" si="2"/>
        <v>-40887.370689655174</v>
      </c>
      <c r="E48" s="5">
        <f t="shared" si="3"/>
        <v>-6541.9793103448283</v>
      </c>
      <c r="F48" s="5"/>
    </row>
    <row r="49" spans="1:6" hidden="1" outlineLevel="1">
      <c r="A49" s="1" t="s">
        <v>98</v>
      </c>
      <c r="B49" s="9" t="s">
        <v>99</v>
      </c>
      <c r="C49" s="5">
        <v>-4796.8</v>
      </c>
      <c r="D49" s="5">
        <f t="shared" si="2"/>
        <v>-4135.1724137931042</v>
      </c>
      <c r="E49" s="5">
        <f t="shared" si="3"/>
        <v>-661.62758620689669</v>
      </c>
      <c r="F49" s="5"/>
    </row>
    <row r="50" spans="1:6" hidden="1" outlineLevel="1">
      <c r="A50" s="1" t="s">
        <v>104</v>
      </c>
      <c r="B50" s="9" t="s">
        <v>105</v>
      </c>
      <c r="C50" s="5">
        <v>-638</v>
      </c>
      <c r="D50" s="5">
        <f t="shared" si="2"/>
        <v>-550</v>
      </c>
      <c r="E50" s="5">
        <f t="shared" si="3"/>
        <v>-88</v>
      </c>
      <c r="F50" s="5"/>
    </row>
    <row r="51" spans="1:6" hidden="1" outlineLevel="1">
      <c r="A51" s="1" t="s">
        <v>106</v>
      </c>
      <c r="B51" s="9" t="s">
        <v>107</v>
      </c>
      <c r="C51" s="5">
        <v>-2038.36</v>
      </c>
      <c r="D51" s="5">
        <f t="shared" si="2"/>
        <v>-1757.2068965517242</v>
      </c>
      <c r="E51" s="5">
        <f t="shared" si="3"/>
        <v>-281.15310344827589</v>
      </c>
      <c r="F51" s="5"/>
    </row>
    <row r="52" spans="1:6" hidden="1" outlineLevel="1">
      <c r="A52" s="1" t="s">
        <v>108</v>
      </c>
      <c r="B52" s="9" t="s">
        <v>109</v>
      </c>
      <c r="C52" s="5">
        <v>-3206.22</v>
      </c>
      <c r="D52" s="5">
        <f t="shared" si="2"/>
        <v>-2763.9827586206898</v>
      </c>
      <c r="E52" s="5">
        <f t="shared" si="3"/>
        <v>-442.23724137931038</v>
      </c>
      <c r="F52" s="5"/>
    </row>
    <row r="53" spans="1:6" hidden="1" outlineLevel="1">
      <c r="A53" s="1" t="s">
        <v>112</v>
      </c>
      <c r="B53" s="9" t="s">
        <v>113</v>
      </c>
      <c r="C53" s="5">
        <v>-5000</v>
      </c>
      <c r="D53" s="5">
        <f t="shared" si="2"/>
        <v>-4310.3448275862074</v>
      </c>
      <c r="E53" s="5">
        <f t="shared" si="3"/>
        <v>-689.65517241379325</v>
      </c>
      <c r="F53" s="5"/>
    </row>
    <row r="54" spans="1:6" hidden="1" outlineLevel="1">
      <c r="A54" s="1" t="s">
        <v>114</v>
      </c>
      <c r="B54" s="9" t="s">
        <v>115</v>
      </c>
      <c r="C54" s="5">
        <v>-1521.21</v>
      </c>
      <c r="D54" s="5">
        <f t="shared" ref="D54:D58" si="4">+C54/1.16</f>
        <v>-1311.3879310344828</v>
      </c>
      <c r="E54" s="5">
        <f t="shared" ref="E54:E58" si="5">+D54*0.16</f>
        <v>-209.82206896551725</v>
      </c>
      <c r="F54" s="5"/>
    </row>
    <row r="55" spans="1:6" hidden="1" outlineLevel="1">
      <c r="A55" s="1" t="s">
        <v>116</v>
      </c>
      <c r="B55" s="9" t="s">
        <v>117</v>
      </c>
      <c r="C55" s="5">
        <v>-8282.4599999999991</v>
      </c>
      <c r="D55" s="5">
        <f t="shared" si="4"/>
        <v>-7140.0517241379312</v>
      </c>
      <c r="E55" s="5">
        <f t="shared" si="5"/>
        <v>-1142.4082758620691</v>
      </c>
      <c r="F55" s="5"/>
    </row>
    <row r="56" spans="1:6" hidden="1" outlineLevel="1">
      <c r="A56" s="1" t="s">
        <v>118</v>
      </c>
      <c r="B56" s="9" t="s">
        <v>119</v>
      </c>
      <c r="C56" s="5">
        <v>-7000.02</v>
      </c>
      <c r="D56" s="5">
        <f t="shared" si="4"/>
        <v>-6034.5000000000009</v>
      </c>
      <c r="E56" s="5">
        <f t="shared" si="5"/>
        <v>-965.52000000000021</v>
      </c>
      <c r="F56" s="5"/>
    </row>
    <row r="57" spans="1:6" hidden="1" outlineLevel="1">
      <c r="A57" s="1" t="s">
        <v>120</v>
      </c>
      <c r="B57" s="9" t="s">
        <v>121</v>
      </c>
      <c r="C57" s="5">
        <v>-4443</v>
      </c>
      <c r="D57" s="5">
        <f t="shared" si="4"/>
        <v>-3830.1724137931037</v>
      </c>
      <c r="E57" s="5">
        <f t="shared" si="5"/>
        <v>-612.82758620689663</v>
      </c>
      <c r="F57" s="5"/>
    </row>
    <row r="58" spans="1:6" hidden="1" outlineLevel="1">
      <c r="A58" s="1" t="s">
        <v>122</v>
      </c>
      <c r="B58" s="9" t="s">
        <v>123</v>
      </c>
      <c r="C58" s="5">
        <v>-2438</v>
      </c>
      <c r="D58" s="5">
        <f t="shared" si="4"/>
        <v>-2101.7241379310344</v>
      </c>
      <c r="E58" s="5">
        <f t="shared" si="5"/>
        <v>-336.27586206896552</v>
      </c>
      <c r="F58" s="5"/>
    </row>
    <row r="59" spans="1:6" hidden="1" outlineLevel="1">
      <c r="A59" s="1" t="s">
        <v>124</v>
      </c>
      <c r="B59" s="9" t="s">
        <v>125</v>
      </c>
      <c r="C59" s="5">
        <v>-4356.5</v>
      </c>
      <c r="D59" s="5">
        <f t="shared" ref="D59:D65" si="6">+C59/1.16</f>
        <v>-3755.6034482758623</v>
      </c>
      <c r="E59" s="5">
        <f t="shared" ref="E59:E65" si="7">+D59*0.16</f>
        <v>-600.89655172413802</v>
      </c>
      <c r="F59" s="5"/>
    </row>
    <row r="60" spans="1:6" hidden="1" outlineLevel="1">
      <c r="A60" s="1" t="s">
        <v>233</v>
      </c>
      <c r="B60" s="9" t="s">
        <v>234</v>
      </c>
      <c r="C60" s="5">
        <v>-130000.01</v>
      </c>
      <c r="D60" s="5">
        <f t="shared" si="6"/>
        <v>-112068.97413793104</v>
      </c>
      <c r="E60" s="5">
        <f t="shared" si="7"/>
        <v>-17931.035862068966</v>
      </c>
      <c r="F60" s="5"/>
    </row>
    <row r="61" spans="1:6" hidden="1" outlineLevel="1">
      <c r="A61" s="1" t="s">
        <v>126</v>
      </c>
      <c r="B61" s="9" t="s">
        <v>127</v>
      </c>
      <c r="C61" s="5">
        <v>-1310.51</v>
      </c>
      <c r="D61" s="5">
        <f t="shared" si="6"/>
        <v>-1129.75</v>
      </c>
      <c r="E61" s="5">
        <f t="shared" si="7"/>
        <v>-180.76</v>
      </c>
      <c r="F61" s="5"/>
    </row>
    <row r="62" spans="1:6" hidden="1" outlineLevel="1">
      <c r="A62" s="1" t="s">
        <v>130</v>
      </c>
      <c r="B62" s="9" t="s">
        <v>131</v>
      </c>
      <c r="C62" s="5">
        <v>-348</v>
      </c>
      <c r="D62" s="5">
        <f t="shared" si="6"/>
        <v>-300</v>
      </c>
      <c r="E62" s="5">
        <f t="shared" si="7"/>
        <v>-48</v>
      </c>
      <c r="F62" s="5"/>
    </row>
    <row r="63" spans="1:6" hidden="1" outlineLevel="1">
      <c r="A63" s="1" t="s">
        <v>132</v>
      </c>
      <c r="B63" s="9" t="s">
        <v>133</v>
      </c>
      <c r="C63" s="5">
        <v>-52235</v>
      </c>
      <c r="D63" s="5">
        <f t="shared" si="6"/>
        <v>-45030.172413793109</v>
      </c>
      <c r="E63" s="5">
        <f t="shared" si="7"/>
        <v>-7204.8275862068976</v>
      </c>
      <c r="F63" s="5"/>
    </row>
    <row r="64" spans="1:6" hidden="1" outlineLevel="1">
      <c r="A64" s="1" t="s">
        <v>213</v>
      </c>
      <c r="B64" s="9" t="s">
        <v>214</v>
      </c>
      <c r="C64" s="5">
        <v>259.39</v>
      </c>
      <c r="D64" s="5"/>
      <c r="E64" s="5"/>
      <c r="F64" s="5">
        <f>+C64</f>
        <v>259.39</v>
      </c>
    </row>
    <row r="65" spans="1:6" hidden="1" outlineLevel="1">
      <c r="A65" s="1" t="s">
        <v>235</v>
      </c>
      <c r="B65" s="9" t="s">
        <v>236</v>
      </c>
      <c r="C65" s="5">
        <v>-3248</v>
      </c>
      <c r="D65" s="5">
        <f t="shared" si="6"/>
        <v>-2800</v>
      </c>
      <c r="E65" s="5">
        <f t="shared" si="7"/>
        <v>-448</v>
      </c>
      <c r="F65" s="5"/>
    </row>
    <row r="66" spans="1:6" hidden="1" outlineLevel="1">
      <c r="A66" s="1" t="s">
        <v>136</v>
      </c>
      <c r="B66" s="9" t="s">
        <v>137</v>
      </c>
      <c r="C66" s="5">
        <v>62959.88</v>
      </c>
      <c r="D66" s="5">
        <f t="shared" ref="D66:D71" si="8">+C66/1.16</f>
        <v>54275.758620689659</v>
      </c>
      <c r="E66" s="5">
        <f t="shared" ref="E66:E71" si="9">+D66*0.16</f>
        <v>8684.1213793103452</v>
      </c>
      <c r="F66" s="5"/>
    </row>
    <row r="67" spans="1:6" hidden="1" outlineLevel="1">
      <c r="A67" s="1" t="s">
        <v>138</v>
      </c>
      <c r="B67" s="9" t="s">
        <v>139</v>
      </c>
      <c r="C67" s="5">
        <v>8120</v>
      </c>
      <c r="D67" s="5">
        <f t="shared" si="8"/>
        <v>7000.0000000000009</v>
      </c>
      <c r="E67" s="5">
        <f t="shared" si="9"/>
        <v>1120.0000000000002</v>
      </c>
      <c r="F67" s="5"/>
    </row>
    <row r="68" spans="1:6" hidden="1" outlineLevel="1">
      <c r="A68" s="1" t="s">
        <v>140</v>
      </c>
      <c r="B68" s="9" t="s">
        <v>141</v>
      </c>
      <c r="C68" s="5">
        <v>-402.27</v>
      </c>
      <c r="D68" s="5">
        <f t="shared" si="8"/>
        <v>-346.7844827586207</v>
      </c>
      <c r="E68" s="5">
        <f t="shared" si="9"/>
        <v>-55.485517241379313</v>
      </c>
      <c r="F68" s="5"/>
    </row>
    <row r="69" spans="1:6" hidden="1" outlineLevel="1">
      <c r="A69" s="1" t="s">
        <v>142</v>
      </c>
      <c r="B69" s="9" t="s">
        <v>143</v>
      </c>
      <c r="C69" s="5">
        <v>-820.96</v>
      </c>
      <c r="D69" s="5">
        <f t="shared" si="8"/>
        <v>-707.72413793103453</v>
      </c>
      <c r="E69" s="5">
        <f t="shared" si="9"/>
        <v>-113.23586206896553</v>
      </c>
      <c r="F69" s="5"/>
    </row>
    <row r="70" spans="1:6" hidden="1" outlineLevel="1">
      <c r="A70" s="1" t="s">
        <v>144</v>
      </c>
      <c r="B70" s="9" t="s">
        <v>145</v>
      </c>
      <c r="C70" s="5">
        <v>-1190.93</v>
      </c>
      <c r="D70" s="5">
        <f t="shared" si="8"/>
        <v>-1026.6637931034484</v>
      </c>
      <c r="E70" s="5">
        <f t="shared" si="9"/>
        <v>-164.26620689655175</v>
      </c>
      <c r="F70" s="5"/>
    </row>
    <row r="71" spans="1:6" hidden="1" outlineLevel="1">
      <c r="A71" s="1" t="s">
        <v>146</v>
      </c>
      <c r="B71" s="9" t="s">
        <v>147</v>
      </c>
      <c r="C71" s="5">
        <v>-1531.59</v>
      </c>
      <c r="D71" s="5">
        <f t="shared" si="8"/>
        <v>-1320.3362068965519</v>
      </c>
      <c r="E71" s="5">
        <f t="shared" si="9"/>
        <v>-211.25379310344829</v>
      </c>
      <c r="F71" s="5"/>
    </row>
    <row r="72" spans="1:6" hidden="1" outlineLevel="1">
      <c r="A72" s="1" t="s">
        <v>237</v>
      </c>
      <c r="B72" s="9" t="s">
        <v>238</v>
      </c>
      <c r="C72" s="5">
        <v>-134777.60999999999</v>
      </c>
      <c r="D72" s="5"/>
      <c r="E72" s="5"/>
      <c r="F72" s="5">
        <f>+C72</f>
        <v>-134777.60999999999</v>
      </c>
    </row>
    <row r="73" spans="1:6" hidden="1" outlineLevel="1">
      <c r="A73" s="1" t="s">
        <v>152</v>
      </c>
      <c r="B73" s="9" t="s">
        <v>153</v>
      </c>
      <c r="C73" s="5">
        <v>-1725</v>
      </c>
      <c r="D73" s="5">
        <f t="shared" ref="D73:D77" si="10">+C73/1.16</f>
        <v>-1487.0689655172414</v>
      </c>
      <c r="E73" s="5">
        <f t="shared" ref="E73:E77" si="11">+D73*0.16</f>
        <v>-237.93103448275863</v>
      </c>
      <c r="F73" s="5"/>
    </row>
    <row r="74" spans="1:6" hidden="1" outlineLevel="1">
      <c r="A74" s="1" t="s">
        <v>239</v>
      </c>
      <c r="B74" s="9" t="s">
        <v>240</v>
      </c>
      <c r="C74" s="5">
        <v>-3599.99</v>
      </c>
      <c r="D74" s="5">
        <f t="shared" si="10"/>
        <v>-3103.4396551724139</v>
      </c>
      <c r="E74" s="5">
        <f t="shared" si="11"/>
        <v>-496.55034482758623</v>
      </c>
      <c r="F74" s="5"/>
    </row>
    <row r="75" spans="1:6" hidden="1" outlineLevel="1">
      <c r="A75" s="1" t="s">
        <v>241</v>
      </c>
      <c r="B75" s="9" t="s">
        <v>242</v>
      </c>
      <c r="C75" s="5">
        <v>-34800</v>
      </c>
      <c r="D75" s="5">
        <f t="shared" si="10"/>
        <v>-30000.000000000004</v>
      </c>
      <c r="E75" s="5">
        <f t="shared" si="11"/>
        <v>-4800.0000000000009</v>
      </c>
      <c r="F75" s="5"/>
    </row>
    <row r="76" spans="1:6" hidden="1" outlineLevel="1">
      <c r="A76" s="1" t="s">
        <v>154</v>
      </c>
      <c r="B76" s="9" t="s">
        <v>155</v>
      </c>
      <c r="C76" s="5">
        <v>6193.19</v>
      </c>
      <c r="D76" s="5"/>
      <c r="E76" s="5"/>
      <c r="F76" s="5">
        <f>+C76</f>
        <v>6193.19</v>
      </c>
    </row>
    <row r="77" spans="1:6" hidden="1" outlineLevel="1">
      <c r="A77" s="1" t="s">
        <v>243</v>
      </c>
      <c r="B77" s="9" t="s">
        <v>244</v>
      </c>
      <c r="C77" s="5">
        <v>-3016</v>
      </c>
      <c r="D77" s="5">
        <f t="shared" si="10"/>
        <v>-2600</v>
      </c>
      <c r="E77" s="5">
        <f t="shared" si="11"/>
        <v>-416</v>
      </c>
      <c r="F77" s="5"/>
    </row>
    <row r="78" spans="1:6" hidden="1" outlineLevel="1">
      <c r="A78" s="1" t="s">
        <v>156</v>
      </c>
      <c r="B78" s="9" t="s">
        <v>157</v>
      </c>
      <c r="C78" s="5">
        <v>-979.28</v>
      </c>
      <c r="D78" s="5">
        <f t="shared" ref="D78:D81" si="12">+C78/1.16</f>
        <v>-844.20689655172418</v>
      </c>
      <c r="E78" s="5">
        <f t="shared" ref="E78:E81" si="13">+D78*0.16</f>
        <v>-135.07310344827587</v>
      </c>
      <c r="F78" s="5"/>
    </row>
    <row r="79" spans="1:6" hidden="1" outlineLevel="1">
      <c r="A79" s="1" t="s">
        <v>158</v>
      </c>
      <c r="B79" s="9" t="s">
        <v>159</v>
      </c>
      <c r="C79" s="5">
        <v>-2691.2</v>
      </c>
      <c r="D79" s="5">
        <f t="shared" si="12"/>
        <v>-2320</v>
      </c>
      <c r="E79" s="5">
        <f t="shared" si="13"/>
        <v>-371.2</v>
      </c>
      <c r="F79" s="5"/>
    </row>
    <row r="80" spans="1:6" hidden="1" outlineLevel="1">
      <c r="A80" s="1" t="s">
        <v>160</v>
      </c>
      <c r="B80" s="9" t="s">
        <v>161</v>
      </c>
      <c r="C80" s="5">
        <v>-2320</v>
      </c>
      <c r="D80" s="5">
        <f t="shared" si="12"/>
        <v>-2000.0000000000002</v>
      </c>
      <c r="E80" s="5">
        <f t="shared" si="13"/>
        <v>-320.00000000000006</v>
      </c>
      <c r="F80" s="5"/>
    </row>
    <row r="81" spans="1:6" hidden="1" outlineLevel="1">
      <c r="A81" s="1" t="s">
        <v>162</v>
      </c>
      <c r="B81" s="9" t="s">
        <v>163</v>
      </c>
      <c r="C81" s="5">
        <v>-3596</v>
      </c>
      <c r="D81" s="5">
        <f t="shared" si="12"/>
        <v>-3100</v>
      </c>
      <c r="E81" s="5">
        <f t="shared" si="13"/>
        <v>-496</v>
      </c>
      <c r="F81" s="5"/>
    </row>
    <row r="82" spans="1:6" hidden="1" outlineLevel="1">
      <c r="A82" s="1" t="s">
        <v>164</v>
      </c>
      <c r="B82" s="9" t="s">
        <v>165</v>
      </c>
      <c r="C82" s="5">
        <v>-1028.92</v>
      </c>
      <c r="D82" s="5">
        <f t="shared" ref="D82" si="14">+C82/1.16</f>
        <v>-887.00000000000011</v>
      </c>
      <c r="E82" s="5">
        <f t="shared" ref="E82" si="15">+D82*0.16</f>
        <v>-141.92000000000002</v>
      </c>
      <c r="F82" s="5"/>
    </row>
    <row r="83" spans="1:6" hidden="1" outlineLevel="1">
      <c r="A83" s="1" t="s">
        <v>201</v>
      </c>
      <c r="B83" s="9" t="s">
        <v>202</v>
      </c>
      <c r="C83" s="5">
        <v>-464</v>
      </c>
      <c r="D83" s="5">
        <f t="shared" ref="D83:D85" si="16">+C83/1.16</f>
        <v>-400</v>
      </c>
      <c r="E83" s="5">
        <f t="shared" ref="E83:E85" si="17">+D83*0.16</f>
        <v>-64</v>
      </c>
      <c r="F83" s="5"/>
    </row>
    <row r="84" spans="1:6" hidden="1" outlineLevel="1">
      <c r="A84" s="1" t="s">
        <v>168</v>
      </c>
      <c r="B84" s="9" t="s">
        <v>169</v>
      </c>
      <c r="C84" s="5">
        <v>-2582.4</v>
      </c>
      <c r="D84" s="5">
        <f t="shared" si="16"/>
        <v>-2226.2068965517242</v>
      </c>
      <c r="E84" s="5">
        <f t="shared" si="17"/>
        <v>-356.19310344827585</v>
      </c>
      <c r="F84" s="5"/>
    </row>
    <row r="85" spans="1:6" hidden="1" outlineLevel="1">
      <c r="A85" s="1" t="s">
        <v>170</v>
      </c>
      <c r="B85" s="9" t="s">
        <v>171</v>
      </c>
      <c r="C85" s="5">
        <v>2090.84</v>
      </c>
      <c r="D85" s="5">
        <f t="shared" si="16"/>
        <v>1802.4482758620693</v>
      </c>
      <c r="E85" s="5">
        <f t="shared" si="17"/>
        <v>288.39172413793108</v>
      </c>
      <c r="F85" s="5"/>
    </row>
    <row r="86" spans="1:6" hidden="1" outlineLevel="1">
      <c r="A86" s="1" t="s">
        <v>172</v>
      </c>
      <c r="B86" s="9" t="s">
        <v>173</v>
      </c>
      <c r="C86" s="5">
        <v>-11470.9</v>
      </c>
      <c r="D86" s="5">
        <f t="shared" ref="D86:D87" si="18">+C86/1.16</f>
        <v>-9888.7068965517246</v>
      </c>
      <c r="E86" s="5">
        <f t="shared" ref="E86:E87" si="19">+D86*0.16</f>
        <v>-1582.1931034482759</v>
      </c>
      <c r="F86" s="5"/>
    </row>
    <row r="87" spans="1:6" hidden="1" outlineLevel="1">
      <c r="A87" s="1" t="s">
        <v>174</v>
      </c>
      <c r="B87" s="9" t="s">
        <v>175</v>
      </c>
      <c r="C87" s="5">
        <v>-2698.54</v>
      </c>
      <c r="D87" s="5">
        <f t="shared" si="18"/>
        <v>-2326.3275862068967</v>
      </c>
      <c r="E87" s="5">
        <f t="shared" si="19"/>
        <v>-372.21241379310351</v>
      </c>
      <c r="F87" s="5"/>
    </row>
    <row r="88" spans="1:6" hidden="1" outlineLevel="1">
      <c r="A88" s="1" t="s">
        <v>176</v>
      </c>
      <c r="B88" s="9" t="s">
        <v>177</v>
      </c>
      <c r="C88" s="5">
        <v>-10440</v>
      </c>
      <c r="D88" s="5">
        <f t="shared" ref="D88:D90" si="20">+C88/1.16</f>
        <v>-9000</v>
      </c>
      <c r="E88" s="5">
        <f t="shared" ref="E88:E90" si="21">+D88*0.16</f>
        <v>-1440</v>
      </c>
      <c r="F88" s="5"/>
    </row>
    <row r="89" spans="1:6" hidden="1" outlineLevel="1">
      <c r="A89" s="1" t="s">
        <v>178</v>
      </c>
      <c r="B89" s="9" t="s">
        <v>179</v>
      </c>
      <c r="C89" s="5">
        <v>-22040</v>
      </c>
      <c r="D89" s="5">
        <f t="shared" si="20"/>
        <v>-19000</v>
      </c>
      <c r="E89" s="5">
        <f t="shared" si="21"/>
        <v>-3040</v>
      </c>
      <c r="F89" s="5"/>
    </row>
    <row r="90" spans="1:6" hidden="1" outlineLevel="1">
      <c r="A90" s="1" t="s">
        <v>180</v>
      </c>
      <c r="B90" s="9" t="s">
        <v>181</v>
      </c>
      <c r="C90" s="5">
        <v>-644.01</v>
      </c>
      <c r="D90" s="5">
        <f t="shared" si="20"/>
        <v>-555.18103448275861</v>
      </c>
      <c r="E90" s="5">
        <f t="shared" si="21"/>
        <v>-88.828965517241372</v>
      </c>
      <c r="F90" s="5"/>
    </row>
    <row r="91" spans="1:6" hidden="1" outlineLevel="1">
      <c r="A91" s="1" t="s">
        <v>182</v>
      </c>
      <c r="B91" s="9" t="s">
        <v>183</v>
      </c>
      <c r="C91" s="5">
        <v>-13006.9</v>
      </c>
      <c r="D91" s="5">
        <f t="shared" ref="D91:D93" si="22">+C91/1.16</f>
        <v>-11212.844827586207</v>
      </c>
      <c r="E91" s="5">
        <f t="shared" ref="E91:E93" si="23">+D91*0.16</f>
        <v>-1794.0551724137931</v>
      </c>
      <c r="F91" s="5"/>
    </row>
    <row r="92" spans="1:6" hidden="1" outlineLevel="1">
      <c r="A92" s="1" t="s">
        <v>184</v>
      </c>
      <c r="B92" s="9" t="s">
        <v>185</v>
      </c>
      <c r="C92" s="5">
        <v>-32000</v>
      </c>
      <c r="D92" s="5">
        <f t="shared" si="22"/>
        <v>-27586.206896551725</v>
      </c>
      <c r="E92" s="5">
        <f t="shared" si="23"/>
        <v>-4413.7931034482763</v>
      </c>
      <c r="F92" s="5"/>
    </row>
    <row r="93" spans="1:6" hidden="1" outlineLevel="1">
      <c r="A93" s="1" t="s">
        <v>190</v>
      </c>
      <c r="B93" s="9" t="s">
        <v>191</v>
      </c>
      <c r="C93" s="5">
        <v>-3308.9</v>
      </c>
      <c r="D93" s="5">
        <f t="shared" si="22"/>
        <v>-2852.5000000000005</v>
      </c>
      <c r="E93" s="5">
        <f t="shared" si="23"/>
        <v>-456.40000000000009</v>
      </c>
      <c r="F93" s="5"/>
    </row>
    <row r="94" spans="1:6" hidden="1" outlineLevel="1">
      <c r="A94" s="1" t="s">
        <v>203</v>
      </c>
      <c r="B94" s="9" t="s">
        <v>204</v>
      </c>
      <c r="C94" s="5">
        <v>-193738.48</v>
      </c>
      <c r="D94" s="5">
        <f t="shared" ref="D94" si="24">+C94/1.16</f>
        <v>-167015.93103448278</v>
      </c>
      <c r="E94" s="5">
        <f t="shared" ref="E94" si="25">+D94*0.16</f>
        <v>-26722.548965517246</v>
      </c>
      <c r="F94" s="5"/>
    </row>
    <row r="95" spans="1:6" hidden="1" outlineLevel="1">
      <c r="A95" s="1" t="s">
        <v>245</v>
      </c>
      <c r="B95" s="9" t="s">
        <v>246</v>
      </c>
      <c r="C95" s="5">
        <v>-100000</v>
      </c>
      <c r="D95" s="5"/>
      <c r="E95" s="5"/>
      <c r="F95" s="5">
        <f>+C95</f>
        <v>-100000</v>
      </c>
    </row>
    <row r="96" spans="1:6" hidden="1" outlineLevel="1">
      <c r="A96" s="1" t="s">
        <v>247</v>
      </c>
      <c r="B96" s="9" t="s">
        <v>248</v>
      </c>
      <c r="C96" s="5">
        <v>-215000</v>
      </c>
      <c r="D96" s="5"/>
      <c r="E96" s="5"/>
      <c r="F96" s="5">
        <f>+C96</f>
        <v>-215000</v>
      </c>
    </row>
    <row r="97" spans="2:6" collapsed="1">
      <c r="B97" s="10" t="s">
        <v>210</v>
      </c>
      <c r="C97" s="22">
        <f>+C11</f>
        <v>-2184571.91</v>
      </c>
      <c r="D97" s="22">
        <f>+SUM(D12:D96)</f>
        <v>-1339121.2758617243</v>
      </c>
      <c r="E97" s="22">
        <f>+SUM(E12:E96)</f>
        <v>-214259.40413787597</v>
      </c>
      <c r="F97" s="22">
        <f>+SUM(F12:F96)</f>
        <v>-631190.46</v>
      </c>
    </row>
    <row r="99" spans="2:6">
      <c r="D99" s="2">
        <f>-D7-E7</f>
        <v>-317828.43000000005</v>
      </c>
    </row>
    <row r="100" spans="2:6">
      <c r="D100" s="2">
        <f>1339121.28+214259.4</f>
        <v>1553380.68</v>
      </c>
    </row>
    <row r="101" spans="2:6">
      <c r="D101" s="2">
        <v>631190.46</v>
      </c>
    </row>
  </sheetData>
  <sortState ref="A13:C101">
    <sortCondition ref="A13:A101"/>
  </sortState>
  <pageMargins left="0.7" right="0.7" top="0.75" bottom="0.75" header="0.3" footer="0.3"/>
  <ignoredErrors>
    <ignoredError sqref="C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I97"/>
  <sheetViews>
    <sheetView workbookViewId="0">
      <selection activeCell="F95" sqref="F95"/>
    </sheetView>
  </sheetViews>
  <sheetFormatPr baseColWidth="10" defaultRowHeight="11.25" outlineLevelRow="1"/>
  <cols>
    <col min="1" max="1" width="10.28515625" style="1" bestFit="1" customWidth="1"/>
    <col min="2" max="2" width="31.5703125" style="1" customWidth="1"/>
    <col min="3" max="3" width="11.42578125" style="2"/>
    <col min="4" max="6" width="11.42578125" style="1"/>
    <col min="7" max="7" width="11.42578125" style="12"/>
    <col min="8" max="16384" width="11.42578125" style="1"/>
  </cols>
  <sheetData>
    <row r="1" spans="1:7" ht="12" thickBot="1">
      <c r="C1" s="6" t="s">
        <v>210</v>
      </c>
      <c r="D1" s="4" t="s">
        <v>209</v>
      </c>
      <c r="E1" s="4" t="s">
        <v>207</v>
      </c>
      <c r="F1" s="4" t="s">
        <v>208</v>
      </c>
      <c r="G1" s="1"/>
    </row>
    <row r="2" spans="1:7">
      <c r="G2" s="1"/>
    </row>
    <row r="3" spans="1:7">
      <c r="G3" s="1"/>
    </row>
    <row r="4" spans="1:7">
      <c r="A4" s="3">
        <v>301</v>
      </c>
      <c r="B4" s="3" t="s">
        <v>0</v>
      </c>
      <c r="C4" s="5">
        <v>317828.43</v>
      </c>
      <c r="D4" s="5"/>
      <c r="E4" s="5"/>
      <c r="F4" s="5"/>
      <c r="G4" s="11"/>
    </row>
    <row r="5" spans="1:7" hidden="1" outlineLevel="1">
      <c r="A5" s="1" t="s">
        <v>1</v>
      </c>
      <c r="B5" s="1" t="s">
        <v>2</v>
      </c>
      <c r="C5" s="5">
        <v>321137.26</v>
      </c>
      <c r="D5" s="5">
        <f>+C5/1.16</f>
        <v>276842.46551724139</v>
      </c>
      <c r="E5" s="5">
        <f>+D5*0.16</f>
        <v>44294.794482758625</v>
      </c>
      <c r="F5" s="5"/>
      <c r="G5" s="11"/>
    </row>
    <row r="6" spans="1:7" hidden="1" outlineLevel="1">
      <c r="A6" s="1" t="s">
        <v>3</v>
      </c>
      <c r="B6" s="1" t="s">
        <v>4</v>
      </c>
      <c r="C6" s="5">
        <v>-8180.83</v>
      </c>
      <c r="D6" s="5">
        <f t="shared" ref="D6:D7" si="0">+C6/1.16</f>
        <v>-7052.4396551724139</v>
      </c>
      <c r="E6" s="5">
        <f t="shared" ref="E6:E7" si="1">+D6*0.16</f>
        <v>-1128.3903448275862</v>
      </c>
      <c r="F6" s="5"/>
      <c r="G6" s="11"/>
    </row>
    <row r="7" spans="1:7" hidden="1" outlineLevel="1">
      <c r="A7" s="1" t="s">
        <v>194</v>
      </c>
      <c r="B7" s="1" t="s">
        <v>161</v>
      </c>
      <c r="C7" s="5">
        <v>4872</v>
      </c>
      <c r="D7" s="5">
        <f t="shared" si="0"/>
        <v>4200</v>
      </c>
      <c r="E7" s="5">
        <f t="shared" si="1"/>
        <v>672</v>
      </c>
      <c r="F7" s="5"/>
      <c r="G7" s="11"/>
    </row>
    <row r="8" spans="1:7" collapsed="1">
      <c r="B8" s="3" t="s">
        <v>210</v>
      </c>
      <c r="C8" s="13">
        <f>+SUM(C5:C7)</f>
        <v>317828.43</v>
      </c>
      <c r="D8" s="13">
        <f>+SUM(D5:D7)</f>
        <v>273990.02586206899</v>
      </c>
      <c r="E8" s="13">
        <f>+SUM(E5:E7)</f>
        <v>43838.404137931037</v>
      </c>
      <c r="F8" s="13"/>
      <c r="G8" s="11"/>
    </row>
    <row r="9" spans="1:7" ht="12" thickBot="1">
      <c r="C9" s="5"/>
      <c r="D9" s="5"/>
      <c r="E9" s="5"/>
      <c r="F9" s="5"/>
      <c r="G9" s="11"/>
    </row>
    <row r="10" spans="1:7" ht="12" thickBot="1">
      <c r="C10" s="6" t="s">
        <v>210</v>
      </c>
      <c r="D10" s="4" t="s">
        <v>209</v>
      </c>
      <c r="E10" s="4" t="s">
        <v>207</v>
      </c>
      <c r="F10" s="4" t="s">
        <v>208</v>
      </c>
      <c r="G10" s="11"/>
    </row>
    <row r="11" spans="1:7">
      <c r="C11" s="5"/>
      <c r="D11" s="5"/>
      <c r="E11" s="5"/>
      <c r="F11" s="5"/>
      <c r="G11" s="11"/>
    </row>
    <row r="12" spans="1:7">
      <c r="A12" s="3">
        <v>302</v>
      </c>
      <c r="B12" s="3" t="s">
        <v>5</v>
      </c>
      <c r="C12" s="5">
        <v>-1940836</v>
      </c>
      <c r="D12" s="5"/>
      <c r="E12" s="5"/>
      <c r="F12" s="5"/>
      <c r="G12" s="11"/>
    </row>
    <row r="13" spans="1:7" hidden="1" outlineLevel="1">
      <c r="A13" s="1" t="s">
        <v>6</v>
      </c>
      <c r="B13" s="1" t="s">
        <v>2</v>
      </c>
      <c r="C13" s="5">
        <v>293834.78000000003</v>
      </c>
      <c r="D13" s="5">
        <f t="shared" ref="D13:D23" si="2">+C13/1.16</f>
        <v>253305.84482758626</v>
      </c>
      <c r="E13" s="5">
        <f t="shared" ref="E13:E23" si="3">+D13*0.16</f>
        <v>40528.935172413803</v>
      </c>
      <c r="F13" s="5"/>
      <c r="G13" s="11"/>
    </row>
    <row r="14" spans="1:7" hidden="1" outlineLevel="1">
      <c r="A14" s="1" t="s">
        <v>7</v>
      </c>
      <c r="B14" s="1" t="s">
        <v>8</v>
      </c>
      <c r="C14" s="5">
        <v>-19158.150000000001</v>
      </c>
      <c r="D14" s="5">
        <f t="shared" si="2"/>
        <v>-16515.646551724141</v>
      </c>
      <c r="E14" s="5">
        <f t="shared" si="3"/>
        <v>-2642.5034482758629</v>
      </c>
      <c r="F14" s="5"/>
      <c r="G14" s="11"/>
    </row>
    <row r="15" spans="1:7" hidden="1" outlineLevel="1">
      <c r="A15" s="1" t="s">
        <v>223</v>
      </c>
      <c r="B15" s="1" t="s">
        <v>224</v>
      </c>
      <c r="C15" s="5">
        <v>-3062</v>
      </c>
      <c r="D15" s="5">
        <f t="shared" si="2"/>
        <v>-2639.6551724137935</v>
      </c>
      <c r="E15" s="5">
        <f t="shared" si="3"/>
        <v>-422.34482758620697</v>
      </c>
      <c r="F15" s="5"/>
      <c r="G15" s="11"/>
    </row>
    <row r="16" spans="1:7" hidden="1" outlineLevel="1">
      <c r="A16" s="1" t="s">
        <v>9</v>
      </c>
      <c r="B16" s="1" t="s">
        <v>10</v>
      </c>
      <c r="C16" s="5">
        <v>-5764.1</v>
      </c>
      <c r="D16" s="5">
        <f t="shared" si="2"/>
        <v>-4969.0517241379321</v>
      </c>
      <c r="E16" s="5">
        <f t="shared" si="3"/>
        <v>-795.0482758620692</v>
      </c>
      <c r="F16" s="5"/>
      <c r="G16" s="11"/>
    </row>
    <row r="17" spans="1:9" hidden="1" outlineLevel="1">
      <c r="A17" s="1" t="s">
        <v>225</v>
      </c>
      <c r="B17" s="1" t="s">
        <v>226</v>
      </c>
      <c r="C17" s="5">
        <v>-7102.09</v>
      </c>
      <c r="D17" s="5">
        <f t="shared" si="2"/>
        <v>-6122.4913793103451</v>
      </c>
      <c r="E17" s="5">
        <f t="shared" si="3"/>
        <v>-979.59862068965526</v>
      </c>
      <c r="F17" s="5"/>
      <c r="G17" s="11"/>
    </row>
    <row r="18" spans="1:9" hidden="1" outlineLevel="1">
      <c r="A18" s="1" t="s">
        <v>13</v>
      </c>
      <c r="B18" s="1" t="s">
        <v>14</v>
      </c>
      <c r="C18" s="5">
        <v>-418082.29</v>
      </c>
      <c r="D18" s="5">
        <v>-168409.88</v>
      </c>
      <c r="E18" s="5">
        <v>-26945.58</v>
      </c>
      <c r="F18" s="5">
        <v>-222726.83</v>
      </c>
      <c r="G18" s="11"/>
      <c r="I18" s="2"/>
    </row>
    <row r="19" spans="1:9" hidden="1" outlineLevel="1">
      <c r="A19" s="1" t="s">
        <v>19</v>
      </c>
      <c r="B19" s="1" t="s">
        <v>4</v>
      </c>
      <c r="C19" s="5">
        <v>-16433.39</v>
      </c>
      <c r="D19" s="5">
        <f t="shared" si="2"/>
        <v>-14166.71551724138</v>
      </c>
      <c r="E19" s="5">
        <f t="shared" si="3"/>
        <v>-2266.6744827586208</v>
      </c>
      <c r="F19" s="5"/>
      <c r="G19" s="11"/>
      <c r="I19" s="7"/>
    </row>
    <row r="20" spans="1:9" hidden="1" outlineLevel="1">
      <c r="A20" s="1" t="s">
        <v>20</v>
      </c>
      <c r="B20" s="1" t="s">
        <v>21</v>
      </c>
      <c r="C20" s="5">
        <v>-912.12</v>
      </c>
      <c r="D20" s="5">
        <f t="shared" si="2"/>
        <v>-786.31034482758628</v>
      </c>
      <c r="E20" s="5">
        <f t="shared" si="3"/>
        <v>-125.80965517241381</v>
      </c>
      <c r="F20" s="5"/>
      <c r="G20" s="11"/>
    </row>
    <row r="21" spans="1:9" hidden="1" outlineLevel="1">
      <c r="A21" s="1" t="s">
        <v>24</v>
      </c>
      <c r="B21" s="1" t="s">
        <v>25</v>
      </c>
      <c r="C21" s="5">
        <v>1200</v>
      </c>
      <c r="D21" s="5">
        <f t="shared" si="2"/>
        <v>1034.4827586206898</v>
      </c>
      <c r="E21" s="5">
        <f t="shared" si="3"/>
        <v>165.51724137931038</v>
      </c>
      <c r="F21" s="5"/>
      <c r="G21" s="11"/>
    </row>
    <row r="22" spans="1:9" hidden="1" outlineLevel="1">
      <c r="A22" s="1" t="s">
        <v>26</v>
      </c>
      <c r="B22" s="1" t="s">
        <v>27</v>
      </c>
      <c r="C22" s="5">
        <v>-6577.2</v>
      </c>
      <c r="D22" s="5">
        <f t="shared" si="2"/>
        <v>-5670</v>
      </c>
      <c r="E22" s="5">
        <f t="shared" si="3"/>
        <v>-907.2</v>
      </c>
      <c r="F22" s="5"/>
      <c r="G22" s="11"/>
    </row>
    <row r="23" spans="1:9" hidden="1" outlineLevel="1">
      <c r="A23" s="1" t="s">
        <v>28</v>
      </c>
      <c r="B23" s="1" t="s">
        <v>29</v>
      </c>
      <c r="C23" s="5">
        <v>696</v>
      </c>
      <c r="D23" s="5">
        <f t="shared" si="2"/>
        <v>600</v>
      </c>
      <c r="E23" s="5">
        <f t="shared" si="3"/>
        <v>96</v>
      </c>
      <c r="F23" s="5"/>
      <c r="G23" s="11"/>
    </row>
    <row r="24" spans="1:9" hidden="1" outlineLevel="1">
      <c r="A24" s="1" t="s">
        <v>30</v>
      </c>
      <c r="B24" s="1" t="s">
        <v>31</v>
      </c>
      <c r="C24" s="5">
        <v>-2000</v>
      </c>
      <c r="D24" s="5"/>
      <c r="E24" s="5"/>
      <c r="F24" s="5">
        <f>+C24</f>
        <v>-2000</v>
      </c>
      <c r="G24" s="11"/>
    </row>
    <row r="25" spans="1:9" hidden="1" outlineLevel="1">
      <c r="A25" s="1" t="s">
        <v>32</v>
      </c>
      <c r="B25" s="1" t="s">
        <v>33</v>
      </c>
      <c r="C25" s="5">
        <v>-4391.3</v>
      </c>
      <c r="D25" s="5">
        <f t="shared" ref="D25:D26" si="4">+C25/1.16</f>
        <v>-3785.6034482758623</v>
      </c>
      <c r="E25" s="5">
        <f t="shared" ref="E25:E26" si="5">+D25*0.16</f>
        <v>-605.69655172413798</v>
      </c>
      <c r="F25" s="5"/>
      <c r="G25" s="11"/>
    </row>
    <row r="26" spans="1:9" hidden="1" outlineLevel="1">
      <c r="A26" s="1" t="s">
        <v>34</v>
      </c>
      <c r="B26" s="1" t="s">
        <v>35</v>
      </c>
      <c r="C26" s="5">
        <v>-234836.51</v>
      </c>
      <c r="D26" s="5">
        <f t="shared" si="4"/>
        <v>-202445.26724137933</v>
      </c>
      <c r="E26" s="5">
        <f t="shared" si="5"/>
        <v>-32391.242758620694</v>
      </c>
      <c r="F26" s="5"/>
      <c r="G26" s="11"/>
    </row>
    <row r="27" spans="1:9" hidden="1" outlineLevel="1">
      <c r="A27" s="1" t="s">
        <v>229</v>
      </c>
      <c r="B27" s="1" t="s">
        <v>230</v>
      </c>
      <c r="C27" s="5">
        <v>-14776</v>
      </c>
      <c r="D27" s="5"/>
      <c r="E27" s="5"/>
      <c r="F27" s="5">
        <f>+C27</f>
        <v>-14776</v>
      </c>
      <c r="G27" s="11"/>
    </row>
    <row r="28" spans="1:9" hidden="1" outlineLevel="1">
      <c r="A28" s="1" t="s">
        <v>38</v>
      </c>
      <c r="B28" s="1" t="s">
        <v>39</v>
      </c>
      <c r="C28" s="5">
        <v>-15137</v>
      </c>
      <c r="D28" s="5">
        <f t="shared" ref="D28" si="6">+C28/1.16</f>
        <v>-13049.137931034484</v>
      </c>
      <c r="E28" s="5">
        <f t="shared" ref="E28" si="7">+D28*0.16</f>
        <v>-2087.8620689655172</v>
      </c>
      <c r="F28" s="5"/>
      <c r="G28" s="11"/>
    </row>
    <row r="29" spans="1:9" hidden="1" outlineLevel="1">
      <c r="A29" s="1" t="s">
        <v>42</v>
      </c>
      <c r="B29" s="1" t="s">
        <v>43</v>
      </c>
      <c r="C29" s="5">
        <v>-3000</v>
      </c>
      <c r="D29" s="5"/>
      <c r="E29" s="5"/>
      <c r="F29" s="5">
        <f>+C29</f>
        <v>-3000</v>
      </c>
      <c r="G29" s="11"/>
    </row>
    <row r="30" spans="1:9" hidden="1" outlineLevel="1">
      <c r="A30" s="1" t="s">
        <v>44</v>
      </c>
      <c r="B30" s="1" t="s">
        <v>45</v>
      </c>
      <c r="C30" s="5">
        <v>-4872</v>
      </c>
      <c r="D30" s="5">
        <f t="shared" ref="D30:D34" si="8">+C30/1.16</f>
        <v>-4200</v>
      </c>
      <c r="E30" s="5">
        <f t="shared" ref="E30:E34" si="9">+D30*0.16</f>
        <v>-672</v>
      </c>
      <c r="F30" s="5"/>
      <c r="G30" s="11"/>
    </row>
    <row r="31" spans="1:9" hidden="1" outlineLevel="1">
      <c r="A31" s="1" t="s">
        <v>48</v>
      </c>
      <c r="B31" s="1" t="s">
        <v>49</v>
      </c>
      <c r="C31" s="5">
        <v>99.91</v>
      </c>
      <c r="D31" s="5">
        <f t="shared" si="8"/>
        <v>86.129310344827587</v>
      </c>
      <c r="E31" s="5">
        <f t="shared" si="9"/>
        <v>13.780689655172415</v>
      </c>
      <c r="F31" s="5"/>
      <c r="G31" s="11"/>
    </row>
    <row r="32" spans="1:9" hidden="1" outlineLevel="1">
      <c r="A32" s="1" t="s">
        <v>52</v>
      </c>
      <c r="B32" s="1" t="s">
        <v>53</v>
      </c>
      <c r="C32" s="5">
        <v>-359.61</v>
      </c>
      <c r="D32" s="5">
        <f t="shared" si="8"/>
        <v>-310.00862068965523</v>
      </c>
      <c r="E32" s="5">
        <f t="shared" si="9"/>
        <v>-49.601379310344839</v>
      </c>
      <c r="F32" s="5"/>
      <c r="G32" s="11"/>
    </row>
    <row r="33" spans="1:7" hidden="1" outlineLevel="1">
      <c r="A33" s="1" t="s">
        <v>199</v>
      </c>
      <c r="B33" s="1" t="s">
        <v>200</v>
      </c>
      <c r="C33" s="5">
        <v>-2500</v>
      </c>
      <c r="D33" s="5">
        <f t="shared" si="8"/>
        <v>-2155.1724137931037</v>
      </c>
      <c r="E33" s="5">
        <f t="shared" si="9"/>
        <v>-344.82758620689663</v>
      </c>
      <c r="F33" s="5"/>
      <c r="G33" s="11"/>
    </row>
    <row r="34" spans="1:7" hidden="1" outlineLevel="1">
      <c r="A34" s="1" t="s">
        <v>249</v>
      </c>
      <c r="B34" s="1" t="s">
        <v>250</v>
      </c>
      <c r="C34" s="5">
        <v>-9280</v>
      </c>
      <c r="D34" s="5">
        <f t="shared" si="8"/>
        <v>-8000.0000000000009</v>
      </c>
      <c r="E34" s="5">
        <f t="shared" si="9"/>
        <v>-1280.0000000000002</v>
      </c>
      <c r="F34" s="5"/>
      <c r="G34" s="11"/>
    </row>
    <row r="35" spans="1:7" hidden="1" outlineLevel="1">
      <c r="A35" s="1" t="s">
        <v>58</v>
      </c>
      <c r="B35" s="1" t="s">
        <v>59</v>
      </c>
      <c r="C35" s="5">
        <v>-52025.54</v>
      </c>
      <c r="D35" s="5">
        <f t="shared" ref="D35:D40" si="10">+C35/1.16</f>
        <v>-44849.603448275862</v>
      </c>
      <c r="E35" s="5">
        <f t="shared" ref="E35:E40" si="11">+D35*0.16</f>
        <v>-7175.9365517241386</v>
      </c>
      <c r="F35" s="5"/>
      <c r="G35" s="11"/>
    </row>
    <row r="36" spans="1:7" hidden="1" outlineLevel="1">
      <c r="A36" s="1" t="s">
        <v>60</v>
      </c>
      <c r="B36" s="1" t="s">
        <v>61</v>
      </c>
      <c r="C36" s="5">
        <v>-3236.41</v>
      </c>
      <c r="D36" s="5">
        <f t="shared" si="10"/>
        <v>-2790.0086206896553</v>
      </c>
      <c r="E36" s="5">
        <f t="shared" si="11"/>
        <v>-446.40137931034485</v>
      </c>
      <c r="F36" s="5"/>
      <c r="G36" s="11"/>
    </row>
    <row r="37" spans="1:7" hidden="1" outlineLevel="1">
      <c r="A37" s="1" t="s">
        <v>62</v>
      </c>
      <c r="B37" s="1" t="s">
        <v>63</v>
      </c>
      <c r="C37" s="5">
        <v>-1823.54</v>
      </c>
      <c r="D37" s="5">
        <f t="shared" si="10"/>
        <v>-1572.0172413793105</v>
      </c>
      <c r="E37" s="5">
        <f t="shared" si="11"/>
        <v>-251.52275862068967</v>
      </c>
      <c r="F37" s="5"/>
      <c r="G37" s="11"/>
    </row>
    <row r="38" spans="1:7" hidden="1" outlineLevel="1">
      <c r="A38" s="1" t="s">
        <v>64</v>
      </c>
      <c r="B38" s="1" t="s">
        <v>65</v>
      </c>
      <c r="C38" s="5">
        <v>-708041.63</v>
      </c>
      <c r="D38" s="5">
        <f t="shared" si="10"/>
        <v>-610380.71551724139</v>
      </c>
      <c r="E38" s="5">
        <f t="shared" si="11"/>
        <v>-97660.914482758628</v>
      </c>
      <c r="F38" s="5"/>
      <c r="G38" s="11"/>
    </row>
    <row r="39" spans="1:7" hidden="1" outlineLevel="1">
      <c r="A39" s="1" t="s">
        <v>251</v>
      </c>
      <c r="B39" s="1" t="s">
        <v>252</v>
      </c>
      <c r="C39" s="5">
        <v>-3897.6</v>
      </c>
      <c r="D39" s="5">
        <f t="shared" si="10"/>
        <v>-3360</v>
      </c>
      <c r="E39" s="5">
        <f t="shared" si="11"/>
        <v>-537.6</v>
      </c>
      <c r="F39" s="5"/>
      <c r="G39" s="11"/>
    </row>
    <row r="40" spans="1:7" hidden="1" outlineLevel="1">
      <c r="A40" s="1" t="s">
        <v>66</v>
      </c>
      <c r="B40" s="1" t="s">
        <v>67</v>
      </c>
      <c r="C40" s="5">
        <v>442.41</v>
      </c>
      <c r="D40" s="5">
        <f t="shared" si="10"/>
        <v>381.38793103448279</v>
      </c>
      <c r="E40" s="5">
        <f t="shared" si="11"/>
        <v>61.022068965517249</v>
      </c>
      <c r="F40" s="5"/>
      <c r="G40" s="11"/>
    </row>
    <row r="41" spans="1:7" hidden="1" outlineLevel="1">
      <c r="A41" s="1" t="s">
        <v>68</v>
      </c>
      <c r="B41" s="1" t="s">
        <v>69</v>
      </c>
      <c r="C41" s="5">
        <v>-696</v>
      </c>
      <c r="D41" s="5">
        <f t="shared" ref="D41:D46" si="12">+C41/1.16</f>
        <v>-600</v>
      </c>
      <c r="E41" s="5">
        <f t="shared" ref="E41:E46" si="13">+D41*0.16</f>
        <v>-96</v>
      </c>
      <c r="F41" s="5"/>
      <c r="G41" s="11"/>
    </row>
    <row r="42" spans="1:7" hidden="1" outlineLevel="1">
      <c r="A42" s="1" t="s">
        <v>74</v>
      </c>
      <c r="B42" s="1" t="s">
        <v>75</v>
      </c>
      <c r="C42" s="5">
        <v>-2760.8</v>
      </c>
      <c r="D42" s="5">
        <f t="shared" si="12"/>
        <v>-2380.0000000000005</v>
      </c>
      <c r="E42" s="5">
        <f t="shared" si="13"/>
        <v>-380.80000000000007</v>
      </c>
      <c r="F42" s="5"/>
      <c r="G42" s="11"/>
    </row>
    <row r="43" spans="1:7" hidden="1" outlineLevel="1">
      <c r="A43" s="1" t="s">
        <v>76</v>
      </c>
      <c r="B43" s="1" t="s">
        <v>77</v>
      </c>
      <c r="C43" s="5">
        <v>-8488.85</v>
      </c>
      <c r="D43" s="5">
        <f t="shared" si="12"/>
        <v>-7317.9741379310353</v>
      </c>
      <c r="E43" s="5">
        <f t="shared" si="13"/>
        <v>-1170.8758620689657</v>
      </c>
      <c r="F43" s="5"/>
      <c r="G43" s="11"/>
    </row>
    <row r="44" spans="1:7" hidden="1" outlineLevel="1">
      <c r="A44" s="1" t="s">
        <v>78</v>
      </c>
      <c r="B44" s="1" t="s">
        <v>79</v>
      </c>
      <c r="C44" s="5">
        <v>-2399.46</v>
      </c>
      <c r="D44" s="5">
        <f t="shared" si="12"/>
        <v>-2068.5</v>
      </c>
      <c r="E44" s="5">
        <f t="shared" si="13"/>
        <v>-330.96</v>
      </c>
      <c r="F44" s="5"/>
      <c r="G44" s="11"/>
    </row>
    <row r="45" spans="1:7" hidden="1" outlineLevel="1">
      <c r="A45" s="1" t="s">
        <v>80</v>
      </c>
      <c r="B45" s="1" t="s">
        <v>81</v>
      </c>
      <c r="C45" s="5">
        <v>-4081.62</v>
      </c>
      <c r="D45" s="5">
        <f t="shared" si="12"/>
        <v>-3518.6379310344828</v>
      </c>
      <c r="E45" s="5">
        <f t="shared" si="13"/>
        <v>-562.98206896551721</v>
      </c>
      <c r="F45" s="5"/>
      <c r="G45" s="11"/>
    </row>
    <row r="46" spans="1:7" hidden="1" outlineLevel="1">
      <c r="A46" s="1" t="s">
        <v>82</v>
      </c>
      <c r="B46" s="1" t="s">
        <v>83</v>
      </c>
      <c r="C46" s="5">
        <v>-687.88</v>
      </c>
      <c r="D46" s="5">
        <f t="shared" si="12"/>
        <v>-593</v>
      </c>
      <c r="E46" s="5">
        <f t="shared" si="13"/>
        <v>-94.88</v>
      </c>
      <c r="F46" s="5"/>
      <c r="G46" s="11"/>
    </row>
    <row r="47" spans="1:7" hidden="1" outlineLevel="1">
      <c r="A47" s="1" t="s">
        <v>84</v>
      </c>
      <c r="B47" s="1" t="s">
        <v>85</v>
      </c>
      <c r="C47" s="5">
        <v>-4465.8</v>
      </c>
      <c r="D47" s="5">
        <f t="shared" ref="D47:D56" si="14">+C47/1.16</f>
        <v>-3849.8275862068972</v>
      </c>
      <c r="E47" s="5">
        <f t="shared" ref="E47:E56" si="15">+D47*0.16</f>
        <v>-615.97241379310356</v>
      </c>
      <c r="F47" s="5"/>
      <c r="G47" s="11"/>
    </row>
    <row r="48" spans="1:7" hidden="1" outlineLevel="1">
      <c r="A48" s="1" t="s">
        <v>86</v>
      </c>
      <c r="B48" s="1" t="s">
        <v>87</v>
      </c>
      <c r="C48" s="5">
        <v>-773.61</v>
      </c>
      <c r="D48" s="5">
        <f t="shared" si="14"/>
        <v>-666.90517241379314</v>
      </c>
      <c r="E48" s="5">
        <f t="shared" si="15"/>
        <v>-106.7048275862069</v>
      </c>
      <c r="F48" s="5"/>
      <c r="G48" s="11"/>
    </row>
    <row r="49" spans="1:7" hidden="1" outlineLevel="1">
      <c r="A49" s="1" t="s">
        <v>88</v>
      </c>
      <c r="B49" s="1" t="s">
        <v>89</v>
      </c>
      <c r="C49" s="5">
        <v>-1091.47</v>
      </c>
      <c r="D49" s="5">
        <f t="shared" si="14"/>
        <v>-940.92241379310349</v>
      </c>
      <c r="E49" s="5">
        <f t="shared" si="15"/>
        <v>-150.54758620689657</v>
      </c>
      <c r="F49" s="5"/>
      <c r="G49" s="11"/>
    </row>
    <row r="50" spans="1:7" hidden="1" outlineLevel="1">
      <c r="A50" s="1" t="s">
        <v>90</v>
      </c>
      <c r="B50" s="1" t="s">
        <v>91</v>
      </c>
      <c r="C50" s="5">
        <v>-1624</v>
      </c>
      <c r="D50" s="5">
        <f t="shared" si="14"/>
        <v>-1400</v>
      </c>
      <c r="E50" s="5">
        <f t="shared" si="15"/>
        <v>-224</v>
      </c>
      <c r="F50" s="5"/>
      <c r="G50" s="11"/>
    </row>
    <row r="51" spans="1:7" hidden="1" outlineLevel="1">
      <c r="A51" s="1" t="s">
        <v>92</v>
      </c>
      <c r="B51" s="1" t="s">
        <v>93</v>
      </c>
      <c r="C51" s="5">
        <v>-70000</v>
      </c>
      <c r="D51" s="5">
        <f t="shared" si="14"/>
        <v>-60344.827586206899</v>
      </c>
      <c r="E51" s="5">
        <f t="shared" si="15"/>
        <v>-9655.1724137931033</v>
      </c>
      <c r="F51" s="5"/>
      <c r="G51" s="11"/>
    </row>
    <row r="52" spans="1:7" hidden="1" outlineLevel="1">
      <c r="A52" s="1" t="s">
        <v>94</v>
      </c>
      <c r="B52" s="1" t="s">
        <v>95</v>
      </c>
      <c r="C52" s="5">
        <v>-3425.3</v>
      </c>
      <c r="D52" s="5">
        <f t="shared" si="14"/>
        <v>-2952.8448275862074</v>
      </c>
      <c r="E52" s="5">
        <f t="shared" si="15"/>
        <v>-472.45517241379321</v>
      </c>
      <c r="F52" s="5"/>
      <c r="G52" s="11"/>
    </row>
    <row r="53" spans="1:7" hidden="1" outlineLevel="1">
      <c r="A53" s="1" t="s">
        <v>96</v>
      </c>
      <c r="B53" s="1" t="s">
        <v>97</v>
      </c>
      <c r="C53" s="5">
        <v>-47429.35</v>
      </c>
      <c r="D53" s="5">
        <f t="shared" si="14"/>
        <v>-40887.370689655174</v>
      </c>
      <c r="E53" s="5">
        <f t="shared" si="15"/>
        <v>-6541.9793103448283</v>
      </c>
      <c r="F53" s="5"/>
      <c r="G53" s="11"/>
    </row>
    <row r="54" spans="1:7" hidden="1" outlineLevel="1">
      <c r="A54" s="1" t="s">
        <v>98</v>
      </c>
      <c r="B54" s="1" t="s">
        <v>99</v>
      </c>
      <c r="C54" s="5">
        <v>-4796.8</v>
      </c>
      <c r="D54" s="5">
        <f t="shared" si="14"/>
        <v>-4135.1724137931042</v>
      </c>
      <c r="E54" s="5">
        <f t="shared" si="15"/>
        <v>-661.62758620689669</v>
      </c>
      <c r="F54" s="5"/>
      <c r="G54" s="11"/>
    </row>
    <row r="55" spans="1:7" hidden="1" outlineLevel="1">
      <c r="A55" s="1" t="s">
        <v>104</v>
      </c>
      <c r="B55" s="1" t="s">
        <v>105</v>
      </c>
      <c r="C55" s="5">
        <v>-638</v>
      </c>
      <c r="D55" s="5">
        <f t="shared" si="14"/>
        <v>-550</v>
      </c>
      <c r="E55" s="5">
        <f t="shared" si="15"/>
        <v>-88</v>
      </c>
      <c r="F55" s="5"/>
      <c r="G55" s="11"/>
    </row>
    <row r="56" spans="1:7" hidden="1" outlineLevel="1">
      <c r="A56" s="1" t="s">
        <v>106</v>
      </c>
      <c r="B56" s="1" t="s">
        <v>107</v>
      </c>
      <c r="C56" s="5">
        <v>-2038.36</v>
      </c>
      <c r="D56" s="5">
        <f t="shared" si="14"/>
        <v>-1757.2068965517242</v>
      </c>
      <c r="E56" s="5">
        <f t="shared" si="15"/>
        <v>-281.15310344827589</v>
      </c>
      <c r="F56" s="5"/>
      <c r="G56" s="11"/>
    </row>
    <row r="57" spans="1:7" hidden="1" outlineLevel="1">
      <c r="A57" s="1" t="s">
        <v>108</v>
      </c>
      <c r="B57" s="1" t="s">
        <v>109</v>
      </c>
      <c r="C57" s="5">
        <v>-3045.58</v>
      </c>
      <c r="D57" s="5">
        <f t="shared" ref="D57:D58" si="16">+C57/1.16</f>
        <v>-2625.5</v>
      </c>
      <c r="E57" s="5">
        <f t="shared" ref="E57:E58" si="17">+D57*0.16</f>
        <v>-420.08</v>
      </c>
      <c r="F57" s="5"/>
      <c r="G57" s="11"/>
    </row>
    <row r="58" spans="1:7" hidden="1" outlineLevel="1">
      <c r="A58" s="1" t="s">
        <v>112</v>
      </c>
      <c r="B58" s="1" t="s">
        <v>113</v>
      </c>
      <c r="C58" s="5">
        <v>-5000</v>
      </c>
      <c r="D58" s="5">
        <f t="shared" si="16"/>
        <v>-4310.3448275862074</v>
      </c>
      <c r="E58" s="5">
        <f t="shared" si="17"/>
        <v>-689.65517241379325</v>
      </c>
      <c r="F58" s="5"/>
      <c r="G58" s="11"/>
    </row>
    <row r="59" spans="1:7" hidden="1" outlineLevel="1">
      <c r="A59" s="1" t="s">
        <v>114</v>
      </c>
      <c r="B59" s="1" t="s">
        <v>115</v>
      </c>
      <c r="C59" s="5">
        <v>-1521.21</v>
      </c>
      <c r="D59" s="5">
        <f t="shared" ref="D59:D64" si="18">+C59/1.16</f>
        <v>-1311.3879310344828</v>
      </c>
      <c r="E59" s="5">
        <f t="shared" ref="E59:E64" si="19">+D59*0.16</f>
        <v>-209.82206896551725</v>
      </c>
      <c r="F59" s="5"/>
      <c r="G59" s="11"/>
    </row>
    <row r="60" spans="1:7" hidden="1" outlineLevel="1">
      <c r="A60" s="1" t="s">
        <v>116</v>
      </c>
      <c r="B60" s="1" t="s">
        <v>117</v>
      </c>
      <c r="C60" s="5">
        <v>-8282.4599999999991</v>
      </c>
      <c r="D60" s="5">
        <f t="shared" si="18"/>
        <v>-7140.0517241379312</v>
      </c>
      <c r="E60" s="5">
        <f t="shared" si="19"/>
        <v>-1142.4082758620691</v>
      </c>
      <c r="F60" s="5"/>
      <c r="G60" s="11"/>
    </row>
    <row r="61" spans="1:7" hidden="1" outlineLevel="1">
      <c r="A61" s="1" t="s">
        <v>118</v>
      </c>
      <c r="B61" s="1" t="s">
        <v>119</v>
      </c>
      <c r="C61" s="5">
        <v>-7000.02</v>
      </c>
      <c r="D61" s="5">
        <f t="shared" si="18"/>
        <v>-6034.5000000000009</v>
      </c>
      <c r="E61" s="5">
        <f t="shared" si="19"/>
        <v>-965.52000000000021</v>
      </c>
      <c r="F61" s="5"/>
      <c r="G61" s="11"/>
    </row>
    <row r="62" spans="1:7" hidden="1" outlineLevel="1">
      <c r="A62" s="1" t="s">
        <v>120</v>
      </c>
      <c r="B62" s="1" t="s">
        <v>121</v>
      </c>
      <c r="C62" s="5">
        <v>-4443</v>
      </c>
      <c r="D62" s="5">
        <f t="shared" si="18"/>
        <v>-3830.1724137931037</v>
      </c>
      <c r="E62" s="5">
        <f t="shared" si="19"/>
        <v>-612.82758620689663</v>
      </c>
      <c r="F62" s="5"/>
      <c r="G62" s="11"/>
    </row>
    <row r="63" spans="1:7" hidden="1" outlineLevel="1">
      <c r="A63" s="1" t="s">
        <v>253</v>
      </c>
      <c r="B63" s="1" t="s">
        <v>254</v>
      </c>
      <c r="C63" s="5">
        <v>-10318.200000000001</v>
      </c>
      <c r="D63" s="5">
        <f t="shared" si="18"/>
        <v>-8895.0000000000018</v>
      </c>
      <c r="E63" s="5">
        <f t="shared" si="19"/>
        <v>-1423.2000000000003</v>
      </c>
      <c r="F63" s="5"/>
      <c r="G63" s="11"/>
    </row>
    <row r="64" spans="1:7" hidden="1" outlineLevel="1">
      <c r="A64" s="1" t="s">
        <v>122</v>
      </c>
      <c r="B64" s="1" t="s">
        <v>123</v>
      </c>
      <c r="C64" s="5">
        <v>-5454</v>
      </c>
      <c r="D64" s="5">
        <f t="shared" si="18"/>
        <v>-4701.7241379310344</v>
      </c>
      <c r="E64" s="5">
        <f t="shared" si="19"/>
        <v>-752.27586206896547</v>
      </c>
      <c r="F64" s="5"/>
      <c r="G64" s="11"/>
    </row>
    <row r="65" spans="1:7" hidden="1" outlineLevel="1">
      <c r="A65" s="1" t="s">
        <v>124</v>
      </c>
      <c r="B65" s="1" t="s">
        <v>125</v>
      </c>
      <c r="C65" s="5">
        <v>-4356.5</v>
      </c>
      <c r="D65" s="5">
        <f t="shared" ref="D65" si="20">+C65/1.16</f>
        <v>-3755.6034482758623</v>
      </c>
      <c r="E65" s="5">
        <f t="shared" ref="E65" si="21">+D65*0.16</f>
        <v>-600.89655172413802</v>
      </c>
      <c r="F65" s="5"/>
      <c r="G65" s="11"/>
    </row>
    <row r="66" spans="1:7" hidden="1" outlineLevel="1">
      <c r="A66" s="1" t="s">
        <v>126</v>
      </c>
      <c r="B66" s="1" t="s">
        <v>127</v>
      </c>
      <c r="C66" s="5">
        <v>-1310.51</v>
      </c>
      <c r="D66" s="5">
        <f t="shared" ref="D66" si="22">+C66/1.16</f>
        <v>-1129.75</v>
      </c>
      <c r="E66" s="5">
        <f t="shared" ref="E66" si="23">+D66*0.16</f>
        <v>-180.76</v>
      </c>
      <c r="F66" s="5"/>
      <c r="G66" s="11"/>
    </row>
    <row r="67" spans="1:7" hidden="1" outlineLevel="1">
      <c r="A67" s="1" t="s">
        <v>130</v>
      </c>
      <c r="B67" s="1" t="s">
        <v>131</v>
      </c>
      <c r="C67" s="5">
        <v>-7308</v>
      </c>
      <c r="D67" s="5">
        <f t="shared" ref="D67:D68" si="24">+C67/1.16</f>
        <v>-6300</v>
      </c>
      <c r="E67" s="5">
        <f t="shared" ref="E67:E68" si="25">+D67*0.16</f>
        <v>-1008</v>
      </c>
      <c r="F67" s="5"/>
      <c r="G67" s="11"/>
    </row>
    <row r="68" spans="1:7" hidden="1" outlineLevel="1">
      <c r="A68" s="1" t="s">
        <v>132</v>
      </c>
      <c r="B68" s="1" t="s">
        <v>133</v>
      </c>
      <c r="C68" s="5">
        <v>-10169</v>
      </c>
      <c r="D68" s="5">
        <f t="shared" si="24"/>
        <v>-8766.3793103448279</v>
      </c>
      <c r="E68" s="5">
        <f t="shared" si="25"/>
        <v>-1402.6206896551726</v>
      </c>
      <c r="F68" s="5"/>
      <c r="G68" s="11"/>
    </row>
    <row r="69" spans="1:7" hidden="1" outlineLevel="1">
      <c r="A69" s="1" t="s">
        <v>213</v>
      </c>
      <c r="B69" s="1" t="s">
        <v>214</v>
      </c>
      <c r="C69" s="5">
        <v>259.39</v>
      </c>
      <c r="D69" s="5"/>
      <c r="E69" s="5"/>
      <c r="F69" s="5">
        <f>+C69</f>
        <v>259.39</v>
      </c>
      <c r="G69" s="11"/>
    </row>
    <row r="70" spans="1:7" hidden="1" outlineLevel="1">
      <c r="A70" s="1" t="s">
        <v>136</v>
      </c>
      <c r="B70" s="1" t="s">
        <v>137</v>
      </c>
      <c r="C70" s="5">
        <v>-290000</v>
      </c>
      <c r="D70" s="5">
        <f t="shared" ref="D70" si="26">+C70/1.16</f>
        <v>-250000.00000000003</v>
      </c>
      <c r="E70" s="5">
        <f t="shared" ref="E70" si="27">+D70*0.16</f>
        <v>-40000.000000000007</v>
      </c>
      <c r="F70" s="5"/>
      <c r="G70" s="11"/>
    </row>
    <row r="71" spans="1:7" hidden="1" outlineLevel="1">
      <c r="A71" s="1" t="s">
        <v>138</v>
      </c>
      <c r="B71" s="1" t="s">
        <v>139</v>
      </c>
      <c r="C71" s="5">
        <v>8120</v>
      </c>
      <c r="D71" s="5">
        <f t="shared" ref="D71" si="28">+C71/1.16</f>
        <v>7000.0000000000009</v>
      </c>
      <c r="E71" s="5">
        <f t="shared" ref="E71" si="29">+D71*0.16</f>
        <v>1120.0000000000002</v>
      </c>
      <c r="F71" s="5"/>
      <c r="G71" s="11"/>
    </row>
    <row r="72" spans="1:7" hidden="1" outlineLevel="1">
      <c r="A72" s="1" t="s">
        <v>140</v>
      </c>
      <c r="B72" s="1" t="s">
        <v>141</v>
      </c>
      <c r="C72" s="5">
        <v>-402.27</v>
      </c>
      <c r="D72" s="5">
        <f t="shared" ref="D72" si="30">+C72/1.16</f>
        <v>-346.7844827586207</v>
      </c>
      <c r="E72" s="5">
        <f t="shared" ref="E72" si="31">+D72*0.16</f>
        <v>-55.485517241379313</v>
      </c>
      <c r="F72" s="5"/>
      <c r="G72" s="11"/>
    </row>
    <row r="73" spans="1:7" hidden="1" outlineLevel="1">
      <c r="A73" s="1" t="s">
        <v>142</v>
      </c>
      <c r="B73" s="1" t="s">
        <v>143</v>
      </c>
      <c r="C73" s="5">
        <v>-820.96</v>
      </c>
      <c r="D73" s="5">
        <f t="shared" ref="D73:D75" si="32">+C73/1.16</f>
        <v>-707.72413793103453</v>
      </c>
      <c r="E73" s="5">
        <f t="shared" ref="E73:E75" si="33">+D73*0.16</f>
        <v>-113.23586206896553</v>
      </c>
      <c r="F73" s="5"/>
      <c r="G73" s="11"/>
    </row>
    <row r="74" spans="1:7" hidden="1" outlineLevel="1">
      <c r="A74" s="1" t="s">
        <v>144</v>
      </c>
      <c r="B74" s="1" t="s">
        <v>145</v>
      </c>
      <c r="C74" s="5">
        <v>-1190.93</v>
      </c>
      <c r="D74" s="5">
        <f t="shared" si="32"/>
        <v>-1026.6637931034484</v>
      </c>
      <c r="E74" s="5">
        <f t="shared" si="33"/>
        <v>-164.26620689655175</v>
      </c>
      <c r="F74" s="5"/>
      <c r="G74" s="11"/>
    </row>
    <row r="75" spans="1:7" hidden="1" outlineLevel="1">
      <c r="A75" s="1" t="s">
        <v>146</v>
      </c>
      <c r="B75" s="1" t="s">
        <v>147</v>
      </c>
      <c r="C75" s="5">
        <v>-1531.59</v>
      </c>
      <c r="D75" s="5">
        <f t="shared" si="32"/>
        <v>-1320.3362068965519</v>
      </c>
      <c r="E75" s="5">
        <f t="shared" si="33"/>
        <v>-211.25379310344829</v>
      </c>
      <c r="F75" s="5"/>
      <c r="G75" s="11"/>
    </row>
    <row r="76" spans="1:7" hidden="1" outlineLevel="1">
      <c r="A76" s="1" t="s">
        <v>152</v>
      </c>
      <c r="B76" s="1" t="s">
        <v>153</v>
      </c>
      <c r="C76" s="5">
        <v>-1725</v>
      </c>
      <c r="D76" s="5">
        <f t="shared" ref="D76" si="34">+C76/1.16</f>
        <v>-1487.0689655172414</v>
      </c>
      <c r="E76" s="5">
        <f t="shared" ref="E76" si="35">+D76*0.16</f>
        <v>-237.93103448275863</v>
      </c>
      <c r="F76" s="5"/>
      <c r="G76" s="11"/>
    </row>
    <row r="77" spans="1:7" hidden="1" outlineLevel="1">
      <c r="A77" s="1" t="s">
        <v>154</v>
      </c>
      <c r="B77" s="1" t="s">
        <v>155</v>
      </c>
      <c r="C77" s="5">
        <v>6193.19</v>
      </c>
      <c r="D77" s="5"/>
      <c r="E77" s="5"/>
      <c r="F77" s="5">
        <f>+C77</f>
        <v>6193.19</v>
      </c>
      <c r="G77" s="11"/>
    </row>
    <row r="78" spans="1:7" hidden="1" outlineLevel="1">
      <c r="A78" s="1" t="s">
        <v>156</v>
      </c>
      <c r="B78" s="1" t="s">
        <v>157</v>
      </c>
      <c r="C78" s="5">
        <v>-979.28</v>
      </c>
      <c r="D78" s="5">
        <f t="shared" ref="D78" si="36">+C78/1.16</f>
        <v>-844.20689655172418</v>
      </c>
      <c r="E78" s="5">
        <f t="shared" ref="E78" si="37">+D78*0.16</f>
        <v>-135.07310344827587</v>
      </c>
      <c r="F78" s="5"/>
      <c r="G78" s="11"/>
    </row>
    <row r="79" spans="1:7" hidden="1" outlineLevel="1">
      <c r="A79" s="1" t="s">
        <v>162</v>
      </c>
      <c r="B79" s="1" t="s">
        <v>163</v>
      </c>
      <c r="C79" s="5">
        <v>-3596</v>
      </c>
      <c r="D79" s="5">
        <f t="shared" ref="D79:D80" si="38">+C79/1.16</f>
        <v>-3100</v>
      </c>
      <c r="E79" s="5">
        <f t="shared" ref="E79:E80" si="39">+D79*0.16</f>
        <v>-496</v>
      </c>
      <c r="F79" s="5"/>
      <c r="G79" s="11"/>
    </row>
    <row r="80" spans="1:7" hidden="1" outlineLevel="1">
      <c r="A80" s="1" t="s">
        <v>164</v>
      </c>
      <c r="B80" s="1" t="s">
        <v>165</v>
      </c>
      <c r="C80" s="5">
        <v>-1028.92</v>
      </c>
      <c r="D80" s="5">
        <f t="shared" si="38"/>
        <v>-887.00000000000011</v>
      </c>
      <c r="E80" s="5">
        <f t="shared" si="39"/>
        <v>-141.92000000000002</v>
      </c>
      <c r="F80" s="5"/>
      <c r="G80" s="11"/>
    </row>
    <row r="81" spans="1:7" hidden="1" outlineLevel="1">
      <c r="A81" s="1" t="s">
        <v>201</v>
      </c>
      <c r="B81" s="1" t="s">
        <v>202</v>
      </c>
      <c r="C81" s="5">
        <v>-464</v>
      </c>
      <c r="D81" s="5">
        <f t="shared" ref="D81" si="40">+C81/1.16</f>
        <v>-400</v>
      </c>
      <c r="E81" s="5">
        <f t="shared" ref="E81" si="41">+D81*0.16</f>
        <v>-64</v>
      </c>
      <c r="F81" s="5"/>
      <c r="G81" s="11"/>
    </row>
    <row r="82" spans="1:7" hidden="1" outlineLevel="1">
      <c r="A82" s="1" t="s">
        <v>168</v>
      </c>
      <c r="B82" s="1" t="s">
        <v>169</v>
      </c>
      <c r="C82" s="5">
        <v>-2582.4</v>
      </c>
      <c r="D82" s="5">
        <f t="shared" ref="D82:D83" si="42">+C82/1.16</f>
        <v>-2226.2068965517242</v>
      </c>
      <c r="E82" s="5">
        <f t="shared" ref="E82:E83" si="43">+D82*0.16</f>
        <v>-356.19310344827585</v>
      </c>
      <c r="F82" s="5"/>
      <c r="G82" s="11"/>
    </row>
    <row r="83" spans="1:7" hidden="1" outlineLevel="1">
      <c r="A83" s="1" t="s">
        <v>170</v>
      </c>
      <c r="B83" s="1" t="s">
        <v>171</v>
      </c>
      <c r="C83" s="5">
        <v>2090.84</v>
      </c>
      <c r="D83" s="5">
        <f t="shared" si="42"/>
        <v>1802.4482758620693</v>
      </c>
      <c r="E83" s="5">
        <f t="shared" si="43"/>
        <v>288.39172413793108</v>
      </c>
      <c r="F83" s="5"/>
      <c r="G83" s="11"/>
    </row>
    <row r="84" spans="1:7" hidden="1" outlineLevel="1">
      <c r="A84" s="1" t="s">
        <v>172</v>
      </c>
      <c r="B84" s="1" t="s">
        <v>173</v>
      </c>
      <c r="C84" s="5">
        <v>-11470.9</v>
      </c>
      <c r="D84" s="5">
        <f t="shared" ref="D84:D85" si="44">+C84/1.16</f>
        <v>-9888.7068965517246</v>
      </c>
      <c r="E84" s="5">
        <f t="shared" ref="E84:E85" si="45">+D84*0.16</f>
        <v>-1582.1931034482759</v>
      </c>
      <c r="F84" s="5"/>
      <c r="G84" s="11"/>
    </row>
    <row r="85" spans="1:7" hidden="1" outlineLevel="1">
      <c r="A85" s="1" t="s">
        <v>174</v>
      </c>
      <c r="B85" s="1" t="s">
        <v>175</v>
      </c>
      <c r="C85" s="5">
        <v>-2698.54</v>
      </c>
      <c r="D85" s="5">
        <f t="shared" si="44"/>
        <v>-2326.3275862068967</v>
      </c>
      <c r="E85" s="5">
        <f t="shared" si="45"/>
        <v>-372.21241379310351</v>
      </c>
      <c r="F85" s="5"/>
      <c r="G85" s="11"/>
    </row>
    <row r="86" spans="1:7" hidden="1" outlineLevel="1">
      <c r="A86" s="1" t="s">
        <v>176</v>
      </c>
      <c r="B86" s="1" t="s">
        <v>177</v>
      </c>
      <c r="C86" s="5">
        <v>-10440</v>
      </c>
      <c r="D86" s="5">
        <f t="shared" ref="D86" si="46">+C86/1.16</f>
        <v>-9000</v>
      </c>
      <c r="E86" s="5">
        <f t="shared" ref="E86" si="47">+D86*0.16</f>
        <v>-1440</v>
      </c>
      <c r="F86" s="5"/>
      <c r="G86" s="11"/>
    </row>
    <row r="87" spans="1:7" hidden="1" outlineLevel="1">
      <c r="A87" s="1" t="s">
        <v>178</v>
      </c>
      <c r="B87" s="1" t="s">
        <v>179</v>
      </c>
      <c r="C87" s="5">
        <v>-11020</v>
      </c>
      <c r="D87" s="5">
        <f t="shared" ref="D87" si="48">+C87/1.16</f>
        <v>-9500</v>
      </c>
      <c r="E87" s="5">
        <f t="shared" ref="E87" si="49">+D87*0.16</f>
        <v>-1520</v>
      </c>
      <c r="F87" s="5"/>
      <c r="G87" s="11"/>
    </row>
    <row r="88" spans="1:7" hidden="1" outlineLevel="1">
      <c r="A88" s="1" t="s">
        <v>180</v>
      </c>
      <c r="B88" s="1" t="s">
        <v>181</v>
      </c>
      <c r="C88" s="5">
        <v>-644.01</v>
      </c>
      <c r="D88" s="5">
        <f t="shared" ref="D88" si="50">+C88/1.16</f>
        <v>-555.18103448275861</v>
      </c>
      <c r="E88" s="5">
        <f t="shared" ref="E88" si="51">+D88*0.16</f>
        <v>-88.828965517241372</v>
      </c>
      <c r="F88" s="5"/>
      <c r="G88" s="11"/>
    </row>
    <row r="89" spans="1:7" hidden="1" outlineLevel="1">
      <c r="A89" s="1" t="s">
        <v>182</v>
      </c>
      <c r="B89" s="1" t="s">
        <v>183</v>
      </c>
      <c r="C89" s="5">
        <v>-13006.9</v>
      </c>
      <c r="D89" s="5">
        <f t="shared" ref="D89:D90" si="52">+C89/1.16</f>
        <v>-11212.844827586207</v>
      </c>
      <c r="E89" s="5">
        <f t="shared" ref="E89:E90" si="53">+D89*0.16</f>
        <v>-1794.0551724137931</v>
      </c>
      <c r="F89" s="5"/>
      <c r="G89" s="11"/>
    </row>
    <row r="90" spans="1:7" hidden="1" outlineLevel="1">
      <c r="A90" s="1" t="s">
        <v>184</v>
      </c>
      <c r="B90" s="1" t="s">
        <v>185</v>
      </c>
      <c r="C90" s="5">
        <v>-32000</v>
      </c>
      <c r="D90" s="5">
        <f t="shared" si="52"/>
        <v>-27586.206896551725</v>
      </c>
      <c r="E90" s="5">
        <f t="shared" si="53"/>
        <v>-4413.7931034482763</v>
      </c>
      <c r="F90" s="5"/>
      <c r="G90" s="11"/>
    </row>
    <row r="91" spans="1:7" hidden="1" outlineLevel="1">
      <c r="A91" s="1" t="s">
        <v>190</v>
      </c>
      <c r="B91" s="1" t="s">
        <v>191</v>
      </c>
      <c r="C91" s="5">
        <v>-2295.06</v>
      </c>
      <c r="D91" s="5">
        <f t="shared" ref="D91" si="54">+C91/1.16</f>
        <v>-1978.5</v>
      </c>
      <c r="E91" s="5">
        <f t="shared" ref="E91" si="55">+D91*0.16</f>
        <v>-316.56</v>
      </c>
      <c r="F91" s="5"/>
      <c r="G91" s="11"/>
    </row>
    <row r="92" spans="1:7" hidden="1" outlineLevel="1">
      <c r="A92" s="1" t="s">
        <v>257</v>
      </c>
      <c r="B92" s="1" t="s">
        <v>258</v>
      </c>
      <c r="C92" s="5">
        <v>-105000</v>
      </c>
      <c r="D92" s="5"/>
      <c r="E92" s="5"/>
      <c r="F92" s="5">
        <f>+C92</f>
        <v>-105000</v>
      </c>
      <c r="G92" s="11"/>
    </row>
    <row r="93" spans="1:7" collapsed="1">
      <c r="B93" s="3" t="s">
        <v>210</v>
      </c>
      <c r="C93" s="22">
        <f>+C12</f>
        <v>-1940836</v>
      </c>
      <c r="D93" s="23">
        <f>+SUM(D13:D92)</f>
        <v>-1379124.3541379313</v>
      </c>
      <c r="E93" s="23">
        <f>+SUM(E13:E92)</f>
        <v>-220659.89586206904</v>
      </c>
      <c r="F93" s="23">
        <f>+SUM(F13:F92)</f>
        <v>-341050.25</v>
      </c>
    </row>
    <row r="95" spans="1:7">
      <c r="D95" s="7">
        <f>-D8-E8</f>
        <v>-317828.43000000005</v>
      </c>
    </row>
    <row r="96" spans="1:7">
      <c r="D96" s="7">
        <f>1379124.35+220659.9</f>
        <v>1599784.25</v>
      </c>
    </row>
    <row r="97" spans="4:4">
      <c r="D97" s="7">
        <v>341050.25</v>
      </c>
    </row>
  </sheetData>
  <sortState ref="A10:C89">
    <sortCondition ref="A10:A89"/>
  </sortState>
  <pageMargins left="0.7" right="0.7" top="0.75" bottom="0.75" header="0.3" footer="0.3"/>
  <ignoredErrors>
    <ignoredError sqref="C8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F96"/>
  <sheetViews>
    <sheetView workbookViewId="0">
      <selection activeCell="F104" sqref="F104"/>
    </sheetView>
  </sheetViews>
  <sheetFormatPr baseColWidth="10" defaultRowHeight="11.25" outlineLevelRow="1"/>
  <cols>
    <col min="1" max="1" width="10.28515625" style="1" bestFit="1" customWidth="1"/>
    <col min="2" max="2" width="34.140625" style="1" bestFit="1" customWidth="1"/>
    <col min="3" max="3" width="11.140625" style="2" bestFit="1" customWidth="1"/>
    <col min="4" max="6" width="11.42578125" style="2"/>
    <col min="7" max="16384" width="11.42578125" style="1"/>
  </cols>
  <sheetData>
    <row r="1" spans="1:6" ht="12" thickBot="1">
      <c r="C1" s="6" t="s">
        <v>210</v>
      </c>
      <c r="D1" s="4" t="s">
        <v>209</v>
      </c>
      <c r="E1" s="4" t="s">
        <v>207</v>
      </c>
      <c r="F1" s="4" t="s">
        <v>208</v>
      </c>
    </row>
    <row r="4" spans="1:6">
      <c r="A4" s="3">
        <v>301</v>
      </c>
      <c r="B4" s="3" t="s">
        <v>0</v>
      </c>
      <c r="C4" s="5">
        <v>317828.43</v>
      </c>
      <c r="D4" s="5"/>
      <c r="E4" s="5"/>
      <c r="F4" s="5"/>
    </row>
    <row r="5" spans="1:6" hidden="1" outlineLevel="1">
      <c r="A5" s="1" t="s">
        <v>1</v>
      </c>
      <c r="B5" s="1" t="s">
        <v>2</v>
      </c>
      <c r="C5" s="5">
        <v>321137.26</v>
      </c>
      <c r="D5" s="5">
        <f>+C5/1.16</f>
        <v>276842.46551724139</v>
      </c>
      <c r="E5" s="5">
        <f>+D5*0.16</f>
        <v>44294.794482758625</v>
      </c>
      <c r="F5" s="5"/>
    </row>
    <row r="6" spans="1:6" hidden="1" outlineLevel="1">
      <c r="A6" s="1" t="s">
        <v>3</v>
      </c>
      <c r="B6" s="1" t="s">
        <v>4</v>
      </c>
      <c r="C6" s="5">
        <v>-8180.83</v>
      </c>
      <c r="D6" s="5">
        <f t="shared" ref="D6:D7" si="0">+C6/1.16</f>
        <v>-7052.4396551724139</v>
      </c>
      <c r="E6" s="5">
        <f t="shared" ref="E6:E7" si="1">+D6*0.16</f>
        <v>-1128.3903448275862</v>
      </c>
      <c r="F6" s="5"/>
    </row>
    <row r="7" spans="1:6" hidden="1" outlineLevel="1">
      <c r="A7" s="1" t="s">
        <v>194</v>
      </c>
      <c r="B7" s="1" t="s">
        <v>161</v>
      </c>
      <c r="C7" s="5">
        <v>4872</v>
      </c>
      <c r="D7" s="5">
        <f t="shared" si="0"/>
        <v>4200</v>
      </c>
      <c r="E7" s="5">
        <f t="shared" si="1"/>
        <v>672</v>
      </c>
      <c r="F7" s="5"/>
    </row>
    <row r="8" spans="1:6" collapsed="1">
      <c r="B8" s="3" t="s">
        <v>210</v>
      </c>
      <c r="C8" s="5">
        <f>SUM(C5:C7)</f>
        <v>317828.43</v>
      </c>
      <c r="D8" s="5">
        <f>SUM(D5:D7)</f>
        <v>273990.02586206899</v>
      </c>
      <c r="E8" s="5">
        <f>SUM(E5:E7)</f>
        <v>43838.404137931037</v>
      </c>
      <c r="F8" s="5"/>
    </row>
    <row r="9" spans="1:6" ht="12" thickBot="1">
      <c r="C9" s="5"/>
      <c r="D9" s="5"/>
      <c r="E9" s="5"/>
      <c r="F9" s="5"/>
    </row>
    <row r="10" spans="1:6" ht="12" thickBot="1">
      <c r="C10" s="6" t="s">
        <v>210</v>
      </c>
      <c r="D10" s="4" t="s">
        <v>209</v>
      </c>
      <c r="E10" s="4" t="s">
        <v>207</v>
      </c>
      <c r="F10" s="4" t="s">
        <v>208</v>
      </c>
    </row>
    <row r="11" spans="1:6">
      <c r="C11" s="5"/>
      <c r="D11" s="5"/>
      <c r="E11" s="5"/>
      <c r="F11" s="5"/>
    </row>
    <row r="12" spans="1:6">
      <c r="A12" s="3">
        <v>302</v>
      </c>
      <c r="B12" s="3" t="s">
        <v>5</v>
      </c>
      <c r="C12" s="5">
        <v>-2140825.31</v>
      </c>
      <c r="D12" s="5"/>
      <c r="E12" s="5"/>
      <c r="F12" s="5"/>
    </row>
    <row r="13" spans="1:6" hidden="1" outlineLevel="1">
      <c r="A13" s="1" t="s">
        <v>6</v>
      </c>
      <c r="B13" s="1" t="s">
        <v>2</v>
      </c>
      <c r="C13" s="5">
        <v>145151.66</v>
      </c>
      <c r="D13" s="5">
        <f t="shared" ref="D13:D16" si="2">+C13/1.16</f>
        <v>125130.74137931036</v>
      </c>
      <c r="E13" s="5">
        <f t="shared" ref="E13:E16" si="3">+D13*0.16</f>
        <v>20020.918620689659</v>
      </c>
      <c r="F13" s="5"/>
    </row>
    <row r="14" spans="1:6" hidden="1" outlineLevel="1">
      <c r="A14" s="1" t="s">
        <v>7</v>
      </c>
      <c r="B14" s="1" t="s">
        <v>8</v>
      </c>
      <c r="C14" s="5">
        <v>-19158.150000000001</v>
      </c>
      <c r="D14" s="5">
        <f t="shared" si="2"/>
        <v>-16515.646551724141</v>
      </c>
      <c r="E14" s="5">
        <f t="shared" si="3"/>
        <v>-2642.5034482758629</v>
      </c>
      <c r="F14" s="5"/>
    </row>
    <row r="15" spans="1:6" hidden="1" outlineLevel="1">
      <c r="A15" s="1" t="s">
        <v>9</v>
      </c>
      <c r="B15" s="1" t="s">
        <v>10</v>
      </c>
      <c r="C15" s="5">
        <v>-3470.79</v>
      </c>
      <c r="D15" s="5">
        <f t="shared" si="2"/>
        <v>-2992.0603448275865</v>
      </c>
      <c r="E15" s="5">
        <f t="shared" si="3"/>
        <v>-478.72965517241386</v>
      </c>
      <c r="F15" s="5"/>
    </row>
    <row r="16" spans="1:6" hidden="1" outlineLevel="1">
      <c r="A16" s="1" t="s">
        <v>225</v>
      </c>
      <c r="B16" s="1" t="s">
        <v>226</v>
      </c>
      <c r="C16" s="5">
        <v>-7459.02</v>
      </c>
      <c r="D16" s="5">
        <f t="shared" si="2"/>
        <v>-6430.1896551724149</v>
      </c>
      <c r="E16" s="5">
        <f t="shared" si="3"/>
        <v>-1028.8303448275865</v>
      </c>
      <c r="F16" s="5"/>
    </row>
    <row r="17" spans="1:6" hidden="1" outlineLevel="1">
      <c r="A17" s="1" t="s">
        <v>13</v>
      </c>
      <c r="B17" s="1" t="s">
        <v>14</v>
      </c>
      <c r="C17" s="5">
        <v>-405875.51</v>
      </c>
      <c r="D17" s="5">
        <f>+E17/0.16</f>
        <v>-156117.625</v>
      </c>
      <c r="E17" s="5">
        <v>-24978.82</v>
      </c>
      <c r="F17" s="5">
        <v>-224779.06</v>
      </c>
    </row>
    <row r="18" spans="1:6" hidden="1" outlineLevel="1">
      <c r="A18" s="1" t="s">
        <v>19</v>
      </c>
      <c r="B18" s="1" t="s">
        <v>4</v>
      </c>
      <c r="C18" s="5">
        <v>-26610.23</v>
      </c>
      <c r="D18" s="5">
        <f t="shared" ref="D18:D21" si="4">+C18/1.16</f>
        <v>-22939.853448275862</v>
      </c>
      <c r="E18" s="5">
        <f t="shared" ref="E18:E21" si="5">+D18*0.16</f>
        <v>-3670.3765517241382</v>
      </c>
      <c r="F18" s="5"/>
    </row>
    <row r="19" spans="1:6" hidden="1" outlineLevel="1">
      <c r="A19" s="1" t="s">
        <v>20</v>
      </c>
      <c r="B19" s="1" t="s">
        <v>21</v>
      </c>
      <c r="C19" s="5">
        <v>-912.12</v>
      </c>
      <c r="D19" s="5">
        <f t="shared" si="4"/>
        <v>-786.31034482758628</v>
      </c>
      <c r="E19" s="5">
        <f t="shared" si="5"/>
        <v>-125.80965517241381</v>
      </c>
      <c r="F19" s="5"/>
    </row>
    <row r="20" spans="1:6" hidden="1" outlineLevel="1">
      <c r="A20" s="1" t="s">
        <v>24</v>
      </c>
      <c r="B20" s="1" t="s">
        <v>25</v>
      </c>
      <c r="C20" s="5">
        <v>1200</v>
      </c>
      <c r="D20" s="5">
        <f t="shared" si="4"/>
        <v>1034.4827586206898</v>
      </c>
      <c r="E20" s="5">
        <f t="shared" si="5"/>
        <v>165.51724137931038</v>
      </c>
      <c r="F20" s="5"/>
    </row>
    <row r="21" spans="1:6" hidden="1" outlineLevel="1">
      <c r="A21" s="1" t="s">
        <v>28</v>
      </c>
      <c r="B21" s="1" t="s">
        <v>29</v>
      </c>
      <c r="C21" s="5">
        <v>696</v>
      </c>
      <c r="D21" s="5">
        <f t="shared" si="4"/>
        <v>600</v>
      </c>
      <c r="E21" s="5">
        <f t="shared" si="5"/>
        <v>96</v>
      </c>
      <c r="F21" s="5"/>
    </row>
    <row r="22" spans="1:6" hidden="1" outlineLevel="1">
      <c r="A22" s="1" t="s">
        <v>30</v>
      </c>
      <c r="B22" s="1" t="s">
        <v>31</v>
      </c>
      <c r="C22" s="5">
        <v>-2000</v>
      </c>
      <c r="D22" s="5"/>
      <c r="E22" s="5"/>
      <c r="F22" s="5">
        <f>+C22</f>
        <v>-2000</v>
      </c>
    </row>
    <row r="23" spans="1:6" hidden="1" outlineLevel="1">
      <c r="A23" s="1" t="s">
        <v>32</v>
      </c>
      <c r="B23" s="1" t="s">
        <v>33</v>
      </c>
      <c r="C23" s="5">
        <v>-4391.3</v>
      </c>
      <c r="D23" s="5">
        <f t="shared" ref="D23:D49" si="6">+C23/1.16</f>
        <v>-3785.6034482758623</v>
      </c>
      <c r="E23" s="5">
        <f t="shared" ref="E23:E49" si="7">+D23*0.16</f>
        <v>-605.69655172413798</v>
      </c>
      <c r="F23" s="5"/>
    </row>
    <row r="24" spans="1:6" hidden="1" outlineLevel="1">
      <c r="A24" s="1" t="s">
        <v>34</v>
      </c>
      <c r="B24" s="1" t="s">
        <v>35</v>
      </c>
      <c r="C24" s="5">
        <v>-234836.51</v>
      </c>
      <c r="D24" s="5">
        <f t="shared" si="6"/>
        <v>-202445.26724137933</v>
      </c>
      <c r="E24" s="5">
        <f t="shared" si="7"/>
        <v>-32391.242758620694</v>
      </c>
      <c r="F24" s="5"/>
    </row>
    <row r="25" spans="1:6" hidden="1" outlineLevel="1">
      <c r="A25" s="1" t="s">
        <v>229</v>
      </c>
      <c r="B25" s="1" t="s">
        <v>230</v>
      </c>
      <c r="C25" s="5">
        <v>-11876</v>
      </c>
      <c r="D25" s="5"/>
      <c r="E25" s="5"/>
      <c r="F25" s="5">
        <f>+C25</f>
        <v>-11876</v>
      </c>
    </row>
    <row r="26" spans="1:6" hidden="1" outlineLevel="1">
      <c r="A26" s="1" t="s">
        <v>38</v>
      </c>
      <c r="B26" s="1" t="s">
        <v>39</v>
      </c>
      <c r="C26" s="5">
        <v>-15137</v>
      </c>
      <c r="D26" s="5">
        <f t="shared" si="6"/>
        <v>-13049.137931034484</v>
      </c>
      <c r="E26" s="5">
        <f t="shared" si="7"/>
        <v>-2087.8620689655172</v>
      </c>
      <c r="F26" s="5"/>
    </row>
    <row r="27" spans="1:6" hidden="1" outlineLevel="1">
      <c r="A27" s="1" t="s">
        <v>42</v>
      </c>
      <c r="B27" s="1" t="s">
        <v>43</v>
      </c>
      <c r="C27" s="5">
        <v>-3000</v>
      </c>
      <c r="D27" s="5"/>
      <c r="E27" s="5"/>
      <c r="F27" s="5">
        <f>+C27</f>
        <v>-3000</v>
      </c>
    </row>
    <row r="28" spans="1:6" hidden="1" outlineLevel="1">
      <c r="A28" s="1" t="s">
        <v>44</v>
      </c>
      <c r="B28" s="1" t="s">
        <v>45</v>
      </c>
      <c r="C28" s="5">
        <v>-4872</v>
      </c>
      <c r="D28" s="5">
        <f t="shared" si="6"/>
        <v>-4200</v>
      </c>
      <c r="E28" s="5">
        <f t="shared" si="7"/>
        <v>-672</v>
      </c>
      <c r="F28" s="5"/>
    </row>
    <row r="29" spans="1:6" hidden="1" outlineLevel="1">
      <c r="A29" s="1" t="s">
        <v>48</v>
      </c>
      <c r="B29" s="1" t="s">
        <v>49</v>
      </c>
      <c r="C29" s="5">
        <v>99.91</v>
      </c>
      <c r="D29" s="5">
        <f t="shared" si="6"/>
        <v>86.129310344827587</v>
      </c>
      <c r="E29" s="5">
        <f t="shared" si="7"/>
        <v>13.780689655172415</v>
      </c>
      <c r="F29" s="5"/>
    </row>
    <row r="30" spans="1:6" hidden="1" outlineLevel="1">
      <c r="A30" s="1" t="s">
        <v>261</v>
      </c>
      <c r="B30" s="1" t="s">
        <v>262</v>
      </c>
      <c r="C30" s="5">
        <v>-1345.6</v>
      </c>
      <c r="D30" s="5">
        <f t="shared" si="6"/>
        <v>-1160</v>
      </c>
      <c r="E30" s="5">
        <f t="shared" si="7"/>
        <v>-185.6</v>
      </c>
      <c r="F30" s="5"/>
    </row>
    <row r="31" spans="1:6" hidden="1" outlineLevel="1">
      <c r="A31" s="1" t="s">
        <v>50</v>
      </c>
      <c r="B31" s="1" t="s">
        <v>51</v>
      </c>
      <c r="C31" s="5">
        <v>-150</v>
      </c>
      <c r="D31" s="5">
        <f t="shared" si="6"/>
        <v>-129.31034482758622</v>
      </c>
      <c r="E31" s="5">
        <f t="shared" si="7"/>
        <v>-20.689655172413797</v>
      </c>
      <c r="F31" s="5"/>
    </row>
    <row r="32" spans="1:6" hidden="1" outlineLevel="1">
      <c r="A32" s="1" t="s">
        <v>52</v>
      </c>
      <c r="B32" s="1" t="s">
        <v>53</v>
      </c>
      <c r="C32" s="5">
        <v>-359.61</v>
      </c>
      <c r="D32" s="5">
        <f t="shared" si="6"/>
        <v>-310.00862068965523</v>
      </c>
      <c r="E32" s="5">
        <f t="shared" si="7"/>
        <v>-49.601379310344839</v>
      </c>
      <c r="F32" s="5"/>
    </row>
    <row r="33" spans="1:6" hidden="1" outlineLevel="1">
      <c r="A33" s="1" t="s">
        <v>199</v>
      </c>
      <c r="B33" s="1" t="s">
        <v>200</v>
      </c>
      <c r="C33" s="5">
        <v>-5000</v>
      </c>
      <c r="D33" s="5">
        <f t="shared" si="6"/>
        <v>-4310.3448275862074</v>
      </c>
      <c r="E33" s="5">
        <f t="shared" si="7"/>
        <v>-689.65517241379325</v>
      </c>
      <c r="F33" s="5"/>
    </row>
    <row r="34" spans="1:6" hidden="1" outlineLevel="1">
      <c r="A34" s="1" t="s">
        <v>58</v>
      </c>
      <c r="B34" s="1" t="s">
        <v>59</v>
      </c>
      <c r="C34" s="5">
        <v>-41604.94</v>
      </c>
      <c r="D34" s="5">
        <f t="shared" si="6"/>
        <v>-35866.327586206899</v>
      </c>
      <c r="E34" s="5">
        <f t="shared" si="7"/>
        <v>-5738.6124137931038</v>
      </c>
      <c r="F34" s="5"/>
    </row>
    <row r="35" spans="1:6" hidden="1" outlineLevel="1">
      <c r="A35" s="1" t="s">
        <v>60</v>
      </c>
      <c r="B35" s="1" t="s">
        <v>61</v>
      </c>
      <c r="C35" s="5">
        <v>-1148.4100000000001</v>
      </c>
      <c r="D35" s="5">
        <f t="shared" si="6"/>
        <v>-990.00862068965534</v>
      </c>
      <c r="E35" s="5">
        <f t="shared" si="7"/>
        <v>-158.40137931034485</v>
      </c>
      <c r="F35" s="5"/>
    </row>
    <row r="36" spans="1:6" hidden="1" outlineLevel="1">
      <c r="A36" s="1" t="s">
        <v>62</v>
      </c>
      <c r="B36" s="1" t="s">
        <v>63</v>
      </c>
      <c r="C36" s="5">
        <v>-923.54</v>
      </c>
      <c r="D36" s="5">
        <f t="shared" si="6"/>
        <v>-796.15517241379314</v>
      </c>
      <c r="E36" s="5">
        <f t="shared" si="7"/>
        <v>-127.38482758620691</v>
      </c>
      <c r="F36" s="5"/>
    </row>
    <row r="37" spans="1:6" hidden="1" outlineLevel="1">
      <c r="A37" s="1" t="s">
        <v>64</v>
      </c>
      <c r="B37" s="1" t="s">
        <v>65</v>
      </c>
      <c r="C37" s="5">
        <v>-1037865.93</v>
      </c>
      <c r="D37" s="5">
        <f t="shared" si="6"/>
        <v>-894712.00862068974</v>
      </c>
      <c r="E37" s="5">
        <f t="shared" si="7"/>
        <v>-143153.92137931037</v>
      </c>
      <c r="F37" s="5"/>
    </row>
    <row r="38" spans="1:6" hidden="1" outlineLevel="1">
      <c r="A38" s="1" t="s">
        <v>66</v>
      </c>
      <c r="B38" s="1" t="s">
        <v>67</v>
      </c>
      <c r="C38" s="5">
        <v>442.41</v>
      </c>
      <c r="D38" s="5">
        <f t="shared" si="6"/>
        <v>381.38793103448279</v>
      </c>
      <c r="E38" s="5">
        <f t="shared" si="7"/>
        <v>61.022068965517249</v>
      </c>
      <c r="F38" s="5"/>
    </row>
    <row r="39" spans="1:6" hidden="1" outlineLevel="1">
      <c r="A39" s="1" t="s">
        <v>68</v>
      </c>
      <c r="B39" s="1" t="s">
        <v>69</v>
      </c>
      <c r="C39" s="5">
        <v>-696</v>
      </c>
      <c r="D39" s="5">
        <f t="shared" si="6"/>
        <v>-600</v>
      </c>
      <c r="E39" s="5">
        <f t="shared" si="7"/>
        <v>-96</v>
      </c>
      <c r="F39" s="5"/>
    </row>
    <row r="40" spans="1:6" hidden="1" outlineLevel="1">
      <c r="A40" s="1" t="s">
        <v>72</v>
      </c>
      <c r="B40" s="1" t="s">
        <v>73</v>
      </c>
      <c r="C40" s="5">
        <v>-2610</v>
      </c>
      <c r="D40" s="5">
        <f t="shared" si="6"/>
        <v>-2250</v>
      </c>
      <c r="E40" s="5">
        <f t="shared" si="7"/>
        <v>-360</v>
      </c>
      <c r="F40" s="5"/>
    </row>
    <row r="41" spans="1:6" hidden="1" outlineLevel="1">
      <c r="A41" s="1" t="s">
        <v>74</v>
      </c>
      <c r="B41" s="1" t="s">
        <v>75</v>
      </c>
      <c r="C41" s="5">
        <v>-2760.8</v>
      </c>
      <c r="D41" s="5">
        <f t="shared" si="6"/>
        <v>-2380.0000000000005</v>
      </c>
      <c r="E41" s="5">
        <f t="shared" si="7"/>
        <v>-380.80000000000007</v>
      </c>
      <c r="F41" s="5"/>
    </row>
    <row r="42" spans="1:6" hidden="1" outlineLevel="1">
      <c r="A42" s="1" t="s">
        <v>76</v>
      </c>
      <c r="B42" s="1" t="s">
        <v>77</v>
      </c>
      <c r="C42" s="5">
        <v>-7101.88</v>
      </c>
      <c r="D42" s="5">
        <f t="shared" si="6"/>
        <v>-6122.310344827587</v>
      </c>
      <c r="E42" s="5">
        <f t="shared" si="7"/>
        <v>-979.56965517241395</v>
      </c>
      <c r="F42" s="5"/>
    </row>
    <row r="43" spans="1:6" hidden="1" outlineLevel="1">
      <c r="A43" s="1" t="s">
        <v>78</v>
      </c>
      <c r="B43" s="1" t="s">
        <v>79</v>
      </c>
      <c r="C43" s="5">
        <v>-3613.4</v>
      </c>
      <c r="D43" s="5">
        <f t="shared" si="6"/>
        <v>-3115.0000000000005</v>
      </c>
      <c r="E43" s="5">
        <f t="shared" si="7"/>
        <v>-498.40000000000009</v>
      </c>
      <c r="F43" s="5"/>
    </row>
    <row r="44" spans="1:6" hidden="1" outlineLevel="1">
      <c r="A44" s="1" t="s">
        <v>80</v>
      </c>
      <c r="B44" s="1" t="s">
        <v>81</v>
      </c>
      <c r="C44" s="5">
        <v>-4081.62</v>
      </c>
      <c r="D44" s="5">
        <f t="shared" si="6"/>
        <v>-3518.6379310344828</v>
      </c>
      <c r="E44" s="5">
        <f t="shared" si="7"/>
        <v>-562.98206896551721</v>
      </c>
      <c r="F44" s="5"/>
    </row>
    <row r="45" spans="1:6" hidden="1" outlineLevel="1">
      <c r="A45" s="1" t="s">
        <v>82</v>
      </c>
      <c r="B45" s="1" t="s">
        <v>83</v>
      </c>
      <c r="C45" s="5">
        <v>-3216.1</v>
      </c>
      <c r="D45" s="5">
        <f t="shared" si="6"/>
        <v>-2772.5</v>
      </c>
      <c r="E45" s="5">
        <f t="shared" si="7"/>
        <v>-443.6</v>
      </c>
      <c r="F45" s="5"/>
    </row>
    <row r="46" spans="1:6" hidden="1" outlineLevel="1">
      <c r="A46" s="1" t="s">
        <v>84</v>
      </c>
      <c r="B46" s="1" t="s">
        <v>85</v>
      </c>
      <c r="C46" s="5">
        <v>-4465.8</v>
      </c>
      <c r="D46" s="5">
        <f t="shared" si="6"/>
        <v>-3849.8275862068972</v>
      </c>
      <c r="E46" s="5">
        <f t="shared" si="7"/>
        <v>-615.97241379310356</v>
      </c>
      <c r="F46" s="5"/>
    </row>
    <row r="47" spans="1:6" hidden="1" outlineLevel="1">
      <c r="A47" s="1" t="s">
        <v>86</v>
      </c>
      <c r="B47" s="1" t="s">
        <v>87</v>
      </c>
      <c r="C47" s="5">
        <v>-773.61</v>
      </c>
      <c r="D47" s="5">
        <f t="shared" si="6"/>
        <v>-666.90517241379314</v>
      </c>
      <c r="E47" s="5">
        <f t="shared" si="7"/>
        <v>-106.7048275862069</v>
      </c>
      <c r="F47" s="5"/>
    </row>
    <row r="48" spans="1:6" hidden="1" outlineLevel="1">
      <c r="A48" s="1" t="s">
        <v>88</v>
      </c>
      <c r="B48" s="1" t="s">
        <v>89</v>
      </c>
      <c r="C48" s="5">
        <v>-1091.47</v>
      </c>
      <c r="D48" s="5">
        <f t="shared" si="6"/>
        <v>-940.92241379310349</v>
      </c>
      <c r="E48" s="5">
        <f t="shared" si="7"/>
        <v>-150.54758620689657</v>
      </c>
      <c r="F48" s="5"/>
    </row>
    <row r="49" spans="1:6" hidden="1" outlineLevel="1">
      <c r="A49" s="1" t="s">
        <v>90</v>
      </c>
      <c r="B49" s="1" t="s">
        <v>91</v>
      </c>
      <c r="C49" s="5">
        <v>-1624</v>
      </c>
      <c r="D49" s="5">
        <f t="shared" si="6"/>
        <v>-1400</v>
      </c>
      <c r="E49" s="5">
        <f t="shared" si="7"/>
        <v>-224</v>
      </c>
      <c r="F49" s="5"/>
    </row>
    <row r="50" spans="1:6" hidden="1" outlineLevel="1">
      <c r="A50" s="1" t="s">
        <v>92</v>
      </c>
      <c r="B50" s="1" t="s">
        <v>93</v>
      </c>
      <c r="C50" s="5">
        <v>-70000</v>
      </c>
      <c r="D50" s="5">
        <f t="shared" ref="D50" si="8">+C50/1.16</f>
        <v>-60344.827586206899</v>
      </c>
      <c r="E50" s="5">
        <f t="shared" ref="E50" si="9">+D50*0.16</f>
        <v>-9655.1724137931033</v>
      </c>
      <c r="F50" s="5"/>
    </row>
    <row r="51" spans="1:6" hidden="1" outlineLevel="1">
      <c r="A51" s="1" t="s">
        <v>96</v>
      </c>
      <c r="B51" s="1" t="s">
        <v>97</v>
      </c>
      <c r="C51" s="5">
        <v>-31189.35</v>
      </c>
      <c r="D51" s="5">
        <f t="shared" ref="D51" si="10">+C51/1.16</f>
        <v>-26887.370689655174</v>
      </c>
      <c r="E51" s="5">
        <f t="shared" ref="E51" si="11">+D51*0.16</f>
        <v>-4301.9793103448283</v>
      </c>
      <c r="F51" s="5"/>
    </row>
    <row r="52" spans="1:6" hidden="1" outlineLevel="1">
      <c r="A52" s="1" t="s">
        <v>98</v>
      </c>
      <c r="B52" s="1" t="s">
        <v>99</v>
      </c>
      <c r="C52" s="5">
        <v>-4796.8</v>
      </c>
      <c r="D52" s="5">
        <f t="shared" ref="D52:D54" si="12">+C52/1.16</f>
        <v>-4135.1724137931042</v>
      </c>
      <c r="E52" s="5">
        <f t="shared" ref="E52:E54" si="13">+D52*0.16</f>
        <v>-661.62758620689669</v>
      </c>
      <c r="F52" s="5"/>
    </row>
    <row r="53" spans="1:6" hidden="1" outlineLevel="1">
      <c r="A53" s="1" t="s">
        <v>104</v>
      </c>
      <c r="B53" s="1" t="s">
        <v>105</v>
      </c>
      <c r="C53" s="5">
        <v>-638</v>
      </c>
      <c r="D53" s="5">
        <f t="shared" si="12"/>
        <v>-550</v>
      </c>
      <c r="E53" s="5">
        <f t="shared" si="13"/>
        <v>-88</v>
      </c>
      <c r="F53" s="5"/>
    </row>
    <row r="54" spans="1:6" hidden="1" outlineLevel="1">
      <c r="A54" s="1" t="s">
        <v>106</v>
      </c>
      <c r="B54" s="1" t="s">
        <v>107</v>
      </c>
      <c r="C54" s="5">
        <v>-2038.36</v>
      </c>
      <c r="D54" s="5">
        <f t="shared" si="12"/>
        <v>-1757.2068965517242</v>
      </c>
      <c r="E54" s="5">
        <f t="shared" si="13"/>
        <v>-281.15310344827589</v>
      </c>
      <c r="F54" s="5"/>
    </row>
    <row r="55" spans="1:6" hidden="1" outlineLevel="1">
      <c r="A55" s="1" t="s">
        <v>108</v>
      </c>
      <c r="B55" s="1" t="s">
        <v>109</v>
      </c>
      <c r="C55" s="5">
        <v>-2751.25</v>
      </c>
      <c r="D55" s="5">
        <f t="shared" ref="D55:D56" si="14">+C55/1.16</f>
        <v>-2371.7672413793107</v>
      </c>
      <c r="E55" s="5">
        <f t="shared" ref="E55:E56" si="15">+D55*0.16</f>
        <v>-379.48275862068971</v>
      </c>
      <c r="F55" s="5"/>
    </row>
    <row r="56" spans="1:6" hidden="1" outlineLevel="1">
      <c r="A56" s="1" t="s">
        <v>112</v>
      </c>
      <c r="B56" s="1" t="s">
        <v>113</v>
      </c>
      <c r="C56" s="5">
        <v>-5000</v>
      </c>
      <c r="D56" s="5">
        <f t="shared" si="14"/>
        <v>-4310.3448275862074</v>
      </c>
      <c r="E56" s="5">
        <f t="shared" si="15"/>
        <v>-689.65517241379325</v>
      </c>
      <c r="F56" s="5"/>
    </row>
    <row r="57" spans="1:6" hidden="1" outlineLevel="1">
      <c r="A57" s="1" t="s">
        <v>114</v>
      </c>
      <c r="B57" s="1" t="s">
        <v>115</v>
      </c>
      <c r="C57" s="5">
        <v>-1521.21</v>
      </c>
      <c r="D57" s="5">
        <f t="shared" ref="D57" si="16">+C57/1.16</f>
        <v>-1311.3879310344828</v>
      </c>
      <c r="E57" s="5">
        <f t="shared" ref="E57" si="17">+D57*0.16</f>
        <v>-209.82206896551725</v>
      </c>
      <c r="F57" s="5"/>
    </row>
    <row r="58" spans="1:6" hidden="1" outlineLevel="1">
      <c r="A58" s="1" t="s">
        <v>116</v>
      </c>
      <c r="B58" s="1" t="s">
        <v>117</v>
      </c>
      <c r="C58" s="5">
        <v>-8282.4599999999991</v>
      </c>
      <c r="D58" s="5">
        <f t="shared" ref="D58" si="18">+C58/1.16</f>
        <v>-7140.0517241379312</v>
      </c>
      <c r="E58" s="5">
        <f t="shared" ref="E58" si="19">+D58*0.16</f>
        <v>-1142.4082758620691</v>
      </c>
      <c r="F58" s="5"/>
    </row>
    <row r="59" spans="1:6" hidden="1" outlineLevel="1">
      <c r="A59" s="1" t="s">
        <v>118</v>
      </c>
      <c r="B59" s="1" t="s">
        <v>119</v>
      </c>
      <c r="C59" s="5">
        <v>-12200.02</v>
      </c>
      <c r="D59" s="5">
        <f t="shared" ref="D59" si="20">+C59/1.16</f>
        <v>-10517.258620689656</v>
      </c>
      <c r="E59" s="5">
        <f t="shared" ref="E59" si="21">+D59*0.16</f>
        <v>-1682.7613793103449</v>
      </c>
      <c r="F59" s="5"/>
    </row>
    <row r="60" spans="1:6" hidden="1" outlineLevel="1">
      <c r="A60" s="1" t="s">
        <v>120</v>
      </c>
      <c r="B60" s="1" t="s">
        <v>121</v>
      </c>
      <c r="C60" s="5">
        <v>-4443</v>
      </c>
      <c r="D60" s="5">
        <f t="shared" ref="D60" si="22">+C60/1.16</f>
        <v>-3830.1724137931037</v>
      </c>
      <c r="E60" s="5">
        <f t="shared" ref="E60" si="23">+D60*0.16</f>
        <v>-612.82758620689663</v>
      </c>
      <c r="F60" s="5"/>
    </row>
    <row r="61" spans="1:6" hidden="1" outlineLevel="1">
      <c r="A61" s="1" t="s">
        <v>253</v>
      </c>
      <c r="B61" s="1" t="s">
        <v>254</v>
      </c>
      <c r="C61" s="5">
        <v>-12754.2</v>
      </c>
      <c r="D61" s="5">
        <f t="shared" ref="D61:D63" si="24">+C61/1.16</f>
        <v>-10995.000000000002</v>
      </c>
      <c r="E61" s="5">
        <f t="shared" ref="E61:E63" si="25">+D61*0.16</f>
        <v>-1759.2000000000003</v>
      </c>
      <c r="F61" s="5"/>
    </row>
    <row r="62" spans="1:6" hidden="1" outlineLevel="1">
      <c r="A62" s="1" t="s">
        <v>122</v>
      </c>
      <c r="B62" s="1" t="s">
        <v>123</v>
      </c>
      <c r="C62" s="5">
        <v>-13458</v>
      </c>
      <c r="D62" s="5">
        <f t="shared" si="24"/>
        <v>-11601.724137931034</v>
      </c>
      <c r="E62" s="5">
        <f t="shared" si="25"/>
        <v>-1856.2758620689656</v>
      </c>
      <c r="F62" s="5"/>
    </row>
    <row r="63" spans="1:6" hidden="1" outlineLevel="1">
      <c r="A63" s="1" t="s">
        <v>124</v>
      </c>
      <c r="B63" s="1" t="s">
        <v>125</v>
      </c>
      <c r="C63" s="5">
        <v>-4356.5</v>
      </c>
      <c r="D63" s="5">
        <f t="shared" si="24"/>
        <v>-3755.6034482758623</v>
      </c>
      <c r="E63" s="5">
        <f t="shared" si="25"/>
        <v>-600.89655172413802</v>
      </c>
      <c r="F63" s="5"/>
    </row>
    <row r="64" spans="1:6" hidden="1" outlineLevel="1">
      <c r="A64" s="1" t="s">
        <v>126</v>
      </c>
      <c r="B64" s="1" t="s">
        <v>127</v>
      </c>
      <c r="C64" s="5">
        <v>-1310.51</v>
      </c>
      <c r="D64" s="5">
        <f t="shared" ref="D64" si="26">+C64/1.16</f>
        <v>-1129.75</v>
      </c>
      <c r="E64" s="5">
        <f t="shared" ref="E64" si="27">+D64*0.16</f>
        <v>-180.76</v>
      </c>
      <c r="F64" s="5"/>
    </row>
    <row r="65" spans="1:6" hidden="1" outlineLevel="1">
      <c r="A65" s="1" t="s">
        <v>130</v>
      </c>
      <c r="B65" s="1" t="s">
        <v>131</v>
      </c>
      <c r="C65" s="5">
        <v>-3944</v>
      </c>
      <c r="D65" s="5">
        <f t="shared" ref="D65:D66" si="28">+C65/1.16</f>
        <v>-3400.0000000000005</v>
      </c>
      <c r="E65" s="5">
        <f t="shared" ref="E65:E66" si="29">+D65*0.16</f>
        <v>-544.00000000000011</v>
      </c>
      <c r="F65" s="5"/>
    </row>
    <row r="66" spans="1:6" hidden="1" outlineLevel="1">
      <c r="A66" s="1" t="s">
        <v>132</v>
      </c>
      <c r="B66" s="1" t="s">
        <v>133</v>
      </c>
      <c r="C66" s="5">
        <v>-47065.120000000003</v>
      </c>
      <c r="D66" s="5">
        <f t="shared" si="28"/>
        <v>-40573.379310344833</v>
      </c>
      <c r="E66" s="5">
        <f t="shared" si="29"/>
        <v>-6491.7406896551738</v>
      </c>
      <c r="F66" s="5"/>
    </row>
    <row r="67" spans="1:6" hidden="1" outlineLevel="1">
      <c r="A67" s="1" t="s">
        <v>213</v>
      </c>
      <c r="B67" s="1" t="s">
        <v>214</v>
      </c>
      <c r="C67" s="5">
        <v>259.39</v>
      </c>
      <c r="D67" s="5"/>
      <c r="E67" s="5"/>
      <c r="F67" s="5">
        <f>+C67</f>
        <v>259.39</v>
      </c>
    </row>
    <row r="68" spans="1:6" hidden="1" outlineLevel="1">
      <c r="A68" s="1" t="s">
        <v>138</v>
      </c>
      <c r="B68" s="1" t="s">
        <v>139</v>
      </c>
      <c r="C68" s="5">
        <v>8120</v>
      </c>
      <c r="D68" s="5">
        <f t="shared" ref="D68" si="30">+C68/1.16</f>
        <v>7000.0000000000009</v>
      </c>
      <c r="E68" s="5">
        <f t="shared" ref="E68" si="31">+D68*0.16</f>
        <v>1120.0000000000002</v>
      </c>
      <c r="F68" s="5"/>
    </row>
    <row r="69" spans="1:6" hidden="1" outlineLevel="1">
      <c r="A69" s="1" t="s">
        <v>140</v>
      </c>
      <c r="B69" s="1" t="s">
        <v>141</v>
      </c>
      <c r="C69" s="5">
        <v>-402.27</v>
      </c>
      <c r="D69" s="5">
        <f t="shared" ref="D69" si="32">+C69/1.16</f>
        <v>-346.7844827586207</v>
      </c>
      <c r="E69" s="5">
        <f t="shared" ref="E69" si="33">+D69*0.16</f>
        <v>-55.485517241379313</v>
      </c>
      <c r="F69" s="5"/>
    </row>
    <row r="70" spans="1:6" hidden="1" outlineLevel="1">
      <c r="A70" s="1" t="s">
        <v>142</v>
      </c>
      <c r="B70" s="1" t="s">
        <v>143</v>
      </c>
      <c r="C70" s="5">
        <v>-820.96</v>
      </c>
      <c r="D70" s="5">
        <f t="shared" ref="D70:D72" si="34">+C70/1.16</f>
        <v>-707.72413793103453</v>
      </c>
      <c r="E70" s="5">
        <f t="shared" ref="E70:E72" si="35">+D70*0.16</f>
        <v>-113.23586206896553</v>
      </c>
      <c r="F70" s="5"/>
    </row>
    <row r="71" spans="1:6" hidden="1" outlineLevel="1">
      <c r="A71" s="1" t="s">
        <v>144</v>
      </c>
      <c r="B71" s="1" t="s">
        <v>145</v>
      </c>
      <c r="C71" s="5">
        <v>-1190.93</v>
      </c>
      <c r="D71" s="5">
        <f t="shared" si="34"/>
        <v>-1026.6637931034484</v>
      </c>
      <c r="E71" s="5">
        <f t="shared" si="35"/>
        <v>-164.26620689655175</v>
      </c>
      <c r="F71" s="5"/>
    </row>
    <row r="72" spans="1:6" hidden="1" outlineLevel="1">
      <c r="A72" s="1" t="s">
        <v>146</v>
      </c>
      <c r="B72" s="1" t="s">
        <v>147</v>
      </c>
      <c r="C72" s="5">
        <v>-1531.59</v>
      </c>
      <c r="D72" s="5">
        <f t="shared" si="34"/>
        <v>-1320.3362068965519</v>
      </c>
      <c r="E72" s="5">
        <f t="shared" si="35"/>
        <v>-211.25379310344829</v>
      </c>
      <c r="F72" s="5"/>
    </row>
    <row r="73" spans="1:6" hidden="1" outlineLevel="1">
      <c r="A73" s="1" t="s">
        <v>152</v>
      </c>
      <c r="B73" s="1" t="s">
        <v>153</v>
      </c>
      <c r="C73" s="5">
        <v>-1725</v>
      </c>
      <c r="D73" s="5">
        <f t="shared" ref="D73" si="36">+C73/1.16</f>
        <v>-1487.0689655172414</v>
      </c>
      <c r="E73" s="5">
        <f t="shared" ref="E73" si="37">+D73*0.16</f>
        <v>-237.93103448275863</v>
      </c>
      <c r="F73" s="5"/>
    </row>
    <row r="74" spans="1:6" hidden="1" outlineLevel="1">
      <c r="A74" s="1" t="s">
        <v>154</v>
      </c>
      <c r="B74" s="1" t="s">
        <v>155</v>
      </c>
      <c r="C74" s="5">
        <v>6193.19</v>
      </c>
      <c r="D74" s="5"/>
      <c r="E74" s="5"/>
      <c r="F74" s="5">
        <f>+C74</f>
        <v>6193.19</v>
      </c>
    </row>
    <row r="75" spans="1:6" hidden="1" outlineLevel="1">
      <c r="A75" s="1" t="s">
        <v>156</v>
      </c>
      <c r="B75" s="1" t="s">
        <v>157</v>
      </c>
      <c r="C75" s="5">
        <v>-979.28</v>
      </c>
      <c r="D75" s="5">
        <f t="shared" ref="D75:D77" si="38">+C75/1.16</f>
        <v>-844.20689655172418</v>
      </c>
      <c r="E75" s="5">
        <f t="shared" ref="E75:E77" si="39">+D75*0.16</f>
        <v>-135.07310344827587</v>
      </c>
      <c r="F75" s="5"/>
    </row>
    <row r="76" spans="1:6" hidden="1" outlineLevel="1">
      <c r="A76" s="1" t="s">
        <v>158</v>
      </c>
      <c r="B76" s="1" t="s">
        <v>159</v>
      </c>
      <c r="C76" s="5">
        <v>-928</v>
      </c>
      <c r="D76" s="5">
        <f t="shared" si="38"/>
        <v>-800</v>
      </c>
      <c r="E76" s="5">
        <f t="shared" si="39"/>
        <v>-128</v>
      </c>
      <c r="F76" s="5"/>
    </row>
    <row r="77" spans="1:6" hidden="1" outlineLevel="1">
      <c r="A77" s="1" t="s">
        <v>160</v>
      </c>
      <c r="B77" s="1" t="s">
        <v>161</v>
      </c>
      <c r="C77" s="5">
        <v>-2320</v>
      </c>
      <c r="D77" s="5">
        <f t="shared" si="38"/>
        <v>-2000.0000000000002</v>
      </c>
      <c r="E77" s="5">
        <f t="shared" si="39"/>
        <v>-320.00000000000006</v>
      </c>
      <c r="F77" s="5"/>
    </row>
    <row r="78" spans="1:6" hidden="1" outlineLevel="1">
      <c r="A78" s="1" t="s">
        <v>162</v>
      </c>
      <c r="B78" s="1" t="s">
        <v>163</v>
      </c>
      <c r="C78" s="5">
        <v>-3596</v>
      </c>
      <c r="D78" s="5">
        <f t="shared" ref="D78" si="40">+C78/1.16</f>
        <v>-3100</v>
      </c>
      <c r="E78" s="5">
        <f t="shared" ref="E78" si="41">+D78*0.16</f>
        <v>-496</v>
      </c>
      <c r="F78" s="5"/>
    </row>
    <row r="79" spans="1:6" hidden="1" outlineLevel="1">
      <c r="A79" s="1" t="s">
        <v>164</v>
      </c>
      <c r="B79" s="1" t="s">
        <v>165</v>
      </c>
      <c r="C79" s="5">
        <v>-1028.92</v>
      </c>
      <c r="D79" s="5">
        <f t="shared" ref="D79" si="42">+C79/1.16</f>
        <v>-887.00000000000011</v>
      </c>
      <c r="E79" s="5">
        <f t="shared" ref="E79" si="43">+D79*0.16</f>
        <v>-141.92000000000002</v>
      </c>
      <c r="F79" s="5"/>
    </row>
    <row r="80" spans="1:6" hidden="1" outlineLevel="1">
      <c r="A80" s="1" t="s">
        <v>201</v>
      </c>
      <c r="B80" s="1" t="s">
        <v>202</v>
      </c>
      <c r="C80" s="5">
        <v>-4872</v>
      </c>
      <c r="D80" s="5">
        <f t="shared" ref="D80" si="44">+C80/1.16</f>
        <v>-4200</v>
      </c>
      <c r="E80" s="5">
        <f t="shared" ref="E80" si="45">+D80*0.16</f>
        <v>-672</v>
      </c>
      <c r="F80" s="5"/>
    </row>
    <row r="81" spans="1:6" hidden="1" outlineLevel="1">
      <c r="A81" s="1" t="s">
        <v>168</v>
      </c>
      <c r="B81" s="1" t="s">
        <v>169</v>
      </c>
      <c r="C81" s="5">
        <v>-2582.4</v>
      </c>
      <c r="D81" s="5">
        <f t="shared" ref="D81:D84" si="46">+C81/1.16</f>
        <v>-2226.2068965517242</v>
      </c>
      <c r="E81" s="5">
        <f t="shared" ref="E81:E84" si="47">+D81*0.16</f>
        <v>-356.19310344827585</v>
      </c>
      <c r="F81" s="5"/>
    </row>
    <row r="82" spans="1:6" hidden="1" outlineLevel="1">
      <c r="A82" s="1" t="s">
        <v>170</v>
      </c>
      <c r="B82" s="1" t="s">
        <v>171</v>
      </c>
      <c r="C82" s="5">
        <v>2090.84</v>
      </c>
      <c r="D82" s="5">
        <f t="shared" si="46"/>
        <v>1802.4482758620693</v>
      </c>
      <c r="E82" s="5">
        <f t="shared" si="47"/>
        <v>288.39172413793108</v>
      </c>
      <c r="F82" s="5"/>
    </row>
    <row r="83" spans="1:6" hidden="1" outlineLevel="1">
      <c r="A83" s="1" t="s">
        <v>172</v>
      </c>
      <c r="B83" s="1" t="s">
        <v>173</v>
      </c>
      <c r="C83" s="5">
        <v>-11470.9</v>
      </c>
      <c r="D83" s="5">
        <f t="shared" si="46"/>
        <v>-9888.7068965517246</v>
      </c>
      <c r="E83" s="5">
        <f t="shared" si="47"/>
        <v>-1582.1931034482759</v>
      </c>
      <c r="F83" s="5"/>
    </row>
    <row r="84" spans="1:6" hidden="1" outlineLevel="1">
      <c r="A84" s="1" t="s">
        <v>174</v>
      </c>
      <c r="B84" s="1" t="s">
        <v>175</v>
      </c>
      <c r="C84" s="5">
        <v>-2698.54</v>
      </c>
      <c r="D84" s="5">
        <f t="shared" si="46"/>
        <v>-2326.3275862068967</v>
      </c>
      <c r="E84" s="5">
        <f t="shared" si="47"/>
        <v>-372.21241379310351</v>
      </c>
      <c r="F84" s="5"/>
    </row>
    <row r="85" spans="1:6" hidden="1" outlineLevel="1">
      <c r="A85" s="1" t="s">
        <v>176</v>
      </c>
      <c r="B85" s="1" t="s">
        <v>177</v>
      </c>
      <c r="C85" s="5">
        <v>-10440</v>
      </c>
      <c r="D85" s="5">
        <f t="shared" ref="D85" si="48">+C85/1.16</f>
        <v>-9000</v>
      </c>
      <c r="E85" s="5">
        <f t="shared" ref="E85" si="49">+D85*0.16</f>
        <v>-1440</v>
      </c>
      <c r="F85" s="5"/>
    </row>
    <row r="86" spans="1:6" hidden="1" outlineLevel="1">
      <c r="A86" s="1" t="s">
        <v>178</v>
      </c>
      <c r="B86" s="1" t="s">
        <v>179</v>
      </c>
      <c r="C86" s="5">
        <v>-11020</v>
      </c>
      <c r="D86" s="5">
        <f t="shared" ref="D86" si="50">+C86/1.16</f>
        <v>-9500</v>
      </c>
      <c r="E86" s="5">
        <f t="shared" ref="E86" si="51">+D86*0.16</f>
        <v>-1520</v>
      </c>
      <c r="F86" s="5"/>
    </row>
    <row r="87" spans="1:6" hidden="1" outlineLevel="1">
      <c r="A87" s="1" t="s">
        <v>180</v>
      </c>
      <c r="B87" s="1" t="s">
        <v>181</v>
      </c>
      <c r="C87" s="5">
        <v>-644.01</v>
      </c>
      <c r="D87" s="5">
        <f t="shared" ref="D87" si="52">+C87/1.16</f>
        <v>-555.18103448275861</v>
      </c>
      <c r="E87" s="5">
        <f t="shared" ref="E87" si="53">+D87*0.16</f>
        <v>-88.828965517241372</v>
      </c>
      <c r="F87" s="5"/>
    </row>
    <row r="88" spans="1:6" hidden="1" outlineLevel="1">
      <c r="A88" s="1" t="s">
        <v>182</v>
      </c>
      <c r="B88" s="1" t="s">
        <v>183</v>
      </c>
      <c r="C88" s="5">
        <v>-13006.9</v>
      </c>
      <c r="D88" s="5">
        <f t="shared" ref="D88:D89" si="54">+C88/1.16</f>
        <v>-11212.844827586207</v>
      </c>
      <c r="E88" s="5">
        <f t="shared" ref="E88:E89" si="55">+D88*0.16</f>
        <v>-1794.0551724137931</v>
      </c>
      <c r="F88" s="5"/>
    </row>
    <row r="89" spans="1:6" hidden="1" outlineLevel="1">
      <c r="A89" s="1" t="s">
        <v>184</v>
      </c>
      <c r="B89" s="1" t="s">
        <v>185</v>
      </c>
      <c r="C89" s="5">
        <v>-32000</v>
      </c>
      <c r="D89" s="5">
        <f t="shared" si="54"/>
        <v>-27586.206896551725</v>
      </c>
      <c r="E89" s="5">
        <f t="shared" si="55"/>
        <v>-4413.7931034482763</v>
      </c>
      <c r="F89" s="5"/>
    </row>
    <row r="90" spans="1:6" hidden="1" outlineLevel="1">
      <c r="A90" s="1" t="s">
        <v>190</v>
      </c>
      <c r="B90" s="1" t="s">
        <v>191</v>
      </c>
      <c r="C90" s="5">
        <v>-1039.3900000000001</v>
      </c>
      <c r="D90" s="5">
        <f t="shared" ref="D90" si="56">+C90/1.16</f>
        <v>-896.02586206896569</v>
      </c>
      <c r="E90" s="5">
        <f t="shared" ref="E90" si="57">+D90*0.16</f>
        <v>-143.36413793103452</v>
      </c>
      <c r="F90" s="5"/>
    </row>
    <row r="91" spans="1:6" hidden="1" outlineLevel="1">
      <c r="A91" s="1" t="s">
        <v>265</v>
      </c>
      <c r="B91" s="1" t="s">
        <v>266</v>
      </c>
      <c r="C91" s="5">
        <v>-115000</v>
      </c>
      <c r="D91" s="5"/>
      <c r="E91" s="5"/>
      <c r="F91" s="5">
        <f>+C91</f>
        <v>-115000</v>
      </c>
    </row>
    <row r="92" spans="1:6" collapsed="1">
      <c r="B92" s="3" t="s">
        <v>210</v>
      </c>
      <c r="C92" s="22">
        <f>+C12</f>
        <v>-2140825.31</v>
      </c>
      <c r="D92" s="22">
        <f>+SUM(D13:D91)</f>
        <v>-1543639.0732758623</v>
      </c>
      <c r="E92" s="22">
        <f>+SUM(E13:E91)</f>
        <v>-246982.25172413807</v>
      </c>
      <c r="F92" s="22">
        <f>+SUM(F13:F91)</f>
        <v>-350202.48</v>
      </c>
    </row>
    <row r="94" spans="1:6">
      <c r="D94" s="2">
        <f>-D8-E8</f>
        <v>-317828.43000000005</v>
      </c>
    </row>
    <row r="95" spans="1:6">
      <c r="D95" s="2">
        <f>1543639.07+246982.25</f>
        <v>1790621.32</v>
      </c>
    </row>
    <row r="96" spans="1:6">
      <c r="D96" s="2">
        <v>350202.48</v>
      </c>
    </row>
  </sheetData>
  <sortState ref="A10:C88">
    <sortCondition ref="A10:A88"/>
  </sortState>
  <pageMargins left="0.7" right="0.7" top="0.75" bottom="0.75" header="0.3" footer="0.3"/>
  <ignoredErrors>
    <ignoredError sqref="D17" formula="1"/>
    <ignoredError sqref="C8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F96"/>
  <sheetViews>
    <sheetView workbookViewId="0">
      <selection activeCell="C11" sqref="C11"/>
    </sheetView>
  </sheetViews>
  <sheetFormatPr baseColWidth="10" defaultRowHeight="11.25" outlineLevelRow="1"/>
  <cols>
    <col min="1" max="1" width="11.42578125" style="1"/>
    <col min="2" max="2" width="34.140625" style="1" bestFit="1" customWidth="1"/>
    <col min="3" max="3" width="11.140625" style="2" bestFit="1" customWidth="1"/>
    <col min="4" max="6" width="11.42578125" style="2"/>
    <col min="7" max="16384" width="11.42578125" style="1"/>
  </cols>
  <sheetData>
    <row r="1" spans="1:6" ht="12" thickBot="1">
      <c r="C1" s="6" t="s">
        <v>210</v>
      </c>
      <c r="D1" s="4" t="s">
        <v>209</v>
      </c>
      <c r="E1" s="4" t="s">
        <v>207</v>
      </c>
      <c r="F1" s="4" t="s">
        <v>208</v>
      </c>
    </row>
    <row r="3" spans="1:6">
      <c r="A3" s="3">
        <v>301</v>
      </c>
      <c r="B3" s="3" t="s">
        <v>0</v>
      </c>
      <c r="C3" s="5">
        <v>315392.43</v>
      </c>
      <c r="D3" s="5"/>
      <c r="E3" s="5"/>
      <c r="F3" s="5"/>
    </row>
    <row r="4" spans="1:6" outlineLevel="1">
      <c r="A4" s="1" t="s">
        <v>1</v>
      </c>
      <c r="B4" s="1" t="s">
        <v>2</v>
      </c>
      <c r="C4" s="5">
        <v>321137.26</v>
      </c>
      <c r="D4" s="5">
        <f>+C4/1.16</f>
        <v>276842.46551724139</v>
      </c>
      <c r="E4" s="5">
        <f>+D4*0.16</f>
        <v>44294.794482758625</v>
      </c>
      <c r="F4" s="5"/>
    </row>
    <row r="5" spans="1:6" outlineLevel="1">
      <c r="A5" s="1" t="s">
        <v>3</v>
      </c>
      <c r="B5" s="1" t="s">
        <v>4</v>
      </c>
      <c r="C5" s="5">
        <v>-8180.83</v>
      </c>
      <c r="D5" s="5">
        <f t="shared" ref="D5:D6" si="0">+C5/1.16</f>
        <v>-7052.4396551724139</v>
      </c>
      <c r="E5" s="5">
        <f t="shared" ref="E5:E6" si="1">+D5*0.16</f>
        <v>-1128.3903448275862</v>
      </c>
      <c r="F5" s="5"/>
    </row>
    <row r="6" spans="1:6" outlineLevel="1">
      <c r="A6" s="1" t="s">
        <v>194</v>
      </c>
      <c r="B6" s="1" t="s">
        <v>161</v>
      </c>
      <c r="C6" s="5">
        <v>2436</v>
      </c>
      <c r="D6" s="5">
        <f t="shared" si="0"/>
        <v>2100</v>
      </c>
      <c r="E6" s="5">
        <f t="shared" si="1"/>
        <v>336</v>
      </c>
      <c r="F6" s="5"/>
    </row>
    <row r="7" spans="1:6">
      <c r="B7" s="3" t="s">
        <v>210</v>
      </c>
      <c r="C7" s="13">
        <f>SUM(C4:C6)</f>
        <v>315392.43</v>
      </c>
      <c r="D7" s="13">
        <f>SUM(D4:D6)</f>
        <v>271890.02586206899</v>
      </c>
      <c r="E7" s="13">
        <f>SUM(E4:E6)</f>
        <v>43502.404137931037</v>
      </c>
      <c r="F7" s="13"/>
    </row>
    <row r="8" spans="1:6" ht="12" thickBot="1">
      <c r="C8" s="5"/>
      <c r="D8" s="5"/>
      <c r="E8" s="5"/>
      <c r="F8" s="5"/>
    </row>
    <row r="9" spans="1:6" ht="12" thickBot="1">
      <c r="C9" s="6" t="s">
        <v>210</v>
      </c>
      <c r="D9" s="4" t="s">
        <v>209</v>
      </c>
      <c r="E9" s="4" t="s">
        <v>207</v>
      </c>
      <c r="F9" s="4" t="s">
        <v>208</v>
      </c>
    </row>
    <row r="10" spans="1:6">
      <c r="C10" s="5"/>
      <c r="D10" s="5"/>
      <c r="E10" s="5"/>
      <c r="F10" s="5"/>
    </row>
    <row r="11" spans="1:6">
      <c r="A11" s="3">
        <v>302</v>
      </c>
      <c r="B11" s="3" t="s">
        <v>5</v>
      </c>
      <c r="C11" s="5">
        <v>-2181765.36</v>
      </c>
      <c r="D11" s="5"/>
      <c r="E11" s="5"/>
      <c r="F11" s="5"/>
    </row>
    <row r="12" spans="1:6" hidden="1" outlineLevel="1">
      <c r="A12" s="1" t="s">
        <v>6</v>
      </c>
      <c r="B12" s="1" t="s">
        <v>2</v>
      </c>
      <c r="C12" s="5">
        <v>149135.75</v>
      </c>
      <c r="D12" s="5">
        <f t="shared" ref="D12:D14" si="2">+C12/1.16</f>
        <v>128565.30172413794</v>
      </c>
      <c r="E12" s="5">
        <f t="shared" ref="E12:E14" si="3">+D12*0.16</f>
        <v>20570.448275862072</v>
      </c>
      <c r="F12" s="5"/>
    </row>
    <row r="13" spans="1:6" hidden="1" outlineLevel="1">
      <c r="A13" s="1" t="s">
        <v>7</v>
      </c>
      <c r="B13" s="1" t="s">
        <v>8</v>
      </c>
      <c r="C13" s="5">
        <v>-19158.150000000001</v>
      </c>
      <c r="D13" s="5">
        <f t="shared" si="2"/>
        <v>-16515.646551724141</v>
      </c>
      <c r="E13" s="5">
        <f t="shared" si="3"/>
        <v>-2642.5034482758629</v>
      </c>
      <c r="F13" s="5"/>
    </row>
    <row r="14" spans="1:6" hidden="1" outlineLevel="1">
      <c r="A14" s="1" t="s">
        <v>9</v>
      </c>
      <c r="B14" s="1" t="s">
        <v>10</v>
      </c>
      <c r="C14" s="5">
        <v>-9424.11</v>
      </c>
      <c r="D14" s="5">
        <f t="shared" si="2"/>
        <v>-8124.2327586206911</v>
      </c>
      <c r="E14" s="5">
        <f t="shared" si="3"/>
        <v>-1299.8772413793106</v>
      </c>
      <c r="F14" s="5"/>
    </row>
    <row r="15" spans="1:6" hidden="1" outlineLevel="1">
      <c r="A15" s="1" t="s">
        <v>13</v>
      </c>
      <c r="B15" s="1" t="s">
        <v>14</v>
      </c>
      <c r="C15" s="5">
        <v>-798874.36</v>
      </c>
      <c r="D15" s="5"/>
      <c r="E15" s="5"/>
      <c r="F15" s="5">
        <f>+C15</f>
        <v>-798874.36</v>
      </c>
    </row>
    <row r="16" spans="1:6" hidden="1" outlineLevel="1">
      <c r="A16" s="1" t="s">
        <v>227</v>
      </c>
      <c r="B16" s="1" t="s">
        <v>228</v>
      </c>
      <c r="C16" s="5">
        <v>-2.4700000000000002</v>
      </c>
      <c r="D16" s="5">
        <f t="shared" ref="D16:D50" si="4">+C16/1.16</f>
        <v>-2.1293103448275867</v>
      </c>
      <c r="E16" s="5">
        <f t="shared" ref="E16:E50" si="5">+D16*0.16</f>
        <v>-0.3406896551724139</v>
      </c>
      <c r="F16" s="5"/>
    </row>
    <row r="17" spans="1:6" hidden="1" outlineLevel="1">
      <c r="A17" s="1" t="s">
        <v>20</v>
      </c>
      <c r="B17" s="1" t="s">
        <v>21</v>
      </c>
      <c r="C17" s="5">
        <v>-912.12</v>
      </c>
      <c r="D17" s="5">
        <f t="shared" si="4"/>
        <v>-786.31034482758628</v>
      </c>
      <c r="E17" s="5">
        <f t="shared" si="5"/>
        <v>-125.80965517241381</v>
      </c>
      <c r="F17" s="5"/>
    </row>
    <row r="18" spans="1:6" hidden="1" outlineLevel="1">
      <c r="A18" s="1" t="s">
        <v>24</v>
      </c>
      <c r="B18" s="1" t="s">
        <v>25</v>
      </c>
      <c r="C18" s="5">
        <v>1200</v>
      </c>
      <c r="D18" s="5">
        <f t="shared" si="4"/>
        <v>1034.4827586206898</v>
      </c>
      <c r="E18" s="5">
        <f t="shared" si="5"/>
        <v>165.51724137931038</v>
      </c>
      <c r="F18" s="5"/>
    </row>
    <row r="19" spans="1:6" hidden="1" outlineLevel="1">
      <c r="A19" s="1" t="s">
        <v>28</v>
      </c>
      <c r="B19" s="1" t="s">
        <v>29</v>
      </c>
      <c r="C19" s="5">
        <v>696</v>
      </c>
      <c r="D19" s="5">
        <f t="shared" si="4"/>
        <v>600</v>
      </c>
      <c r="E19" s="5">
        <f t="shared" si="5"/>
        <v>96</v>
      </c>
      <c r="F19" s="5"/>
    </row>
    <row r="20" spans="1:6" hidden="1" outlineLevel="1">
      <c r="A20" s="1" t="s">
        <v>30</v>
      </c>
      <c r="B20" s="1" t="s">
        <v>31</v>
      </c>
      <c r="C20" s="5">
        <v>-3000</v>
      </c>
      <c r="D20" s="5"/>
      <c r="E20" s="5"/>
      <c r="F20" s="5">
        <f>+C20</f>
        <v>-3000</v>
      </c>
    </row>
    <row r="21" spans="1:6" hidden="1" outlineLevel="1">
      <c r="A21" s="1" t="s">
        <v>32</v>
      </c>
      <c r="B21" s="1" t="s">
        <v>33</v>
      </c>
      <c r="C21" s="5">
        <v>-12511.3</v>
      </c>
      <c r="D21" s="5">
        <f t="shared" si="4"/>
        <v>-10785.603448275862</v>
      </c>
      <c r="E21" s="5">
        <f t="shared" si="5"/>
        <v>-1725.6965517241381</v>
      </c>
      <c r="F21" s="5"/>
    </row>
    <row r="22" spans="1:6" hidden="1" outlineLevel="1">
      <c r="A22" s="1" t="s">
        <v>34</v>
      </c>
      <c r="B22" s="1" t="s">
        <v>35</v>
      </c>
      <c r="C22" s="5">
        <v>-234836.51</v>
      </c>
      <c r="D22" s="5">
        <f t="shared" si="4"/>
        <v>-202445.26724137933</v>
      </c>
      <c r="E22" s="5">
        <f t="shared" si="5"/>
        <v>-32391.242758620694</v>
      </c>
      <c r="F22" s="5"/>
    </row>
    <row r="23" spans="1:6" hidden="1" outlineLevel="1">
      <c r="A23" s="1" t="s">
        <v>229</v>
      </c>
      <c r="B23" s="1" t="s">
        <v>230</v>
      </c>
      <c r="C23" s="5">
        <v>-3076</v>
      </c>
      <c r="D23" s="5"/>
      <c r="E23" s="5"/>
      <c r="F23" s="5">
        <f>+C23</f>
        <v>-3076</v>
      </c>
    </row>
    <row r="24" spans="1:6" hidden="1" outlineLevel="1">
      <c r="A24" s="1" t="s">
        <v>38</v>
      </c>
      <c r="B24" s="1" t="s">
        <v>39</v>
      </c>
      <c r="C24" s="5">
        <v>-19208</v>
      </c>
      <c r="D24" s="5">
        <f t="shared" si="4"/>
        <v>-16558.620689655174</v>
      </c>
      <c r="E24" s="5">
        <f t="shared" si="5"/>
        <v>-2649.3793103448279</v>
      </c>
      <c r="F24" s="5"/>
    </row>
    <row r="25" spans="1:6" hidden="1" outlineLevel="1">
      <c r="A25" s="1" t="s">
        <v>42</v>
      </c>
      <c r="B25" s="1" t="s">
        <v>43</v>
      </c>
      <c r="C25" s="5">
        <v>-4200</v>
      </c>
      <c r="D25" s="5"/>
      <c r="E25" s="5"/>
      <c r="F25" s="5">
        <f>+C25</f>
        <v>-4200</v>
      </c>
    </row>
    <row r="26" spans="1:6" hidden="1" outlineLevel="1">
      <c r="A26" s="1" t="s">
        <v>44</v>
      </c>
      <c r="B26" s="1" t="s">
        <v>45</v>
      </c>
      <c r="C26" s="5">
        <v>-4872</v>
      </c>
      <c r="D26" s="5">
        <f t="shared" si="4"/>
        <v>-4200</v>
      </c>
      <c r="E26" s="5">
        <f t="shared" si="5"/>
        <v>-672</v>
      </c>
      <c r="F26" s="5"/>
    </row>
    <row r="27" spans="1:6" hidden="1" outlineLevel="1">
      <c r="A27" s="1" t="s">
        <v>48</v>
      </c>
      <c r="B27" s="1" t="s">
        <v>49</v>
      </c>
      <c r="C27" s="5">
        <v>99.91</v>
      </c>
      <c r="D27" s="5">
        <f t="shared" si="4"/>
        <v>86.129310344827587</v>
      </c>
      <c r="E27" s="5">
        <f t="shared" si="5"/>
        <v>13.780689655172415</v>
      </c>
      <c r="F27" s="5"/>
    </row>
    <row r="28" spans="1:6" hidden="1" outlineLevel="1">
      <c r="A28" s="1" t="s">
        <v>261</v>
      </c>
      <c r="B28" s="1" t="s">
        <v>262</v>
      </c>
      <c r="C28" s="5">
        <v>-1345.6</v>
      </c>
      <c r="D28" s="5">
        <f t="shared" si="4"/>
        <v>-1160</v>
      </c>
      <c r="E28" s="5">
        <f t="shared" si="5"/>
        <v>-185.6</v>
      </c>
      <c r="F28" s="5"/>
    </row>
    <row r="29" spans="1:6" hidden="1" outlineLevel="1">
      <c r="A29" s="1" t="s">
        <v>52</v>
      </c>
      <c r="B29" s="1" t="s">
        <v>53</v>
      </c>
      <c r="C29" s="5">
        <v>-359.61</v>
      </c>
      <c r="D29" s="5">
        <f t="shared" si="4"/>
        <v>-310.00862068965523</v>
      </c>
      <c r="E29" s="5">
        <f t="shared" si="5"/>
        <v>-49.601379310344839</v>
      </c>
      <c r="F29" s="5"/>
    </row>
    <row r="30" spans="1:6" hidden="1" outlineLevel="1">
      <c r="A30" s="1" t="s">
        <v>54</v>
      </c>
      <c r="B30" s="1" t="s">
        <v>55</v>
      </c>
      <c r="C30" s="5">
        <v>-13274.33</v>
      </c>
      <c r="D30" s="5">
        <f t="shared" si="4"/>
        <v>-11443.387931034484</v>
      </c>
      <c r="E30" s="5">
        <f t="shared" si="5"/>
        <v>-1830.9420689655174</v>
      </c>
      <c r="F30" s="5"/>
    </row>
    <row r="31" spans="1:6" hidden="1" outlineLevel="1">
      <c r="A31" s="1" t="s">
        <v>58</v>
      </c>
      <c r="B31" s="1" t="s">
        <v>59</v>
      </c>
      <c r="C31" s="5">
        <v>-51736.68</v>
      </c>
      <c r="D31" s="5">
        <f t="shared" si="4"/>
        <v>-44600.586206896558</v>
      </c>
      <c r="E31" s="5">
        <f t="shared" si="5"/>
        <v>-7136.0937931034496</v>
      </c>
      <c r="F31" s="5"/>
    </row>
    <row r="32" spans="1:6" hidden="1" outlineLevel="1">
      <c r="A32" s="1" t="s">
        <v>60</v>
      </c>
      <c r="B32" s="1" t="s">
        <v>61</v>
      </c>
      <c r="C32" s="5">
        <v>-974.41</v>
      </c>
      <c r="D32" s="5">
        <f t="shared" si="4"/>
        <v>-840.00862068965523</v>
      </c>
      <c r="E32" s="5">
        <f t="shared" si="5"/>
        <v>-134.40137931034485</v>
      </c>
      <c r="F32" s="5"/>
    </row>
    <row r="33" spans="1:6" hidden="1" outlineLevel="1">
      <c r="A33" s="1" t="s">
        <v>62</v>
      </c>
      <c r="B33" s="1" t="s">
        <v>63</v>
      </c>
      <c r="C33" s="5">
        <v>-3617.04</v>
      </c>
      <c r="D33" s="5">
        <f t="shared" si="4"/>
        <v>-3118.1379310344828</v>
      </c>
      <c r="E33" s="5">
        <f t="shared" si="5"/>
        <v>-498.90206896551723</v>
      </c>
      <c r="F33" s="5"/>
    </row>
    <row r="34" spans="1:6" hidden="1" outlineLevel="1">
      <c r="A34" s="1" t="s">
        <v>64</v>
      </c>
      <c r="B34" s="1" t="s">
        <v>65</v>
      </c>
      <c r="C34" s="5">
        <v>-868041.63</v>
      </c>
      <c r="D34" s="5">
        <f t="shared" si="4"/>
        <v>-748311.75</v>
      </c>
      <c r="E34" s="5">
        <f t="shared" si="5"/>
        <v>-119729.88</v>
      </c>
      <c r="F34" s="5"/>
    </row>
    <row r="35" spans="1:6" hidden="1" outlineLevel="1">
      <c r="A35" s="1" t="s">
        <v>66</v>
      </c>
      <c r="B35" s="1" t="s">
        <v>67</v>
      </c>
      <c r="C35" s="5">
        <v>442.41</v>
      </c>
      <c r="D35" s="5">
        <f t="shared" si="4"/>
        <v>381.38793103448279</v>
      </c>
      <c r="E35" s="5">
        <f t="shared" si="5"/>
        <v>61.022068965517249</v>
      </c>
      <c r="F35" s="5"/>
    </row>
    <row r="36" spans="1:6" hidden="1" outlineLevel="1">
      <c r="A36" s="1" t="s">
        <v>68</v>
      </c>
      <c r="B36" s="1" t="s">
        <v>69</v>
      </c>
      <c r="C36" s="5">
        <v>-696</v>
      </c>
      <c r="D36" s="5">
        <f t="shared" si="4"/>
        <v>-600</v>
      </c>
      <c r="E36" s="5">
        <f t="shared" si="5"/>
        <v>-96</v>
      </c>
      <c r="F36" s="5"/>
    </row>
    <row r="37" spans="1:6" hidden="1" outlineLevel="1">
      <c r="A37" s="1" t="s">
        <v>74</v>
      </c>
      <c r="B37" s="1" t="s">
        <v>75</v>
      </c>
      <c r="C37" s="5">
        <v>-2760.8</v>
      </c>
      <c r="D37" s="5">
        <f t="shared" si="4"/>
        <v>-2380.0000000000005</v>
      </c>
      <c r="E37" s="5">
        <f t="shared" si="5"/>
        <v>-380.80000000000007</v>
      </c>
      <c r="F37" s="5"/>
    </row>
    <row r="38" spans="1:6" hidden="1" outlineLevel="1">
      <c r="A38" s="1" t="s">
        <v>76</v>
      </c>
      <c r="B38" s="1" t="s">
        <v>77</v>
      </c>
      <c r="C38" s="5">
        <v>-7160.69</v>
      </c>
      <c r="D38" s="5">
        <f t="shared" si="4"/>
        <v>-6173.0086206896549</v>
      </c>
      <c r="E38" s="5">
        <f t="shared" si="5"/>
        <v>-987.68137931034482</v>
      </c>
      <c r="F38" s="5"/>
    </row>
    <row r="39" spans="1:6" hidden="1" outlineLevel="1">
      <c r="A39" s="1" t="s">
        <v>78</v>
      </c>
      <c r="B39" s="1" t="s">
        <v>79</v>
      </c>
      <c r="C39" s="5">
        <v>-2399.46</v>
      </c>
      <c r="D39" s="5">
        <f t="shared" si="4"/>
        <v>-2068.5</v>
      </c>
      <c r="E39" s="5">
        <f t="shared" si="5"/>
        <v>-330.96</v>
      </c>
      <c r="F39" s="5"/>
    </row>
    <row r="40" spans="1:6" hidden="1" outlineLevel="1">
      <c r="A40" s="1" t="s">
        <v>80</v>
      </c>
      <c r="B40" s="1" t="s">
        <v>81</v>
      </c>
      <c r="C40" s="5">
        <v>-4081.62</v>
      </c>
      <c r="D40" s="5">
        <f t="shared" si="4"/>
        <v>-3518.6379310344828</v>
      </c>
      <c r="E40" s="5">
        <f t="shared" si="5"/>
        <v>-562.98206896551721</v>
      </c>
      <c r="F40" s="5"/>
    </row>
    <row r="41" spans="1:6" hidden="1" outlineLevel="1">
      <c r="A41" s="1" t="s">
        <v>82</v>
      </c>
      <c r="B41" s="1" t="s">
        <v>83</v>
      </c>
      <c r="C41" s="5">
        <v>-2814.16</v>
      </c>
      <c r="D41" s="5">
        <f t="shared" si="4"/>
        <v>-2426</v>
      </c>
      <c r="E41" s="5">
        <f t="shared" si="5"/>
        <v>-388.16</v>
      </c>
      <c r="F41" s="5"/>
    </row>
    <row r="42" spans="1:6" hidden="1" outlineLevel="1">
      <c r="A42" s="1" t="s">
        <v>84</v>
      </c>
      <c r="B42" s="1" t="s">
        <v>85</v>
      </c>
      <c r="C42" s="5">
        <v>-4465.8</v>
      </c>
      <c r="D42" s="5">
        <f t="shared" si="4"/>
        <v>-3849.8275862068972</v>
      </c>
      <c r="E42" s="5">
        <f t="shared" si="5"/>
        <v>-615.97241379310356</v>
      </c>
      <c r="F42" s="5"/>
    </row>
    <row r="43" spans="1:6" hidden="1" outlineLevel="1">
      <c r="A43" s="1" t="s">
        <v>86</v>
      </c>
      <c r="B43" s="1" t="s">
        <v>87</v>
      </c>
      <c r="C43" s="5">
        <v>-773.61</v>
      </c>
      <c r="D43" s="5">
        <f t="shared" si="4"/>
        <v>-666.90517241379314</v>
      </c>
      <c r="E43" s="5">
        <f t="shared" si="5"/>
        <v>-106.7048275862069</v>
      </c>
      <c r="F43" s="5"/>
    </row>
    <row r="44" spans="1:6" hidden="1" outlineLevel="1">
      <c r="A44" s="1" t="s">
        <v>88</v>
      </c>
      <c r="B44" s="1" t="s">
        <v>89</v>
      </c>
      <c r="C44" s="5">
        <v>-1091.47</v>
      </c>
      <c r="D44" s="5">
        <f t="shared" si="4"/>
        <v>-940.92241379310349</v>
      </c>
      <c r="E44" s="5">
        <f t="shared" si="5"/>
        <v>-150.54758620689657</v>
      </c>
      <c r="F44" s="5"/>
    </row>
    <row r="45" spans="1:6" hidden="1" outlineLevel="1">
      <c r="A45" s="1" t="s">
        <v>90</v>
      </c>
      <c r="B45" s="1" t="s">
        <v>91</v>
      </c>
      <c r="C45" s="5">
        <v>-1624</v>
      </c>
      <c r="D45" s="5">
        <f t="shared" si="4"/>
        <v>-1400</v>
      </c>
      <c r="E45" s="5">
        <f t="shared" si="5"/>
        <v>-224</v>
      </c>
      <c r="F45" s="5"/>
    </row>
    <row r="46" spans="1:6" hidden="1" outlineLevel="1">
      <c r="A46" s="1" t="s">
        <v>94</v>
      </c>
      <c r="B46" s="1" t="s">
        <v>95</v>
      </c>
      <c r="C46" s="5">
        <v>-1349.36</v>
      </c>
      <c r="D46" s="5">
        <f t="shared" si="4"/>
        <v>-1163.2413793103449</v>
      </c>
      <c r="E46" s="5">
        <f t="shared" si="5"/>
        <v>-186.11862068965519</v>
      </c>
      <c r="F46" s="5"/>
    </row>
    <row r="47" spans="1:6" hidden="1" outlineLevel="1">
      <c r="A47" s="1" t="s">
        <v>96</v>
      </c>
      <c r="B47" s="1" t="s">
        <v>97</v>
      </c>
      <c r="C47" s="5">
        <v>-31189.35</v>
      </c>
      <c r="D47" s="5">
        <f t="shared" si="4"/>
        <v>-26887.370689655174</v>
      </c>
      <c r="E47" s="5">
        <f t="shared" si="5"/>
        <v>-4301.9793103448283</v>
      </c>
      <c r="F47" s="5"/>
    </row>
    <row r="48" spans="1:6" hidden="1" outlineLevel="1">
      <c r="A48" s="1" t="s">
        <v>98</v>
      </c>
      <c r="B48" s="1" t="s">
        <v>99</v>
      </c>
      <c r="C48" s="5">
        <v>-4796.8</v>
      </c>
      <c r="D48" s="5">
        <f t="shared" si="4"/>
        <v>-4135.1724137931042</v>
      </c>
      <c r="E48" s="5">
        <f t="shared" si="5"/>
        <v>-661.62758620689669</v>
      </c>
      <c r="F48" s="5"/>
    </row>
    <row r="49" spans="1:6" hidden="1" outlineLevel="1">
      <c r="A49" s="1" t="s">
        <v>104</v>
      </c>
      <c r="B49" s="1" t="s">
        <v>105</v>
      </c>
      <c r="C49" s="5">
        <v>-638</v>
      </c>
      <c r="D49" s="5">
        <f t="shared" si="4"/>
        <v>-550</v>
      </c>
      <c r="E49" s="5">
        <f t="shared" si="5"/>
        <v>-88</v>
      </c>
      <c r="F49" s="5"/>
    </row>
    <row r="50" spans="1:6" hidden="1" outlineLevel="1">
      <c r="A50" s="1" t="s">
        <v>106</v>
      </c>
      <c r="B50" s="1" t="s">
        <v>107</v>
      </c>
      <c r="C50" s="5">
        <v>-2038.36</v>
      </c>
      <c r="D50" s="5">
        <f t="shared" si="4"/>
        <v>-1757.2068965517242</v>
      </c>
      <c r="E50" s="5">
        <f t="shared" si="5"/>
        <v>-281.15310344827589</v>
      </c>
      <c r="F50" s="5"/>
    </row>
    <row r="51" spans="1:6" hidden="1" outlineLevel="1">
      <c r="A51" s="1" t="s">
        <v>108</v>
      </c>
      <c r="B51" s="1" t="s">
        <v>109</v>
      </c>
      <c r="C51" s="5">
        <v>-3062.54</v>
      </c>
      <c r="D51" s="5">
        <f t="shared" ref="D51:D52" si="6">+C51/1.16</f>
        <v>-2640.1206896551726</v>
      </c>
      <c r="E51" s="5">
        <f t="shared" ref="E51:E52" si="7">+D51*0.16</f>
        <v>-422.41931034482764</v>
      </c>
      <c r="F51" s="5"/>
    </row>
    <row r="52" spans="1:6" hidden="1" outlineLevel="1">
      <c r="A52" s="1" t="s">
        <v>112</v>
      </c>
      <c r="B52" s="1" t="s">
        <v>113</v>
      </c>
      <c r="C52" s="5">
        <v>-5000</v>
      </c>
      <c r="D52" s="5">
        <f t="shared" si="6"/>
        <v>-4310.3448275862074</v>
      </c>
      <c r="E52" s="5">
        <f t="shared" si="7"/>
        <v>-689.65517241379325</v>
      </c>
      <c r="F52" s="5"/>
    </row>
    <row r="53" spans="1:6" hidden="1" outlineLevel="1">
      <c r="A53" s="1" t="s">
        <v>114</v>
      </c>
      <c r="B53" s="1" t="s">
        <v>115</v>
      </c>
      <c r="C53" s="5">
        <v>-1521.21</v>
      </c>
      <c r="D53" s="5">
        <f t="shared" ref="D53" si="8">+C53/1.16</f>
        <v>-1311.3879310344828</v>
      </c>
      <c r="E53" s="5">
        <f t="shared" ref="E53" si="9">+D53*0.16</f>
        <v>-209.82206896551725</v>
      </c>
      <c r="F53" s="5"/>
    </row>
    <row r="54" spans="1:6" hidden="1" outlineLevel="1">
      <c r="A54" s="1" t="s">
        <v>116</v>
      </c>
      <c r="B54" s="1" t="s">
        <v>117</v>
      </c>
      <c r="C54" s="5">
        <v>-8282.4599999999991</v>
      </c>
      <c r="D54" s="5">
        <f t="shared" ref="D54" si="10">+C54/1.16</f>
        <v>-7140.0517241379312</v>
      </c>
      <c r="E54" s="5">
        <f t="shared" ref="E54" si="11">+D54*0.16</f>
        <v>-1142.4082758620691</v>
      </c>
      <c r="F54" s="5"/>
    </row>
    <row r="55" spans="1:6" hidden="1" outlineLevel="1">
      <c r="A55" s="1" t="s">
        <v>118</v>
      </c>
      <c r="B55" s="1" t="s">
        <v>119</v>
      </c>
      <c r="C55" s="5">
        <v>-15600.03</v>
      </c>
      <c r="D55" s="5">
        <f t="shared" ref="D55" si="12">+C55/1.16</f>
        <v>-13448.301724137933</v>
      </c>
      <c r="E55" s="5">
        <f t="shared" ref="E55" si="13">+D55*0.16</f>
        <v>-2151.7282758620695</v>
      </c>
      <c r="F55" s="5"/>
    </row>
    <row r="56" spans="1:6" hidden="1" outlineLevel="1">
      <c r="A56" s="1" t="s">
        <v>120</v>
      </c>
      <c r="B56" s="1" t="s">
        <v>121</v>
      </c>
      <c r="C56" s="5">
        <v>-4443</v>
      </c>
      <c r="D56" s="5">
        <f t="shared" ref="D56:D57" si="14">+C56/1.16</f>
        <v>-3830.1724137931037</v>
      </c>
      <c r="E56" s="5">
        <f t="shared" ref="E56:E57" si="15">+D56*0.16</f>
        <v>-612.82758620689663</v>
      </c>
      <c r="F56" s="5"/>
    </row>
    <row r="57" spans="1:6" hidden="1" outlineLevel="1">
      <c r="A57" s="1" t="s">
        <v>122</v>
      </c>
      <c r="B57" s="1" t="s">
        <v>123</v>
      </c>
      <c r="C57" s="5">
        <v>-25870</v>
      </c>
      <c r="D57" s="5">
        <f t="shared" si="14"/>
        <v>-22301.724137931036</v>
      </c>
      <c r="E57" s="5">
        <f t="shared" si="15"/>
        <v>-3568.275862068966</v>
      </c>
      <c r="F57" s="5"/>
    </row>
    <row r="58" spans="1:6" hidden="1" outlineLevel="1">
      <c r="A58" s="1" t="s">
        <v>124</v>
      </c>
      <c r="B58" s="1" t="s">
        <v>125</v>
      </c>
      <c r="C58" s="5">
        <v>-4356.5</v>
      </c>
      <c r="D58" s="5">
        <f t="shared" ref="D58" si="16">+C58/1.16</f>
        <v>-3755.6034482758623</v>
      </c>
      <c r="E58" s="5">
        <f t="shared" ref="E58" si="17">+D58*0.16</f>
        <v>-600.89655172413802</v>
      </c>
      <c r="F58" s="5"/>
    </row>
    <row r="59" spans="1:6" hidden="1" outlineLevel="1">
      <c r="A59" s="1" t="s">
        <v>126</v>
      </c>
      <c r="B59" s="1" t="s">
        <v>127</v>
      </c>
      <c r="C59" s="5">
        <v>-1310.51</v>
      </c>
      <c r="D59" s="5">
        <f t="shared" ref="D59" si="18">+C59/1.16</f>
        <v>-1129.75</v>
      </c>
      <c r="E59" s="5">
        <f t="shared" ref="E59" si="19">+D59*0.16</f>
        <v>-180.76</v>
      </c>
      <c r="F59" s="5"/>
    </row>
    <row r="60" spans="1:6" hidden="1" outlineLevel="1">
      <c r="A60" s="1" t="s">
        <v>130</v>
      </c>
      <c r="B60" s="1" t="s">
        <v>131</v>
      </c>
      <c r="C60" s="5">
        <v>-348</v>
      </c>
      <c r="D60" s="5">
        <f t="shared" ref="D60:D61" si="20">+C60/1.16</f>
        <v>-300</v>
      </c>
      <c r="E60" s="5">
        <f t="shared" ref="E60:E61" si="21">+D60*0.16</f>
        <v>-48</v>
      </c>
      <c r="F60" s="5"/>
    </row>
    <row r="61" spans="1:6" hidden="1" outlineLevel="1">
      <c r="A61" s="1" t="s">
        <v>132</v>
      </c>
      <c r="B61" s="1" t="s">
        <v>133</v>
      </c>
      <c r="C61" s="5">
        <v>-48606.06</v>
      </c>
      <c r="D61" s="5">
        <f t="shared" si="20"/>
        <v>-41901.775862068964</v>
      </c>
      <c r="E61" s="5">
        <f t="shared" si="21"/>
        <v>-6704.2841379310339</v>
      </c>
      <c r="F61" s="5"/>
    </row>
    <row r="62" spans="1:6" hidden="1" outlineLevel="1">
      <c r="A62" s="1" t="s">
        <v>213</v>
      </c>
      <c r="B62" s="1" t="s">
        <v>214</v>
      </c>
      <c r="C62" s="5">
        <v>259.39</v>
      </c>
      <c r="D62" s="5"/>
      <c r="E62" s="5"/>
      <c r="F62" s="5">
        <f>+C62</f>
        <v>259.39</v>
      </c>
    </row>
    <row r="63" spans="1:6" hidden="1" outlineLevel="1">
      <c r="A63" s="1" t="s">
        <v>138</v>
      </c>
      <c r="B63" s="1" t="s">
        <v>139</v>
      </c>
      <c r="C63" s="5">
        <v>8120</v>
      </c>
      <c r="D63" s="5">
        <f t="shared" ref="D63:D67" si="22">+C63/1.16</f>
        <v>7000.0000000000009</v>
      </c>
      <c r="E63" s="5">
        <f t="shared" ref="E63:E67" si="23">+D63*0.16</f>
        <v>1120.0000000000002</v>
      </c>
      <c r="F63" s="5"/>
    </row>
    <row r="64" spans="1:6" hidden="1" outlineLevel="1">
      <c r="A64" s="1" t="s">
        <v>140</v>
      </c>
      <c r="B64" s="1" t="s">
        <v>141</v>
      </c>
      <c r="C64" s="5">
        <v>-402.27</v>
      </c>
      <c r="D64" s="5">
        <f t="shared" si="22"/>
        <v>-346.7844827586207</v>
      </c>
      <c r="E64" s="5">
        <f t="shared" si="23"/>
        <v>-55.485517241379313</v>
      </c>
      <c r="F64" s="5"/>
    </row>
    <row r="65" spans="1:6" hidden="1" outlineLevel="1">
      <c r="A65" s="1" t="s">
        <v>142</v>
      </c>
      <c r="B65" s="1" t="s">
        <v>143</v>
      </c>
      <c r="C65" s="5">
        <v>-820.96</v>
      </c>
      <c r="D65" s="5">
        <f t="shared" si="22"/>
        <v>-707.72413793103453</v>
      </c>
      <c r="E65" s="5">
        <f t="shared" si="23"/>
        <v>-113.23586206896553</v>
      </c>
      <c r="F65" s="5"/>
    </row>
    <row r="66" spans="1:6" hidden="1" outlineLevel="1">
      <c r="A66" s="1" t="s">
        <v>144</v>
      </c>
      <c r="B66" s="1" t="s">
        <v>145</v>
      </c>
      <c r="C66" s="5">
        <v>-1190.93</v>
      </c>
      <c r="D66" s="5">
        <f t="shared" si="22"/>
        <v>-1026.6637931034484</v>
      </c>
      <c r="E66" s="5">
        <f t="shared" si="23"/>
        <v>-164.26620689655175</v>
      </c>
      <c r="F66" s="5"/>
    </row>
    <row r="67" spans="1:6" hidden="1" outlineLevel="1">
      <c r="A67" s="1" t="s">
        <v>146</v>
      </c>
      <c r="B67" s="1" t="s">
        <v>147</v>
      </c>
      <c r="C67" s="5">
        <v>-1531.59</v>
      </c>
      <c r="D67" s="5">
        <f t="shared" si="22"/>
        <v>-1320.3362068965519</v>
      </c>
      <c r="E67" s="5">
        <f t="shared" si="23"/>
        <v>-211.25379310344829</v>
      </c>
      <c r="F67" s="5"/>
    </row>
    <row r="68" spans="1:6" hidden="1" outlineLevel="1">
      <c r="A68" s="1" t="s">
        <v>267</v>
      </c>
      <c r="B68" s="1" t="s">
        <v>268</v>
      </c>
      <c r="C68" s="5">
        <v>-1531.2</v>
      </c>
      <c r="D68" s="5">
        <f t="shared" ref="D68:D69" si="24">+C68/1.16</f>
        <v>-1320.0000000000002</v>
      </c>
      <c r="E68" s="5">
        <f t="shared" ref="E68:E69" si="25">+D68*0.16</f>
        <v>-211.20000000000005</v>
      </c>
      <c r="F68" s="5"/>
    </row>
    <row r="69" spans="1:6" hidden="1" outlineLevel="1">
      <c r="A69" s="1" t="s">
        <v>152</v>
      </c>
      <c r="B69" s="1" t="s">
        <v>153</v>
      </c>
      <c r="C69" s="5">
        <v>-1725</v>
      </c>
      <c r="D69" s="5">
        <f t="shared" si="24"/>
        <v>-1487.0689655172414</v>
      </c>
      <c r="E69" s="5">
        <f t="shared" si="25"/>
        <v>-237.93103448275863</v>
      </c>
      <c r="F69" s="5"/>
    </row>
    <row r="70" spans="1:6" hidden="1" outlineLevel="1">
      <c r="A70" s="1" t="s">
        <v>154</v>
      </c>
      <c r="B70" s="1" t="s">
        <v>155</v>
      </c>
      <c r="C70" s="5">
        <v>6193.19</v>
      </c>
      <c r="D70" s="5"/>
      <c r="E70" s="5"/>
      <c r="F70" s="5">
        <f>+C70</f>
        <v>6193.19</v>
      </c>
    </row>
    <row r="71" spans="1:6" hidden="1" outlineLevel="1">
      <c r="A71" s="1" t="s">
        <v>156</v>
      </c>
      <c r="B71" s="1" t="s">
        <v>157</v>
      </c>
      <c r="C71" s="5">
        <v>-979.28</v>
      </c>
      <c r="D71" s="5">
        <f t="shared" ref="D71:D72" si="26">+C71/1.16</f>
        <v>-844.20689655172418</v>
      </c>
      <c r="E71" s="5">
        <f t="shared" ref="E71:E72" si="27">+D71*0.16</f>
        <v>-135.07310344827587</v>
      </c>
      <c r="F71" s="5"/>
    </row>
    <row r="72" spans="1:6" hidden="1" outlineLevel="1">
      <c r="A72" s="1" t="s">
        <v>160</v>
      </c>
      <c r="B72" s="1" t="s">
        <v>161</v>
      </c>
      <c r="C72" s="5">
        <v>-1044</v>
      </c>
      <c r="D72" s="5">
        <f t="shared" si="26"/>
        <v>-900.00000000000011</v>
      </c>
      <c r="E72" s="5">
        <f t="shared" si="27"/>
        <v>-144.00000000000003</v>
      </c>
      <c r="F72" s="5"/>
    </row>
    <row r="73" spans="1:6" hidden="1" outlineLevel="1">
      <c r="A73" s="1" t="s">
        <v>162</v>
      </c>
      <c r="B73" s="1" t="s">
        <v>163</v>
      </c>
      <c r="C73" s="5">
        <v>-3596</v>
      </c>
      <c r="D73" s="5">
        <f t="shared" ref="D73" si="28">+C73/1.16</f>
        <v>-3100</v>
      </c>
      <c r="E73" s="5">
        <f t="shared" ref="E73" si="29">+D73*0.16</f>
        <v>-496</v>
      </c>
      <c r="F73" s="5"/>
    </row>
    <row r="74" spans="1:6" hidden="1" outlineLevel="1">
      <c r="A74" s="1" t="s">
        <v>164</v>
      </c>
      <c r="B74" s="1" t="s">
        <v>165</v>
      </c>
      <c r="C74" s="5">
        <v>-1028.92</v>
      </c>
      <c r="D74" s="5">
        <f t="shared" ref="D74" si="30">+C74/1.16</f>
        <v>-887.00000000000011</v>
      </c>
      <c r="E74" s="5">
        <f t="shared" ref="E74" si="31">+D74*0.16</f>
        <v>-141.92000000000002</v>
      </c>
      <c r="F74" s="5"/>
    </row>
    <row r="75" spans="1:6" hidden="1" outlineLevel="1">
      <c r="A75" s="1" t="s">
        <v>201</v>
      </c>
      <c r="B75" s="1" t="s">
        <v>202</v>
      </c>
      <c r="C75" s="5">
        <v>-9280</v>
      </c>
      <c r="D75" s="5">
        <f t="shared" ref="D75" si="32">+C75/1.16</f>
        <v>-8000.0000000000009</v>
      </c>
      <c r="E75" s="5">
        <f t="shared" ref="E75" si="33">+D75*0.16</f>
        <v>-1280.0000000000002</v>
      </c>
      <c r="F75" s="5"/>
    </row>
    <row r="76" spans="1:6" hidden="1" outlineLevel="1">
      <c r="A76" s="1" t="s">
        <v>168</v>
      </c>
      <c r="B76" s="1" t="s">
        <v>169</v>
      </c>
      <c r="C76" s="5">
        <v>-2582.4</v>
      </c>
      <c r="D76" s="5">
        <f t="shared" ref="D76:D79" si="34">+C76/1.16</f>
        <v>-2226.2068965517242</v>
      </c>
      <c r="E76" s="5">
        <f t="shared" ref="E76:E79" si="35">+D76*0.16</f>
        <v>-356.19310344827585</v>
      </c>
      <c r="F76" s="5"/>
    </row>
    <row r="77" spans="1:6" hidden="1" outlineLevel="1">
      <c r="A77" s="1" t="s">
        <v>170</v>
      </c>
      <c r="B77" s="1" t="s">
        <v>171</v>
      </c>
      <c r="C77" s="5">
        <v>2090.84</v>
      </c>
      <c r="D77" s="5">
        <f t="shared" si="34"/>
        <v>1802.4482758620693</v>
      </c>
      <c r="E77" s="5">
        <f t="shared" si="35"/>
        <v>288.39172413793108</v>
      </c>
      <c r="F77" s="5"/>
    </row>
    <row r="78" spans="1:6" hidden="1" outlineLevel="1">
      <c r="A78" s="1" t="s">
        <v>172</v>
      </c>
      <c r="B78" s="1" t="s">
        <v>173</v>
      </c>
      <c r="C78" s="5">
        <v>-11470.9</v>
      </c>
      <c r="D78" s="5">
        <f t="shared" ref="D78" si="36">+C78/1.16</f>
        <v>-9888.7068965517246</v>
      </c>
      <c r="E78" s="5">
        <f t="shared" ref="E78" si="37">+D78*0.16</f>
        <v>-1582.1931034482759</v>
      </c>
      <c r="F78" s="5"/>
    </row>
    <row r="79" spans="1:6" hidden="1" outlineLevel="1">
      <c r="A79" s="1" t="s">
        <v>174</v>
      </c>
      <c r="B79" s="1" t="s">
        <v>175</v>
      </c>
      <c r="C79" s="5">
        <v>-2698.54</v>
      </c>
      <c r="D79" s="5">
        <f t="shared" si="34"/>
        <v>-2326.3275862068967</v>
      </c>
      <c r="E79" s="5">
        <f t="shared" si="35"/>
        <v>-372.21241379310351</v>
      </c>
      <c r="F79" s="5"/>
    </row>
    <row r="80" spans="1:6" hidden="1" outlineLevel="1">
      <c r="A80" s="1" t="s">
        <v>178</v>
      </c>
      <c r="B80" s="1" t="s">
        <v>179</v>
      </c>
      <c r="C80" s="5">
        <v>-11020</v>
      </c>
      <c r="D80" s="5">
        <f t="shared" ref="D80" si="38">+C80/1.16</f>
        <v>-9500</v>
      </c>
      <c r="E80" s="5">
        <f t="shared" ref="E80" si="39">+D80*0.16</f>
        <v>-1520</v>
      </c>
      <c r="F80" s="5"/>
    </row>
    <row r="81" spans="1:6" hidden="1" outlineLevel="1">
      <c r="A81" s="1" t="s">
        <v>180</v>
      </c>
      <c r="B81" s="1" t="s">
        <v>181</v>
      </c>
      <c r="C81" s="5">
        <v>-644.01</v>
      </c>
      <c r="D81" s="5">
        <f t="shared" ref="D81" si="40">+C81/1.16</f>
        <v>-555.18103448275861</v>
      </c>
      <c r="E81" s="5">
        <f t="shared" ref="E81" si="41">+D81*0.16</f>
        <v>-88.828965517241372</v>
      </c>
      <c r="F81" s="5"/>
    </row>
    <row r="82" spans="1:6" hidden="1" outlineLevel="1">
      <c r="A82" s="1" t="s">
        <v>182</v>
      </c>
      <c r="B82" s="1" t="s">
        <v>183</v>
      </c>
      <c r="C82" s="5">
        <v>-13006.9</v>
      </c>
      <c r="D82" s="5">
        <f t="shared" ref="D82" si="42">+C82/1.16</f>
        <v>-11212.844827586207</v>
      </c>
      <c r="E82" s="5">
        <f t="shared" ref="E82" si="43">+D82*0.16</f>
        <v>-1794.0551724137931</v>
      </c>
      <c r="F82" s="5"/>
    </row>
    <row r="83" spans="1:6" hidden="1" outlineLevel="1">
      <c r="A83" s="1" t="s">
        <v>271</v>
      </c>
      <c r="B83" s="1" t="s">
        <v>272</v>
      </c>
      <c r="C83" s="5">
        <v>-250000</v>
      </c>
      <c r="D83" s="5">
        <f t="shared" ref="D83:D84" si="44">+C83/1.16</f>
        <v>-215517.24137931035</v>
      </c>
      <c r="E83" s="5">
        <f t="shared" ref="E83:E84" si="45">+D83*0.16</f>
        <v>-34482.758620689659</v>
      </c>
      <c r="F83" s="5"/>
    </row>
    <row r="84" spans="1:6" hidden="1" outlineLevel="1">
      <c r="A84" s="1" t="s">
        <v>184</v>
      </c>
      <c r="B84" s="1" t="s">
        <v>185</v>
      </c>
      <c r="C84" s="5">
        <v>-32000</v>
      </c>
      <c r="D84" s="5">
        <f t="shared" si="44"/>
        <v>-27586.206896551725</v>
      </c>
      <c r="E84" s="5">
        <f t="shared" si="45"/>
        <v>-4413.7931034482763</v>
      </c>
      <c r="F84" s="5"/>
    </row>
    <row r="85" spans="1:6" hidden="1" outlineLevel="1">
      <c r="A85" s="1" t="s">
        <v>255</v>
      </c>
      <c r="B85" s="1" t="s">
        <v>256</v>
      </c>
      <c r="C85" s="5">
        <v>-112246.16</v>
      </c>
      <c r="D85" s="5"/>
      <c r="E85" s="5"/>
      <c r="F85" s="5">
        <f>+C85</f>
        <v>-112246.16</v>
      </c>
    </row>
    <row r="86" spans="1:6" hidden="1" outlineLevel="1">
      <c r="A86" s="1" t="s">
        <v>190</v>
      </c>
      <c r="B86" s="1" t="s">
        <v>191</v>
      </c>
      <c r="C86" s="5">
        <v>705.83</v>
      </c>
      <c r="D86" s="5">
        <f t="shared" ref="D86:D87" si="46">+C86/1.16</f>
        <v>608.47413793103453</v>
      </c>
      <c r="E86" s="5">
        <f t="shared" ref="E86:E87" si="47">+D86*0.16</f>
        <v>97.355862068965521</v>
      </c>
      <c r="F86" s="5"/>
    </row>
    <row r="87" spans="1:6" hidden="1" outlineLevel="1">
      <c r="A87" s="1" t="s">
        <v>273</v>
      </c>
      <c r="B87" s="1" t="s">
        <v>274</v>
      </c>
      <c r="C87" s="5">
        <v>426.38</v>
      </c>
      <c r="D87" s="5">
        <f t="shared" si="46"/>
        <v>367.56896551724139</v>
      </c>
      <c r="E87" s="5">
        <f t="shared" si="47"/>
        <v>58.811034482758622</v>
      </c>
      <c r="F87" s="5"/>
    </row>
    <row r="88" spans="1:6" hidden="1" outlineLevel="1">
      <c r="A88" s="1" t="s">
        <v>275</v>
      </c>
      <c r="B88" s="1" t="s">
        <v>276</v>
      </c>
      <c r="C88" s="5">
        <v>-1499.88</v>
      </c>
      <c r="D88" s="5">
        <f t="shared" ref="D88:D89" si="48">+C88/1.16</f>
        <v>-1293.0000000000002</v>
      </c>
      <c r="E88" s="5">
        <f t="shared" ref="E88:E89" si="49">+D88*0.16</f>
        <v>-206.88000000000005</v>
      </c>
      <c r="F88" s="5"/>
    </row>
    <row r="89" spans="1:6" hidden="1" outlineLevel="1">
      <c r="A89" s="1" t="s">
        <v>277</v>
      </c>
      <c r="B89" s="1" t="s">
        <v>278</v>
      </c>
      <c r="C89" s="5">
        <v>-3132</v>
      </c>
      <c r="D89" s="5">
        <f t="shared" si="48"/>
        <v>-2700</v>
      </c>
      <c r="E89" s="5">
        <f t="shared" si="49"/>
        <v>-432</v>
      </c>
      <c r="F89" s="5"/>
    </row>
    <row r="90" spans="1:6" hidden="1" outlineLevel="1">
      <c r="A90" s="1" t="s">
        <v>279</v>
      </c>
      <c r="B90" s="1" t="s">
        <v>280</v>
      </c>
      <c r="C90" s="5">
        <v>98000</v>
      </c>
      <c r="D90" s="5"/>
      <c r="E90" s="5"/>
      <c r="F90" s="5">
        <f>+C90</f>
        <v>98000</v>
      </c>
    </row>
    <row r="91" spans="1:6" hidden="1" outlineLevel="1">
      <c r="A91" s="1" t="s">
        <v>281</v>
      </c>
      <c r="B91" s="1" t="s">
        <v>282</v>
      </c>
      <c r="C91" s="5">
        <v>250000</v>
      </c>
      <c r="D91" s="5"/>
      <c r="E91" s="5"/>
      <c r="F91" s="5">
        <f>+C91</f>
        <v>250000</v>
      </c>
    </row>
    <row r="92" spans="1:6" collapsed="1">
      <c r="B92" s="3" t="s">
        <v>210</v>
      </c>
      <c r="C92" s="13">
        <f>+C11</f>
        <v>-2181765.36</v>
      </c>
      <c r="D92" s="13">
        <f>+SUM(D12:D91)</f>
        <v>-1392087.4224137934</v>
      </c>
      <c r="E92" s="13">
        <f>+SUM(E12:E91)</f>
        <v>-222733.98758620699</v>
      </c>
      <c r="F92" s="13">
        <f>+SUM(F12:F91)</f>
        <v>-566943.94000000006</v>
      </c>
    </row>
    <row r="94" spans="1:6">
      <c r="D94" s="2">
        <f>-D7-E7</f>
        <v>-315392.43000000005</v>
      </c>
    </row>
    <row r="95" spans="1:6">
      <c r="D95" s="2">
        <f>1392087.42+222733.99</f>
        <v>1614821.41</v>
      </c>
    </row>
    <row r="96" spans="1:6">
      <c r="D96" s="2">
        <v>566943.93999999994</v>
      </c>
    </row>
  </sheetData>
  <sortState ref="A11:C90">
    <sortCondition ref="A11:A90"/>
  </sortState>
  <pageMargins left="0.7" right="0.7" top="0.75" bottom="0.75" header="0.3" footer="0.3"/>
  <ignoredErrors>
    <ignoredError sqref="C7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dimension ref="A1:F96"/>
  <sheetViews>
    <sheetView workbookViewId="0">
      <selection activeCell="C9" sqref="C9"/>
    </sheetView>
  </sheetViews>
  <sheetFormatPr baseColWidth="10" defaultRowHeight="11.25" outlineLevelRow="1"/>
  <cols>
    <col min="1" max="1" width="11.42578125" style="1"/>
    <col min="2" max="2" width="40.28515625" style="1" bestFit="1" customWidth="1"/>
    <col min="3" max="3" width="11.42578125" style="2"/>
    <col min="4" max="5" width="11.42578125" style="1"/>
    <col min="6" max="6" width="11.140625" style="1" bestFit="1" customWidth="1"/>
    <col min="7" max="16384" width="11.42578125" style="1"/>
  </cols>
  <sheetData>
    <row r="1" spans="1:6" ht="12" thickBot="1">
      <c r="C1" s="6" t="s">
        <v>210</v>
      </c>
      <c r="D1" s="4" t="s">
        <v>209</v>
      </c>
      <c r="E1" s="4" t="s">
        <v>207</v>
      </c>
      <c r="F1" s="4" t="s">
        <v>208</v>
      </c>
    </row>
    <row r="3" spans="1:6">
      <c r="A3" s="3">
        <v>301</v>
      </c>
      <c r="B3" s="3" t="s">
        <v>0</v>
      </c>
      <c r="C3" s="13">
        <v>315392.43</v>
      </c>
      <c r="D3" s="14"/>
      <c r="E3" s="14"/>
      <c r="F3" s="14"/>
    </row>
    <row r="4" spans="1:6" hidden="1" outlineLevel="1">
      <c r="A4" s="1" t="s">
        <v>1</v>
      </c>
      <c r="B4" s="1" t="s">
        <v>2</v>
      </c>
      <c r="C4" s="5">
        <v>321137.26</v>
      </c>
      <c r="D4" s="5">
        <f>+C4/1.16</f>
        <v>276842.46551724139</v>
      </c>
      <c r="E4" s="5">
        <f>+D4*0.16</f>
        <v>44294.794482758625</v>
      </c>
      <c r="F4" s="5"/>
    </row>
    <row r="5" spans="1:6" hidden="1" outlineLevel="1">
      <c r="A5" s="1" t="s">
        <v>3</v>
      </c>
      <c r="B5" s="1" t="s">
        <v>4</v>
      </c>
      <c r="C5" s="5">
        <v>-8180.83</v>
      </c>
      <c r="D5" s="5">
        <f t="shared" ref="D5:D6" si="0">+C5/1.16</f>
        <v>-7052.4396551724139</v>
      </c>
      <c r="E5" s="5">
        <f t="shared" ref="E5:E6" si="1">+D5*0.16</f>
        <v>-1128.3903448275862</v>
      </c>
      <c r="F5" s="5"/>
    </row>
    <row r="6" spans="1:6" hidden="1" outlineLevel="1">
      <c r="A6" s="1" t="s">
        <v>194</v>
      </c>
      <c r="B6" s="1" t="s">
        <v>161</v>
      </c>
      <c r="C6" s="5">
        <v>2436</v>
      </c>
      <c r="D6" s="5">
        <f t="shared" si="0"/>
        <v>2100</v>
      </c>
      <c r="E6" s="5">
        <f t="shared" si="1"/>
        <v>336</v>
      </c>
      <c r="F6" s="5"/>
    </row>
    <row r="7" spans="1:6" collapsed="1">
      <c r="B7" s="3" t="s">
        <v>210</v>
      </c>
      <c r="C7" s="13">
        <f>SUM(C4:C6)</f>
        <v>315392.43</v>
      </c>
      <c r="D7" s="13">
        <f>SUM(D3:D6)</f>
        <v>271890.02586206899</v>
      </c>
      <c r="E7" s="13">
        <f>SUM(E3:E6)</f>
        <v>43502.404137931037</v>
      </c>
      <c r="F7" s="13">
        <f>SUM(F3:F6)</f>
        <v>0</v>
      </c>
    </row>
    <row r="8" spans="1:6">
      <c r="C8" s="5"/>
      <c r="D8" s="14"/>
      <c r="E8" s="14"/>
      <c r="F8" s="14"/>
    </row>
    <row r="9" spans="1:6">
      <c r="A9" s="3">
        <v>302</v>
      </c>
      <c r="B9" s="3" t="s">
        <v>5</v>
      </c>
      <c r="C9" s="13">
        <f>+SUM(C10:C90)</f>
        <v>-2667523.89</v>
      </c>
      <c r="D9" s="14"/>
      <c r="E9" s="14"/>
      <c r="F9" s="14"/>
    </row>
    <row r="10" spans="1:6" hidden="1" outlineLevel="1">
      <c r="A10" s="1" t="s">
        <v>6</v>
      </c>
      <c r="B10" s="1" t="s">
        <v>2</v>
      </c>
      <c r="C10" s="5">
        <v>165336.94</v>
      </c>
      <c r="D10" s="5">
        <f t="shared" ref="D10:D18" si="2">+C10/1.16</f>
        <v>142531.84482758623</v>
      </c>
      <c r="E10" s="5">
        <f t="shared" ref="E10:E18" si="3">+D10*0.16</f>
        <v>22805.095172413796</v>
      </c>
      <c r="F10" s="14"/>
    </row>
    <row r="11" spans="1:6" hidden="1" outlineLevel="1">
      <c r="A11" s="1" t="s">
        <v>7</v>
      </c>
      <c r="B11" s="1" t="s">
        <v>8</v>
      </c>
      <c r="C11" s="5">
        <v>-19158.150000000001</v>
      </c>
      <c r="D11" s="5">
        <f t="shared" si="2"/>
        <v>-16515.646551724141</v>
      </c>
      <c r="E11" s="5">
        <f t="shared" si="3"/>
        <v>-2642.5034482758629</v>
      </c>
      <c r="F11" s="14"/>
    </row>
    <row r="12" spans="1:6" hidden="1" outlineLevel="1">
      <c r="A12" s="1" t="s">
        <v>9</v>
      </c>
      <c r="B12" s="1" t="s">
        <v>10</v>
      </c>
      <c r="C12" s="5">
        <v>-1147.1099999999999</v>
      </c>
      <c r="D12" s="5">
        <f t="shared" si="2"/>
        <v>-988.88793103448279</v>
      </c>
      <c r="E12" s="5">
        <f t="shared" si="3"/>
        <v>-158.22206896551725</v>
      </c>
      <c r="F12" s="14"/>
    </row>
    <row r="13" spans="1:6" hidden="1" outlineLevel="1">
      <c r="A13" s="1" t="s">
        <v>13</v>
      </c>
      <c r="B13" s="1" t="s">
        <v>14</v>
      </c>
      <c r="C13" s="5">
        <v>-748709.62</v>
      </c>
      <c r="D13" s="14"/>
      <c r="E13" s="14"/>
      <c r="F13" s="15">
        <f>+C13</f>
        <v>-748709.62</v>
      </c>
    </row>
    <row r="14" spans="1:6" hidden="1" outlineLevel="1">
      <c r="A14" s="1" t="s">
        <v>227</v>
      </c>
      <c r="B14" s="1" t="s">
        <v>228</v>
      </c>
      <c r="C14" s="5">
        <v>-3.44</v>
      </c>
      <c r="D14" s="5">
        <f t="shared" si="2"/>
        <v>-2.9655172413793105</v>
      </c>
      <c r="E14" s="5">
        <f t="shared" si="3"/>
        <v>-0.47448275862068967</v>
      </c>
      <c r="F14" s="14"/>
    </row>
    <row r="15" spans="1:6" hidden="1" outlineLevel="1">
      <c r="A15" s="1" t="s">
        <v>19</v>
      </c>
      <c r="B15" s="1" t="s">
        <v>4</v>
      </c>
      <c r="C15" s="5">
        <v>-5111.75</v>
      </c>
      <c r="D15" s="5">
        <f t="shared" si="2"/>
        <v>-4406.6810344827591</v>
      </c>
      <c r="E15" s="5">
        <f t="shared" si="3"/>
        <v>-705.06896551724151</v>
      </c>
      <c r="F15" s="14"/>
    </row>
    <row r="16" spans="1:6" hidden="1" outlineLevel="1">
      <c r="A16" s="1" t="s">
        <v>20</v>
      </c>
      <c r="B16" s="1" t="s">
        <v>21</v>
      </c>
      <c r="C16" s="5">
        <v>-912.12</v>
      </c>
      <c r="D16" s="5">
        <f t="shared" si="2"/>
        <v>-786.31034482758628</v>
      </c>
      <c r="E16" s="5">
        <f t="shared" si="3"/>
        <v>-125.80965517241381</v>
      </c>
      <c r="F16" s="14"/>
    </row>
    <row r="17" spans="1:6" hidden="1" outlineLevel="1">
      <c r="A17" s="1" t="s">
        <v>24</v>
      </c>
      <c r="B17" s="1" t="s">
        <v>25</v>
      </c>
      <c r="C17" s="5">
        <v>1200</v>
      </c>
      <c r="D17" s="5">
        <f t="shared" si="2"/>
        <v>1034.4827586206898</v>
      </c>
      <c r="E17" s="5">
        <f t="shared" si="3"/>
        <v>165.51724137931038</v>
      </c>
      <c r="F17" s="14"/>
    </row>
    <row r="18" spans="1:6" hidden="1" outlineLevel="1">
      <c r="A18" s="1" t="s">
        <v>28</v>
      </c>
      <c r="B18" s="1" t="s">
        <v>29</v>
      </c>
      <c r="C18" s="5">
        <v>696</v>
      </c>
      <c r="D18" s="5">
        <f t="shared" si="2"/>
        <v>600</v>
      </c>
      <c r="E18" s="5">
        <f t="shared" si="3"/>
        <v>96</v>
      </c>
      <c r="F18" s="14"/>
    </row>
    <row r="19" spans="1:6" hidden="1" outlineLevel="1">
      <c r="A19" s="1" t="s">
        <v>30</v>
      </c>
      <c r="B19" s="1" t="s">
        <v>31</v>
      </c>
      <c r="C19" s="5">
        <v>-3000</v>
      </c>
      <c r="D19" s="14"/>
      <c r="E19" s="14"/>
      <c r="F19" s="15">
        <f>+C19</f>
        <v>-3000</v>
      </c>
    </row>
    <row r="20" spans="1:6" hidden="1" outlineLevel="1">
      <c r="A20" s="1" t="s">
        <v>34</v>
      </c>
      <c r="B20" s="1" t="s">
        <v>35</v>
      </c>
      <c r="C20" s="5">
        <v>-234836.51</v>
      </c>
      <c r="D20" s="5">
        <f t="shared" ref="D20" si="4">+C20/1.16</f>
        <v>-202445.26724137933</v>
      </c>
      <c r="E20" s="5">
        <f t="shared" ref="E20" si="5">+D20*0.16</f>
        <v>-32391.242758620694</v>
      </c>
      <c r="F20" s="14"/>
    </row>
    <row r="21" spans="1:6" hidden="1" outlineLevel="1">
      <c r="A21" s="1" t="s">
        <v>229</v>
      </c>
      <c r="B21" s="1" t="s">
        <v>230</v>
      </c>
      <c r="C21" s="5">
        <v>-376</v>
      </c>
      <c r="D21" s="14"/>
      <c r="E21" s="14"/>
      <c r="F21" s="15">
        <f>+C21</f>
        <v>-376</v>
      </c>
    </row>
    <row r="22" spans="1:6" hidden="1" outlineLevel="1">
      <c r="A22" s="1" t="s">
        <v>38</v>
      </c>
      <c r="B22" s="1" t="s">
        <v>39</v>
      </c>
      <c r="C22" s="5">
        <v>-15137</v>
      </c>
      <c r="D22" s="5">
        <f t="shared" ref="D22" si="6">+C22/1.16</f>
        <v>-13049.137931034484</v>
      </c>
      <c r="E22" s="5">
        <f t="shared" ref="E22" si="7">+D22*0.16</f>
        <v>-2087.8620689655172</v>
      </c>
      <c r="F22" s="14"/>
    </row>
    <row r="23" spans="1:6" hidden="1" outlineLevel="1">
      <c r="A23" s="1" t="s">
        <v>42</v>
      </c>
      <c r="B23" s="1" t="s">
        <v>43</v>
      </c>
      <c r="C23" s="5">
        <v>-4200</v>
      </c>
      <c r="D23" s="14"/>
      <c r="E23" s="14"/>
      <c r="F23" s="15">
        <f>+C23</f>
        <v>-4200</v>
      </c>
    </row>
    <row r="24" spans="1:6" hidden="1" outlineLevel="1">
      <c r="A24" s="1" t="s">
        <v>44</v>
      </c>
      <c r="B24" s="1" t="s">
        <v>45</v>
      </c>
      <c r="C24" s="5">
        <v>-4872</v>
      </c>
      <c r="D24" s="5">
        <f t="shared" ref="D24:D33" si="8">+C24/1.16</f>
        <v>-4200</v>
      </c>
      <c r="E24" s="5">
        <f t="shared" ref="E24:E33" si="9">+D24*0.16</f>
        <v>-672</v>
      </c>
      <c r="F24" s="14"/>
    </row>
    <row r="25" spans="1:6" hidden="1" outlineLevel="1">
      <c r="A25" s="1" t="s">
        <v>48</v>
      </c>
      <c r="B25" s="1" t="s">
        <v>49</v>
      </c>
      <c r="C25" s="5">
        <v>99.91</v>
      </c>
      <c r="D25" s="5">
        <f t="shared" si="8"/>
        <v>86.129310344827587</v>
      </c>
      <c r="E25" s="5">
        <f t="shared" si="9"/>
        <v>13.780689655172415</v>
      </c>
      <c r="F25" s="14"/>
    </row>
    <row r="26" spans="1:6" hidden="1" outlineLevel="1">
      <c r="A26" s="1" t="s">
        <v>52</v>
      </c>
      <c r="B26" s="1" t="s">
        <v>53</v>
      </c>
      <c r="C26" s="5">
        <v>-359.61</v>
      </c>
      <c r="D26" s="5">
        <f t="shared" si="8"/>
        <v>-310.00862068965523</v>
      </c>
      <c r="E26" s="5">
        <f t="shared" si="9"/>
        <v>-49.601379310344839</v>
      </c>
      <c r="F26" s="14"/>
    </row>
    <row r="27" spans="1:6" hidden="1" outlineLevel="1">
      <c r="A27" s="1" t="s">
        <v>54</v>
      </c>
      <c r="B27" s="1" t="s">
        <v>55</v>
      </c>
      <c r="C27" s="5">
        <v>-26548.66</v>
      </c>
      <c r="D27" s="5">
        <f t="shared" si="8"/>
        <v>-22886.775862068967</v>
      </c>
      <c r="E27" s="5">
        <f t="shared" si="9"/>
        <v>-3661.8841379310347</v>
      </c>
      <c r="F27" s="14"/>
    </row>
    <row r="28" spans="1:6" hidden="1" outlineLevel="1">
      <c r="A28" s="1" t="s">
        <v>58</v>
      </c>
      <c r="B28" s="1" t="s">
        <v>59</v>
      </c>
      <c r="C28" s="5">
        <v>-61808.91</v>
      </c>
      <c r="D28" s="5">
        <f t="shared" si="8"/>
        <v>-53283.543103448283</v>
      </c>
      <c r="E28" s="5">
        <f t="shared" si="9"/>
        <v>-8525.3668965517245</v>
      </c>
      <c r="F28" s="14"/>
    </row>
    <row r="29" spans="1:6" hidden="1" outlineLevel="1">
      <c r="A29" s="1" t="s">
        <v>60</v>
      </c>
      <c r="B29" s="1" t="s">
        <v>61</v>
      </c>
      <c r="C29" s="5">
        <v>-974.41</v>
      </c>
      <c r="D29" s="5">
        <f t="shared" si="8"/>
        <v>-840.00862068965523</v>
      </c>
      <c r="E29" s="5">
        <f t="shared" si="9"/>
        <v>-134.40137931034485</v>
      </c>
      <c r="F29" s="14"/>
    </row>
    <row r="30" spans="1:6" hidden="1" outlineLevel="1">
      <c r="A30" s="1" t="s">
        <v>62</v>
      </c>
      <c r="B30" s="1" t="s">
        <v>63</v>
      </c>
      <c r="C30" s="5">
        <v>-2232.7800000000002</v>
      </c>
      <c r="D30" s="5">
        <f t="shared" si="8"/>
        <v>-1924.8103448275865</v>
      </c>
      <c r="E30" s="5">
        <f t="shared" si="9"/>
        <v>-307.96965517241387</v>
      </c>
      <c r="F30" s="14"/>
    </row>
    <row r="31" spans="1:6" hidden="1" outlineLevel="1">
      <c r="A31" s="1" t="s">
        <v>64</v>
      </c>
      <c r="B31" s="1" t="s">
        <v>65</v>
      </c>
      <c r="C31" s="5">
        <v>-948417.82</v>
      </c>
      <c r="D31" s="5">
        <f t="shared" si="8"/>
        <v>-817601.56896551722</v>
      </c>
      <c r="E31" s="5">
        <f t="shared" si="9"/>
        <v>-130816.25103448276</v>
      </c>
      <c r="F31" s="14"/>
    </row>
    <row r="32" spans="1:6" hidden="1" outlineLevel="1">
      <c r="A32" s="1" t="s">
        <v>66</v>
      </c>
      <c r="B32" s="1" t="s">
        <v>67</v>
      </c>
      <c r="C32" s="5">
        <v>442.41</v>
      </c>
      <c r="D32" s="5">
        <f t="shared" si="8"/>
        <v>381.38793103448279</v>
      </c>
      <c r="E32" s="5">
        <f t="shared" si="9"/>
        <v>61.022068965517249</v>
      </c>
      <c r="F32" s="14"/>
    </row>
    <row r="33" spans="1:6" hidden="1" outlineLevel="1">
      <c r="A33" s="1" t="s">
        <v>68</v>
      </c>
      <c r="B33" s="1" t="s">
        <v>69</v>
      </c>
      <c r="C33" s="5">
        <v>-696</v>
      </c>
      <c r="D33" s="5">
        <f t="shared" si="8"/>
        <v>-600</v>
      </c>
      <c r="E33" s="5">
        <f t="shared" si="9"/>
        <v>-96</v>
      </c>
      <c r="F33" s="14"/>
    </row>
    <row r="34" spans="1:6" hidden="1" outlineLevel="1">
      <c r="A34" s="1" t="s">
        <v>74</v>
      </c>
      <c r="B34" s="1" t="s">
        <v>75</v>
      </c>
      <c r="C34" s="5">
        <v>-2760.8</v>
      </c>
      <c r="D34" s="5">
        <f t="shared" ref="D34:D38" si="10">+C34/1.16</f>
        <v>-2380.0000000000005</v>
      </c>
      <c r="E34" s="5">
        <f t="shared" ref="E34:E38" si="11">+D34*0.16</f>
        <v>-380.80000000000007</v>
      </c>
      <c r="F34" s="14"/>
    </row>
    <row r="35" spans="1:6" hidden="1" outlineLevel="1">
      <c r="A35" s="1" t="s">
        <v>76</v>
      </c>
      <c r="B35" s="1" t="s">
        <v>77</v>
      </c>
      <c r="C35" s="5">
        <v>-7573.69</v>
      </c>
      <c r="D35" s="5">
        <f t="shared" si="10"/>
        <v>-6529.0431034482763</v>
      </c>
      <c r="E35" s="5">
        <f t="shared" si="11"/>
        <v>-1044.6468965517242</v>
      </c>
      <c r="F35" s="14"/>
    </row>
    <row r="36" spans="1:6" hidden="1" outlineLevel="1">
      <c r="A36" s="1" t="s">
        <v>78</v>
      </c>
      <c r="B36" s="1" t="s">
        <v>79</v>
      </c>
      <c r="C36" s="5">
        <v>-3613.4</v>
      </c>
      <c r="D36" s="5">
        <f t="shared" si="10"/>
        <v>-3115.0000000000005</v>
      </c>
      <c r="E36" s="5">
        <f t="shared" si="11"/>
        <v>-498.40000000000009</v>
      </c>
      <c r="F36" s="14"/>
    </row>
    <row r="37" spans="1:6" hidden="1" outlineLevel="1">
      <c r="A37" s="1" t="s">
        <v>80</v>
      </c>
      <c r="B37" s="1" t="s">
        <v>81</v>
      </c>
      <c r="C37" s="5">
        <v>-4081.62</v>
      </c>
      <c r="D37" s="5">
        <f t="shared" si="10"/>
        <v>-3518.6379310344828</v>
      </c>
      <c r="E37" s="5">
        <f t="shared" si="11"/>
        <v>-562.98206896551721</v>
      </c>
      <c r="F37" s="14"/>
    </row>
    <row r="38" spans="1:6" hidden="1" outlineLevel="1">
      <c r="A38" s="1" t="s">
        <v>82</v>
      </c>
      <c r="B38" s="1" t="s">
        <v>83</v>
      </c>
      <c r="C38" s="5">
        <v>-687.88</v>
      </c>
      <c r="D38" s="5">
        <f t="shared" si="10"/>
        <v>-593</v>
      </c>
      <c r="E38" s="5">
        <f t="shared" si="11"/>
        <v>-94.88</v>
      </c>
      <c r="F38" s="14"/>
    </row>
    <row r="39" spans="1:6" hidden="1" outlineLevel="1">
      <c r="A39" s="1" t="s">
        <v>286</v>
      </c>
      <c r="B39" s="1" t="s">
        <v>287</v>
      </c>
      <c r="C39" s="5">
        <v>-13274.33</v>
      </c>
      <c r="D39" s="5">
        <f t="shared" ref="D39:D50" si="12">+C39/1.16</f>
        <v>-11443.387931034484</v>
      </c>
      <c r="E39" s="5">
        <f t="shared" ref="E39:E50" si="13">+D39*0.16</f>
        <v>-1830.9420689655174</v>
      </c>
      <c r="F39" s="14"/>
    </row>
    <row r="40" spans="1:6" hidden="1" outlineLevel="1">
      <c r="A40" s="1" t="s">
        <v>84</v>
      </c>
      <c r="B40" s="1" t="s">
        <v>85</v>
      </c>
      <c r="C40" s="5">
        <v>-4465.8</v>
      </c>
      <c r="D40" s="5">
        <f t="shared" si="12"/>
        <v>-3849.8275862068972</v>
      </c>
      <c r="E40" s="5">
        <f t="shared" si="13"/>
        <v>-615.97241379310356</v>
      </c>
      <c r="F40" s="14"/>
    </row>
    <row r="41" spans="1:6" hidden="1" outlineLevel="1">
      <c r="A41" s="1" t="s">
        <v>86</v>
      </c>
      <c r="B41" s="1" t="s">
        <v>87</v>
      </c>
      <c r="C41" s="5">
        <v>-773.61</v>
      </c>
      <c r="D41" s="5">
        <f t="shared" si="12"/>
        <v>-666.90517241379314</v>
      </c>
      <c r="E41" s="5">
        <f t="shared" si="13"/>
        <v>-106.7048275862069</v>
      </c>
      <c r="F41" s="14"/>
    </row>
    <row r="42" spans="1:6" hidden="1" outlineLevel="1">
      <c r="A42" s="1" t="s">
        <v>88</v>
      </c>
      <c r="B42" s="1" t="s">
        <v>89</v>
      </c>
      <c r="C42" s="5">
        <v>-1091.47</v>
      </c>
      <c r="D42" s="5">
        <f t="shared" si="12"/>
        <v>-940.92241379310349</v>
      </c>
      <c r="E42" s="5">
        <f t="shared" si="13"/>
        <v>-150.54758620689657</v>
      </c>
      <c r="F42" s="14"/>
    </row>
    <row r="43" spans="1:6" hidden="1" outlineLevel="1">
      <c r="A43" s="1" t="s">
        <v>90</v>
      </c>
      <c r="B43" s="1" t="s">
        <v>91</v>
      </c>
      <c r="C43" s="5">
        <v>-1624</v>
      </c>
      <c r="D43" s="5">
        <f t="shared" si="12"/>
        <v>-1400</v>
      </c>
      <c r="E43" s="5">
        <f t="shared" si="13"/>
        <v>-224</v>
      </c>
      <c r="F43" s="14"/>
    </row>
    <row r="44" spans="1:6" hidden="1" outlineLevel="1">
      <c r="A44" s="1" t="s">
        <v>96</v>
      </c>
      <c r="B44" s="1" t="s">
        <v>97</v>
      </c>
      <c r="C44" s="5">
        <v>-31189.35</v>
      </c>
      <c r="D44" s="5">
        <f t="shared" si="12"/>
        <v>-26887.370689655174</v>
      </c>
      <c r="E44" s="5">
        <f t="shared" si="13"/>
        <v>-4301.9793103448283</v>
      </c>
      <c r="F44" s="14"/>
    </row>
    <row r="45" spans="1:6" hidden="1" outlineLevel="1">
      <c r="A45" s="1" t="s">
        <v>98</v>
      </c>
      <c r="B45" s="1" t="s">
        <v>99</v>
      </c>
      <c r="C45" s="5">
        <v>-4796.8</v>
      </c>
      <c r="D45" s="5">
        <f t="shared" si="12"/>
        <v>-4135.1724137931042</v>
      </c>
      <c r="E45" s="5">
        <f t="shared" si="13"/>
        <v>-661.62758620689669</v>
      </c>
      <c r="F45" s="14"/>
    </row>
    <row r="46" spans="1:6" hidden="1" outlineLevel="1">
      <c r="A46" s="1" t="s">
        <v>104</v>
      </c>
      <c r="B46" s="1" t="s">
        <v>105</v>
      </c>
      <c r="C46" s="5">
        <v>-638</v>
      </c>
      <c r="D46" s="5">
        <f t="shared" si="12"/>
        <v>-550</v>
      </c>
      <c r="E46" s="5">
        <f t="shared" si="13"/>
        <v>-88</v>
      </c>
      <c r="F46" s="14"/>
    </row>
    <row r="47" spans="1:6" hidden="1" outlineLevel="1">
      <c r="A47" s="1" t="s">
        <v>106</v>
      </c>
      <c r="B47" s="1" t="s">
        <v>107</v>
      </c>
      <c r="C47" s="5">
        <v>-2038.36</v>
      </c>
      <c r="D47" s="5">
        <f t="shared" si="12"/>
        <v>-1757.2068965517242</v>
      </c>
      <c r="E47" s="5">
        <f t="shared" si="13"/>
        <v>-281.15310344827589</v>
      </c>
      <c r="F47" s="14"/>
    </row>
    <row r="48" spans="1:6" hidden="1" outlineLevel="1">
      <c r="A48" s="1" t="s">
        <v>108</v>
      </c>
      <c r="B48" s="1" t="s">
        <v>109</v>
      </c>
      <c r="C48" s="5">
        <v>-2777.8</v>
      </c>
      <c r="D48" s="5">
        <f t="shared" si="12"/>
        <v>-2394.6551724137935</v>
      </c>
      <c r="E48" s="5">
        <f t="shared" si="13"/>
        <v>-383.14482758620699</v>
      </c>
      <c r="F48" s="14"/>
    </row>
    <row r="49" spans="1:6" hidden="1" outlineLevel="1">
      <c r="A49" s="1" t="s">
        <v>112</v>
      </c>
      <c r="B49" s="1" t="s">
        <v>113</v>
      </c>
      <c r="C49" s="5">
        <v>-5000</v>
      </c>
      <c r="D49" s="5">
        <f t="shared" si="12"/>
        <v>-4310.3448275862074</v>
      </c>
      <c r="E49" s="5">
        <f t="shared" si="13"/>
        <v>-689.65517241379325</v>
      </c>
      <c r="F49" s="14"/>
    </row>
    <row r="50" spans="1:6" hidden="1" outlineLevel="1">
      <c r="A50" s="1" t="s">
        <v>114</v>
      </c>
      <c r="B50" s="1" t="s">
        <v>115</v>
      </c>
      <c r="C50" s="5">
        <v>-1521.21</v>
      </c>
      <c r="D50" s="5">
        <f t="shared" si="12"/>
        <v>-1311.3879310344828</v>
      </c>
      <c r="E50" s="5">
        <f t="shared" si="13"/>
        <v>-209.82206896551725</v>
      </c>
      <c r="F50" s="14"/>
    </row>
    <row r="51" spans="1:6" hidden="1" outlineLevel="1">
      <c r="A51" s="1" t="s">
        <v>116</v>
      </c>
      <c r="B51" s="1" t="s">
        <v>117</v>
      </c>
      <c r="C51" s="5">
        <v>-8282.4599999999991</v>
      </c>
      <c r="D51" s="5">
        <f t="shared" ref="D51:D54" si="14">+C51/1.16</f>
        <v>-7140.0517241379312</v>
      </c>
      <c r="E51" s="5">
        <f t="shared" ref="E51:E54" si="15">+D51*0.16</f>
        <v>-1142.4082758620691</v>
      </c>
      <c r="F51" s="14"/>
    </row>
    <row r="52" spans="1:6" hidden="1" outlineLevel="1">
      <c r="A52" s="1" t="s">
        <v>118</v>
      </c>
      <c r="B52" s="1" t="s">
        <v>119</v>
      </c>
      <c r="C52" s="5">
        <v>-12400.01</v>
      </c>
      <c r="D52" s="5">
        <f t="shared" si="14"/>
        <v>-10689.663793103449</v>
      </c>
      <c r="E52" s="5">
        <f t="shared" si="15"/>
        <v>-1710.3462068965518</v>
      </c>
      <c r="F52" s="14"/>
    </row>
    <row r="53" spans="1:6" hidden="1" outlineLevel="1">
      <c r="A53" s="1" t="s">
        <v>120</v>
      </c>
      <c r="B53" s="1" t="s">
        <v>121</v>
      </c>
      <c r="C53" s="5">
        <v>-4443</v>
      </c>
      <c r="D53" s="5">
        <f t="shared" si="14"/>
        <v>-3830.1724137931037</v>
      </c>
      <c r="E53" s="5">
        <f t="shared" si="15"/>
        <v>-612.82758620689663</v>
      </c>
      <c r="F53" s="14"/>
    </row>
    <row r="54" spans="1:6" hidden="1" outlineLevel="1">
      <c r="A54" s="1" t="s">
        <v>122</v>
      </c>
      <c r="B54" s="1" t="s">
        <v>123</v>
      </c>
      <c r="C54" s="5">
        <v>-45242</v>
      </c>
      <c r="D54" s="5">
        <f t="shared" si="14"/>
        <v>-39001.724137931036</v>
      </c>
      <c r="E54" s="5">
        <f t="shared" si="15"/>
        <v>-6240.2758620689656</v>
      </c>
      <c r="F54" s="14"/>
    </row>
    <row r="55" spans="1:6" hidden="1" outlineLevel="1">
      <c r="A55" s="1" t="s">
        <v>124</v>
      </c>
      <c r="B55" s="1" t="s">
        <v>125</v>
      </c>
      <c r="C55" s="5">
        <v>-4356.5</v>
      </c>
      <c r="D55" s="5">
        <f t="shared" ref="D55:D65" si="16">+C55/1.16</f>
        <v>-3755.6034482758623</v>
      </c>
      <c r="E55" s="5">
        <f t="shared" ref="E55:E65" si="17">+D55*0.16</f>
        <v>-600.89655172413802</v>
      </c>
      <c r="F55" s="14"/>
    </row>
    <row r="56" spans="1:6" hidden="1" outlineLevel="1">
      <c r="A56" s="1" t="s">
        <v>126</v>
      </c>
      <c r="B56" s="1" t="s">
        <v>127</v>
      </c>
      <c r="C56" s="5">
        <v>-1310.51</v>
      </c>
      <c r="D56" s="5">
        <f t="shared" si="16"/>
        <v>-1129.75</v>
      </c>
      <c r="E56" s="5">
        <f t="shared" si="17"/>
        <v>-180.76</v>
      </c>
      <c r="F56" s="14"/>
    </row>
    <row r="57" spans="1:6" hidden="1" outlineLevel="1">
      <c r="A57" s="1" t="s">
        <v>130</v>
      </c>
      <c r="B57" s="1" t="s">
        <v>131</v>
      </c>
      <c r="C57" s="5">
        <v>-1044.01</v>
      </c>
      <c r="D57" s="5">
        <f t="shared" si="16"/>
        <v>-900.00862068965523</v>
      </c>
      <c r="E57" s="5">
        <f t="shared" si="17"/>
        <v>-144.00137931034484</v>
      </c>
      <c r="F57" s="14"/>
    </row>
    <row r="58" spans="1:6" hidden="1" outlineLevel="1">
      <c r="A58" s="1" t="s">
        <v>132</v>
      </c>
      <c r="B58" s="1" t="s">
        <v>133</v>
      </c>
      <c r="C58" s="5">
        <v>-21346.06</v>
      </c>
      <c r="D58" s="5">
        <f t="shared" si="16"/>
        <v>-18401.775862068967</v>
      </c>
      <c r="E58" s="5">
        <f t="shared" si="17"/>
        <v>-2944.2841379310348</v>
      </c>
      <c r="F58" s="14"/>
    </row>
    <row r="59" spans="1:6" hidden="1" outlineLevel="1">
      <c r="A59" s="1" t="s">
        <v>213</v>
      </c>
      <c r="B59" s="1" t="s">
        <v>214</v>
      </c>
      <c r="C59" s="5">
        <v>259.39</v>
      </c>
      <c r="D59" s="14"/>
      <c r="E59" s="14"/>
      <c r="F59" s="15">
        <f>+C59</f>
        <v>259.39</v>
      </c>
    </row>
    <row r="60" spans="1:6" hidden="1" outlineLevel="1">
      <c r="A60" s="1" t="s">
        <v>136</v>
      </c>
      <c r="B60" s="1" t="s">
        <v>137</v>
      </c>
      <c r="C60" s="5">
        <v>-200000</v>
      </c>
      <c r="D60" s="5">
        <f t="shared" si="16"/>
        <v>-172413.79310344829</v>
      </c>
      <c r="E60" s="5">
        <f t="shared" si="17"/>
        <v>-27586.206896551728</v>
      </c>
      <c r="F60" s="14"/>
    </row>
    <row r="61" spans="1:6" hidden="1" outlineLevel="1">
      <c r="A61" s="1" t="s">
        <v>138</v>
      </c>
      <c r="B61" s="1" t="s">
        <v>139</v>
      </c>
      <c r="C61" s="5">
        <v>8120</v>
      </c>
      <c r="D61" s="5">
        <f t="shared" ref="D61" si="18">+C61/1.16</f>
        <v>7000.0000000000009</v>
      </c>
      <c r="E61" s="5">
        <f t="shared" ref="E61" si="19">+D61*0.16</f>
        <v>1120.0000000000002</v>
      </c>
      <c r="F61" s="14"/>
    </row>
    <row r="62" spans="1:6" hidden="1" outlineLevel="1">
      <c r="A62" s="1" t="s">
        <v>140</v>
      </c>
      <c r="B62" s="1" t="s">
        <v>141</v>
      </c>
      <c r="C62" s="5">
        <v>-402.27</v>
      </c>
      <c r="D62" s="5">
        <f t="shared" si="16"/>
        <v>-346.7844827586207</v>
      </c>
      <c r="E62" s="5">
        <f t="shared" si="17"/>
        <v>-55.485517241379313</v>
      </c>
      <c r="F62" s="14"/>
    </row>
    <row r="63" spans="1:6" hidden="1" outlineLevel="1">
      <c r="A63" s="1" t="s">
        <v>142</v>
      </c>
      <c r="B63" s="1" t="s">
        <v>143</v>
      </c>
      <c r="C63" s="5">
        <v>-820.96</v>
      </c>
      <c r="D63" s="5">
        <f t="shared" ref="D63" si="20">+C63/1.16</f>
        <v>-707.72413793103453</v>
      </c>
      <c r="E63" s="5">
        <f t="shared" ref="E63" si="21">+D63*0.16</f>
        <v>-113.23586206896553</v>
      </c>
      <c r="F63" s="14"/>
    </row>
    <row r="64" spans="1:6" hidden="1" outlineLevel="1">
      <c r="A64" s="1" t="s">
        <v>144</v>
      </c>
      <c r="B64" s="1" t="s">
        <v>145</v>
      </c>
      <c r="C64" s="5">
        <v>-1190.93</v>
      </c>
      <c r="D64" s="5">
        <f t="shared" si="16"/>
        <v>-1026.6637931034484</v>
      </c>
      <c r="E64" s="5">
        <f t="shared" si="17"/>
        <v>-164.26620689655175</v>
      </c>
      <c r="F64" s="14"/>
    </row>
    <row r="65" spans="1:6" hidden="1" outlineLevel="1">
      <c r="A65" s="1" t="s">
        <v>146</v>
      </c>
      <c r="B65" s="1" t="s">
        <v>147</v>
      </c>
      <c r="C65" s="5">
        <v>-1531.59</v>
      </c>
      <c r="D65" s="5">
        <f t="shared" si="16"/>
        <v>-1320.3362068965519</v>
      </c>
      <c r="E65" s="5">
        <f t="shared" si="17"/>
        <v>-211.25379310344829</v>
      </c>
      <c r="F65" s="14"/>
    </row>
    <row r="66" spans="1:6" hidden="1" outlineLevel="1">
      <c r="A66" s="1" t="s">
        <v>152</v>
      </c>
      <c r="B66" s="1" t="s">
        <v>153</v>
      </c>
      <c r="C66" s="5">
        <v>-1725</v>
      </c>
      <c r="D66" s="5">
        <f t="shared" ref="D66" si="22">+C66/1.16</f>
        <v>-1487.0689655172414</v>
      </c>
      <c r="E66" s="5">
        <f t="shared" ref="E66" si="23">+D66*0.16</f>
        <v>-237.93103448275863</v>
      </c>
      <c r="F66" s="14"/>
    </row>
    <row r="67" spans="1:6" hidden="1" outlineLevel="1">
      <c r="A67" s="1" t="s">
        <v>154</v>
      </c>
      <c r="B67" s="1" t="s">
        <v>155</v>
      </c>
      <c r="C67" s="5">
        <v>6193.19</v>
      </c>
      <c r="D67" s="14"/>
      <c r="E67" s="14"/>
      <c r="F67" s="15">
        <f>+C67</f>
        <v>6193.19</v>
      </c>
    </row>
    <row r="68" spans="1:6" hidden="1" outlineLevel="1">
      <c r="A68" s="1" t="s">
        <v>156</v>
      </c>
      <c r="B68" s="1" t="s">
        <v>157</v>
      </c>
      <c r="C68" s="5">
        <v>-979.28</v>
      </c>
      <c r="D68" s="5">
        <f t="shared" ref="D68:D70" si="24">+C68/1.16</f>
        <v>-844.20689655172418</v>
      </c>
      <c r="E68" s="5">
        <f t="shared" ref="E68:E70" si="25">+D68*0.16</f>
        <v>-135.07310344827587</v>
      </c>
      <c r="F68" s="14"/>
    </row>
    <row r="69" spans="1:6" hidden="1" outlineLevel="1">
      <c r="A69" s="1" t="s">
        <v>158</v>
      </c>
      <c r="B69" s="1" t="s">
        <v>159</v>
      </c>
      <c r="C69" s="5">
        <v>-4060</v>
      </c>
      <c r="D69" s="5">
        <f t="shared" si="24"/>
        <v>-3500.0000000000005</v>
      </c>
      <c r="E69" s="5">
        <f t="shared" si="25"/>
        <v>-560.00000000000011</v>
      </c>
      <c r="F69" s="14"/>
    </row>
    <row r="70" spans="1:6" hidden="1" outlineLevel="1">
      <c r="A70" s="1" t="s">
        <v>160</v>
      </c>
      <c r="B70" s="1" t="s">
        <v>161</v>
      </c>
      <c r="C70" s="5">
        <v>2436</v>
      </c>
      <c r="D70" s="5">
        <f t="shared" si="24"/>
        <v>2100</v>
      </c>
      <c r="E70" s="5">
        <f t="shared" si="25"/>
        <v>336</v>
      </c>
      <c r="F70" s="14"/>
    </row>
    <row r="71" spans="1:6" hidden="1" outlineLevel="1">
      <c r="A71" s="1" t="s">
        <v>162</v>
      </c>
      <c r="B71" s="1" t="s">
        <v>163</v>
      </c>
      <c r="C71" s="5">
        <v>-3596</v>
      </c>
      <c r="D71" s="5">
        <f t="shared" ref="D71:D72" si="26">+C71/1.16</f>
        <v>-3100</v>
      </c>
      <c r="E71" s="5">
        <f t="shared" ref="E71:E72" si="27">+D71*0.16</f>
        <v>-496</v>
      </c>
      <c r="F71" s="14"/>
    </row>
    <row r="72" spans="1:6" hidden="1" outlineLevel="1">
      <c r="A72" s="1" t="s">
        <v>164</v>
      </c>
      <c r="B72" s="1" t="s">
        <v>165</v>
      </c>
      <c r="C72" s="5">
        <v>-1028.92</v>
      </c>
      <c r="D72" s="5">
        <f t="shared" si="26"/>
        <v>-887.00000000000011</v>
      </c>
      <c r="E72" s="5">
        <f t="shared" si="27"/>
        <v>-141.92000000000002</v>
      </c>
      <c r="F72" s="14"/>
    </row>
    <row r="73" spans="1:6" hidden="1" outlineLevel="1">
      <c r="A73" s="1" t="s">
        <v>201</v>
      </c>
      <c r="B73" s="1" t="s">
        <v>202</v>
      </c>
      <c r="C73" s="5">
        <v>-26912</v>
      </c>
      <c r="D73" s="5">
        <f t="shared" ref="D73:D85" si="28">+C73/1.16</f>
        <v>-23200</v>
      </c>
      <c r="E73" s="5">
        <f t="shared" ref="E73:E85" si="29">+D73*0.16</f>
        <v>-3712</v>
      </c>
      <c r="F73" s="14"/>
    </row>
    <row r="74" spans="1:6" hidden="1" outlineLevel="1">
      <c r="A74" s="1" t="s">
        <v>168</v>
      </c>
      <c r="B74" s="1" t="s">
        <v>169</v>
      </c>
      <c r="C74" s="5">
        <v>-2582.4</v>
      </c>
      <c r="D74" s="5">
        <f t="shared" si="28"/>
        <v>-2226.2068965517242</v>
      </c>
      <c r="E74" s="5">
        <f t="shared" si="29"/>
        <v>-356.19310344827585</v>
      </c>
      <c r="F74" s="14"/>
    </row>
    <row r="75" spans="1:6" hidden="1" outlineLevel="1">
      <c r="A75" s="1" t="s">
        <v>170</v>
      </c>
      <c r="B75" s="1" t="s">
        <v>171</v>
      </c>
      <c r="C75" s="5">
        <v>2090.84</v>
      </c>
      <c r="D75" s="5">
        <f t="shared" si="28"/>
        <v>1802.4482758620693</v>
      </c>
      <c r="E75" s="5">
        <f t="shared" si="29"/>
        <v>288.39172413793108</v>
      </c>
      <c r="F75" s="14"/>
    </row>
    <row r="76" spans="1:6" hidden="1" outlineLevel="1">
      <c r="A76" s="1" t="s">
        <v>172</v>
      </c>
      <c r="B76" s="1" t="s">
        <v>173</v>
      </c>
      <c r="C76" s="5">
        <v>-11470.9</v>
      </c>
      <c r="D76" s="5">
        <f t="shared" si="28"/>
        <v>-9888.7068965517246</v>
      </c>
      <c r="E76" s="5">
        <f t="shared" si="29"/>
        <v>-1582.1931034482759</v>
      </c>
      <c r="F76" s="14"/>
    </row>
    <row r="77" spans="1:6" hidden="1" outlineLevel="1">
      <c r="A77" s="1" t="s">
        <v>174</v>
      </c>
      <c r="B77" s="1" t="s">
        <v>175</v>
      </c>
      <c r="C77" s="5">
        <v>-2698.54</v>
      </c>
      <c r="D77" s="5">
        <f t="shared" si="28"/>
        <v>-2326.3275862068967</v>
      </c>
      <c r="E77" s="5">
        <f t="shared" si="29"/>
        <v>-372.21241379310351</v>
      </c>
      <c r="F77" s="14"/>
    </row>
    <row r="78" spans="1:6" hidden="1" outlineLevel="1">
      <c r="A78" s="1" t="s">
        <v>178</v>
      </c>
      <c r="B78" s="1" t="s">
        <v>179</v>
      </c>
      <c r="C78" s="5">
        <v>-11020</v>
      </c>
      <c r="D78" s="5">
        <f t="shared" si="28"/>
        <v>-9500</v>
      </c>
      <c r="E78" s="5">
        <f t="shared" si="29"/>
        <v>-1520</v>
      </c>
      <c r="F78" s="14"/>
    </row>
    <row r="79" spans="1:6" hidden="1" outlineLevel="1">
      <c r="A79" s="1" t="s">
        <v>180</v>
      </c>
      <c r="B79" s="1" t="s">
        <v>181</v>
      </c>
      <c r="C79" s="5">
        <v>-644.01</v>
      </c>
      <c r="D79" s="5">
        <f t="shared" si="28"/>
        <v>-555.18103448275861</v>
      </c>
      <c r="E79" s="5">
        <f t="shared" si="29"/>
        <v>-88.828965517241372</v>
      </c>
      <c r="F79" s="14"/>
    </row>
    <row r="80" spans="1:6" hidden="1" outlineLevel="1">
      <c r="A80" s="1" t="s">
        <v>182</v>
      </c>
      <c r="B80" s="1" t="s">
        <v>183</v>
      </c>
      <c r="C80" s="5">
        <v>-13006.9</v>
      </c>
      <c r="D80" s="5">
        <f t="shared" si="28"/>
        <v>-11212.844827586207</v>
      </c>
      <c r="E80" s="5">
        <f t="shared" si="29"/>
        <v>-1794.0551724137931</v>
      </c>
      <c r="F80" s="14"/>
    </row>
    <row r="81" spans="1:6" hidden="1" outlineLevel="1">
      <c r="A81" s="1" t="s">
        <v>269</v>
      </c>
      <c r="B81" s="1" t="s">
        <v>270</v>
      </c>
      <c r="C81" s="5">
        <v>-1566</v>
      </c>
      <c r="D81" s="5">
        <f t="shared" si="28"/>
        <v>-1350</v>
      </c>
      <c r="E81" s="5">
        <f t="shared" si="29"/>
        <v>-216</v>
      </c>
      <c r="F81" s="14"/>
    </row>
    <row r="82" spans="1:6" hidden="1" outlineLevel="1">
      <c r="A82" s="1" t="s">
        <v>184</v>
      </c>
      <c r="B82" s="1" t="s">
        <v>185</v>
      </c>
      <c r="C82" s="5">
        <v>-32000</v>
      </c>
      <c r="D82" s="5">
        <f t="shared" si="28"/>
        <v>-27586.206896551725</v>
      </c>
      <c r="E82" s="5">
        <f t="shared" si="29"/>
        <v>-4413.7931034482763</v>
      </c>
      <c r="F82" s="14"/>
    </row>
    <row r="83" spans="1:6" hidden="1" outlineLevel="1">
      <c r="A83" s="1" t="s">
        <v>255</v>
      </c>
      <c r="B83" s="1" t="s">
        <v>256</v>
      </c>
      <c r="C83" s="5">
        <v>-98006.16</v>
      </c>
      <c r="D83" s="14"/>
      <c r="E83" s="14"/>
      <c r="F83" s="15">
        <f>+C83</f>
        <v>-98006.16</v>
      </c>
    </row>
    <row r="84" spans="1:6" hidden="1" outlineLevel="1">
      <c r="A84" s="1" t="s">
        <v>190</v>
      </c>
      <c r="B84" s="1" t="s">
        <v>191</v>
      </c>
      <c r="C84" s="5">
        <v>1532.91</v>
      </c>
      <c r="D84" s="5">
        <f t="shared" si="28"/>
        <v>1321.4741379310346</v>
      </c>
      <c r="E84" s="5">
        <f t="shared" si="29"/>
        <v>211.43586206896555</v>
      </c>
      <c r="F84" s="14"/>
    </row>
    <row r="85" spans="1:6" hidden="1" outlineLevel="1">
      <c r="A85" s="1" t="s">
        <v>273</v>
      </c>
      <c r="B85" s="1" t="s">
        <v>274</v>
      </c>
      <c r="C85" s="5">
        <v>426.38</v>
      </c>
      <c r="D85" s="5">
        <f t="shared" si="28"/>
        <v>367.56896551724139</v>
      </c>
      <c r="E85" s="5">
        <f t="shared" si="29"/>
        <v>58.811034482758622</v>
      </c>
      <c r="F85" s="14"/>
    </row>
    <row r="86" spans="1:6" hidden="1" outlineLevel="1">
      <c r="A86" s="1" t="s">
        <v>294</v>
      </c>
      <c r="B86" s="1" t="s">
        <v>295</v>
      </c>
      <c r="C86" s="5">
        <v>-217.42</v>
      </c>
      <c r="D86" s="5">
        <f t="shared" ref="D86" si="30">+C86/1.16</f>
        <v>-187.43103448275863</v>
      </c>
      <c r="E86" s="5">
        <f t="shared" ref="E86" si="31">+D86*0.16</f>
        <v>-29.988965517241382</v>
      </c>
      <c r="F86" s="14"/>
    </row>
    <row r="87" spans="1:6" hidden="1" outlineLevel="1">
      <c r="A87" s="1" t="s">
        <v>369</v>
      </c>
      <c r="B87" s="1" t="s">
        <v>370</v>
      </c>
      <c r="C87" s="5">
        <v>-155000</v>
      </c>
      <c r="D87" s="14"/>
      <c r="E87" s="14"/>
      <c r="F87" s="15">
        <f>+C87</f>
        <v>-155000</v>
      </c>
    </row>
    <row r="88" spans="1:6" hidden="1" outlineLevel="1">
      <c r="A88" s="1" t="s">
        <v>371</v>
      </c>
      <c r="B88" s="1" t="s">
        <v>372</v>
      </c>
      <c r="C88" s="5">
        <v>-9280</v>
      </c>
      <c r="D88" s="5">
        <f t="shared" ref="D88:D90" si="32">+C88/1.16</f>
        <v>-8000.0000000000009</v>
      </c>
      <c r="E88" s="5">
        <f t="shared" ref="E88:E90" si="33">+D88*0.16</f>
        <v>-1280.0000000000002</v>
      </c>
      <c r="F88" s="14"/>
    </row>
    <row r="89" spans="1:6" hidden="1" outlineLevel="1">
      <c r="A89" s="1" t="s">
        <v>373</v>
      </c>
      <c r="B89" s="1" t="s">
        <v>374</v>
      </c>
      <c r="C89" s="5">
        <v>-10975.5</v>
      </c>
      <c r="D89" s="5">
        <f t="shared" si="32"/>
        <v>-9461.6379310344837</v>
      </c>
      <c r="E89" s="5">
        <f t="shared" si="33"/>
        <v>-1513.8620689655174</v>
      </c>
      <c r="F89" s="14"/>
    </row>
    <row r="90" spans="1:6" hidden="1" outlineLevel="1">
      <c r="A90" s="1" t="s">
        <v>375</v>
      </c>
      <c r="B90" s="1" t="s">
        <v>376</v>
      </c>
      <c r="C90" s="5">
        <v>-808.52</v>
      </c>
      <c r="D90" s="5"/>
      <c r="E90" s="5"/>
      <c r="F90" s="15">
        <f>+C90</f>
        <v>-808.52</v>
      </c>
    </row>
    <row r="91" spans="1:6" collapsed="1">
      <c r="C91" s="13">
        <f>+SUM(C10:C90)</f>
        <v>-2667523.89</v>
      </c>
      <c r="D91" s="13">
        <f>+SUM(D10:D90)</f>
        <v>-1434376.0086206896</v>
      </c>
      <c r="E91" s="13">
        <f>+SUM(E10:E90)</f>
        <v>-229500.16137931048</v>
      </c>
      <c r="F91" s="13">
        <f>+SUM(F10:F90)</f>
        <v>-1003647.7200000001</v>
      </c>
    </row>
    <row r="92" spans="1:6">
      <c r="C92" s="5"/>
      <c r="D92" s="14"/>
      <c r="E92" s="14"/>
      <c r="F92" s="14"/>
    </row>
    <row r="94" spans="1:6">
      <c r="D94" s="7">
        <f>+-D7+E7</f>
        <v>-228387.62172413795</v>
      </c>
    </row>
    <row r="95" spans="1:6">
      <c r="D95" s="2">
        <f>1434376.01+229500.16</f>
        <v>1663876.17</v>
      </c>
    </row>
    <row r="96" spans="1:6">
      <c r="D96" s="2">
        <v>1003647.72</v>
      </c>
    </row>
  </sheetData>
  <sortState ref="A7:C88">
    <sortCondition ref="A7:A88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DIC 14</vt:lpstr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2016-07-16T18:27:25Z</cp:lastPrinted>
  <dcterms:created xsi:type="dcterms:W3CDTF">2016-07-16T00:07:15Z</dcterms:created>
  <dcterms:modified xsi:type="dcterms:W3CDTF">2016-07-27T17:49:31Z</dcterms:modified>
</cp:coreProperties>
</file>