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CELAYA/Conciliacion de cuentas contables Celaya/AMARRE IVA/"/>
    </mc:Choice>
  </mc:AlternateContent>
  <bookViews>
    <workbookView xWindow="0" yWindow="0" windowWidth="28800" windowHeight="12630"/>
  </bookViews>
  <sheets>
    <sheet name="Hoja1" sheetId="1" r:id="rId1"/>
  </sheets>
  <externalReferences>
    <externalReference r:id="rId2"/>
    <externalReference r:id="rId3"/>
    <externalReference r:id="rId4"/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1" i="1" l="1"/>
  <c r="M40" i="1" l="1"/>
  <c r="L40" i="1"/>
  <c r="K40" i="1"/>
  <c r="J40" i="1"/>
  <c r="I40" i="1"/>
  <c r="H40" i="1"/>
  <c r="G40" i="1"/>
  <c r="F40" i="1"/>
  <c r="E40" i="1"/>
  <c r="D40" i="1"/>
  <c r="C40" i="1"/>
  <c r="B40" i="1"/>
  <c r="N30" i="1" l="1"/>
  <c r="I34" i="1"/>
  <c r="I37" i="1"/>
  <c r="I35" i="1"/>
  <c r="K25" i="1"/>
  <c r="P23" i="1"/>
  <c r="K24" i="1"/>
  <c r="J25" i="1"/>
  <c r="G32" i="1"/>
  <c r="B22" i="1"/>
  <c r="J14" i="1"/>
  <c r="H14" i="1"/>
  <c r="B23" i="1"/>
  <c r="E14" i="1"/>
  <c r="D14" i="1"/>
  <c r="C35" i="1"/>
  <c r="L23" i="1"/>
  <c r="H23" i="1"/>
  <c r="E25" i="1"/>
  <c r="J15" i="1"/>
  <c r="H24" i="1"/>
  <c r="G24" i="1"/>
  <c r="D25" i="1"/>
  <c r="D24" i="1"/>
  <c r="H15" i="1"/>
  <c r="F16" i="1"/>
  <c r="F14" i="1"/>
  <c r="F15" i="1"/>
  <c r="E16" i="1"/>
  <c r="E15" i="1"/>
  <c r="D10" i="1"/>
  <c r="C10" i="1"/>
  <c r="B10" i="1"/>
  <c r="M10" i="1"/>
  <c r="L10" i="1"/>
  <c r="K10" i="1"/>
  <c r="J10" i="1"/>
  <c r="I10" i="1"/>
  <c r="H10" i="1"/>
  <c r="G10" i="1"/>
  <c r="F10" i="1"/>
  <c r="E10" i="1"/>
  <c r="D15" i="1"/>
  <c r="H25" i="1" l="1"/>
  <c r="N52" i="1"/>
  <c r="N61" i="1"/>
  <c r="M29" i="1" l="1"/>
  <c r="L29" i="1"/>
  <c r="K29" i="1"/>
  <c r="J29" i="1"/>
  <c r="I29" i="1"/>
  <c r="H29" i="1"/>
  <c r="G29" i="1"/>
  <c r="F29" i="1"/>
  <c r="E29" i="1"/>
  <c r="D29" i="1"/>
  <c r="C29" i="1"/>
  <c r="B29" i="1"/>
  <c r="M28" i="1"/>
  <c r="L28" i="1"/>
  <c r="K28" i="1"/>
  <c r="J28" i="1"/>
  <c r="I28" i="1"/>
  <c r="H28" i="1"/>
  <c r="G28" i="1"/>
  <c r="F28" i="1"/>
  <c r="E28" i="1"/>
  <c r="D28" i="1"/>
  <c r="C28" i="1"/>
  <c r="B28" i="1"/>
  <c r="K60" i="1"/>
  <c r="J60" i="1"/>
  <c r="I60" i="1"/>
  <c r="H60" i="1"/>
  <c r="G60" i="1"/>
  <c r="F60" i="1"/>
  <c r="E60" i="1"/>
  <c r="D60" i="1"/>
  <c r="C60" i="1"/>
  <c r="B60" i="1"/>
  <c r="M60" i="1"/>
  <c r="L60" i="1"/>
  <c r="N60" i="1" l="1"/>
  <c r="O60" i="1" s="1"/>
  <c r="M51" i="1" l="1"/>
  <c r="L51" i="1"/>
  <c r="K51" i="1"/>
  <c r="J51" i="1"/>
  <c r="I51" i="1"/>
  <c r="H51" i="1"/>
  <c r="G51" i="1"/>
  <c r="F51" i="1"/>
  <c r="E51" i="1"/>
  <c r="D51" i="1"/>
  <c r="C51" i="1"/>
  <c r="B51" i="1"/>
  <c r="C42" i="1"/>
  <c r="B42" i="1"/>
  <c r="M42" i="1"/>
  <c r="L42" i="1"/>
  <c r="K42" i="1"/>
  <c r="J42" i="1"/>
  <c r="I42" i="1"/>
  <c r="H42" i="1"/>
  <c r="G42" i="1"/>
  <c r="F42" i="1"/>
  <c r="E42" i="1"/>
  <c r="D42" i="1"/>
  <c r="M30" i="1"/>
  <c r="L30" i="1"/>
  <c r="K30" i="1"/>
  <c r="J30" i="1"/>
  <c r="I30" i="1"/>
  <c r="H30" i="1"/>
  <c r="G30" i="1"/>
  <c r="F30" i="1"/>
  <c r="F34" i="1" s="1"/>
  <c r="E30" i="1"/>
  <c r="D30" i="1"/>
  <c r="C30" i="1"/>
  <c r="B30" i="1"/>
  <c r="M19" i="1"/>
  <c r="L19" i="1"/>
  <c r="K19" i="1"/>
  <c r="J19" i="1"/>
  <c r="I19" i="1"/>
  <c r="H19" i="1"/>
  <c r="G19" i="1"/>
  <c r="F19" i="1"/>
  <c r="E19" i="1"/>
  <c r="E21" i="1" s="1"/>
  <c r="D19" i="1"/>
  <c r="D21" i="1" s="1"/>
  <c r="C19" i="1"/>
  <c r="C21" i="1" s="1"/>
  <c r="B19" i="1"/>
  <c r="B21" i="1" s="1"/>
  <c r="M21" i="1"/>
  <c r="M23" i="1" s="1"/>
  <c r="L21" i="1"/>
  <c r="K21" i="1"/>
  <c r="K23" i="1" s="1"/>
  <c r="N21" i="1" s="1"/>
  <c r="J21" i="1"/>
  <c r="I21" i="1"/>
  <c r="H21" i="1"/>
  <c r="G21" i="1"/>
  <c r="F21" i="1"/>
  <c r="F23" i="1" s="1"/>
  <c r="M12" i="1"/>
  <c r="M14" i="1" s="1"/>
  <c r="L12" i="1"/>
  <c r="L14" i="1" s="1"/>
  <c r="K12" i="1"/>
  <c r="K14" i="1" s="1"/>
  <c r="J12" i="1"/>
  <c r="I12" i="1"/>
  <c r="I14" i="1" s="1"/>
  <c r="H12" i="1"/>
  <c r="G12" i="1"/>
  <c r="G14" i="1" s="1"/>
  <c r="H16" i="1" s="1"/>
  <c r="F12" i="1"/>
  <c r="D12" i="1"/>
  <c r="C12" i="1"/>
  <c r="C14" i="1" s="1"/>
  <c r="B12" i="1"/>
  <c r="E12" i="1"/>
  <c r="G23" i="1" l="1"/>
  <c r="G25" i="1" s="1"/>
  <c r="J16" i="1"/>
  <c r="C36" i="1"/>
  <c r="B14" i="1"/>
  <c r="D16" i="1" s="1"/>
  <c r="N12" i="1"/>
  <c r="O13" i="1" s="1"/>
  <c r="C23" i="1"/>
  <c r="C25" i="1" s="1"/>
  <c r="N42" i="1"/>
  <c r="O52" i="1"/>
  <c r="O62" i="1" l="1"/>
</calcChain>
</file>

<file path=xl/comments1.xml><?xml version="1.0" encoding="utf-8"?>
<comments xmlns="http://schemas.openxmlformats.org/spreadsheetml/2006/main">
  <authors>
    <author>ljimenez</author>
  </authors>
  <commentList>
    <comment ref="B22" authorId="0" shapeId="0">
      <text>
        <r>
          <rPr>
            <b/>
            <sz val="9"/>
            <color indexed="81"/>
            <rFont val="Tahoma"/>
            <charset val="1"/>
          </rPr>
          <t>ljimenez:</t>
        </r>
        <r>
          <rPr>
            <sz val="9"/>
            <color indexed="81"/>
            <rFont val="Tahoma"/>
            <charset val="1"/>
          </rPr>
          <t xml:space="preserve">
APLICA EN MAYO/11
Y JULIO/11</t>
        </r>
      </text>
    </comment>
    <comment ref="B23" authorId="0" shapeId="0">
      <text>
        <r>
          <rPr>
            <b/>
            <sz val="9"/>
            <color indexed="81"/>
            <rFont val="Tahoma"/>
            <family val="2"/>
          </rPr>
          <t>ljimenez:</t>
        </r>
        <r>
          <rPr>
            <sz val="9"/>
            <color indexed="81"/>
            <rFont val="Tahoma"/>
            <family val="2"/>
          </rPr>
          <t xml:space="preserve">
COMPENSA ANUAL ISR 2015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ljimenez:</t>
        </r>
        <r>
          <rPr>
            <sz val="9"/>
            <color indexed="81"/>
            <rFont val="Tahoma"/>
            <family val="2"/>
          </rPr>
          <t xml:space="preserve">
COMPENSASION ISR 2011
</t>
        </r>
      </text>
    </comment>
    <comment ref="L23" authorId="0" shapeId="0">
      <text>
        <r>
          <rPr>
            <b/>
            <sz val="9"/>
            <color indexed="81"/>
            <rFont val="Tahoma"/>
            <family val="2"/>
          </rPr>
          <t>ljimenez:</t>
        </r>
        <r>
          <rPr>
            <sz val="9"/>
            <color indexed="81"/>
            <rFont val="Tahoma"/>
            <family val="2"/>
          </rPr>
          <t xml:space="preserve">
APLICA SALDO A FAVOR DE AGOSTO 2011 Y SEP 11
</t>
        </r>
      </text>
    </comment>
    <comment ref="M23" authorId="0" shapeId="0">
      <text>
        <r>
          <rPr>
            <b/>
            <sz val="9"/>
            <color indexed="81"/>
            <rFont val="Tahoma"/>
            <family val="2"/>
          </rPr>
          <t>ljimenez:</t>
        </r>
        <r>
          <rPr>
            <sz val="9"/>
            <color indexed="81"/>
            <rFont val="Tahoma"/>
            <family val="2"/>
          </rPr>
          <t xml:space="preserve">
ACREDITA SEP 11
</t>
        </r>
      </text>
    </comment>
    <comment ref="K24" authorId="0" shapeId="0">
      <text>
        <r>
          <rPr>
            <b/>
            <sz val="9"/>
            <color indexed="81"/>
            <rFont val="Tahoma"/>
            <family val="2"/>
          </rPr>
          <t>ljimenez:</t>
        </r>
        <r>
          <rPr>
            <sz val="9"/>
            <color indexed="81"/>
            <rFont val="Tahoma"/>
            <family val="2"/>
          </rPr>
          <t xml:space="preserve">
VIENEN DE JUNIO/12
OCT/12
</t>
        </r>
      </text>
    </comment>
    <comment ref="J25" authorId="0" shapeId="0">
      <text>
        <r>
          <rPr>
            <b/>
            <sz val="9"/>
            <color indexed="81"/>
            <rFont val="Tahoma"/>
            <family val="2"/>
          </rPr>
          <t>ljimenez:</t>
        </r>
        <r>
          <rPr>
            <sz val="9"/>
            <color indexed="81"/>
            <rFont val="Tahoma"/>
            <family val="2"/>
          </rPr>
          <t xml:space="preserve">
ACRESITAMEINTO NOV 12
</t>
        </r>
      </text>
    </comment>
    <comment ref="G32" authorId="0" shapeId="0">
      <text>
        <r>
          <rPr>
            <b/>
            <sz val="9"/>
            <color indexed="81"/>
            <rFont val="Tahoma"/>
            <family val="2"/>
          </rPr>
          <t>ljimenez:</t>
        </r>
        <r>
          <rPr>
            <sz val="9"/>
            <color indexed="81"/>
            <rFont val="Tahoma"/>
            <family val="2"/>
          </rPr>
          <t xml:space="preserve">
los acreditamientos se toman de sep/11 ene/12 y feb/12, PRESENTADA
</t>
        </r>
      </text>
    </comment>
  </commentList>
</comments>
</file>

<file path=xl/sharedStrings.xml><?xml version="1.0" encoding="utf-8"?>
<sst xmlns="http://schemas.openxmlformats.org/spreadsheetml/2006/main" count="109" uniqueCount="30">
  <si>
    <t>ALECSA CELAYA, SRL DE CV</t>
  </si>
  <si>
    <t>IVA ACREDITABLE DIOT</t>
  </si>
  <si>
    <t>IVA POR PAGAR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</si>
  <si>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</si>
  <si>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</si>
  <si>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</si>
  <si>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</si>
  <si>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</si>
  <si>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</si>
  <si>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</si>
  <si>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</si>
  <si>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</si>
  <si>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</si>
  <si>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</si>
  <si>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</si>
  <si>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IVA A CARGO O FAVOR</t>
  </si>
  <si>
    <t>RESUMEN DE IVA PARA DECLARACIONES COMPLEMENTARIAS</t>
  </si>
  <si>
    <t xml:space="preserve">SALDOS A FAVOR </t>
  </si>
  <si>
    <t>ACTUALIZACOPN Y RECARGOS</t>
  </si>
  <si>
    <t>APLICADOS</t>
  </si>
  <si>
    <t>PAGOS DE IVA</t>
  </si>
  <si>
    <t xml:space="preserve">APLICA SALDO </t>
  </si>
  <si>
    <t>SALDO REMANAENTE</t>
  </si>
  <si>
    <t>ACTUALIZACION Y RECARGOS</t>
  </si>
  <si>
    <t>SALDO REMANENTE ACTUAL</t>
  </si>
  <si>
    <t>ACREDITAMIENTOS</t>
  </si>
  <si>
    <t>COMPENSA ISR</t>
  </si>
  <si>
    <t>COMPLEMENTARIAS</t>
  </si>
  <si>
    <t>COMPENSACION</t>
  </si>
  <si>
    <t>A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</si>
</sst>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* #,##0_-;\-* #,##0_-;_-* &quot;-&quot;??_-;_-@_-"/>
    <numFmt numFmtId="165" formatCode="#,##0_ ;[Red]\-#,##0\ "/>
    <numFmt numFmtId="166" formatCode="#,##0.00_ ;[Red]\-#,##0.00\ "/>
    <numFmt numFmtId="167" formatCode="#,##0.00;[Red]#,##0.00"/>
    <numFmt numFmtId="168" formatCode="#,##0.0000000000_ ;[Red]\-#,##0.00000000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rgb="FFCC990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43" fontId="0" fillId="0" borderId="0" xfId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2" fillId="2" borderId="0" xfId="0" applyFont="1" applyFill="1" applyAlignment="1">
      <alignment horizontal="center"/>
    </xf>
    <xf numFmtId="165" fontId="3" fillId="0" borderId="0" xfId="1" applyNumberFormat="1" applyFont="1" applyAlignment="1">
      <alignment horizontal="center"/>
    </xf>
    <xf numFmtId="43" fontId="4" fillId="0" borderId="0" xfId="1" applyFont="1" applyAlignment="1">
      <alignment horizontal="center"/>
    </xf>
    <xf numFmtId="43" fontId="0" fillId="0" borderId="0" xfId="1" applyFont="1"/>
    <xf numFmtId="43" fontId="0" fillId="0" borderId="0" xfId="0" applyNumberFormat="1"/>
    <xf numFmtId="0" fontId="4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164" fontId="0" fillId="0" borderId="3" xfId="1" applyNumberFormat="1" applyFont="1" applyBorder="1" applyAlignment="1">
      <alignment horizontal="center"/>
    </xf>
    <xf numFmtId="164" fontId="0" fillId="0" borderId="4" xfId="1" applyNumberFormat="1" applyFont="1" applyBorder="1" applyAlignment="1">
      <alignment horizontal="center"/>
    </xf>
    <xf numFmtId="167" fontId="3" fillId="0" borderId="3" xfId="1" applyNumberFormat="1" applyFont="1" applyBorder="1" applyAlignment="1">
      <alignment horizontal="center"/>
    </xf>
    <xf numFmtId="43" fontId="0" fillId="0" borderId="3" xfId="1" applyFont="1" applyBorder="1" applyAlignment="1">
      <alignment horizontal="center"/>
    </xf>
    <xf numFmtId="43" fontId="0" fillId="3" borderId="3" xfId="1" applyFont="1" applyFill="1" applyBorder="1" applyAlignment="1">
      <alignment horizontal="center"/>
    </xf>
    <xf numFmtId="43" fontId="0" fillId="0" borderId="5" xfId="1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64" fontId="0" fillId="0" borderId="7" xfId="1" applyNumberFormat="1" applyFont="1" applyBorder="1" applyAlignment="1">
      <alignment horizontal="center"/>
    </xf>
    <xf numFmtId="164" fontId="0" fillId="0" borderId="8" xfId="1" applyNumberFormat="1" applyFont="1" applyBorder="1" applyAlignment="1">
      <alignment horizontal="center"/>
    </xf>
    <xf numFmtId="167" fontId="3" fillId="0" borderId="7" xfId="1" applyNumberFormat="1" applyFont="1" applyBorder="1" applyAlignment="1">
      <alignment horizontal="center"/>
    </xf>
    <xf numFmtId="43" fontId="0" fillId="0" borderId="7" xfId="1" applyFont="1" applyBorder="1" applyAlignment="1">
      <alignment horizontal="center"/>
    </xf>
    <xf numFmtId="43" fontId="0" fillId="3" borderId="7" xfId="1" applyFont="1" applyFill="1" applyBorder="1" applyAlignment="1">
      <alignment horizontal="center"/>
    </xf>
    <xf numFmtId="43" fontId="0" fillId="0" borderId="9" xfId="1" applyFont="1" applyBorder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164" fontId="0" fillId="0" borderId="6" xfId="1" applyNumberFormat="1" applyFont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43" fontId="0" fillId="3" borderId="9" xfId="1" applyFont="1" applyFill="1" applyBorder="1" applyAlignment="1">
      <alignment horizontal="center"/>
    </xf>
    <xf numFmtId="167" fontId="9" fillId="0" borderId="3" xfId="1" applyNumberFormat="1" applyFont="1" applyFill="1" applyBorder="1" applyAlignment="1">
      <alignment horizontal="center"/>
    </xf>
    <xf numFmtId="43" fontId="0" fillId="0" borderId="5" xfId="1" applyFont="1" applyFill="1" applyBorder="1" applyAlignment="1">
      <alignment horizontal="center"/>
    </xf>
    <xf numFmtId="43" fontId="0" fillId="3" borderId="5" xfId="1" applyFont="1" applyFill="1" applyBorder="1" applyAlignment="1">
      <alignment horizontal="center"/>
    </xf>
    <xf numFmtId="166" fontId="3" fillId="0" borderId="3" xfId="1" applyNumberFormat="1" applyFont="1" applyBorder="1" applyAlignment="1">
      <alignment horizontal="center"/>
    </xf>
    <xf numFmtId="166" fontId="3" fillId="0" borderId="7" xfId="1" applyNumberFormat="1" applyFont="1" applyBorder="1" applyAlignment="1">
      <alignment horizontal="center"/>
    </xf>
    <xf numFmtId="166" fontId="3" fillId="5" borderId="7" xfId="1" applyNumberFormat="1" applyFont="1" applyFill="1" applyBorder="1" applyAlignment="1">
      <alignment horizontal="center"/>
    </xf>
    <xf numFmtId="168" fontId="0" fillId="0" borderId="0" xfId="0" applyNumberFormat="1" applyAlignment="1">
      <alignment horizontal="center"/>
    </xf>
    <xf numFmtId="43" fontId="0" fillId="0" borderId="0" xfId="1" applyFont="1" applyFill="1" applyAlignment="1">
      <alignment horizontal="center"/>
    </xf>
    <xf numFmtId="166" fontId="3" fillId="3" borderId="9" xfId="1" applyNumberFormat="1" applyFont="1" applyFill="1" applyBorder="1" applyAlignment="1">
      <alignment horizontal="center"/>
    </xf>
    <xf numFmtId="166" fontId="3" fillId="3" borderId="3" xfId="1" applyNumberFormat="1" applyFont="1" applyFill="1" applyBorder="1" applyAlignment="1">
      <alignment horizontal="center"/>
    </xf>
    <xf numFmtId="43" fontId="0" fillId="0" borderId="3" xfId="1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164" fontId="0" fillId="0" borderId="11" xfId="1" applyNumberFormat="1" applyFont="1" applyBorder="1" applyAlignment="1">
      <alignment horizontal="center"/>
    </xf>
    <xf numFmtId="164" fontId="0" fillId="0" borderId="12" xfId="1" applyNumberFormat="1" applyFont="1" applyBorder="1" applyAlignment="1">
      <alignment horizontal="center"/>
    </xf>
    <xf numFmtId="166" fontId="3" fillId="0" borderId="11" xfId="1" applyNumberFormat="1" applyFont="1" applyBorder="1" applyAlignment="1">
      <alignment horizontal="center"/>
    </xf>
    <xf numFmtId="166" fontId="3" fillId="3" borderId="13" xfId="1" applyNumberFormat="1" applyFont="1" applyFill="1" applyBorder="1" applyAlignment="1">
      <alignment horizontal="center"/>
    </xf>
    <xf numFmtId="166" fontId="3" fillId="0" borderId="3" xfId="1" applyNumberFormat="1" applyFont="1" applyFill="1" applyBorder="1" applyAlignment="1">
      <alignment horizontal="center"/>
    </xf>
    <xf numFmtId="166" fontId="3" fillId="0" borderId="5" xfId="1" applyNumberFormat="1" applyFont="1" applyFill="1" applyBorder="1" applyAlignment="1">
      <alignment horizontal="center"/>
    </xf>
    <xf numFmtId="43" fontId="10" fillId="6" borderId="0" xfId="1" applyFont="1" applyFill="1" applyAlignment="1">
      <alignment horizontal="center"/>
    </xf>
    <xf numFmtId="166" fontId="3" fillId="0" borderId="9" xfId="1" applyNumberFormat="1" applyFont="1" applyFill="1" applyBorder="1" applyAlignment="1">
      <alignment horizontal="center"/>
    </xf>
    <xf numFmtId="165" fontId="3" fillId="0" borderId="3" xfId="1" applyNumberFormat="1" applyFont="1" applyBorder="1" applyAlignment="1">
      <alignment horizontal="center"/>
    </xf>
    <xf numFmtId="165" fontId="3" fillId="0" borderId="5" xfId="1" applyNumberFormat="1" applyFont="1" applyBorder="1" applyAlignment="1">
      <alignment horizontal="center"/>
    </xf>
    <xf numFmtId="165" fontId="3" fillId="0" borderId="7" xfId="1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7" borderId="0" xfId="0" applyFill="1" applyAlignment="1">
      <alignment horizontal="center"/>
    </xf>
    <xf numFmtId="166" fontId="3" fillId="5" borderId="3" xfId="1" applyNumberFormat="1" applyFont="1" applyFill="1" applyBorder="1" applyAlignment="1">
      <alignment horizontal="center"/>
    </xf>
    <xf numFmtId="166" fontId="13" fillId="3" borderId="3" xfId="1" applyNumberFormat="1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6" borderId="0" xfId="0" applyFont="1" applyFill="1" applyAlignment="1">
      <alignment horizontal="left"/>
    </xf>
    <xf numFmtId="0" fontId="13" fillId="5" borderId="0" xfId="0" applyFont="1" applyFill="1" applyAlignment="1">
      <alignment horizontal="center"/>
    </xf>
    <xf numFmtId="165" fontId="3" fillId="3" borderId="5" xfId="1" applyNumberFormat="1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3" borderId="0" xfId="0" applyNumberFormat="1" applyFill="1" applyAlignment="1">
      <alignment horizontal="center"/>
    </xf>
    <xf numFmtId="165" fontId="3" fillId="7" borderId="3" xfId="1" applyNumberFormat="1" applyFont="1" applyFill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65" fontId="0" fillId="0" borderId="0" xfId="0" applyNumberFormat="1" applyFill="1" applyAlignment="1">
      <alignment horizontal="center"/>
    </xf>
    <xf numFmtId="165" fontId="3" fillId="0" borderId="3" xfId="1" applyNumberFormat="1" applyFont="1" applyFill="1" applyBorder="1" applyAlignment="1">
      <alignment horizontal="center"/>
    </xf>
    <xf numFmtId="165" fontId="3" fillId="7" borderId="7" xfId="1" applyNumberFormat="1" applyFont="1" applyFill="1" applyBorder="1" applyAlignment="1">
      <alignment horizontal="center"/>
    </xf>
    <xf numFmtId="164" fontId="3" fillId="0" borderId="3" xfId="1" applyNumberFormat="1" applyFont="1" applyBorder="1" applyAlignment="1">
      <alignment horizontal="center"/>
    </xf>
    <xf numFmtId="164" fontId="3" fillId="0" borderId="3" xfId="1" applyNumberFormat="1" applyFont="1" applyFill="1" applyBorder="1" applyAlignment="1">
      <alignment horizontal="center"/>
    </xf>
    <xf numFmtId="0" fontId="13" fillId="4" borderId="0" xfId="0" applyFont="1" applyFill="1" applyAlignment="1">
      <alignment horizontal="center"/>
    </xf>
    <xf numFmtId="164" fontId="2" fillId="4" borderId="5" xfId="1" applyNumberFormat="1" applyFont="1" applyFill="1" applyBorder="1" applyAlignment="1">
      <alignment horizontal="center"/>
    </xf>
    <xf numFmtId="165" fontId="3" fillId="3" borderId="9" xfId="1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33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1181100</xdr:colOff>
      <xdr:row>1</xdr:row>
      <xdr:rowOff>0</xdr:rowOff>
    </xdr:from>
    <xdr:to>
      <xdr:col>1</xdr:col>
      <xdr:colOff>142875</xdr:colOff>
      <xdr:row>6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190500"/>
          <a:ext cx="12954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VA%202012/MAY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IVA%202013/MAYOR%20CYA%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ELAYA/Conciliacion%20de%20cuentas%20contables%20Celaya/CELAYA%202011/IVA%20CYA%202011/CONCILIACION%20IVA%202011%20CY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IVA%202014/CONCILIACION%20IVA%202014%20CY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OR def"/>
      <sheetName val="MAYOR"/>
      <sheetName val="actual"/>
      <sheetName val="Hoja3"/>
      <sheetName val="2011"/>
    </sheetNames>
    <sheetDataSet>
      <sheetData sheetId="0">
        <row r="12">
          <cell r="L12">
            <v>2832945.38</v>
          </cell>
        </row>
        <row r="22">
          <cell r="L22">
            <v>2857740.48</v>
          </cell>
        </row>
        <row r="31">
          <cell r="L31">
            <v>3392981.9299999997</v>
          </cell>
        </row>
        <row r="40">
          <cell r="L40">
            <v>3129605.88</v>
          </cell>
        </row>
        <row r="50">
          <cell r="L50">
            <v>2798204.66</v>
          </cell>
        </row>
        <row r="60">
          <cell r="L60">
            <v>3986406.0999999996</v>
          </cell>
        </row>
        <row r="71">
          <cell r="L71">
            <v>3270898.96</v>
          </cell>
        </row>
        <row r="83">
          <cell r="L83">
            <v>3303029.4</v>
          </cell>
        </row>
        <row r="94">
          <cell r="L94">
            <v>3421381.26</v>
          </cell>
        </row>
        <row r="105">
          <cell r="L105">
            <v>3370584.38</v>
          </cell>
        </row>
        <row r="116">
          <cell r="L116">
            <v>4146881.9999999995</v>
          </cell>
        </row>
        <row r="127">
          <cell r="L127">
            <v>4891084.6899999995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VA"/>
      <sheetName val="IVA (2)"/>
      <sheetName val="Hoja1"/>
      <sheetName val="SALDOS 12"/>
      <sheetName val="SALDOS 11"/>
    </sheetNames>
    <sheetDataSet>
      <sheetData sheetId="0"/>
      <sheetData sheetId="1">
        <row r="11">
          <cell r="K11">
            <v>2961888.92</v>
          </cell>
        </row>
        <row r="12">
          <cell r="K12">
            <v>3081859.94</v>
          </cell>
        </row>
        <row r="22">
          <cell r="K22">
            <v>2784059.31</v>
          </cell>
        </row>
        <row r="23">
          <cell r="K23">
            <v>3427871.7600000002</v>
          </cell>
        </row>
        <row r="33">
          <cell r="K33">
            <v>3662711.77</v>
          </cell>
        </row>
        <row r="34">
          <cell r="K34">
            <v>3590461.36</v>
          </cell>
        </row>
        <row r="44">
          <cell r="K44">
            <v>2649725.56</v>
          </cell>
        </row>
        <row r="45">
          <cell r="K45">
            <v>2587109.8899999997</v>
          </cell>
        </row>
        <row r="54">
          <cell r="K54">
            <v>2841837.26</v>
          </cell>
        </row>
        <row r="55">
          <cell r="K55">
            <v>2451115.3199999998</v>
          </cell>
        </row>
        <row r="64">
          <cell r="K64">
            <v>2419169.96</v>
          </cell>
        </row>
        <row r="65">
          <cell r="K65">
            <v>2056392.3699999996</v>
          </cell>
        </row>
        <row r="75">
          <cell r="K75">
            <v>3375055.18</v>
          </cell>
        </row>
        <row r="76">
          <cell r="K76">
            <v>3642139.27</v>
          </cell>
        </row>
        <row r="86">
          <cell r="K86">
            <v>3009455.48</v>
          </cell>
        </row>
        <row r="87">
          <cell r="K87">
            <v>2106846.66</v>
          </cell>
        </row>
        <row r="96">
          <cell r="K96">
            <v>3058829.94</v>
          </cell>
        </row>
        <row r="97">
          <cell r="K97">
            <v>2415595.6</v>
          </cell>
        </row>
        <row r="106">
          <cell r="K106">
            <v>3399284.69</v>
          </cell>
        </row>
        <row r="107">
          <cell r="K107">
            <v>3636270.8899999997</v>
          </cell>
        </row>
        <row r="115">
          <cell r="K115">
            <v>4328091.37</v>
          </cell>
        </row>
        <row r="116">
          <cell r="K116">
            <v>3968495.6899999995</v>
          </cell>
        </row>
        <row r="124">
          <cell r="K124">
            <v>5563929.9500000002</v>
          </cell>
        </row>
        <row r="125">
          <cell r="K125">
            <v>3951000.2699999996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45">
          <cell r="C45">
            <v>2500855.7596</v>
          </cell>
          <cell r="D45">
            <v>2804447.2775999992</v>
          </cell>
          <cell r="E45">
            <v>3264881.912</v>
          </cell>
          <cell r="F45">
            <v>2302732.426</v>
          </cell>
          <cell r="G45">
            <v>1745740.7703999998</v>
          </cell>
          <cell r="H45">
            <v>1962059.8727999998</v>
          </cell>
          <cell r="I45">
            <v>2644968.8087999998</v>
          </cell>
          <cell r="J45">
            <v>2532162.8328</v>
          </cell>
          <cell r="K45">
            <v>2686143.0044</v>
          </cell>
          <cell r="L45">
            <v>3044583.1880000001</v>
          </cell>
          <cell r="M45">
            <v>4393125.3</v>
          </cell>
          <cell r="N45">
            <v>4305229.7452000007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</sheetNames>
    <sheetDataSet>
      <sheetData sheetId="0">
        <row r="35">
          <cell r="C35">
            <v>3575445.872</v>
          </cell>
          <cell r="D35">
            <v>3103811.1151999999</v>
          </cell>
          <cell r="E35">
            <v>2956054.2624000004</v>
          </cell>
          <cell r="F35">
            <v>3193817.6111999997</v>
          </cell>
          <cell r="G35">
            <v>2908819.0736000002</v>
          </cell>
          <cell r="H35">
            <v>3323249.4527999992</v>
          </cell>
          <cell r="I35">
            <v>3170453.1007999992</v>
          </cell>
          <cell r="J35">
            <v>3754264.7632000013</v>
          </cell>
          <cell r="K35">
            <v>3735346.2783999997</v>
          </cell>
          <cell r="L35">
            <v>4807902.1728000008</v>
          </cell>
          <cell r="M35">
            <v>4996474.3008000003</v>
          </cell>
          <cell r="N35">
            <v>4342990.5791999996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2"/>
  <sheetViews>
    <sheetView tabSelected="1" zoomScaleNormal="100" workbookViewId="0">
      <pane ySplit="3030" topLeftCell="A46" activePane="bottomLeft"/>
      <selection activeCell="D3" sqref="D3"/>
      <selection pane="bottomLeft" activeCell="A57" sqref="A57"/>
    </sheetView>
  </sheetViews>
  <sheetFormatPr baseColWidth="10" defaultRowHeight="15" x14ac:dyDescent="0.25"/>
  <cols>
    <col min="1" max="1" width="35" bestFit="1" customWidth="1"/>
    <col min="2" max="3" width="15.140625" style="1" bestFit="1" customWidth="1"/>
    <col min="4" max="4" width="16.85546875" style="1" customWidth="1"/>
    <col min="5" max="6" width="15.140625" style="1" bestFit="1" customWidth="1"/>
    <col min="7" max="7" width="13.28515625" style="1" customWidth="1"/>
    <col min="8" max="13" width="15.140625" style="1" bestFit="1" customWidth="1"/>
    <col min="14" max="14" width="14" style="11" bestFit="1" customWidth="1"/>
    <col min="15" max="15" width="13.140625" bestFit="1" customWidth="1"/>
    <col min="17" max="17" width="14.28515625" bestFit="1" customWidth="1"/>
  </cols>
  <sheetData>
    <row r="1" spans="1:15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x14ac:dyDescent="0.25">
      <c r="A2" s="13" t="s">
        <v>16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x14ac:dyDescent="0.25">
      <c r="A3" s="6"/>
      <c r="B3" s="6"/>
      <c r="C3" s="6"/>
      <c r="D3" s="75" t="s">
        <v>29</v>
      </c>
      <c r="E3" s="6"/>
      <c r="F3" s="6"/>
      <c r="G3" s="6"/>
      <c r="H3" s="6"/>
      <c r="I3" s="6"/>
      <c r="J3" s="6"/>
      <c r="K3" s="6"/>
      <c r="L3" s="6"/>
      <c r="M3" s="6"/>
      <c r="N3" s="10"/>
      <c r="O3" s="6"/>
    </row>
    <row r="4" spans="1:15" x14ac:dyDescent="0.25">
      <c r="A4" s="6"/>
      <c r="B4" s="6"/>
      <c r="C4" s="6"/>
      <c r="D4" s="61" t="s">
        <v>19</v>
      </c>
      <c r="E4" s="6"/>
      <c r="F4" s="6"/>
      <c r="G4" s="6"/>
      <c r="H4" s="6"/>
      <c r="I4" s="6"/>
      <c r="J4" s="6"/>
      <c r="K4" s="6"/>
      <c r="L4" s="6"/>
      <c r="M4" s="6"/>
      <c r="N4" s="10"/>
      <c r="O4" s="6"/>
    </row>
    <row r="5" spans="1:15" x14ac:dyDescent="0.25">
      <c r="A5" s="6"/>
      <c r="B5" s="6"/>
      <c r="C5" s="6"/>
      <c r="D5" s="62" t="s">
        <v>24</v>
      </c>
      <c r="E5" s="6"/>
      <c r="F5" s="6"/>
      <c r="G5" s="6"/>
      <c r="H5" s="6"/>
      <c r="I5" s="6"/>
      <c r="J5" s="6"/>
      <c r="K5" s="6"/>
      <c r="L5" s="6"/>
      <c r="M5" s="6"/>
      <c r="N5" s="10"/>
      <c r="O5" s="6"/>
    </row>
    <row r="6" spans="1:15" x14ac:dyDescent="0.25">
      <c r="D6" s="63" t="s">
        <v>26</v>
      </c>
    </row>
    <row r="7" spans="1:15" x14ac:dyDescent="0.25">
      <c r="D7" s="58" t="s">
        <v>27</v>
      </c>
    </row>
    <row r="8" spans="1:15" ht="15.75" thickBot="1" x14ac:dyDescent="0.3"/>
    <row r="9" spans="1:15" ht="15.75" thickBot="1" x14ac:dyDescent="0.3">
      <c r="A9" s="30">
        <v>2011</v>
      </c>
      <c r="B9" s="31" t="s">
        <v>3</v>
      </c>
      <c r="C9" s="32" t="s">
        <v>4</v>
      </c>
      <c r="D9" s="31" t="s">
        <v>5</v>
      </c>
      <c r="E9" s="31" t="s">
        <v>6</v>
      </c>
      <c r="F9" s="32" t="s">
        <v>7</v>
      </c>
      <c r="G9" s="32" t="s">
        <v>8</v>
      </c>
      <c r="H9" s="31" t="s">
        <v>9</v>
      </c>
      <c r="I9" s="32" t="s">
        <v>10</v>
      </c>
      <c r="J9" s="32" t="s">
        <v>11</v>
      </c>
      <c r="K9" s="31" t="s">
        <v>12</v>
      </c>
      <c r="L9" s="31" t="s">
        <v>13</v>
      </c>
      <c r="M9" s="31" t="s">
        <v>14</v>
      </c>
    </row>
    <row r="10" spans="1:15" x14ac:dyDescent="0.25">
      <c r="A10" s="7" t="s">
        <v>2</v>
      </c>
      <c r="B10" s="15">
        <f>+[3]Hoja1!$C$45</f>
        <v>2500855.7596</v>
      </c>
      <c r="C10" s="22">
        <f>+[3]Hoja1!$D$45</f>
        <v>2804447.2775999992</v>
      </c>
      <c r="D10" s="15">
        <f>+[3]Hoja1!$E$45</f>
        <v>3264881.912</v>
      </c>
      <c r="E10" s="15">
        <f>+[3]Hoja1!$F$45</f>
        <v>2302732.426</v>
      </c>
      <c r="F10" s="22">
        <f>+[3]Hoja1!$G$45</f>
        <v>1745740.7703999998</v>
      </c>
      <c r="G10" s="29">
        <f>+[3]Hoja1!$H$45</f>
        <v>1962059.8727999998</v>
      </c>
      <c r="H10" s="15">
        <f>+[3]Hoja1!$I$45</f>
        <v>2644968.8087999998</v>
      </c>
      <c r="I10" s="22">
        <f>+[3]Hoja1!$J$45</f>
        <v>2532162.8328</v>
      </c>
      <c r="J10" s="22">
        <f>+[3]Hoja1!$K$45</f>
        <v>2686143.0044</v>
      </c>
      <c r="K10" s="15">
        <f>+[3]Hoja1!$L$45</f>
        <v>3044583.1880000001</v>
      </c>
      <c r="L10" s="15">
        <f>+[3]Hoja1!$M$45</f>
        <v>4393125.3</v>
      </c>
      <c r="M10" s="15">
        <f>+[3]Hoja1!$N$45</f>
        <v>4305229.7452000007</v>
      </c>
    </row>
    <row r="11" spans="1:15" ht="15.75" thickBot="1" x14ac:dyDescent="0.3">
      <c r="A11" s="7" t="s">
        <v>1</v>
      </c>
      <c r="B11" s="16">
        <v>2415698.77</v>
      </c>
      <c r="C11" s="23">
        <v>2880631</v>
      </c>
      <c r="D11" s="16">
        <v>2462541</v>
      </c>
      <c r="E11" s="16">
        <v>2050362</v>
      </c>
      <c r="F11" s="23">
        <v>1344831</v>
      </c>
      <c r="G11" s="23">
        <v>1977918</v>
      </c>
      <c r="H11" s="16">
        <v>2223316</v>
      </c>
      <c r="I11" s="23">
        <v>2547212</v>
      </c>
      <c r="J11" s="23">
        <v>2326542</v>
      </c>
      <c r="K11" s="16">
        <v>3576960</v>
      </c>
      <c r="L11" s="16">
        <v>4694517</v>
      </c>
      <c r="M11" s="16">
        <v>4599904</v>
      </c>
    </row>
    <row r="12" spans="1:15" ht="15.75" thickTop="1" x14ac:dyDescent="0.25">
      <c r="A12" s="2" t="s">
        <v>15</v>
      </c>
      <c r="B12" s="17">
        <f>+B10-B11</f>
        <v>85156.989599999972</v>
      </c>
      <c r="C12" s="24">
        <f t="shared" ref="C12:M12" si="0">+C10-C11</f>
        <v>-76183.722400000785</v>
      </c>
      <c r="D12" s="17">
        <f t="shared" si="0"/>
        <v>802340.91200000001</v>
      </c>
      <c r="E12" s="17">
        <f t="shared" si="0"/>
        <v>252370.42599999998</v>
      </c>
      <c r="F12" s="24">
        <f t="shared" si="0"/>
        <v>400909.7703999998</v>
      </c>
      <c r="G12" s="24">
        <f t="shared" si="0"/>
        <v>-15858.127200000221</v>
      </c>
      <c r="H12" s="17">
        <f t="shared" si="0"/>
        <v>421652.80879999977</v>
      </c>
      <c r="I12" s="24">
        <f t="shared" si="0"/>
        <v>-15049.167200000025</v>
      </c>
      <c r="J12" s="24">
        <f t="shared" si="0"/>
        <v>359601.00439999998</v>
      </c>
      <c r="K12" s="34">
        <f t="shared" si="0"/>
        <v>-532376.81199999992</v>
      </c>
      <c r="L12" s="34">
        <f t="shared" si="0"/>
        <v>-301391.70000000019</v>
      </c>
      <c r="M12" s="34">
        <f t="shared" si="0"/>
        <v>-294674.2547999993</v>
      </c>
      <c r="N12" s="11">
        <f>SUM(B12:M12)</f>
        <v>1086498.1275999993</v>
      </c>
    </row>
    <row r="13" spans="1:15" x14ac:dyDescent="0.25">
      <c r="A13" t="s">
        <v>20</v>
      </c>
      <c r="B13" s="18">
        <v>150806</v>
      </c>
      <c r="C13" s="25">
        <v>41094</v>
      </c>
      <c r="D13" s="19">
        <v>160103</v>
      </c>
      <c r="E13" s="18">
        <v>0</v>
      </c>
      <c r="F13" s="26">
        <v>104880</v>
      </c>
      <c r="G13" s="25">
        <v>0</v>
      </c>
      <c r="H13" s="19">
        <v>124236</v>
      </c>
      <c r="I13" s="25">
        <v>0</v>
      </c>
      <c r="J13" s="25">
        <v>0</v>
      </c>
      <c r="K13" s="18"/>
      <c r="L13" s="18"/>
      <c r="M13" s="18"/>
      <c r="N13" s="11">
        <v>1086498</v>
      </c>
      <c r="O13" s="12">
        <f>+N12-N13</f>
        <v>0.12759999930858612</v>
      </c>
    </row>
    <row r="14" spans="1:15" ht="15.75" thickBot="1" x14ac:dyDescent="0.3">
      <c r="A14" t="s">
        <v>17</v>
      </c>
      <c r="B14" s="19">
        <f>+B13-B12</f>
        <v>65649.010400000028</v>
      </c>
      <c r="C14" s="26">
        <f>-C12+C13</f>
        <v>117277.72240000078</v>
      </c>
      <c r="D14" s="18">
        <f>+D13+467460+248659+B14+C14</f>
        <v>1059148.7328000008</v>
      </c>
      <c r="E14" s="18">
        <f>64917+285353</f>
        <v>350270</v>
      </c>
      <c r="F14" s="25">
        <f>16038+294673+99547+F13</f>
        <v>515138</v>
      </c>
      <c r="G14" s="26">
        <f>-G12</f>
        <v>15858.127200000221</v>
      </c>
      <c r="H14" s="18">
        <f>387061+G14+H13</f>
        <v>527155.12720000022</v>
      </c>
      <c r="I14" s="33">
        <f>-I12</f>
        <v>15049.167200000025</v>
      </c>
      <c r="J14" s="25">
        <f>461401+I14</f>
        <v>476450.16720000003</v>
      </c>
      <c r="K14" s="36">
        <f>-K12</f>
        <v>532376.81199999992</v>
      </c>
      <c r="L14" s="36">
        <f>-L12</f>
        <v>301391.70000000019</v>
      </c>
      <c r="M14" s="36">
        <f>-M12</f>
        <v>294674.2547999993</v>
      </c>
      <c r="O14" s="12"/>
    </row>
    <row r="15" spans="1:15" ht="15.75" thickBot="1" x14ac:dyDescent="0.3">
      <c r="A15" t="s">
        <v>18</v>
      </c>
      <c r="B15" s="20"/>
      <c r="C15" s="27"/>
      <c r="D15" s="18">
        <f>52728+205990</f>
        <v>258718</v>
      </c>
      <c r="E15" s="18">
        <f>20745+77155</f>
        <v>97900</v>
      </c>
      <c r="F15" s="25">
        <f>26702+87525</f>
        <v>114227</v>
      </c>
      <c r="G15" s="27"/>
      <c r="H15" s="18">
        <f>25280+80223</f>
        <v>105503</v>
      </c>
      <c r="I15" s="3"/>
      <c r="J15" s="18">
        <f>29020+87828</f>
        <v>116848</v>
      </c>
      <c r="K15" s="3"/>
      <c r="L15" s="3"/>
      <c r="M15" s="3"/>
      <c r="O15" s="12"/>
    </row>
    <row r="16" spans="1:15" ht="15.75" thickBot="1" x14ac:dyDescent="0.3">
      <c r="B16" s="3"/>
      <c r="C16" s="3"/>
      <c r="D16" s="20">
        <f>+D14-D15</f>
        <v>800430.73280000081</v>
      </c>
      <c r="E16" s="20">
        <f>+E14-E15</f>
        <v>252370</v>
      </c>
      <c r="F16" s="20">
        <f>+F14-F15</f>
        <v>400911</v>
      </c>
      <c r="G16" s="3"/>
      <c r="H16" s="20">
        <f>+H14-H15</f>
        <v>421652.12720000022</v>
      </c>
      <c r="I16" s="3"/>
      <c r="J16" s="20">
        <f>+J14-J15</f>
        <v>359602.16720000003</v>
      </c>
      <c r="K16" s="3"/>
      <c r="L16" s="3"/>
      <c r="M16" s="3"/>
      <c r="O16" s="12"/>
    </row>
    <row r="17" spans="1:17" ht="15.75" thickBot="1" x14ac:dyDescent="0.3"/>
    <row r="18" spans="1:17" x14ac:dyDescent="0.25">
      <c r="A18" s="8">
        <v>2012</v>
      </c>
      <c r="B18" s="21" t="s">
        <v>3</v>
      </c>
      <c r="C18" s="14" t="s">
        <v>4</v>
      </c>
      <c r="D18" s="14" t="s">
        <v>5</v>
      </c>
      <c r="E18" s="14" t="s">
        <v>6</v>
      </c>
      <c r="F18" s="21" t="s">
        <v>7</v>
      </c>
      <c r="G18" s="14" t="s">
        <v>8</v>
      </c>
      <c r="H18" s="14" t="s">
        <v>9</v>
      </c>
      <c r="I18" s="45" t="s">
        <v>10</v>
      </c>
      <c r="J18" s="14" t="s">
        <v>11</v>
      </c>
      <c r="K18" s="21" t="s">
        <v>12</v>
      </c>
      <c r="L18" s="14" t="s">
        <v>13</v>
      </c>
      <c r="M18" s="14" t="s">
        <v>14</v>
      </c>
    </row>
    <row r="19" spans="1:17" x14ac:dyDescent="0.25">
      <c r="A19" s="7" t="s">
        <v>2</v>
      </c>
      <c r="B19" s="22">
        <f>+'[1]MAYOR def'!$L$12</f>
        <v>2832945.38</v>
      </c>
      <c r="C19" s="15">
        <f>+'[1]MAYOR def'!$L$22</f>
        <v>2857740.48</v>
      </c>
      <c r="D19" s="15">
        <f>+'[1]MAYOR def'!$L$31</f>
        <v>3392981.9299999997</v>
      </c>
      <c r="E19" s="15">
        <f>+'[1]MAYOR def'!$L$40</f>
        <v>3129605.88</v>
      </c>
      <c r="F19" s="22">
        <f>+'[1]MAYOR def'!$L$50</f>
        <v>2798204.66</v>
      </c>
      <c r="G19" s="15">
        <f>+'[1]MAYOR def'!$L$60</f>
        <v>3986406.0999999996</v>
      </c>
      <c r="H19" s="15">
        <f>+'[1]MAYOR def'!$L$71</f>
        <v>3270898.96</v>
      </c>
      <c r="I19" s="46">
        <f>+'[1]MAYOR def'!$L$83</f>
        <v>3303029.4</v>
      </c>
      <c r="J19" s="15">
        <f>+'[1]MAYOR def'!$L$94</f>
        <v>3421381.26</v>
      </c>
      <c r="K19" s="22">
        <f>+'[1]MAYOR def'!$L$105</f>
        <v>3370584.38</v>
      </c>
      <c r="L19" s="15">
        <f>+'[1]MAYOR def'!$L$116</f>
        <v>4146881.9999999995</v>
      </c>
      <c r="M19" s="15">
        <f>+'[1]MAYOR def'!$L$127</f>
        <v>4891084.6899999995</v>
      </c>
    </row>
    <row r="20" spans="1:17" ht="15.75" thickBot="1" x14ac:dyDescent="0.3">
      <c r="A20" s="7" t="s">
        <v>1</v>
      </c>
      <c r="B20" s="23">
        <v>4010733</v>
      </c>
      <c r="C20" s="16">
        <v>2848461</v>
      </c>
      <c r="D20" s="16">
        <v>3218655</v>
      </c>
      <c r="E20" s="16">
        <v>2826034</v>
      </c>
      <c r="F20" s="23">
        <v>3160942</v>
      </c>
      <c r="G20" s="16">
        <v>3314392</v>
      </c>
      <c r="H20" s="16">
        <v>3155110</v>
      </c>
      <c r="I20" s="47">
        <v>3538505</v>
      </c>
      <c r="J20" s="16">
        <v>4155425</v>
      </c>
      <c r="K20" s="23">
        <v>4411209</v>
      </c>
      <c r="L20" s="16">
        <v>3838161</v>
      </c>
      <c r="M20" s="16">
        <v>4845310</v>
      </c>
    </row>
    <row r="21" spans="1:17" ht="15.75" thickTop="1" x14ac:dyDescent="0.25">
      <c r="A21" s="2" t="s">
        <v>15</v>
      </c>
      <c r="B21" s="38">
        <f>+B19-B20</f>
        <v>-1177787.6200000001</v>
      </c>
      <c r="C21" s="37">
        <f t="shared" ref="C21" si="1">+C19-C20</f>
        <v>9279.4799999999814</v>
      </c>
      <c r="D21" s="37">
        <f t="shared" ref="D21" si="2">+D19-D20</f>
        <v>174326.9299999997</v>
      </c>
      <c r="E21" s="37">
        <f t="shared" ref="E21" si="3">+E19-E20</f>
        <v>303571.87999999989</v>
      </c>
      <c r="F21" s="38">
        <f t="shared" ref="F21" si="4">+F19-F20</f>
        <v>-362737.33999999985</v>
      </c>
      <c r="G21" s="37">
        <f t="shared" ref="G21" si="5">+G19-G20</f>
        <v>672014.09999999963</v>
      </c>
      <c r="H21" s="37">
        <f t="shared" ref="H21" si="6">+H19-H20</f>
        <v>115788.95999999996</v>
      </c>
      <c r="I21" s="48">
        <f t="shared" ref="I21" si="7">+I19-I20</f>
        <v>-235475.60000000009</v>
      </c>
      <c r="J21" s="37">
        <f t="shared" ref="J21" si="8">+J19-J20</f>
        <v>-734043.74000000022</v>
      </c>
      <c r="K21" s="38">
        <f t="shared" ref="K21" si="9">+K19-K20</f>
        <v>-1040624.6200000001</v>
      </c>
      <c r="L21" s="37">
        <f t="shared" ref="L21" si="10">+L19-L20</f>
        <v>308720.99999999953</v>
      </c>
      <c r="M21" s="37">
        <f t="shared" ref="M21" si="11">+M19-M20</f>
        <v>45774.689999999478</v>
      </c>
      <c r="N21" s="11">
        <f>+J25+K25</f>
        <v>5831.9300000006333</v>
      </c>
      <c r="P21" s="11">
        <v>541861</v>
      </c>
    </row>
    <row r="22" spans="1:17" x14ac:dyDescent="0.25">
      <c r="A22" s="2" t="s">
        <v>21</v>
      </c>
      <c r="B22" s="38">
        <f>99547+387061+461401</f>
        <v>948009</v>
      </c>
      <c r="C22" s="37"/>
      <c r="D22" s="37"/>
      <c r="E22" s="37"/>
      <c r="F22" s="38"/>
      <c r="G22" s="60">
        <v>114439</v>
      </c>
      <c r="H22" s="43">
        <v>31310</v>
      </c>
      <c r="I22" s="48"/>
      <c r="J22" s="37"/>
      <c r="K22" s="38"/>
      <c r="L22" s="37"/>
      <c r="M22" s="37"/>
      <c r="P22" s="11">
        <v>536035</v>
      </c>
      <c r="Q22" t="s">
        <v>26</v>
      </c>
    </row>
    <row r="23" spans="1:17" ht="15.75" thickBot="1" x14ac:dyDescent="0.3">
      <c r="A23" s="2" t="s">
        <v>22</v>
      </c>
      <c r="B23" s="39">
        <f>-B21-B22</f>
        <v>229778.62000000011</v>
      </c>
      <c r="C23" s="59">
        <f>+C21+11327</f>
        <v>20606.479999999981</v>
      </c>
      <c r="D23" s="59">
        <v>210629</v>
      </c>
      <c r="E23" s="59">
        <v>364323</v>
      </c>
      <c r="F23" s="42">
        <f>-F21</f>
        <v>362737.33999999985</v>
      </c>
      <c r="G23" s="37">
        <f>+F23+312296+G22</f>
        <v>789472.33999999985</v>
      </c>
      <c r="H23" s="50">
        <f>84478+31310+18123</f>
        <v>133911</v>
      </c>
      <c r="I23" s="49">
        <v>235475.6</v>
      </c>
      <c r="J23" s="51">
        <v>734043</v>
      </c>
      <c r="K23" s="53">
        <f t="shared" ref="J23:K23" si="12">-K21</f>
        <v>1040624.6200000001</v>
      </c>
      <c r="L23" s="50">
        <f>+I23+73246</f>
        <v>308721.59999999998</v>
      </c>
      <c r="M23" s="50">
        <f>+M21</f>
        <v>45774.689999999478</v>
      </c>
      <c r="P23" s="11">
        <f>+P21-P22</f>
        <v>5826</v>
      </c>
    </row>
    <row r="24" spans="1:17" ht="15.75" thickBot="1" x14ac:dyDescent="0.3">
      <c r="A24" s="2" t="s">
        <v>23</v>
      </c>
      <c r="B24" s="27"/>
      <c r="C24" s="18">
        <v>11327</v>
      </c>
      <c r="D24" s="18">
        <f>7531+28770</f>
        <v>36301</v>
      </c>
      <c r="E24" s="18">
        <v>60750</v>
      </c>
      <c r="F24" s="3"/>
      <c r="G24" s="44">
        <f>30173+87282</f>
        <v>117455</v>
      </c>
      <c r="H24" s="44">
        <f>4527+13596</f>
        <v>18123</v>
      </c>
      <c r="I24" s="41"/>
      <c r="J24" s="3"/>
      <c r="K24" s="41">
        <f>312296+102602+83865</f>
        <v>498763</v>
      </c>
      <c r="L24" s="18"/>
      <c r="M24" s="18"/>
      <c r="O24" s="12"/>
      <c r="P24" s="11"/>
    </row>
    <row r="25" spans="1:17" ht="15.75" thickBot="1" x14ac:dyDescent="0.3">
      <c r="B25" s="3"/>
      <c r="C25" s="20">
        <f>+C23-C24</f>
        <v>9279.4799999999814</v>
      </c>
      <c r="D25" s="20">
        <f>+D23-D24</f>
        <v>174328</v>
      </c>
      <c r="E25" s="35">
        <f>+E23-E24</f>
        <v>303573</v>
      </c>
      <c r="F25" s="3"/>
      <c r="G25" s="35">
        <f>+G23-G24</f>
        <v>672017.33999999985</v>
      </c>
      <c r="H25" s="35">
        <f>+H23-H24</f>
        <v>115788</v>
      </c>
      <c r="I25" s="41"/>
      <c r="J25" s="41">
        <f>+J23-J24-D32-E32-F32-73246-M23-89429</f>
        <v>5.3100000005215406</v>
      </c>
      <c r="K25" s="52">
        <f>+K23-K24-P22</f>
        <v>5826.6200000001118</v>
      </c>
      <c r="L25" s="20"/>
      <c r="M25" s="20"/>
      <c r="O25" s="12"/>
      <c r="P25" s="11"/>
    </row>
    <row r="26" spans="1:17" ht="15.75" thickBot="1" x14ac:dyDescent="0.3">
      <c r="G26" s="40"/>
      <c r="P26" s="11"/>
    </row>
    <row r="27" spans="1:17" ht="15.75" thickBot="1" x14ac:dyDescent="0.3">
      <c r="A27" s="8">
        <v>2013</v>
      </c>
      <c r="B27" s="14" t="s">
        <v>3</v>
      </c>
      <c r="C27" s="14" t="s">
        <v>4</v>
      </c>
      <c r="D27" s="14" t="s">
        <v>5</v>
      </c>
      <c r="E27" s="14" t="s">
        <v>6</v>
      </c>
      <c r="F27" s="21" t="s">
        <v>7</v>
      </c>
      <c r="G27" s="14" t="s">
        <v>8</v>
      </c>
      <c r="H27" s="21" t="s">
        <v>9</v>
      </c>
      <c r="I27" s="14" t="s">
        <v>10</v>
      </c>
      <c r="J27" s="8" t="s">
        <v>11</v>
      </c>
      <c r="K27" s="8" t="s">
        <v>12</v>
      </c>
      <c r="L27" s="8" t="s">
        <v>13</v>
      </c>
      <c r="M27" s="8" t="s">
        <v>14</v>
      </c>
      <c r="P27" s="11"/>
    </row>
    <row r="28" spans="1:17" x14ac:dyDescent="0.25">
      <c r="A28" s="7" t="s">
        <v>2</v>
      </c>
      <c r="B28" s="28">
        <f>+'[2]IVA (2)'!$K$11</f>
        <v>2961888.92</v>
      </c>
      <c r="C28" s="28">
        <f>+'[2]IVA (2)'!$K$22</f>
        <v>2784059.31</v>
      </c>
      <c r="D28" s="15">
        <f>+'[2]IVA (2)'!$K$33</f>
        <v>3662711.77</v>
      </c>
      <c r="E28" s="15">
        <f>+'[2]IVA (2)'!$K$44</f>
        <v>2649725.56</v>
      </c>
      <c r="F28" s="22">
        <f>+'[2]IVA (2)'!$K$54</f>
        <v>2841837.26</v>
      </c>
      <c r="G28" s="15">
        <f>+'[2]IVA (2)'!$K$64</f>
        <v>2419169.96</v>
      </c>
      <c r="H28" s="22">
        <f>+'[2]IVA (2)'!$K$75</f>
        <v>3375055.18</v>
      </c>
      <c r="I28" s="15">
        <f>+'[2]IVA (2)'!$K$86</f>
        <v>3009455.48</v>
      </c>
      <c r="J28" s="4">
        <f>+'[2]IVA (2)'!$K$96</f>
        <v>3058829.94</v>
      </c>
      <c r="K28" s="4">
        <f>+'[2]IVA (2)'!$K$106</f>
        <v>3399284.69</v>
      </c>
      <c r="L28" s="4">
        <f>+'[2]IVA (2)'!$K$115</f>
        <v>4328091.37</v>
      </c>
      <c r="M28" s="4">
        <f>+'[2]IVA (2)'!$K$124</f>
        <v>5563929.9500000002</v>
      </c>
    </row>
    <row r="29" spans="1:17" ht="15.75" thickBot="1" x14ac:dyDescent="0.3">
      <c r="A29" s="7" t="s">
        <v>1</v>
      </c>
      <c r="B29" s="16">
        <f>+'[2]IVA (2)'!$K$12</f>
        <v>3081859.94</v>
      </c>
      <c r="C29" s="16">
        <f>+'[2]IVA (2)'!$K$23</f>
        <v>3427871.7600000002</v>
      </c>
      <c r="D29" s="16">
        <f>+'[2]IVA (2)'!$K$34</f>
        <v>3590461.36</v>
      </c>
      <c r="E29" s="16">
        <f>+'[2]IVA (2)'!$K$45</f>
        <v>2587109.8899999997</v>
      </c>
      <c r="F29" s="23">
        <f>+'[2]IVA (2)'!$K$55</f>
        <v>2451115.3199999998</v>
      </c>
      <c r="G29" s="16">
        <f>+'[2]IVA (2)'!$K$65</f>
        <v>2056392.3699999996</v>
      </c>
      <c r="H29" s="23">
        <f>+'[2]IVA (2)'!$K$76</f>
        <v>3642139.27</v>
      </c>
      <c r="I29" s="16">
        <f>+'[2]IVA (2)'!$K$87</f>
        <v>2106846.66</v>
      </c>
      <c r="J29" s="5">
        <f>+'[2]IVA (2)'!$K$97</f>
        <v>2415595.6</v>
      </c>
      <c r="K29" s="5">
        <f>+'[2]IVA (2)'!$K$107</f>
        <v>3636270.8899999997</v>
      </c>
      <c r="L29" s="5">
        <f>+'[2]IVA (2)'!$K$116</f>
        <v>3968495.6899999995</v>
      </c>
      <c r="M29" s="5">
        <f>+'[2]IVA (2)'!$K$125</f>
        <v>3951000.2699999996</v>
      </c>
    </row>
    <row r="30" spans="1:17" ht="15.75" thickTop="1" x14ac:dyDescent="0.25">
      <c r="A30" s="2" t="s">
        <v>15</v>
      </c>
      <c r="B30" s="54">
        <f>+B28-B29</f>
        <v>-119971.02000000002</v>
      </c>
      <c r="C30" s="54">
        <f t="shared" ref="C30" si="13">+C28-C29</f>
        <v>-643812.45000000019</v>
      </c>
      <c r="D30" s="54">
        <f t="shared" ref="D30" si="14">+D28-D29</f>
        <v>72250.410000000149</v>
      </c>
      <c r="E30" s="54">
        <f t="shared" ref="E30" si="15">+E28-E29</f>
        <v>62615.670000000391</v>
      </c>
      <c r="F30" s="56">
        <f t="shared" ref="F30" si="16">+F28-F29</f>
        <v>390721.93999999994</v>
      </c>
      <c r="G30" s="54">
        <f t="shared" ref="G30" si="17">+G28-G29</f>
        <v>362777.59000000032</v>
      </c>
      <c r="H30" s="56">
        <f t="shared" ref="H30" si="18">+H28-H29</f>
        <v>-267084.08999999985</v>
      </c>
      <c r="I30" s="73">
        <f t="shared" ref="I30" si="19">+I28-I29</f>
        <v>902608.81999999983</v>
      </c>
      <c r="J30" s="9">
        <f t="shared" ref="J30" si="20">+J28-J29</f>
        <v>643234.33999999985</v>
      </c>
      <c r="K30" s="9">
        <f t="shared" ref="K30" si="21">+K28-K29</f>
        <v>-236986.19999999972</v>
      </c>
      <c r="L30" s="9">
        <f t="shared" ref="L30" si="22">+L28-L29</f>
        <v>359595.68000000063</v>
      </c>
      <c r="M30" s="9">
        <f t="shared" ref="M30" si="23">+M28-M29</f>
        <v>1612929.6800000006</v>
      </c>
      <c r="N30" s="11">
        <f>+K25</f>
        <v>5826.6200000001118</v>
      </c>
      <c r="O30" s="12"/>
    </row>
    <row r="31" spans="1:17" x14ac:dyDescent="0.25">
      <c r="A31" t="s">
        <v>20</v>
      </c>
      <c r="B31" s="54">
        <v>0</v>
      </c>
      <c r="C31" s="54">
        <v>0</v>
      </c>
      <c r="D31" s="54">
        <v>0</v>
      </c>
      <c r="E31" s="54">
        <v>0</v>
      </c>
      <c r="F31" s="56">
        <v>0</v>
      </c>
      <c r="G31" s="54">
        <v>3499</v>
      </c>
      <c r="H31" s="56"/>
      <c r="I31" s="74">
        <v>0</v>
      </c>
      <c r="J31" s="9"/>
      <c r="K31" s="9"/>
      <c r="L31" s="9"/>
      <c r="M31" s="9"/>
      <c r="O31" s="12"/>
    </row>
    <row r="32" spans="1:17" x14ac:dyDescent="0.25">
      <c r="A32" t="s">
        <v>25</v>
      </c>
      <c r="B32" s="54"/>
      <c r="C32" s="54"/>
      <c r="D32" s="54">
        <v>72250</v>
      </c>
      <c r="E32" s="54">
        <v>62616</v>
      </c>
      <c r="F32" s="56">
        <v>390722</v>
      </c>
      <c r="G32" s="67">
        <f>+B34+149879+89429</f>
        <v>359279</v>
      </c>
      <c r="H32" s="56"/>
      <c r="I32" s="73"/>
      <c r="J32" s="9"/>
      <c r="K32" s="9"/>
      <c r="L32" s="9"/>
      <c r="M32" s="9"/>
      <c r="O32" s="12"/>
    </row>
    <row r="33" spans="1:15" x14ac:dyDescent="0.25">
      <c r="A33" t="s">
        <v>28</v>
      </c>
      <c r="B33" s="54"/>
      <c r="C33" s="54"/>
      <c r="D33" s="54"/>
      <c r="E33" s="54"/>
      <c r="F33" s="56"/>
      <c r="G33" s="71"/>
      <c r="H33" s="56"/>
      <c r="I33" s="73"/>
      <c r="J33" s="9"/>
      <c r="K33" s="9"/>
      <c r="L33" s="9"/>
      <c r="M33" s="9"/>
      <c r="O33" s="12"/>
    </row>
    <row r="34" spans="1:15" ht="15.75" thickBot="1" x14ac:dyDescent="0.3">
      <c r="A34" t="s">
        <v>17</v>
      </c>
      <c r="B34" s="64">
        <v>119971</v>
      </c>
      <c r="C34" s="55">
        <v>643818</v>
      </c>
      <c r="D34" s="54">
        <v>0</v>
      </c>
      <c r="E34" s="54">
        <v>0</v>
      </c>
      <c r="F34" s="72">
        <f>+F30-F32</f>
        <v>-6.0000000055879354E-2</v>
      </c>
      <c r="G34" s="54">
        <v>0</v>
      </c>
      <c r="H34" s="77">
        <v>267084</v>
      </c>
      <c r="I34" s="73">
        <f>+C36+H34</f>
        <v>761023</v>
      </c>
      <c r="J34" s="9"/>
      <c r="K34" s="9"/>
      <c r="L34" s="9"/>
      <c r="M34" s="9"/>
      <c r="O34" s="12"/>
    </row>
    <row r="35" spans="1:15" ht="15.75" thickBot="1" x14ac:dyDescent="0.3">
      <c r="A35" t="s">
        <v>18</v>
      </c>
      <c r="C35" s="65">
        <f>239308-89429</f>
        <v>149879</v>
      </c>
      <c r="D35" s="57">
        <v>0</v>
      </c>
      <c r="E35" s="57">
        <v>0</v>
      </c>
      <c r="F35" s="69">
        <v>0</v>
      </c>
      <c r="G35" s="68">
        <v>0</v>
      </c>
      <c r="I35" s="73">
        <f>+I30-I34</f>
        <v>141585.81999999983</v>
      </c>
    </row>
    <row r="36" spans="1:15" x14ac:dyDescent="0.25">
      <c r="C36" s="66">
        <f>+C34-C35</f>
        <v>493939</v>
      </c>
      <c r="I36" s="15">
        <v>108137</v>
      </c>
    </row>
    <row r="37" spans="1:15" ht="15.75" thickBot="1" x14ac:dyDescent="0.3">
      <c r="C37" s="70"/>
      <c r="I37" s="76">
        <f>+I35+I36</f>
        <v>249722.81999999983</v>
      </c>
    </row>
    <row r="39" spans="1:15" x14ac:dyDescent="0.25">
      <c r="A39" s="8">
        <v>2014</v>
      </c>
      <c r="B39" s="8" t="s">
        <v>3</v>
      </c>
      <c r="C39" s="8" t="s">
        <v>4</v>
      </c>
      <c r="D39" s="8" t="s">
        <v>5</v>
      </c>
      <c r="E39" s="8" t="s">
        <v>6</v>
      </c>
      <c r="F39" s="8" t="s">
        <v>7</v>
      </c>
      <c r="G39" s="8" t="s">
        <v>8</v>
      </c>
      <c r="H39" s="8" t="s">
        <v>9</v>
      </c>
      <c r="I39" s="8" t="s">
        <v>10</v>
      </c>
      <c r="J39" s="8" t="s">
        <v>11</v>
      </c>
      <c r="K39" s="8" t="s">
        <v>12</v>
      </c>
      <c r="L39" s="8" t="s">
        <v>13</v>
      </c>
      <c r="M39" s="8" t="s">
        <v>14</v>
      </c>
    </row>
    <row r="40" spans="1:15" x14ac:dyDescent="0.25">
      <c r="A40" s="7" t="s">
        <v>2</v>
      </c>
      <c r="B40" s="4">
        <f>+[4]Hoja1!$C$35</f>
        <v>3575445.872</v>
      </c>
      <c r="C40" s="4">
        <f>+[4]Hoja1!$D$35</f>
        <v>3103811.1151999999</v>
      </c>
      <c r="D40" s="4">
        <f>+[4]Hoja1!$E$35</f>
        <v>2956054.2624000004</v>
      </c>
      <c r="E40" s="4">
        <f>+[4]Hoja1!$F$35</f>
        <v>3193817.6111999997</v>
      </c>
      <c r="F40" s="4">
        <f>+[4]Hoja1!$G$35</f>
        <v>2908819.0736000002</v>
      </c>
      <c r="G40" s="4">
        <f>+[4]Hoja1!$H$35</f>
        <v>3323249.4527999992</v>
      </c>
      <c r="H40" s="4">
        <f>+[4]Hoja1!$I$35</f>
        <v>3170453.1007999992</v>
      </c>
      <c r="I40" s="4">
        <f>+[4]Hoja1!$J$35</f>
        <v>3754264.7632000013</v>
      </c>
      <c r="J40" s="4">
        <f>+[4]Hoja1!$K$35</f>
        <v>3735346.2783999997</v>
      </c>
      <c r="K40" s="4">
        <f>+[4]Hoja1!$L$35</f>
        <v>4807902.1728000008</v>
      </c>
      <c r="L40" s="4">
        <f>+[4]Hoja1!$M$35</f>
        <v>4996474.3008000003</v>
      </c>
      <c r="M40" s="4">
        <f>+[4]Hoja1!$N$35</f>
        <v>4342990.5791999996</v>
      </c>
    </row>
    <row r="41" spans="1:15" ht="15.75" thickBot="1" x14ac:dyDescent="0.3">
      <c r="A41" s="7" t="s">
        <v>1</v>
      </c>
      <c r="B41" s="5">
        <v>3541460</v>
      </c>
      <c r="C41" s="5">
        <v>2967690</v>
      </c>
      <c r="D41" s="5">
        <v>3843803</v>
      </c>
      <c r="E41" s="5">
        <v>2303780</v>
      </c>
      <c r="F41" s="5">
        <v>4126948</v>
      </c>
      <c r="G41" s="5">
        <v>2779689.73</v>
      </c>
      <c r="H41" s="5">
        <v>3753899.9</v>
      </c>
      <c r="I41" s="5">
        <v>2761575</v>
      </c>
      <c r="J41" s="5">
        <v>3338153</v>
      </c>
      <c r="K41" s="5">
        <v>4366505.58</v>
      </c>
      <c r="L41" s="5">
        <v>5503611</v>
      </c>
      <c r="M41" s="5">
        <v>5010414.79</v>
      </c>
    </row>
    <row r="42" spans="1:15" ht="15.75" thickTop="1" x14ac:dyDescent="0.25">
      <c r="A42" s="2" t="s">
        <v>15</v>
      </c>
      <c r="B42" s="9">
        <f>+B40-B41</f>
        <v>33985.871999999974</v>
      </c>
      <c r="C42" s="9">
        <f t="shared" ref="C42" si="24">+C40-C41</f>
        <v>136121.11519999988</v>
      </c>
      <c r="D42" s="9">
        <f t="shared" ref="D42" si="25">+D40-D41</f>
        <v>-887748.73759999964</v>
      </c>
      <c r="E42" s="9">
        <f t="shared" ref="E42" si="26">+E40-E41</f>
        <v>890037.61119999969</v>
      </c>
      <c r="F42" s="9">
        <f t="shared" ref="F42" si="27">+F40-F41</f>
        <v>-1218128.9263999998</v>
      </c>
      <c r="G42" s="9">
        <f t="shared" ref="G42" si="28">+G40-G41</f>
        <v>543559.72279999917</v>
      </c>
      <c r="H42" s="9">
        <f t="shared" ref="H42" si="29">+H40-H41</f>
        <v>-583446.79920000071</v>
      </c>
      <c r="I42" s="9">
        <f t="shared" ref="I42" si="30">+I40-I41</f>
        <v>992689.76320000133</v>
      </c>
      <c r="J42" s="9">
        <f t="shared" ref="J42" si="31">+J40-J41</f>
        <v>397193.27839999972</v>
      </c>
      <c r="K42" s="9">
        <f t="shared" ref="K42" si="32">+K40-K41</f>
        <v>441396.59280000068</v>
      </c>
      <c r="L42" s="9">
        <f t="shared" ref="L42" si="33">+L40-L41</f>
        <v>-507136.69919999968</v>
      </c>
      <c r="M42" s="9">
        <f t="shared" ref="M42" si="34">+M40-M41</f>
        <v>-667424.21080000047</v>
      </c>
      <c r="N42" s="11">
        <f>SUM(B42:M42)</f>
        <v>-428901.41759999981</v>
      </c>
    </row>
    <row r="43" spans="1:15" x14ac:dyDescent="0.25">
      <c r="O43" s="12"/>
    </row>
    <row r="44" spans="1:15" x14ac:dyDescent="0.25">
      <c r="O44" s="12"/>
    </row>
    <row r="45" spans="1:15" x14ac:dyDescent="0.25">
      <c r="O45" s="12"/>
    </row>
    <row r="48" spans="1:15" x14ac:dyDescent="0.25">
      <c r="A48" s="8">
        <v>2015</v>
      </c>
      <c r="B48" s="8" t="s">
        <v>3</v>
      </c>
      <c r="C48" s="8" t="s">
        <v>4</v>
      </c>
      <c r="D48" s="8" t="s">
        <v>5</v>
      </c>
      <c r="E48" s="8" t="s">
        <v>6</v>
      </c>
      <c r="F48" s="8" t="s">
        <v>7</v>
      </c>
      <c r="G48" s="8" t="s">
        <v>8</v>
      </c>
      <c r="H48" s="8" t="s">
        <v>9</v>
      </c>
      <c r="I48" s="8" t="s">
        <v>10</v>
      </c>
      <c r="J48" s="8" t="s">
        <v>11</v>
      </c>
      <c r="K48" s="8" t="s">
        <v>12</v>
      </c>
      <c r="L48" s="8" t="s">
        <v>13</v>
      </c>
      <c r="M48" s="8" t="s">
        <v>14</v>
      </c>
    </row>
    <row r="49" spans="1:15" x14ac:dyDescent="0.25">
      <c r="A49" s="7" t="s">
        <v>2</v>
      </c>
      <c r="B49" s="4">
        <v>4083714.5345103466</v>
      </c>
      <c r="C49" s="4">
        <v>3211766.5711448272</v>
      </c>
      <c r="D49" s="4">
        <v>4044016.9843310351</v>
      </c>
      <c r="E49" s="4">
        <v>2896832.3995586205</v>
      </c>
      <c r="F49" s="4">
        <v>3122180.1401931052</v>
      </c>
      <c r="G49" s="4">
        <v>3986573.3057655152</v>
      </c>
      <c r="H49" s="4">
        <v>3019121.1790344836</v>
      </c>
      <c r="I49" s="4">
        <v>3601199.5712551726</v>
      </c>
      <c r="J49" s="4">
        <v>4443240.3331310349</v>
      </c>
      <c r="K49" s="4">
        <v>4358540.8476689663</v>
      </c>
      <c r="L49" s="4">
        <v>4745406.6813241374</v>
      </c>
      <c r="M49" s="4">
        <v>8333447.4921379294</v>
      </c>
    </row>
    <row r="50" spans="1:15" ht="15.75" thickBot="1" x14ac:dyDescent="0.3">
      <c r="A50" s="7" t="s">
        <v>1</v>
      </c>
      <c r="B50" s="5">
        <v>4160285.5013793102</v>
      </c>
      <c r="C50" s="5">
        <v>3476404.6558620692</v>
      </c>
      <c r="D50" s="5">
        <v>3975915.709310344</v>
      </c>
      <c r="E50" s="5">
        <v>2639588.4496551729</v>
      </c>
      <c r="F50" s="5">
        <v>3221932.5675862068</v>
      </c>
      <c r="G50" s="5">
        <v>3084464.5655172411</v>
      </c>
      <c r="H50" s="5">
        <v>3489540.7534482758</v>
      </c>
      <c r="I50" s="5">
        <v>3106260.6329964329</v>
      </c>
      <c r="J50" s="5">
        <v>3454333.9114863258</v>
      </c>
      <c r="K50" s="5">
        <v>6092250.6568965521</v>
      </c>
      <c r="L50" s="5">
        <v>4226952.7317241374</v>
      </c>
      <c r="M50" s="5">
        <v>6083181.6348275868</v>
      </c>
    </row>
    <row r="51" spans="1:15" ht="15.75" thickTop="1" x14ac:dyDescent="0.25">
      <c r="A51" s="2" t="s">
        <v>15</v>
      </c>
      <c r="B51" s="9">
        <f>+B49-B50</f>
        <v>-76570.966868963558</v>
      </c>
      <c r="C51" s="9">
        <f t="shared" ref="C51" si="35">+C49-C50</f>
        <v>-264638.08471724205</v>
      </c>
      <c r="D51" s="9">
        <f t="shared" ref="D51" si="36">+D49-D50</f>
        <v>68101.275020691101</v>
      </c>
      <c r="E51" s="9">
        <f t="shared" ref="E51" si="37">+E49-E50</f>
        <v>257243.94990344765</v>
      </c>
      <c r="F51" s="9">
        <f t="shared" ref="F51" si="38">+F49-F50</f>
        <v>-99752.427393101621</v>
      </c>
      <c r="G51" s="9">
        <f t="shared" ref="G51" si="39">+G49-G50</f>
        <v>902108.74024827406</v>
      </c>
      <c r="H51" s="9">
        <f t="shared" ref="H51" si="40">+H49-H50</f>
        <v>-470419.57441379223</v>
      </c>
      <c r="I51" s="9">
        <f t="shared" ref="I51" si="41">+I49-I50</f>
        <v>494938.93825873965</v>
      </c>
      <c r="J51" s="9">
        <f t="shared" ref="J51" si="42">+J49-J50</f>
        <v>988906.42164470907</v>
      </c>
      <c r="K51" s="9">
        <f t="shared" ref="K51" si="43">+K49-K50</f>
        <v>-1733709.8092275858</v>
      </c>
      <c r="L51" s="9">
        <f t="shared" ref="L51" si="44">+L49-L50</f>
        <v>518453.94959999993</v>
      </c>
      <c r="M51" s="9">
        <f t="shared" ref="M51" si="45">+M49-M50</f>
        <v>2250265.8573103426</v>
      </c>
      <c r="N51" s="11">
        <f>SUM(B51:M51)</f>
        <v>2834928.2693655188</v>
      </c>
    </row>
    <row r="52" spans="1:15" x14ac:dyDescent="0.25">
      <c r="N52" s="11">
        <f>SUM(B52:M52)</f>
        <v>0</v>
      </c>
      <c r="O52" s="12">
        <f>+N51+N52</f>
        <v>2834928.2693655188</v>
      </c>
    </row>
    <row r="53" spans="1:15" x14ac:dyDescent="0.25">
      <c r="O53" s="12"/>
    </row>
    <row r="54" spans="1:15" x14ac:dyDescent="0.25">
      <c r="O54" s="12"/>
    </row>
    <row r="55" spans="1:15" x14ac:dyDescent="0.25">
      <c r="O55" s="12"/>
    </row>
    <row r="57" spans="1:15" x14ac:dyDescent="0.25">
      <c r="A57" s="8">
        <v>2016</v>
      </c>
      <c r="B57" s="8" t="s">
        <v>3</v>
      </c>
      <c r="C57" s="8" t="s">
        <v>4</v>
      </c>
      <c r="D57" s="8" t="s">
        <v>5</v>
      </c>
      <c r="E57" s="8" t="s">
        <v>6</v>
      </c>
      <c r="F57" s="8" t="s">
        <v>7</v>
      </c>
      <c r="G57" s="8" t="s">
        <v>8</v>
      </c>
      <c r="H57" s="8" t="s">
        <v>9</v>
      </c>
      <c r="I57" s="8" t="s">
        <v>10</v>
      </c>
      <c r="J57" s="8" t="s">
        <v>11</v>
      </c>
      <c r="K57" s="8" t="s">
        <v>12</v>
      </c>
      <c r="L57" s="8" t="s">
        <v>13</v>
      </c>
      <c r="M57" s="8" t="s">
        <v>14</v>
      </c>
    </row>
    <row r="58" spans="1:15" x14ac:dyDescent="0.25">
      <c r="A58" s="7" t="s">
        <v>2</v>
      </c>
      <c r="B58" s="4">
        <v>4914447.9606068972</v>
      </c>
      <c r="C58" s="4">
        <v>4847315.8237241386</v>
      </c>
      <c r="D58" s="4">
        <v>4382329.5414620684</v>
      </c>
      <c r="E58" s="4">
        <v>5724179.0443034498</v>
      </c>
      <c r="F58" s="4">
        <v>4860590.7900137939</v>
      </c>
      <c r="G58" s="4">
        <v>5620046.5619310355</v>
      </c>
      <c r="H58" s="4">
        <v>4884153.3437793097</v>
      </c>
      <c r="I58" s="4">
        <v>5948949.6060137944</v>
      </c>
      <c r="J58" s="4">
        <v>5967502.8225655155</v>
      </c>
      <c r="K58" s="4">
        <v>6255182.8585379329</v>
      </c>
      <c r="L58" s="4">
        <v>7290602.2184275882</v>
      </c>
      <c r="M58" s="4">
        <v>11362500.662289655</v>
      </c>
    </row>
    <row r="59" spans="1:15" ht="15.75" thickBot="1" x14ac:dyDescent="0.3">
      <c r="A59" s="7" t="s">
        <v>1</v>
      </c>
      <c r="B59" s="5">
        <v>4720226.0344827585</v>
      </c>
      <c r="C59" s="5">
        <v>4256836.6244827583</v>
      </c>
      <c r="D59" s="5">
        <v>5435578.2544827582</v>
      </c>
      <c r="E59" s="5">
        <v>4833777.3886206904</v>
      </c>
      <c r="F59" s="5">
        <v>4388514.6568965511</v>
      </c>
      <c r="G59" s="5">
        <v>5072612.0486206897</v>
      </c>
      <c r="H59" s="5">
        <v>5888185.6358620683</v>
      </c>
      <c r="I59" s="5">
        <v>5257010.2527586203</v>
      </c>
      <c r="J59" s="5">
        <v>6546130.1775862072</v>
      </c>
      <c r="K59" s="5">
        <v>7402491.8700000001</v>
      </c>
      <c r="L59" s="5">
        <v>8773190.1999999974</v>
      </c>
      <c r="M59" s="5">
        <v>6561601.9193103444</v>
      </c>
    </row>
    <row r="60" spans="1:15" ht="15.75" thickTop="1" x14ac:dyDescent="0.25">
      <c r="A60" s="2" t="s">
        <v>15</v>
      </c>
      <c r="B60" s="9">
        <f>+B58-B59</f>
        <v>194221.92612413876</v>
      </c>
      <c r="C60" s="9">
        <f t="shared" ref="C60" si="46">+C58-C59</f>
        <v>590479.19924138021</v>
      </c>
      <c r="D60" s="9">
        <f t="shared" ref="D60" si="47">+D58-D59</f>
        <v>-1053248.7130206898</v>
      </c>
      <c r="E60" s="9">
        <f t="shared" ref="E60" si="48">+E58-E59</f>
        <v>890401.65568275936</v>
      </c>
      <c r="F60" s="9">
        <f t="shared" ref="F60" si="49">+F58-F59</f>
        <v>472076.13311724272</v>
      </c>
      <c r="G60" s="9">
        <f t="shared" ref="G60" si="50">+G58-G59</f>
        <v>547434.51331034582</v>
      </c>
      <c r="H60" s="9">
        <f t="shared" ref="H60" si="51">+H58-H59</f>
        <v>-1004032.2920827586</v>
      </c>
      <c r="I60" s="9">
        <f t="shared" ref="I60" si="52">+I58-I59</f>
        <v>691939.35325517412</v>
      </c>
      <c r="J60" s="9">
        <f t="shared" ref="J60" si="53">+J58-J59</f>
        <v>-578627.35502069164</v>
      </c>
      <c r="K60" s="9">
        <f t="shared" ref="K60" si="54">+K58-K59</f>
        <v>-1147309.0114620673</v>
      </c>
      <c r="L60" s="9">
        <f t="shared" ref="L60" si="55">+L58-L59</f>
        <v>-1482587.9815724092</v>
      </c>
      <c r="M60" s="9">
        <f t="shared" ref="M60" si="56">+M58-M59</f>
        <v>4800898.7429793105</v>
      </c>
      <c r="N60" s="11">
        <f>SUM(B60:M60)</f>
        <v>2921646.170551735</v>
      </c>
      <c r="O60" s="12">
        <f>+N60-N61</f>
        <v>2748637.170551735</v>
      </c>
    </row>
    <row r="61" spans="1:15" x14ac:dyDescent="0.25">
      <c r="B61" s="3"/>
      <c r="C61" s="3"/>
      <c r="D61" s="3"/>
      <c r="E61" s="3"/>
      <c r="F61" s="3">
        <v>31008</v>
      </c>
      <c r="G61" s="3">
        <v>142001</v>
      </c>
      <c r="H61" s="3"/>
      <c r="I61" s="3"/>
      <c r="J61" s="3"/>
      <c r="K61" s="3"/>
      <c r="L61" s="3"/>
      <c r="M61" s="3"/>
      <c r="N61" s="11">
        <f>SUM(B61:M61)</f>
        <v>173009</v>
      </c>
    </row>
    <row r="62" spans="1:15" x14ac:dyDescent="0.25">
      <c r="O62" s="12">
        <f>SUM(O13:O60)</f>
        <v>5583565.5675172526</v>
      </c>
    </row>
  </sheetData>
  <mergeCells count="2">
    <mergeCell ref="A1:O1"/>
    <mergeCell ref="A2:O2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ljimenez</cp:lastModifiedBy>
  <dcterms:created xsi:type="dcterms:W3CDTF">2017-07-12T17:20:00Z</dcterms:created>
  <dcterms:modified xsi:type="dcterms:W3CDTF">2017-07-14T00:39:39Z</dcterms:modified>
</cp:coreProperties>
</file>